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netorg209792-my.sharepoint.com/personal/john_hendry_genesis_global/Documents/workplace/EUC replacement/"/>
    </mc:Choice>
  </mc:AlternateContent>
  <xr:revisionPtr revIDLastSave="0" documentId="13_ncr:1_{C558010C-00C7-4B69-AF4D-A2FE66A12E36}" xr6:coauthVersionLast="47" xr6:coauthVersionMax="47" xr10:uidLastSave="{00000000-0000-0000-0000-000000000000}"/>
  <bookViews>
    <workbookView xWindow="-120" yWindow="-120" windowWidth="21840" windowHeight="13140" tabRatio="886" firstSheet="2" activeTab="5" xr2:uid="{00000000-000D-0000-FFFF-FFFF00000000}"/>
  </bookViews>
  <sheets>
    <sheet name="Cash Mgmt Dashboard" sheetId="1" r:id="rId1"/>
    <sheet name="Consolidated Funds" sheetId="17" r:id="rId2"/>
    <sheet name="Cash Mvmnt Orders" sheetId="18" r:id="rId3"/>
    <sheet name="Margin Aggregate" sheetId="12" state="hidden" r:id="rId4"/>
    <sheet name="1. Custody Positions" sheetId="10" r:id="rId5"/>
    <sheet name="2. Margin Calls" sheetId="5" r:id="rId6"/>
    <sheet name="3. Fund Admin Balances" sheetId="2" r:id="rId7"/>
    <sheet name="4. Fund NAV" sheetId="13" r:id="rId8"/>
    <sheet name="5. T Bill Holdings" sheetId="9" r:id="rId9"/>
    <sheet name="6. Fund Holdings" sheetId="14" r:id="rId10"/>
    <sheet name="Mapping" sheetId="4" r:id="rId11"/>
    <sheet name="Col Summary" sheetId="7" state="hidden" r:id="rId12"/>
    <sheet name="Sheet2" sheetId="11" state="hidden" r:id="rId13"/>
  </sheets>
  <definedNames>
    <definedName name="_xlnm._FilterDatabase" localSheetId="7" hidden="1">'4. Fund NAV'!$A$1:$E$107</definedName>
    <definedName name="_xlnm._FilterDatabase" localSheetId="0" hidden="1">'Cash Mgmt Dashboard'!$A$1:$AI$162</definedName>
    <definedName name="_xlnm._FilterDatabase" localSheetId="10" hidden="1">Mapping!$A$1:$F$128</definedName>
    <definedName name="AccountMap">Mapping!$A$1:$D$142</definedName>
    <definedName name="AIMData">'3. Fund Admin Balances'!$A$1:$E$117</definedName>
    <definedName name="ConsolidationMapping">Mapping!$A$1:$B$120</definedName>
    <definedName name="CustodyBalanceRange">'1. Custody Positions'!$C$1:$G$125</definedName>
    <definedName name="FundAcctRande">'6. Fund Holdings'!$B$2:$B$33</definedName>
    <definedName name="FundValues">'6. Fund Holdings'!$I$2:$I$33</definedName>
    <definedName name="GLFAcctRange">#REF!</definedName>
    <definedName name="GLFHoldingsRange">#REF!</definedName>
    <definedName name="MarginAcccounts">'Margin Aggregate'!$A$5:$A$111</definedName>
    <definedName name="MarginInflows">'Margin Aggregate'!$B$5:$B$111</definedName>
    <definedName name="MarginOutFlows">'Margin Aggregate'!$C$5:$C$111</definedName>
    <definedName name="NAVRange">'4. Fund NAV'!$A$2:$E$200</definedName>
    <definedName name="TBillHoldings">'5. T Bill Holdings'!$B$1:$B$178</definedName>
    <definedName name="TBillSum">'5. T Bill Holdings'!$I$1:$I$178</definedName>
  </definedNames>
  <calcPr calcId="191029"/>
  <pivotCaches>
    <pivotCache cacheId="0" r:id="rId14"/>
    <pivotCache cacheId="1" r:id="rId15"/>
    <pivotCache cacheId="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3" i="10" l="1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R38" i="1" l="1"/>
  <c r="Q38" i="1"/>
  <c r="P38" i="1"/>
  <c r="O38" i="1"/>
  <c r="M38" i="1"/>
  <c r="L38" i="1"/>
  <c r="J38" i="1"/>
  <c r="F38" i="1"/>
  <c r="B38" i="1"/>
  <c r="R37" i="1"/>
  <c r="Q37" i="1"/>
  <c r="P37" i="1"/>
  <c r="O37" i="1"/>
  <c r="M37" i="1"/>
  <c r="L37" i="1"/>
  <c r="J37" i="1"/>
  <c r="F37" i="1"/>
  <c r="B37" i="1"/>
  <c r="R36" i="1"/>
  <c r="V36" i="1" s="1"/>
  <c r="Q36" i="1"/>
  <c r="P36" i="1"/>
  <c r="O36" i="1"/>
  <c r="M36" i="1"/>
  <c r="L36" i="1"/>
  <c r="J36" i="1"/>
  <c r="F36" i="1"/>
  <c r="G36" i="1" s="1"/>
  <c r="B36" i="1"/>
  <c r="R35" i="1"/>
  <c r="Q35" i="1"/>
  <c r="P35" i="1"/>
  <c r="O35" i="1"/>
  <c r="M35" i="1"/>
  <c r="L35" i="1"/>
  <c r="J35" i="1"/>
  <c r="F35" i="1"/>
  <c r="G35" i="1" s="1"/>
  <c r="B35" i="1"/>
  <c r="R34" i="1"/>
  <c r="Q34" i="1"/>
  <c r="P34" i="1"/>
  <c r="O34" i="1"/>
  <c r="M34" i="1"/>
  <c r="L34" i="1"/>
  <c r="J34" i="1"/>
  <c r="F34" i="1"/>
  <c r="B34" i="1"/>
  <c r="R33" i="1"/>
  <c r="Q33" i="1"/>
  <c r="P33" i="1"/>
  <c r="O33" i="1"/>
  <c r="M33" i="1"/>
  <c r="L33" i="1"/>
  <c r="J33" i="1"/>
  <c r="F33" i="1"/>
  <c r="B33" i="1"/>
  <c r="R32" i="1"/>
  <c r="Q32" i="1"/>
  <c r="P32" i="1"/>
  <c r="O32" i="1"/>
  <c r="M32" i="1"/>
  <c r="L32" i="1"/>
  <c r="J32" i="1"/>
  <c r="F32" i="1"/>
  <c r="B32" i="1"/>
  <c r="R31" i="1"/>
  <c r="Q31" i="1"/>
  <c r="P31" i="1"/>
  <c r="O31" i="1"/>
  <c r="M31" i="1"/>
  <c r="L31" i="1"/>
  <c r="J31" i="1"/>
  <c r="F31" i="1"/>
  <c r="B31" i="1"/>
  <c r="R30" i="1"/>
  <c r="Q30" i="1"/>
  <c r="P30" i="1"/>
  <c r="O30" i="1"/>
  <c r="M30" i="1"/>
  <c r="L30" i="1"/>
  <c r="J30" i="1"/>
  <c r="F30" i="1"/>
  <c r="B30" i="1"/>
  <c r="R29" i="1"/>
  <c r="Q29" i="1"/>
  <c r="P29" i="1"/>
  <c r="O29" i="1"/>
  <c r="M29" i="1"/>
  <c r="L29" i="1"/>
  <c r="J29" i="1"/>
  <c r="F29" i="1"/>
  <c r="B29" i="1"/>
  <c r="R28" i="1"/>
  <c r="Q28" i="1"/>
  <c r="P28" i="1"/>
  <c r="O28" i="1"/>
  <c r="M28" i="1"/>
  <c r="L28" i="1"/>
  <c r="J28" i="1"/>
  <c r="F28" i="1"/>
  <c r="B28" i="1"/>
  <c r="R27" i="1"/>
  <c r="Q27" i="1"/>
  <c r="P27" i="1"/>
  <c r="O27" i="1"/>
  <c r="M27" i="1"/>
  <c r="L27" i="1"/>
  <c r="J27" i="1"/>
  <c r="F27" i="1"/>
  <c r="B27" i="1"/>
  <c r="R26" i="1"/>
  <c r="Q26" i="1"/>
  <c r="P26" i="1"/>
  <c r="O26" i="1"/>
  <c r="M26" i="1"/>
  <c r="L26" i="1"/>
  <c r="J26" i="1"/>
  <c r="F26" i="1"/>
  <c r="B26" i="1"/>
  <c r="R25" i="1"/>
  <c r="Q25" i="1"/>
  <c r="P25" i="1"/>
  <c r="O25" i="1"/>
  <c r="M25" i="1"/>
  <c r="L25" i="1"/>
  <c r="J25" i="1"/>
  <c r="F25" i="1"/>
  <c r="B25" i="1"/>
  <c r="R24" i="1"/>
  <c r="Q24" i="1"/>
  <c r="P24" i="1"/>
  <c r="O24" i="1"/>
  <c r="M24" i="1"/>
  <c r="L24" i="1"/>
  <c r="J24" i="1"/>
  <c r="F24" i="1"/>
  <c r="B24" i="1"/>
  <c r="R23" i="1"/>
  <c r="Q23" i="1"/>
  <c r="P23" i="1"/>
  <c r="O23" i="1"/>
  <c r="M23" i="1"/>
  <c r="L23" i="1"/>
  <c r="J23" i="1"/>
  <c r="F23" i="1"/>
  <c r="B23" i="1"/>
  <c r="R22" i="1"/>
  <c r="Q22" i="1"/>
  <c r="P22" i="1"/>
  <c r="O22" i="1"/>
  <c r="M22" i="1"/>
  <c r="L22" i="1"/>
  <c r="J22" i="1"/>
  <c r="F22" i="1"/>
  <c r="B22" i="1"/>
  <c r="R21" i="1"/>
  <c r="Q21" i="1"/>
  <c r="P21" i="1"/>
  <c r="O21" i="1"/>
  <c r="M21" i="1"/>
  <c r="L21" i="1"/>
  <c r="J21" i="1"/>
  <c r="F21" i="1"/>
  <c r="B21" i="1"/>
  <c r="R20" i="1"/>
  <c r="Q20" i="1"/>
  <c r="P20" i="1"/>
  <c r="O20" i="1"/>
  <c r="M20" i="1"/>
  <c r="L20" i="1"/>
  <c r="J20" i="1"/>
  <c r="F20" i="1"/>
  <c r="B20" i="1"/>
  <c r="R19" i="1"/>
  <c r="Q19" i="1"/>
  <c r="P19" i="1"/>
  <c r="O19" i="1"/>
  <c r="M19" i="1"/>
  <c r="L19" i="1"/>
  <c r="J19" i="1"/>
  <c r="F19" i="1"/>
  <c r="B19" i="1"/>
  <c r="R18" i="1"/>
  <c r="Q18" i="1"/>
  <c r="P18" i="1"/>
  <c r="O18" i="1"/>
  <c r="M18" i="1"/>
  <c r="L18" i="1"/>
  <c r="J18" i="1"/>
  <c r="F18" i="1"/>
  <c r="B18" i="1"/>
  <c r="R17" i="1"/>
  <c r="Q17" i="1"/>
  <c r="P17" i="1"/>
  <c r="O17" i="1"/>
  <c r="M17" i="1"/>
  <c r="L17" i="1"/>
  <c r="J17" i="1"/>
  <c r="F17" i="1"/>
  <c r="B17" i="1"/>
  <c r="R16" i="1"/>
  <c r="Q16" i="1"/>
  <c r="P16" i="1"/>
  <c r="O16" i="1"/>
  <c r="M16" i="1"/>
  <c r="L16" i="1"/>
  <c r="J16" i="1"/>
  <c r="F16" i="1"/>
  <c r="B16" i="1"/>
  <c r="R15" i="1"/>
  <c r="Q15" i="1"/>
  <c r="P15" i="1"/>
  <c r="O15" i="1"/>
  <c r="M15" i="1"/>
  <c r="L15" i="1"/>
  <c r="J15" i="1"/>
  <c r="F15" i="1"/>
  <c r="B15" i="1"/>
  <c r="R14" i="1"/>
  <c r="Q14" i="1"/>
  <c r="P14" i="1"/>
  <c r="O14" i="1"/>
  <c r="M14" i="1"/>
  <c r="L14" i="1"/>
  <c r="J14" i="1"/>
  <c r="F14" i="1"/>
  <c r="B14" i="1"/>
  <c r="R13" i="1"/>
  <c r="Q13" i="1"/>
  <c r="P13" i="1"/>
  <c r="O13" i="1"/>
  <c r="M13" i="1"/>
  <c r="L13" i="1"/>
  <c r="J13" i="1"/>
  <c r="F13" i="1"/>
  <c r="B13" i="1"/>
  <c r="R12" i="1"/>
  <c r="Q12" i="1"/>
  <c r="P12" i="1"/>
  <c r="O12" i="1"/>
  <c r="M12" i="1"/>
  <c r="L12" i="1"/>
  <c r="J12" i="1"/>
  <c r="F12" i="1"/>
  <c r="B12" i="1"/>
  <c r="R11" i="1"/>
  <c r="Q11" i="1"/>
  <c r="P11" i="1"/>
  <c r="O11" i="1"/>
  <c r="M11" i="1"/>
  <c r="L11" i="1"/>
  <c r="J11" i="1"/>
  <c r="F11" i="1"/>
  <c r="G11" i="1" s="1"/>
  <c r="B11" i="1"/>
  <c r="R10" i="1"/>
  <c r="Q10" i="1"/>
  <c r="P10" i="1"/>
  <c r="O10" i="1"/>
  <c r="M10" i="1"/>
  <c r="L10" i="1"/>
  <c r="J10" i="1"/>
  <c r="F10" i="1"/>
  <c r="B10" i="1"/>
  <c r="R9" i="1"/>
  <c r="Q9" i="1"/>
  <c r="P9" i="1"/>
  <c r="O9" i="1"/>
  <c r="M9" i="1"/>
  <c r="L9" i="1"/>
  <c r="J9" i="1"/>
  <c r="F9" i="1"/>
  <c r="B9" i="1"/>
  <c r="R8" i="1"/>
  <c r="Q8" i="1"/>
  <c r="P8" i="1"/>
  <c r="O8" i="1"/>
  <c r="M8" i="1"/>
  <c r="L8" i="1"/>
  <c r="J8" i="1"/>
  <c r="F8" i="1"/>
  <c r="B8" i="1"/>
  <c r="R7" i="1"/>
  <c r="Q7" i="1"/>
  <c r="P7" i="1"/>
  <c r="O7" i="1"/>
  <c r="M7" i="1"/>
  <c r="L7" i="1"/>
  <c r="J7" i="1"/>
  <c r="F7" i="1"/>
  <c r="B7" i="1"/>
  <c r="R6" i="1"/>
  <c r="Q6" i="1"/>
  <c r="P6" i="1"/>
  <c r="O6" i="1"/>
  <c r="M6" i="1"/>
  <c r="L6" i="1"/>
  <c r="J6" i="1"/>
  <c r="F6" i="1"/>
  <c r="B6" i="1"/>
  <c r="R5" i="1"/>
  <c r="Q5" i="1"/>
  <c r="P5" i="1"/>
  <c r="O5" i="1"/>
  <c r="M5" i="1"/>
  <c r="L5" i="1"/>
  <c r="J5" i="1"/>
  <c r="F5" i="1"/>
  <c r="B5" i="1"/>
  <c r="R4" i="1"/>
  <c r="Q4" i="1"/>
  <c r="P4" i="1"/>
  <c r="O4" i="1"/>
  <c r="M4" i="1"/>
  <c r="L4" i="1"/>
  <c r="J4" i="1"/>
  <c r="I4" i="1"/>
  <c r="F4" i="1"/>
  <c r="B4" i="1"/>
  <c r="R3" i="1"/>
  <c r="Q3" i="1"/>
  <c r="P3" i="1"/>
  <c r="O3" i="1"/>
  <c r="M3" i="1"/>
  <c r="L3" i="1"/>
  <c r="J3" i="1"/>
  <c r="I3" i="1"/>
  <c r="F3" i="1"/>
  <c r="B3" i="1"/>
  <c r="R2" i="1"/>
  <c r="Q2" i="1"/>
  <c r="P2" i="1"/>
  <c r="O2" i="1"/>
  <c r="M2" i="1"/>
  <c r="L2" i="1"/>
  <c r="J2" i="1"/>
  <c r="I2" i="1"/>
  <c r="F2" i="1"/>
  <c r="B2" i="1"/>
  <c r="K7" i="1" l="1"/>
  <c r="V17" i="1"/>
  <c r="G38" i="1"/>
  <c r="G16" i="1"/>
  <c r="V5" i="1"/>
  <c r="S15" i="1"/>
  <c r="S23" i="1"/>
  <c r="S38" i="1"/>
  <c r="V8" i="1"/>
  <c r="V20" i="1"/>
  <c r="V28" i="1"/>
  <c r="S21" i="1"/>
  <c r="G14" i="1"/>
  <c r="G27" i="1"/>
  <c r="G33" i="1"/>
  <c r="V35" i="1"/>
  <c r="V21" i="1"/>
  <c r="V19" i="1"/>
  <c r="V12" i="1"/>
  <c r="V25" i="1"/>
  <c r="V37" i="1"/>
  <c r="S2" i="1"/>
  <c r="S20" i="1"/>
  <c r="V27" i="1"/>
  <c r="V13" i="1"/>
  <c r="K23" i="1"/>
  <c r="V26" i="1"/>
  <c r="S12" i="1"/>
  <c r="S25" i="1"/>
  <c r="V24" i="1"/>
  <c r="G26" i="1"/>
  <c r="S30" i="1"/>
  <c r="V3" i="1"/>
  <c r="V9" i="1"/>
  <c r="G12" i="1"/>
  <c r="V16" i="1"/>
  <c r="N32" i="1"/>
  <c r="U32" i="1" s="1"/>
  <c r="X32" i="1" s="1"/>
  <c r="Y32" i="1" s="1"/>
  <c r="S4" i="1"/>
  <c r="S10" i="1"/>
  <c r="S35" i="1"/>
  <c r="V14" i="1"/>
  <c r="G24" i="1"/>
  <c r="S34" i="1"/>
  <c r="G3" i="1"/>
  <c r="V7" i="1"/>
  <c r="G10" i="1"/>
  <c r="G30" i="1"/>
  <c r="V33" i="1"/>
  <c r="S26" i="1"/>
  <c r="V18" i="1"/>
  <c r="S32" i="1"/>
  <c r="N36" i="1"/>
  <c r="U36" i="1" s="1"/>
  <c r="X36" i="1" s="1"/>
  <c r="Y36" i="1" s="1"/>
  <c r="N16" i="1"/>
  <c r="U16" i="1" s="1"/>
  <c r="X16" i="1" s="1"/>
  <c r="Y16" i="1" s="1"/>
  <c r="K35" i="1"/>
  <c r="K5" i="1"/>
  <c r="K25" i="1"/>
  <c r="K3" i="1"/>
  <c r="N2" i="1"/>
  <c r="U2" i="1" s="1"/>
  <c r="Y2" i="1" s="1"/>
  <c r="N25" i="1"/>
  <c r="U25" i="1" s="1"/>
  <c r="X25" i="1" s="1"/>
  <c r="Y25" i="1" s="1"/>
  <c r="N34" i="1"/>
  <c r="U34" i="1" s="1"/>
  <c r="X34" i="1" s="1"/>
  <c r="Y34" i="1" s="1"/>
  <c r="G34" i="1"/>
  <c r="N13" i="1"/>
  <c r="U13" i="1" s="1"/>
  <c r="X13" i="1" s="1"/>
  <c r="Y13" i="1" s="1"/>
  <c r="G13" i="1"/>
  <c r="S8" i="1"/>
  <c r="K12" i="1"/>
  <c r="N14" i="1"/>
  <c r="U14" i="1" s="1"/>
  <c r="X14" i="1" s="1"/>
  <c r="Y14" i="1" s="1"/>
  <c r="G20" i="1"/>
  <c r="N21" i="1"/>
  <c r="U21" i="1" s="1"/>
  <c r="X21" i="1" s="1"/>
  <c r="Y21" i="1" s="1"/>
  <c r="G21" i="1"/>
  <c r="K22" i="1"/>
  <c r="T22" i="1" s="1"/>
  <c r="G22" i="1"/>
  <c r="V29" i="1"/>
  <c r="K32" i="1"/>
  <c r="T32" i="1" s="1"/>
  <c r="G32" i="1"/>
  <c r="N19" i="1"/>
  <c r="U19" i="1" s="1"/>
  <c r="X19" i="1" s="1"/>
  <c r="Y19" i="1" s="1"/>
  <c r="G19" i="1"/>
  <c r="N24" i="1"/>
  <c r="U24" i="1" s="1"/>
  <c r="V2" i="1"/>
  <c r="S3" i="1"/>
  <c r="S6" i="1"/>
  <c r="G18" i="1"/>
  <c r="S28" i="1"/>
  <c r="N31" i="1"/>
  <c r="U31" i="1" s="1"/>
  <c r="G31" i="1"/>
  <c r="V34" i="1"/>
  <c r="W34" i="1" s="1"/>
  <c r="S5" i="1"/>
  <c r="G9" i="1"/>
  <c r="K10" i="1"/>
  <c r="K17" i="1"/>
  <c r="G17" i="1"/>
  <c r="G8" i="1"/>
  <c r="S24" i="1"/>
  <c r="V4" i="1"/>
  <c r="K2" i="1"/>
  <c r="G2" i="1"/>
  <c r="N17" i="1"/>
  <c r="U17" i="1" s="1"/>
  <c r="X17" i="1" s="1"/>
  <c r="Y17" i="1" s="1"/>
  <c r="G7" i="1"/>
  <c r="G6" i="1"/>
  <c r="S13" i="1"/>
  <c r="K29" i="1"/>
  <c r="T29" i="1" s="1"/>
  <c r="G29" i="1"/>
  <c r="S33" i="1"/>
  <c r="N37" i="1"/>
  <c r="U37" i="1" s="1"/>
  <c r="G37" i="1"/>
  <c r="K4" i="1"/>
  <c r="G4" i="1"/>
  <c r="G5" i="1"/>
  <c r="V11" i="1"/>
  <c r="G15" i="1"/>
  <c r="S19" i="1"/>
  <c r="V22" i="1"/>
  <c r="N28" i="1"/>
  <c r="U28" i="1" s="1"/>
  <c r="X28" i="1" s="1"/>
  <c r="Y28" i="1" s="1"/>
  <c r="G28" i="1"/>
  <c r="V32" i="1"/>
  <c r="S18" i="1"/>
  <c r="G25" i="1"/>
  <c r="V31" i="1"/>
  <c r="V38" i="1"/>
  <c r="S9" i="1"/>
  <c r="S17" i="1"/>
  <c r="G23" i="1"/>
  <c r="K24" i="1"/>
  <c r="N27" i="1"/>
  <c r="U27" i="1" s="1"/>
  <c r="V30" i="1"/>
  <c r="N5" i="1"/>
  <c r="U5" i="1" s="1"/>
  <c r="W5" i="1" s="1"/>
  <c r="S22" i="1"/>
  <c r="K38" i="1"/>
  <c r="V6" i="1"/>
  <c r="S7" i="1"/>
  <c r="N6" i="1"/>
  <c r="U6" i="1" s="1"/>
  <c r="X6" i="1" s="1"/>
  <c r="Y6" i="1" s="1"/>
  <c r="N12" i="1"/>
  <c r="U12" i="1" s="1"/>
  <c r="W12" i="1" s="1"/>
  <c r="S16" i="1"/>
  <c r="K28" i="1"/>
  <c r="N4" i="1"/>
  <c r="U4" i="1" s="1"/>
  <c r="X4" i="1" s="1"/>
  <c r="Y4" i="1" s="1"/>
  <c r="K20" i="1"/>
  <c r="V23" i="1"/>
  <c r="S31" i="1"/>
  <c r="S14" i="1"/>
  <c r="S29" i="1"/>
  <c r="V15" i="1"/>
  <c r="K14" i="1"/>
  <c r="N8" i="1"/>
  <c r="U8" i="1" s="1"/>
  <c r="X8" i="1" s="1"/>
  <c r="Y8" i="1" s="1"/>
  <c r="S11" i="1"/>
  <c r="K13" i="1"/>
  <c r="N15" i="1"/>
  <c r="U15" i="1" s="1"/>
  <c r="K16" i="1"/>
  <c r="N9" i="1"/>
  <c r="U9" i="1" s="1"/>
  <c r="X9" i="1" s="1"/>
  <c r="Y9" i="1" s="1"/>
  <c r="N10" i="1"/>
  <c r="V10" i="1"/>
  <c r="N20" i="1"/>
  <c r="U20" i="1" s="1"/>
  <c r="X20" i="1" s="1"/>
  <c r="Y20" i="1" s="1"/>
  <c r="N22" i="1"/>
  <c r="U22" i="1" s="1"/>
  <c r="X22" i="1" s="1"/>
  <c r="Y22" i="1" s="1"/>
  <c r="S27" i="1"/>
  <c r="S36" i="1"/>
  <c r="S37" i="1"/>
  <c r="N11" i="1"/>
  <c r="U11" i="1" s="1"/>
  <c r="X11" i="1" s="1"/>
  <c r="Y11" i="1" s="1"/>
  <c r="N29" i="1"/>
  <c r="U29" i="1" s="1"/>
  <c r="X29" i="1" s="1"/>
  <c r="Y29" i="1" s="1"/>
  <c r="K30" i="1"/>
  <c r="T30" i="1" s="1"/>
  <c r="N33" i="1"/>
  <c r="U33" i="1" s="1"/>
  <c r="X33" i="1" s="1"/>
  <c r="Y33" i="1" s="1"/>
  <c r="K34" i="1"/>
  <c r="T34" i="1" s="1"/>
  <c r="N26" i="1"/>
  <c r="U26" i="1" s="1"/>
  <c r="X26" i="1" s="1"/>
  <c r="Y26" i="1" s="1"/>
  <c r="K27" i="1"/>
  <c r="K36" i="1"/>
  <c r="K18" i="1"/>
  <c r="N7" i="1"/>
  <c r="U7" i="1" s="1"/>
  <c r="X7" i="1" s="1"/>
  <c r="Y7" i="1" s="1"/>
  <c r="K21" i="1"/>
  <c r="K33" i="1"/>
  <c r="K37" i="1"/>
  <c r="N38" i="1"/>
  <c r="U38" i="1" s="1"/>
  <c r="W38" i="1" s="1"/>
  <c r="K8" i="1"/>
  <c r="N18" i="1"/>
  <c r="U18" i="1" s="1"/>
  <c r="X18" i="1" s="1"/>
  <c r="Y18" i="1" s="1"/>
  <c r="N23" i="1"/>
  <c r="U23" i="1" s="1"/>
  <c r="X23" i="1" s="1"/>
  <c r="Y23" i="1" s="1"/>
  <c r="N30" i="1"/>
  <c r="U30" i="1" s="1"/>
  <c r="N35" i="1"/>
  <c r="K15" i="1"/>
  <c r="K19" i="1"/>
  <c r="K26" i="1"/>
  <c r="K31" i="1"/>
  <c r="K11" i="1"/>
  <c r="N3" i="1"/>
  <c r="K6" i="1"/>
  <c r="K9" i="1"/>
  <c r="W36" i="1"/>
  <c r="W20" i="1" l="1"/>
  <c r="W17" i="1"/>
  <c r="W27" i="1"/>
  <c r="W2" i="1"/>
  <c r="W19" i="1"/>
  <c r="W37" i="1"/>
  <c r="W32" i="1"/>
  <c r="W21" i="1"/>
  <c r="W13" i="1"/>
  <c r="W31" i="1"/>
  <c r="W30" i="1"/>
  <c r="X37" i="1"/>
  <c r="Y37" i="1" s="1"/>
  <c r="W24" i="1"/>
  <c r="X5" i="1"/>
  <c r="Y5" i="1" s="1"/>
  <c r="X12" i="1"/>
  <c r="Y12" i="1" s="1"/>
  <c r="W15" i="1"/>
  <c r="X24" i="1"/>
  <c r="Y24" i="1" s="1"/>
  <c r="X30" i="1"/>
  <c r="Y30" i="1" s="1"/>
  <c r="W29" i="1"/>
  <c r="X38" i="1"/>
  <c r="Y38" i="1" s="1"/>
  <c r="W25" i="1"/>
  <c r="X27" i="1"/>
  <c r="Y27" i="1" s="1"/>
  <c r="W26" i="1"/>
  <c r="U35" i="1"/>
  <c r="W35" i="1" s="1"/>
  <c r="W6" i="1"/>
  <c r="X31" i="1"/>
  <c r="Y31" i="1" s="1"/>
  <c r="X15" i="1"/>
  <c r="Y15" i="1" s="1"/>
  <c r="U10" i="1"/>
  <c r="X10" i="1" s="1"/>
  <c r="Y10" i="1" s="1"/>
  <c r="W8" i="1"/>
  <c r="W4" i="1"/>
  <c r="W28" i="1"/>
  <c r="W9" i="1"/>
  <c r="W14" i="1"/>
  <c r="T27" i="1"/>
  <c r="W22" i="1"/>
  <c r="W16" i="1"/>
  <c r="T28" i="1"/>
  <c r="W7" i="1"/>
  <c r="W33" i="1"/>
  <c r="W11" i="1"/>
  <c r="U3" i="1"/>
  <c r="W18" i="1"/>
  <c r="W23" i="1"/>
  <c r="W10" i="1" l="1"/>
  <c r="X35" i="1"/>
  <c r="Y35" i="1" s="1"/>
  <c r="W3" i="1"/>
  <c r="X3" i="1"/>
  <c r="Y3" i="1" s="1"/>
  <c r="A28" i="14" l="1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4" i="18"/>
  <c r="A3" i="18"/>
  <c r="A2" i="18"/>
  <c r="K12" i="17" l="1"/>
  <c r="K14" i="17"/>
  <c r="K13" i="17"/>
  <c r="K11" i="17"/>
  <c r="K10" i="17"/>
  <c r="K9" i="17"/>
  <c r="K8" i="17"/>
  <c r="K7" i="17"/>
  <c r="K6" i="17"/>
  <c r="K5" i="17"/>
  <c r="K4" i="17"/>
  <c r="K3" i="17"/>
  <c r="K2" i="17"/>
  <c r="J14" i="17"/>
  <c r="J13" i="17"/>
  <c r="J12" i="17"/>
  <c r="J11" i="17"/>
  <c r="J10" i="17"/>
  <c r="J9" i="17"/>
  <c r="J8" i="17"/>
  <c r="J7" i="17"/>
  <c r="J6" i="17"/>
  <c r="J5" i="17"/>
  <c r="J4" i="17"/>
  <c r="J3" i="17"/>
  <c r="J2" i="17"/>
  <c r="V2" i="5"/>
  <c r="W2" i="5"/>
  <c r="V3" i="5"/>
  <c r="W3" i="5"/>
  <c r="V4" i="5"/>
  <c r="W4" i="5"/>
  <c r="V5" i="5"/>
  <c r="W5" i="5"/>
  <c r="V6" i="5"/>
  <c r="W6" i="5"/>
  <c r="V7" i="5"/>
  <c r="W7" i="5"/>
  <c r="V8" i="5"/>
  <c r="W8" i="5"/>
  <c r="V9" i="5"/>
  <c r="W9" i="5"/>
  <c r="V10" i="5"/>
  <c r="W10" i="5"/>
  <c r="V11" i="5"/>
  <c r="X11" i="5" s="1"/>
  <c r="W11" i="5"/>
  <c r="V12" i="5"/>
  <c r="W12" i="5"/>
  <c r="V13" i="5"/>
  <c r="W13" i="5"/>
  <c r="V14" i="5"/>
  <c r="W14" i="5"/>
  <c r="V15" i="5"/>
  <c r="W15" i="5"/>
  <c r="V16" i="5"/>
  <c r="W16" i="5"/>
  <c r="V17" i="5"/>
  <c r="W17" i="5"/>
  <c r="V18" i="5"/>
  <c r="W18" i="5"/>
  <c r="V19" i="5"/>
  <c r="W19" i="5"/>
  <c r="V20" i="5"/>
  <c r="W20" i="5"/>
  <c r="V21" i="5"/>
  <c r="W21" i="5"/>
  <c r="V22" i="5"/>
  <c r="W22" i="5"/>
  <c r="V23" i="5"/>
  <c r="W23" i="5"/>
  <c r="V24" i="5"/>
  <c r="W24" i="5"/>
  <c r="V25" i="5"/>
  <c r="W25" i="5"/>
  <c r="V26" i="5"/>
  <c r="W26" i="5"/>
  <c r="V27" i="5"/>
  <c r="W27" i="5"/>
  <c r="V28" i="5"/>
  <c r="W28" i="5"/>
  <c r="V29" i="5"/>
  <c r="X29" i="5" s="1"/>
  <c r="W29" i="5"/>
  <c r="V30" i="5"/>
  <c r="W30" i="5"/>
  <c r="V31" i="5"/>
  <c r="X31" i="5" s="1"/>
  <c r="W31" i="5"/>
  <c r="V32" i="5"/>
  <c r="W32" i="5"/>
  <c r="V33" i="5"/>
  <c r="W33" i="5"/>
  <c r="V34" i="5"/>
  <c r="W34" i="5"/>
  <c r="V35" i="5"/>
  <c r="W35" i="5"/>
  <c r="V36" i="5"/>
  <c r="W36" i="5"/>
  <c r="V37" i="5"/>
  <c r="W37" i="5"/>
  <c r="V38" i="5"/>
  <c r="W38" i="5"/>
  <c r="V39" i="5"/>
  <c r="W39" i="5"/>
  <c r="V40" i="5"/>
  <c r="W40" i="5"/>
  <c r="V41" i="5"/>
  <c r="W41" i="5"/>
  <c r="V42" i="5"/>
  <c r="W42" i="5"/>
  <c r="V43" i="5"/>
  <c r="W43" i="5"/>
  <c r="V44" i="5"/>
  <c r="W44" i="5"/>
  <c r="V45" i="5"/>
  <c r="W45" i="5"/>
  <c r="V46" i="5"/>
  <c r="W46" i="5"/>
  <c r="V47" i="5"/>
  <c r="X47" i="5" s="1"/>
  <c r="W47" i="5"/>
  <c r="V48" i="5"/>
  <c r="W48" i="5"/>
  <c r="V49" i="5"/>
  <c r="W49" i="5"/>
  <c r="V50" i="5"/>
  <c r="X50" i="5" s="1"/>
  <c r="W50" i="5"/>
  <c r="V51" i="5"/>
  <c r="W51" i="5"/>
  <c r="V52" i="5"/>
  <c r="W52" i="5"/>
  <c r="V53" i="5"/>
  <c r="W53" i="5"/>
  <c r="V54" i="5"/>
  <c r="W54" i="5"/>
  <c r="X54" i="5" s="1"/>
  <c r="V55" i="5"/>
  <c r="X55" i="5" s="1"/>
  <c r="W55" i="5"/>
  <c r="V56" i="5"/>
  <c r="W56" i="5"/>
  <c r="X56" i="5" s="1"/>
  <c r="V57" i="5"/>
  <c r="W57" i="5"/>
  <c r="V58" i="5"/>
  <c r="W58" i="5"/>
  <c r="V59" i="5"/>
  <c r="W59" i="5"/>
  <c r="V60" i="5"/>
  <c r="W60" i="5"/>
  <c r="X60" i="5" s="1"/>
  <c r="V61" i="5"/>
  <c r="X61" i="5" s="1"/>
  <c r="W61" i="5"/>
  <c r="V62" i="5"/>
  <c r="W62" i="5"/>
  <c r="V63" i="5"/>
  <c r="W63" i="5"/>
  <c r="V64" i="5"/>
  <c r="W64" i="5"/>
  <c r="V65" i="5"/>
  <c r="W65" i="5"/>
  <c r="V66" i="5"/>
  <c r="W66" i="5"/>
  <c r="X66" i="5" s="1"/>
  <c r="V67" i="5"/>
  <c r="W67" i="5"/>
  <c r="V68" i="5"/>
  <c r="W68" i="5"/>
  <c r="X68" i="5" s="1"/>
  <c r="V69" i="5"/>
  <c r="W69" i="5"/>
  <c r="V70" i="5"/>
  <c r="W70" i="5"/>
  <c r="V71" i="5"/>
  <c r="W71" i="5"/>
  <c r="V72" i="5"/>
  <c r="W72" i="5"/>
  <c r="V73" i="5"/>
  <c r="W73" i="5"/>
  <c r="V74" i="5"/>
  <c r="W74" i="5"/>
  <c r="V75" i="5"/>
  <c r="W75" i="5"/>
  <c r="V76" i="5"/>
  <c r="W76" i="5"/>
  <c r="V77" i="5"/>
  <c r="W77" i="5"/>
  <c r="V78" i="5"/>
  <c r="W78" i="5"/>
  <c r="V79" i="5"/>
  <c r="W79" i="5"/>
  <c r="V80" i="5"/>
  <c r="W80" i="5"/>
  <c r="V81" i="5"/>
  <c r="W81" i="5"/>
  <c r="V82" i="5"/>
  <c r="W82" i="5"/>
  <c r="V83" i="5"/>
  <c r="W83" i="5"/>
  <c r="V84" i="5"/>
  <c r="W84" i="5"/>
  <c r="V85" i="5"/>
  <c r="W85" i="5"/>
  <c r="V86" i="5"/>
  <c r="W86" i="5"/>
  <c r="X86" i="5" s="1"/>
  <c r="V87" i="5"/>
  <c r="W87" i="5"/>
  <c r="V88" i="5"/>
  <c r="W88" i="5"/>
  <c r="V89" i="5"/>
  <c r="W89" i="5"/>
  <c r="V90" i="5"/>
  <c r="W90" i="5"/>
  <c r="X90" i="5" s="1"/>
  <c r="V91" i="5"/>
  <c r="W91" i="5"/>
  <c r="V92" i="5"/>
  <c r="W92" i="5"/>
  <c r="V93" i="5"/>
  <c r="W93" i="5"/>
  <c r="V94" i="5"/>
  <c r="W94" i="5"/>
  <c r="V95" i="5"/>
  <c r="W95" i="5"/>
  <c r="V96" i="5"/>
  <c r="W96" i="5"/>
  <c r="X96" i="5" s="1"/>
  <c r="V97" i="5"/>
  <c r="X97" i="5" s="1"/>
  <c r="W97" i="5"/>
  <c r="V98" i="5"/>
  <c r="W98" i="5"/>
  <c r="X98" i="5" s="1"/>
  <c r="V99" i="5"/>
  <c r="W99" i="5"/>
  <c r="V100" i="5"/>
  <c r="W100" i="5"/>
  <c r="V101" i="5"/>
  <c r="W101" i="5"/>
  <c r="V102" i="5"/>
  <c r="W102" i="5"/>
  <c r="X102" i="5" s="1"/>
  <c r="V103" i="5"/>
  <c r="X103" i="5" s="1"/>
  <c r="W103" i="5"/>
  <c r="V104" i="5"/>
  <c r="W104" i="5"/>
  <c r="V105" i="5"/>
  <c r="W105" i="5"/>
  <c r="V106" i="5"/>
  <c r="W106" i="5"/>
  <c r="V107" i="5"/>
  <c r="W107" i="5"/>
  <c r="V108" i="5"/>
  <c r="W108" i="5"/>
  <c r="V109" i="5"/>
  <c r="W109" i="5"/>
  <c r="V110" i="5"/>
  <c r="W110" i="5"/>
  <c r="V111" i="5"/>
  <c r="W111" i="5"/>
  <c r="V112" i="5"/>
  <c r="W112" i="5"/>
  <c r="V113" i="5"/>
  <c r="W113" i="5"/>
  <c r="V114" i="5"/>
  <c r="W114" i="5"/>
  <c r="V115" i="5"/>
  <c r="W115" i="5"/>
  <c r="V116" i="5"/>
  <c r="W116" i="5"/>
  <c r="V117" i="5"/>
  <c r="W117" i="5"/>
  <c r="V118" i="5"/>
  <c r="W118" i="5"/>
  <c r="V119" i="5"/>
  <c r="W119" i="5"/>
  <c r="V120" i="5"/>
  <c r="W120" i="5"/>
  <c r="V121" i="5"/>
  <c r="W121" i="5"/>
  <c r="V122" i="5"/>
  <c r="W122" i="5"/>
  <c r="V123" i="5"/>
  <c r="W123" i="5"/>
  <c r="V124" i="5"/>
  <c r="W124" i="5"/>
  <c r="V125" i="5"/>
  <c r="W125" i="5"/>
  <c r="V126" i="5"/>
  <c r="W126" i="5"/>
  <c r="V127" i="5"/>
  <c r="W127" i="5"/>
  <c r="V128" i="5"/>
  <c r="W128" i="5"/>
  <c r="X128" i="5" s="1"/>
  <c r="V129" i="5"/>
  <c r="W129" i="5"/>
  <c r="V130" i="5"/>
  <c r="W130" i="5"/>
  <c r="V131" i="5"/>
  <c r="W131" i="5"/>
  <c r="V132" i="5"/>
  <c r="W132" i="5"/>
  <c r="X132" i="5" s="1"/>
  <c r="V133" i="5"/>
  <c r="W133" i="5"/>
  <c r="V134" i="5"/>
  <c r="W134" i="5"/>
  <c r="V135" i="5"/>
  <c r="W135" i="5"/>
  <c r="V136" i="5"/>
  <c r="W136" i="5"/>
  <c r="V137" i="5"/>
  <c r="W137" i="5"/>
  <c r="V138" i="5"/>
  <c r="W138" i="5"/>
  <c r="V139" i="5"/>
  <c r="W139" i="5"/>
  <c r="V140" i="5"/>
  <c r="W140" i="5"/>
  <c r="V141" i="5"/>
  <c r="W141" i="5"/>
  <c r="V142" i="5"/>
  <c r="W142" i="5"/>
  <c r="V143" i="5"/>
  <c r="W143" i="5"/>
  <c r="V144" i="5"/>
  <c r="W144" i="5"/>
  <c r="V145" i="5"/>
  <c r="W145" i="5"/>
  <c r="V146" i="5"/>
  <c r="W146" i="5"/>
  <c r="V147" i="5"/>
  <c r="W147" i="5"/>
  <c r="V148" i="5"/>
  <c r="W148" i="5"/>
  <c r="V149" i="5"/>
  <c r="W149" i="5"/>
  <c r="V150" i="5"/>
  <c r="W150" i="5"/>
  <c r="V151" i="5"/>
  <c r="W151" i="5"/>
  <c r="V152" i="5"/>
  <c r="W152" i="5"/>
  <c r="V153" i="5"/>
  <c r="W153" i="5"/>
  <c r="V154" i="5"/>
  <c r="W154" i="5"/>
  <c r="V155" i="5"/>
  <c r="W155" i="5"/>
  <c r="V156" i="5"/>
  <c r="W156" i="5"/>
  <c r="X156" i="5" s="1"/>
  <c r="V157" i="5"/>
  <c r="W157" i="5"/>
  <c r="V158" i="5"/>
  <c r="W158" i="5"/>
  <c r="X158" i="5" s="1"/>
  <c r="V159" i="5"/>
  <c r="W159" i="5"/>
  <c r="V160" i="5"/>
  <c r="W160" i="5"/>
  <c r="V161" i="5"/>
  <c r="W161" i="5"/>
  <c r="V162" i="5"/>
  <c r="W162" i="5"/>
  <c r="X162" i="5" s="1"/>
  <c r="V163" i="5"/>
  <c r="W163" i="5"/>
  <c r="V164" i="5"/>
  <c r="W164" i="5"/>
  <c r="V165" i="5"/>
  <c r="W165" i="5"/>
  <c r="V166" i="5"/>
  <c r="W166" i="5"/>
  <c r="V167" i="5"/>
  <c r="W167" i="5"/>
  <c r="V168" i="5"/>
  <c r="W168" i="5"/>
  <c r="V169" i="5"/>
  <c r="W169" i="5"/>
  <c r="V170" i="5"/>
  <c r="W170" i="5"/>
  <c r="V171" i="5"/>
  <c r="W171" i="5"/>
  <c r="V172" i="5"/>
  <c r="W172" i="5"/>
  <c r="V173" i="5"/>
  <c r="W173" i="5"/>
  <c r="V174" i="5"/>
  <c r="W174" i="5"/>
  <c r="X174" i="5" s="1"/>
  <c r="V175" i="5"/>
  <c r="W175" i="5"/>
  <c r="V176" i="5"/>
  <c r="W176" i="5"/>
  <c r="X176" i="5" s="1"/>
  <c r="V177" i="5"/>
  <c r="W177" i="5"/>
  <c r="V178" i="5"/>
  <c r="W178" i="5"/>
  <c r="V179" i="5"/>
  <c r="W179" i="5"/>
  <c r="V180" i="5"/>
  <c r="W180" i="5"/>
  <c r="V181" i="5"/>
  <c r="W181" i="5"/>
  <c r="V182" i="5"/>
  <c r="W182" i="5"/>
  <c r="V183" i="5"/>
  <c r="W183" i="5"/>
  <c r="V184" i="5"/>
  <c r="W184" i="5"/>
  <c r="V185" i="5"/>
  <c r="W185" i="5"/>
  <c r="V186" i="5"/>
  <c r="W186" i="5"/>
  <c r="V187" i="5"/>
  <c r="W187" i="5"/>
  <c r="V188" i="5"/>
  <c r="W188" i="5"/>
  <c r="V189" i="5"/>
  <c r="W189" i="5"/>
  <c r="V190" i="5"/>
  <c r="W190" i="5"/>
  <c r="V191" i="5"/>
  <c r="W191" i="5"/>
  <c r="V192" i="5"/>
  <c r="W192" i="5"/>
  <c r="X192" i="5" s="1"/>
  <c r="V193" i="5"/>
  <c r="W193" i="5"/>
  <c r="V194" i="5"/>
  <c r="W194" i="5"/>
  <c r="X194" i="5" s="1"/>
  <c r="V195" i="5"/>
  <c r="W195" i="5"/>
  <c r="V196" i="5"/>
  <c r="W196" i="5"/>
  <c r="V197" i="5"/>
  <c r="W197" i="5"/>
  <c r="V198" i="5"/>
  <c r="W198" i="5"/>
  <c r="X198" i="5" s="1"/>
  <c r="V199" i="5"/>
  <c r="W199" i="5"/>
  <c r="V200" i="5"/>
  <c r="W200" i="5"/>
  <c r="V201" i="5"/>
  <c r="W201" i="5"/>
  <c r="V202" i="5"/>
  <c r="W202" i="5"/>
  <c r="V203" i="5"/>
  <c r="W203" i="5"/>
  <c r="V204" i="5"/>
  <c r="W204" i="5"/>
  <c r="X204" i="5" s="1"/>
  <c r="V205" i="5"/>
  <c r="W205" i="5"/>
  <c r="V206" i="5"/>
  <c r="W206" i="5"/>
  <c r="X206" i="5" s="1"/>
  <c r="V207" i="5"/>
  <c r="W207" i="5"/>
  <c r="V208" i="5"/>
  <c r="W208" i="5"/>
  <c r="V209" i="5"/>
  <c r="W209" i="5"/>
  <c r="V210" i="5"/>
  <c r="W210" i="5"/>
  <c r="X210" i="5" s="1"/>
  <c r="V211" i="5"/>
  <c r="W211" i="5"/>
  <c r="V212" i="5"/>
  <c r="W212" i="5"/>
  <c r="V213" i="5"/>
  <c r="W213" i="5"/>
  <c r="V214" i="5"/>
  <c r="W214" i="5"/>
  <c r="V215" i="5"/>
  <c r="W215" i="5"/>
  <c r="V216" i="5"/>
  <c r="W216" i="5"/>
  <c r="X216" i="5" s="1"/>
  <c r="V217" i="5"/>
  <c r="W217" i="5"/>
  <c r="V218" i="5"/>
  <c r="W218" i="5"/>
  <c r="X218" i="5" s="1"/>
  <c r="V219" i="5"/>
  <c r="W219" i="5"/>
  <c r="V220" i="5"/>
  <c r="W220" i="5"/>
  <c r="V221" i="5"/>
  <c r="W221" i="5"/>
  <c r="V222" i="5"/>
  <c r="W222" i="5"/>
  <c r="X222" i="5" s="1"/>
  <c r="V223" i="5"/>
  <c r="W223" i="5"/>
  <c r="V224" i="5"/>
  <c r="W224" i="5"/>
  <c r="V225" i="5"/>
  <c r="W225" i="5"/>
  <c r="V226" i="5"/>
  <c r="W226" i="5"/>
  <c r="V227" i="5"/>
  <c r="W227" i="5"/>
  <c r="V228" i="5"/>
  <c r="W228" i="5"/>
  <c r="X228" i="5" s="1"/>
  <c r="V229" i="5"/>
  <c r="W229" i="5"/>
  <c r="V230" i="5"/>
  <c r="W230" i="5"/>
  <c r="X230" i="5" s="1"/>
  <c r="V231" i="5"/>
  <c r="W231" i="5"/>
  <c r="V232" i="5"/>
  <c r="W232" i="5"/>
  <c r="V233" i="5"/>
  <c r="W233" i="5"/>
  <c r="V234" i="5"/>
  <c r="W234" i="5"/>
  <c r="V235" i="5"/>
  <c r="W235" i="5"/>
  <c r="V236" i="5"/>
  <c r="W236" i="5"/>
  <c r="V237" i="5"/>
  <c r="W237" i="5"/>
  <c r="X237" i="5" s="1"/>
  <c r="V238" i="5"/>
  <c r="X238" i="5" s="1"/>
  <c r="W238" i="5"/>
  <c r="V239" i="5"/>
  <c r="W239" i="5"/>
  <c r="V240" i="5"/>
  <c r="W240" i="5"/>
  <c r="X240" i="5" s="1"/>
  <c r="V241" i="5"/>
  <c r="W241" i="5"/>
  <c r="V242" i="5"/>
  <c r="W242" i="5"/>
  <c r="V243" i="5"/>
  <c r="W243" i="5"/>
  <c r="V244" i="5"/>
  <c r="W244" i="5"/>
  <c r="V245" i="5"/>
  <c r="W245" i="5"/>
  <c r="V246" i="5"/>
  <c r="W246" i="5"/>
  <c r="V247" i="5"/>
  <c r="W247" i="5"/>
  <c r="V248" i="5"/>
  <c r="W248" i="5"/>
  <c r="V249" i="5"/>
  <c r="W249" i="5"/>
  <c r="V250" i="5"/>
  <c r="W250" i="5"/>
  <c r="V251" i="5"/>
  <c r="X251" i="5" s="1"/>
  <c r="W251" i="5"/>
  <c r="V252" i="5"/>
  <c r="W252" i="5"/>
  <c r="X252" i="5" s="1"/>
  <c r="V253" i="5"/>
  <c r="W253" i="5"/>
  <c r="V254" i="5"/>
  <c r="W254" i="5"/>
  <c r="V255" i="5"/>
  <c r="W255" i="5"/>
  <c r="V256" i="5"/>
  <c r="W256" i="5"/>
  <c r="V257" i="5"/>
  <c r="X257" i="5" s="1"/>
  <c r="W257" i="5"/>
  <c r="V258" i="5"/>
  <c r="W258" i="5"/>
  <c r="V259" i="5"/>
  <c r="W259" i="5"/>
  <c r="V260" i="5"/>
  <c r="W260" i="5"/>
  <c r="V261" i="5"/>
  <c r="W261" i="5"/>
  <c r="V262" i="5"/>
  <c r="X262" i="5" s="1"/>
  <c r="W262" i="5"/>
  <c r="V263" i="5"/>
  <c r="W263" i="5"/>
  <c r="V264" i="5"/>
  <c r="W264" i="5"/>
  <c r="V265" i="5"/>
  <c r="W265" i="5"/>
  <c r="V266" i="5"/>
  <c r="W266" i="5"/>
  <c r="V267" i="5"/>
  <c r="W267" i="5"/>
  <c r="V268" i="5"/>
  <c r="X268" i="5" s="1"/>
  <c r="W268" i="5"/>
  <c r="V269" i="5"/>
  <c r="W269" i="5"/>
  <c r="V270" i="5"/>
  <c r="W270" i="5"/>
  <c r="V271" i="5"/>
  <c r="W271" i="5"/>
  <c r="V272" i="5"/>
  <c r="W272" i="5"/>
  <c r="V273" i="5"/>
  <c r="W273" i="5"/>
  <c r="V274" i="5"/>
  <c r="W274" i="5"/>
  <c r="V275" i="5"/>
  <c r="W275" i="5"/>
  <c r="V276" i="5"/>
  <c r="W276" i="5"/>
  <c r="V277" i="5"/>
  <c r="W277" i="5"/>
  <c r="V278" i="5"/>
  <c r="W278" i="5"/>
  <c r="V279" i="5"/>
  <c r="W279" i="5"/>
  <c r="V280" i="5"/>
  <c r="W280" i="5"/>
  <c r="V281" i="5"/>
  <c r="W281" i="5"/>
  <c r="V282" i="5"/>
  <c r="W282" i="5"/>
  <c r="V283" i="5"/>
  <c r="W283" i="5"/>
  <c r="V284" i="5"/>
  <c r="W284" i="5"/>
  <c r="V285" i="5"/>
  <c r="W285" i="5"/>
  <c r="V286" i="5"/>
  <c r="W286" i="5"/>
  <c r="V287" i="5"/>
  <c r="W287" i="5"/>
  <c r="V288" i="5"/>
  <c r="W288" i="5"/>
  <c r="V289" i="5"/>
  <c r="W289" i="5"/>
  <c r="V290" i="5"/>
  <c r="W290" i="5"/>
  <c r="V291" i="5"/>
  <c r="W291" i="5"/>
  <c r="V292" i="5"/>
  <c r="W292" i="5"/>
  <c r="V293" i="5"/>
  <c r="W293" i="5"/>
  <c r="V294" i="5"/>
  <c r="W294" i="5"/>
  <c r="V295" i="5"/>
  <c r="W295" i="5"/>
  <c r="V296" i="5"/>
  <c r="W296" i="5"/>
  <c r="V297" i="5"/>
  <c r="W297" i="5"/>
  <c r="V298" i="5"/>
  <c r="W298" i="5"/>
  <c r="V299" i="5"/>
  <c r="W299" i="5"/>
  <c r="V300" i="5"/>
  <c r="W300" i="5"/>
  <c r="V301" i="5"/>
  <c r="W301" i="5"/>
  <c r="V302" i="5"/>
  <c r="W302" i="5"/>
  <c r="V303" i="5"/>
  <c r="W303" i="5"/>
  <c r="V304" i="5"/>
  <c r="W304" i="5"/>
  <c r="V305" i="5"/>
  <c r="W305" i="5"/>
  <c r="V306" i="5"/>
  <c r="W306" i="5"/>
  <c r="V307" i="5"/>
  <c r="W307" i="5"/>
  <c r="V308" i="5"/>
  <c r="W308" i="5"/>
  <c r="V309" i="5"/>
  <c r="W309" i="5"/>
  <c r="V310" i="5"/>
  <c r="W310" i="5"/>
  <c r="V311" i="5"/>
  <c r="W311" i="5"/>
  <c r="V312" i="5"/>
  <c r="W312" i="5"/>
  <c r="V313" i="5"/>
  <c r="W313" i="5"/>
  <c r="V314" i="5"/>
  <c r="W314" i="5"/>
  <c r="V315" i="5"/>
  <c r="W315" i="5"/>
  <c r="V316" i="5"/>
  <c r="W316" i="5"/>
  <c r="V317" i="5"/>
  <c r="X317" i="5" s="1"/>
  <c r="W317" i="5"/>
  <c r="V318" i="5"/>
  <c r="W318" i="5"/>
  <c r="V319" i="5"/>
  <c r="W319" i="5"/>
  <c r="V320" i="5"/>
  <c r="W320" i="5"/>
  <c r="V321" i="5"/>
  <c r="W321" i="5"/>
  <c r="V322" i="5"/>
  <c r="W322" i="5"/>
  <c r="V323" i="5"/>
  <c r="X323" i="5" s="1"/>
  <c r="W323" i="5"/>
  <c r="V324" i="5"/>
  <c r="W324" i="5"/>
  <c r="V325" i="5"/>
  <c r="W325" i="5"/>
  <c r="V326" i="5"/>
  <c r="W326" i="5"/>
  <c r="V327" i="5"/>
  <c r="W327" i="5"/>
  <c r="V328" i="5"/>
  <c r="W328" i="5"/>
  <c r="V329" i="5"/>
  <c r="W329" i="5"/>
  <c r="V330" i="5"/>
  <c r="W330" i="5"/>
  <c r="V331" i="5"/>
  <c r="W331" i="5"/>
  <c r="V332" i="5"/>
  <c r="W332" i="5"/>
  <c r="X332" i="5" s="1"/>
  <c r="V333" i="5"/>
  <c r="W333" i="5"/>
  <c r="V334" i="5"/>
  <c r="W334" i="5"/>
  <c r="V335" i="5"/>
  <c r="X335" i="5" s="1"/>
  <c r="W335" i="5"/>
  <c r="V336" i="5"/>
  <c r="W336" i="5"/>
  <c r="V337" i="5"/>
  <c r="X337" i="5" s="1"/>
  <c r="W337" i="5"/>
  <c r="V338" i="5"/>
  <c r="W338" i="5"/>
  <c r="V339" i="5"/>
  <c r="W339" i="5"/>
  <c r="V340" i="5"/>
  <c r="W340" i="5"/>
  <c r="V341" i="5"/>
  <c r="W341" i="5"/>
  <c r="V342" i="5"/>
  <c r="W342" i="5"/>
  <c r="V343" i="5"/>
  <c r="W343" i="5"/>
  <c r="V344" i="5"/>
  <c r="W344" i="5"/>
  <c r="V345" i="5"/>
  <c r="W345" i="5"/>
  <c r="V346" i="5"/>
  <c r="W346" i="5"/>
  <c r="V347" i="5"/>
  <c r="X347" i="5" s="1"/>
  <c r="W347" i="5"/>
  <c r="V348" i="5"/>
  <c r="W348" i="5"/>
  <c r="V349" i="5"/>
  <c r="W349" i="5"/>
  <c r="V350" i="5"/>
  <c r="W350" i="5"/>
  <c r="V351" i="5"/>
  <c r="W351" i="5"/>
  <c r="V352" i="5"/>
  <c r="W352" i="5"/>
  <c r="V353" i="5"/>
  <c r="W353" i="5"/>
  <c r="V354" i="5"/>
  <c r="W354" i="5"/>
  <c r="V355" i="5"/>
  <c r="W355" i="5"/>
  <c r="V356" i="5"/>
  <c r="W356" i="5"/>
  <c r="V357" i="5"/>
  <c r="W357" i="5"/>
  <c r="V358" i="5"/>
  <c r="W358" i="5"/>
  <c r="V359" i="5"/>
  <c r="X359" i="5" s="1"/>
  <c r="W359" i="5"/>
  <c r="V360" i="5"/>
  <c r="W360" i="5"/>
  <c r="X360" i="5" s="1"/>
  <c r="V361" i="5"/>
  <c r="W361" i="5"/>
  <c r="V362" i="5"/>
  <c r="W362" i="5"/>
  <c r="V363" i="5"/>
  <c r="W363" i="5"/>
  <c r="V364" i="5"/>
  <c r="W364" i="5"/>
  <c r="V365" i="5"/>
  <c r="W365" i="5"/>
  <c r="V366" i="5"/>
  <c r="W366" i="5"/>
  <c r="V367" i="5"/>
  <c r="W367" i="5"/>
  <c r="V368" i="5"/>
  <c r="W368" i="5"/>
  <c r="V369" i="5"/>
  <c r="W369" i="5"/>
  <c r="V370" i="5"/>
  <c r="W370" i="5"/>
  <c r="V371" i="5"/>
  <c r="W371" i="5"/>
  <c r="V372" i="5"/>
  <c r="W372" i="5"/>
  <c r="V373" i="5"/>
  <c r="W373" i="5"/>
  <c r="V374" i="5"/>
  <c r="W374" i="5"/>
  <c r="V375" i="5"/>
  <c r="W375" i="5"/>
  <c r="V376" i="5"/>
  <c r="W376" i="5"/>
  <c r="V377" i="5"/>
  <c r="W377" i="5"/>
  <c r="V378" i="5"/>
  <c r="W378" i="5"/>
  <c r="V379" i="5"/>
  <c r="W379" i="5"/>
  <c r="V380" i="5"/>
  <c r="W380" i="5"/>
  <c r="X380" i="5" s="1"/>
  <c r="V381" i="5"/>
  <c r="W381" i="5"/>
  <c r="V382" i="5"/>
  <c r="W382" i="5"/>
  <c r="V383" i="5"/>
  <c r="W383" i="5"/>
  <c r="V384" i="5"/>
  <c r="W384" i="5"/>
  <c r="V385" i="5"/>
  <c r="W385" i="5"/>
  <c r="V386" i="5"/>
  <c r="W386" i="5"/>
  <c r="V387" i="5"/>
  <c r="W387" i="5"/>
  <c r="V388" i="5"/>
  <c r="W388" i="5"/>
  <c r="V389" i="5"/>
  <c r="W389" i="5"/>
  <c r="V390" i="5"/>
  <c r="W390" i="5"/>
  <c r="V391" i="5"/>
  <c r="W391" i="5"/>
  <c r="V392" i="5"/>
  <c r="W392" i="5"/>
  <c r="V393" i="5"/>
  <c r="W393" i="5"/>
  <c r="V394" i="5"/>
  <c r="W394" i="5"/>
  <c r="V395" i="5"/>
  <c r="W395" i="5"/>
  <c r="V396" i="5"/>
  <c r="W396" i="5"/>
  <c r="V397" i="5"/>
  <c r="X397" i="5" s="1"/>
  <c r="W397" i="5"/>
  <c r="V398" i="5"/>
  <c r="W398" i="5"/>
  <c r="V399" i="5"/>
  <c r="W399" i="5"/>
  <c r="V400" i="5"/>
  <c r="W400" i="5"/>
  <c r="V401" i="5"/>
  <c r="W401" i="5"/>
  <c r="V402" i="5"/>
  <c r="W402" i="5"/>
  <c r="V403" i="5"/>
  <c r="X403" i="5" s="1"/>
  <c r="W403" i="5"/>
  <c r="V404" i="5"/>
  <c r="W404" i="5"/>
  <c r="V405" i="5"/>
  <c r="W405" i="5"/>
  <c r="V406" i="5"/>
  <c r="W406" i="5"/>
  <c r="V407" i="5"/>
  <c r="W407" i="5"/>
  <c r="V408" i="5"/>
  <c r="W408" i="5"/>
  <c r="V409" i="5"/>
  <c r="W409" i="5"/>
  <c r="V410" i="5"/>
  <c r="W410" i="5"/>
  <c r="V411" i="5"/>
  <c r="W411" i="5"/>
  <c r="V412" i="5"/>
  <c r="W412" i="5"/>
  <c r="V413" i="5"/>
  <c r="W413" i="5"/>
  <c r="V414" i="5"/>
  <c r="W414" i="5"/>
  <c r="V415" i="5"/>
  <c r="W415" i="5"/>
  <c r="V416" i="5"/>
  <c r="W416" i="5"/>
  <c r="V417" i="5"/>
  <c r="W417" i="5"/>
  <c r="V418" i="5"/>
  <c r="X418" i="5" s="1"/>
  <c r="W418" i="5"/>
  <c r="V419" i="5"/>
  <c r="W419" i="5"/>
  <c r="V420" i="5"/>
  <c r="W420" i="5"/>
  <c r="V421" i="5"/>
  <c r="X421" i="5" s="1"/>
  <c r="W421" i="5"/>
  <c r="V422" i="5"/>
  <c r="W422" i="5"/>
  <c r="V423" i="5"/>
  <c r="W423" i="5"/>
  <c r="X423" i="5" s="1"/>
  <c r="V424" i="5"/>
  <c r="W424" i="5"/>
  <c r="V425" i="5"/>
  <c r="W425" i="5"/>
  <c r="V426" i="5"/>
  <c r="W426" i="5"/>
  <c r="V427" i="5"/>
  <c r="W427" i="5"/>
  <c r="V428" i="5"/>
  <c r="W428" i="5"/>
  <c r="V429" i="5"/>
  <c r="W429" i="5"/>
  <c r="X429" i="5" s="1"/>
  <c r="V430" i="5"/>
  <c r="W430" i="5"/>
  <c r="V431" i="5"/>
  <c r="W431" i="5"/>
  <c r="V432" i="5"/>
  <c r="W432" i="5"/>
  <c r="V433" i="5"/>
  <c r="W433" i="5"/>
  <c r="V434" i="5"/>
  <c r="W434" i="5"/>
  <c r="V435" i="5"/>
  <c r="W435" i="5"/>
  <c r="V436" i="5"/>
  <c r="W436" i="5"/>
  <c r="V437" i="5"/>
  <c r="W437" i="5"/>
  <c r="V438" i="5"/>
  <c r="W438" i="5"/>
  <c r="V439" i="5"/>
  <c r="W439" i="5"/>
  <c r="V440" i="5"/>
  <c r="W440" i="5"/>
  <c r="V441" i="5"/>
  <c r="W441" i="5"/>
  <c r="V442" i="5"/>
  <c r="W442" i="5"/>
  <c r="V443" i="5"/>
  <c r="W443" i="5"/>
  <c r="V444" i="5"/>
  <c r="W444" i="5"/>
  <c r="V445" i="5"/>
  <c r="W445" i="5"/>
  <c r="V446" i="5"/>
  <c r="W446" i="5"/>
  <c r="V447" i="5"/>
  <c r="W447" i="5"/>
  <c r="X447" i="5" s="1"/>
  <c r="V448" i="5"/>
  <c r="W448" i="5"/>
  <c r="V449" i="5"/>
  <c r="W449" i="5"/>
  <c r="V450" i="5"/>
  <c r="W450" i="5"/>
  <c r="V451" i="5"/>
  <c r="W451" i="5"/>
  <c r="V452" i="5"/>
  <c r="W452" i="5"/>
  <c r="V453" i="5"/>
  <c r="W453" i="5"/>
  <c r="X453" i="5" s="1"/>
  <c r="V454" i="5"/>
  <c r="X454" i="5" s="1"/>
  <c r="W454" i="5"/>
  <c r="V455" i="5"/>
  <c r="W455" i="5"/>
  <c r="V456" i="5"/>
  <c r="W456" i="5"/>
  <c r="V457" i="5"/>
  <c r="W457" i="5"/>
  <c r="V458" i="5"/>
  <c r="W458" i="5"/>
  <c r="V459" i="5"/>
  <c r="W459" i="5"/>
  <c r="V460" i="5"/>
  <c r="X460" i="5" s="1"/>
  <c r="W460" i="5"/>
  <c r="V461" i="5"/>
  <c r="W461" i="5"/>
  <c r="V462" i="5"/>
  <c r="W462" i="5"/>
  <c r="V463" i="5"/>
  <c r="W463" i="5"/>
  <c r="V464" i="5"/>
  <c r="W464" i="5"/>
  <c r="V465" i="5"/>
  <c r="W465" i="5"/>
  <c r="X465" i="5" s="1"/>
  <c r="V466" i="5"/>
  <c r="X466" i="5" s="1"/>
  <c r="W466" i="5"/>
  <c r="V467" i="5"/>
  <c r="W467" i="5"/>
  <c r="V468" i="5"/>
  <c r="W468" i="5"/>
  <c r="V469" i="5"/>
  <c r="W469" i="5"/>
  <c r="V470" i="5"/>
  <c r="W470" i="5"/>
  <c r="V471" i="5"/>
  <c r="W471" i="5"/>
  <c r="X471" i="5" s="1"/>
  <c r="V472" i="5"/>
  <c r="W472" i="5"/>
  <c r="V473" i="5"/>
  <c r="W473" i="5"/>
  <c r="V474" i="5"/>
  <c r="W474" i="5"/>
  <c r="V475" i="5"/>
  <c r="W475" i="5"/>
  <c r="V476" i="5"/>
  <c r="W476" i="5"/>
  <c r="V477" i="5"/>
  <c r="W477" i="5"/>
  <c r="V478" i="5"/>
  <c r="W478" i="5"/>
  <c r="V479" i="5"/>
  <c r="W479" i="5"/>
  <c r="V480" i="5"/>
  <c r="W480" i="5"/>
  <c r="V481" i="5"/>
  <c r="W481" i="5"/>
  <c r="V482" i="5"/>
  <c r="W482" i="5"/>
  <c r="X482" i="5" s="1"/>
  <c r="V483" i="5"/>
  <c r="W483" i="5"/>
  <c r="V484" i="5"/>
  <c r="W484" i="5"/>
  <c r="V485" i="5"/>
  <c r="W485" i="5"/>
  <c r="V486" i="5"/>
  <c r="W486" i="5"/>
  <c r="X486" i="5" s="1"/>
  <c r="V487" i="5"/>
  <c r="W487" i="5"/>
  <c r="V488" i="5"/>
  <c r="W488" i="5"/>
  <c r="V489" i="5"/>
  <c r="W489" i="5"/>
  <c r="X489" i="5" s="1"/>
  <c r="V490" i="5"/>
  <c r="W490" i="5"/>
  <c r="V491" i="5"/>
  <c r="W491" i="5"/>
  <c r="X491" i="5" s="1"/>
  <c r="V492" i="5"/>
  <c r="W492" i="5"/>
  <c r="X492" i="5" s="1"/>
  <c r="V493" i="5"/>
  <c r="W493" i="5"/>
  <c r="V494" i="5"/>
  <c r="W494" i="5"/>
  <c r="V495" i="5"/>
  <c r="W495" i="5"/>
  <c r="V496" i="5"/>
  <c r="W496" i="5"/>
  <c r="V497" i="5"/>
  <c r="W497" i="5"/>
  <c r="V498" i="5"/>
  <c r="W498" i="5"/>
  <c r="V499" i="5"/>
  <c r="W499" i="5"/>
  <c r="V500" i="5"/>
  <c r="W500" i="5"/>
  <c r="X500" i="5" s="1"/>
  <c r="V501" i="5"/>
  <c r="W501" i="5"/>
  <c r="V502" i="5"/>
  <c r="W502" i="5"/>
  <c r="V503" i="5"/>
  <c r="W503" i="5"/>
  <c r="V504" i="5"/>
  <c r="W504" i="5"/>
  <c r="X504" i="5" s="1"/>
  <c r="V505" i="5"/>
  <c r="W505" i="5"/>
  <c r="V506" i="5"/>
  <c r="W506" i="5"/>
  <c r="V507" i="5"/>
  <c r="W507" i="5"/>
  <c r="V508" i="5"/>
  <c r="W508" i="5"/>
  <c r="V509" i="5"/>
  <c r="W509" i="5"/>
  <c r="V510" i="5"/>
  <c r="W510" i="5"/>
  <c r="V511" i="5"/>
  <c r="W511" i="5"/>
  <c r="V512" i="5"/>
  <c r="W512" i="5"/>
  <c r="V513" i="5"/>
  <c r="W513" i="5"/>
  <c r="V514" i="5"/>
  <c r="W514" i="5"/>
  <c r="X514" i="5" s="1"/>
  <c r="V515" i="5"/>
  <c r="W515" i="5"/>
  <c r="V516" i="5"/>
  <c r="W516" i="5"/>
  <c r="V517" i="5"/>
  <c r="W517" i="5"/>
  <c r="V518" i="5"/>
  <c r="W518" i="5"/>
  <c r="V519" i="5"/>
  <c r="W519" i="5"/>
  <c r="V520" i="5"/>
  <c r="W520" i="5"/>
  <c r="V521" i="5"/>
  <c r="W521" i="5"/>
  <c r="V522" i="5"/>
  <c r="W522" i="5"/>
  <c r="V523" i="5"/>
  <c r="W523" i="5"/>
  <c r="V524" i="5"/>
  <c r="W524" i="5"/>
  <c r="V525" i="5"/>
  <c r="W525" i="5"/>
  <c r="V526" i="5"/>
  <c r="W526" i="5"/>
  <c r="V527" i="5"/>
  <c r="W527" i="5"/>
  <c r="V528" i="5"/>
  <c r="W528" i="5"/>
  <c r="V529" i="5"/>
  <c r="W529" i="5"/>
  <c r="V530" i="5"/>
  <c r="W530" i="5"/>
  <c r="V531" i="5"/>
  <c r="W531" i="5"/>
  <c r="V532" i="5"/>
  <c r="W532" i="5"/>
  <c r="X532" i="5" s="1"/>
  <c r="V533" i="5"/>
  <c r="W533" i="5"/>
  <c r="V534" i="5"/>
  <c r="W534" i="5"/>
  <c r="V535" i="5"/>
  <c r="W535" i="5"/>
  <c r="V536" i="5"/>
  <c r="W536" i="5"/>
  <c r="V537" i="5"/>
  <c r="W537" i="5"/>
  <c r="V538" i="5"/>
  <c r="W538" i="5"/>
  <c r="V539" i="5"/>
  <c r="W539" i="5"/>
  <c r="V540" i="5"/>
  <c r="W540" i="5"/>
  <c r="V541" i="5"/>
  <c r="W541" i="5"/>
  <c r="V542" i="5"/>
  <c r="W542" i="5"/>
  <c r="V543" i="5"/>
  <c r="W543" i="5"/>
  <c r="V544" i="5"/>
  <c r="W544" i="5"/>
  <c r="X544" i="5" s="1"/>
  <c r="V545" i="5"/>
  <c r="W545" i="5"/>
  <c r="V546" i="5"/>
  <c r="W546" i="5"/>
  <c r="V547" i="5"/>
  <c r="W547" i="5"/>
  <c r="V548" i="5"/>
  <c r="W548" i="5"/>
  <c r="V549" i="5"/>
  <c r="W549" i="5"/>
  <c r="V550" i="5"/>
  <c r="W550" i="5"/>
  <c r="X550" i="5" s="1"/>
  <c r="V551" i="5"/>
  <c r="W551" i="5"/>
  <c r="V552" i="5"/>
  <c r="W552" i="5"/>
  <c r="V553" i="5"/>
  <c r="W553" i="5"/>
  <c r="V554" i="5"/>
  <c r="W554" i="5"/>
  <c r="V555" i="5"/>
  <c r="X555" i="5" s="1"/>
  <c r="W555" i="5"/>
  <c r="V556" i="5"/>
  <c r="W556" i="5"/>
  <c r="V557" i="5"/>
  <c r="W557" i="5"/>
  <c r="X557" i="5"/>
  <c r="V558" i="5"/>
  <c r="W558" i="5"/>
  <c r="V559" i="5"/>
  <c r="W559" i="5"/>
  <c r="X559" i="5" s="1"/>
  <c r="V560" i="5"/>
  <c r="W560" i="5"/>
  <c r="V561" i="5"/>
  <c r="W561" i="5"/>
  <c r="V562" i="5"/>
  <c r="W562" i="5"/>
  <c r="V563" i="5"/>
  <c r="W563" i="5"/>
  <c r="V564" i="5"/>
  <c r="W564" i="5"/>
  <c r="V565" i="5"/>
  <c r="W565" i="5"/>
  <c r="V566" i="5"/>
  <c r="W566" i="5"/>
  <c r="V567" i="5"/>
  <c r="W567" i="5"/>
  <c r="V568" i="5"/>
  <c r="W568" i="5"/>
  <c r="V569" i="5"/>
  <c r="W569" i="5"/>
  <c r="X569" i="5" s="1"/>
  <c r="V570" i="5"/>
  <c r="W570" i="5"/>
  <c r="V571" i="5"/>
  <c r="W571" i="5"/>
  <c r="X571" i="5" s="1"/>
  <c r="V572" i="5"/>
  <c r="W572" i="5"/>
  <c r="V573" i="5"/>
  <c r="W573" i="5"/>
  <c r="V574" i="5"/>
  <c r="W574" i="5"/>
  <c r="V575" i="5"/>
  <c r="W575" i="5"/>
  <c r="V576" i="5"/>
  <c r="X576" i="5" s="1"/>
  <c r="W576" i="5"/>
  <c r="V577" i="5"/>
  <c r="W577" i="5"/>
  <c r="X577" i="5" s="1"/>
  <c r="V578" i="5"/>
  <c r="W578" i="5"/>
  <c r="X578" i="5" s="1"/>
  <c r="V579" i="5"/>
  <c r="W579" i="5"/>
  <c r="V580" i="5"/>
  <c r="W580" i="5"/>
  <c r="V581" i="5"/>
  <c r="W581" i="5"/>
  <c r="X581" i="5" s="1"/>
  <c r="V582" i="5"/>
  <c r="W582" i="5"/>
  <c r="V583" i="5"/>
  <c r="W583" i="5"/>
  <c r="V584" i="5"/>
  <c r="W584" i="5"/>
  <c r="V585" i="5"/>
  <c r="W585" i="5"/>
  <c r="V586" i="5"/>
  <c r="W586" i="5"/>
  <c r="V587" i="5"/>
  <c r="W587" i="5"/>
  <c r="X587" i="5" s="1"/>
  <c r="V588" i="5"/>
  <c r="W588" i="5"/>
  <c r="V589" i="5"/>
  <c r="W589" i="5"/>
  <c r="X589" i="5" s="1"/>
  <c r="V590" i="5"/>
  <c r="W590" i="5"/>
  <c r="V591" i="5"/>
  <c r="W591" i="5"/>
  <c r="V592" i="5"/>
  <c r="X592" i="5" s="1"/>
  <c r="W592" i="5"/>
  <c r="V593" i="5"/>
  <c r="W593" i="5"/>
  <c r="X593" i="5" s="1"/>
  <c r="V594" i="5"/>
  <c r="W594" i="5"/>
  <c r="V595" i="5"/>
  <c r="W595" i="5"/>
  <c r="V596" i="5"/>
  <c r="W596" i="5"/>
  <c r="V597" i="5"/>
  <c r="W597" i="5"/>
  <c r="V598" i="5"/>
  <c r="W598" i="5"/>
  <c r="V599" i="5"/>
  <c r="W599" i="5"/>
  <c r="V600" i="5"/>
  <c r="W600" i="5"/>
  <c r="V601" i="5"/>
  <c r="W601" i="5"/>
  <c r="V602" i="5"/>
  <c r="W602" i="5"/>
  <c r="X602" i="5" s="1"/>
  <c r="V603" i="5"/>
  <c r="W603" i="5"/>
  <c r="V604" i="5"/>
  <c r="X604" i="5" s="1"/>
  <c r="W604" i="5"/>
  <c r="V605" i="5"/>
  <c r="W605" i="5"/>
  <c r="V606" i="5"/>
  <c r="X606" i="5" s="1"/>
  <c r="W606" i="5"/>
  <c r="V607" i="5"/>
  <c r="W607" i="5"/>
  <c r="V608" i="5"/>
  <c r="W608" i="5"/>
  <c r="X608" i="5" s="1"/>
  <c r="V609" i="5"/>
  <c r="W609" i="5"/>
  <c r="V610" i="5"/>
  <c r="W610" i="5"/>
  <c r="V611" i="5"/>
  <c r="W611" i="5"/>
  <c r="V612" i="5"/>
  <c r="W612" i="5"/>
  <c r="V613" i="5"/>
  <c r="W613" i="5"/>
  <c r="V614" i="5"/>
  <c r="W614" i="5"/>
  <c r="V615" i="5"/>
  <c r="W615" i="5"/>
  <c r="X615" i="5" s="1"/>
  <c r="V616" i="5"/>
  <c r="W616" i="5"/>
  <c r="V617" i="5"/>
  <c r="W617" i="5"/>
  <c r="X617" i="5" s="1"/>
  <c r="V618" i="5"/>
  <c r="X618" i="5" s="1"/>
  <c r="W618" i="5"/>
  <c r="V619" i="5"/>
  <c r="W619" i="5"/>
  <c r="X619" i="5" s="1"/>
  <c r="V620" i="5"/>
  <c r="W620" i="5"/>
  <c r="X620" i="5" s="1"/>
  <c r="V621" i="5"/>
  <c r="W621" i="5"/>
  <c r="V622" i="5"/>
  <c r="W622" i="5"/>
  <c r="V623" i="5"/>
  <c r="W623" i="5"/>
  <c r="V624" i="5"/>
  <c r="W624" i="5"/>
  <c r="V625" i="5"/>
  <c r="W625" i="5"/>
  <c r="X625" i="5" s="1"/>
  <c r="V626" i="5"/>
  <c r="W626" i="5"/>
  <c r="X626" i="5" s="1"/>
  <c r="V627" i="5"/>
  <c r="W627" i="5"/>
  <c r="V628" i="5"/>
  <c r="W628" i="5"/>
  <c r="V629" i="5"/>
  <c r="W629" i="5"/>
  <c r="V630" i="5"/>
  <c r="W630" i="5"/>
  <c r="V631" i="5"/>
  <c r="W631" i="5"/>
  <c r="V632" i="5"/>
  <c r="W632" i="5"/>
  <c r="V633" i="5"/>
  <c r="W633" i="5"/>
  <c r="V634" i="5"/>
  <c r="W634" i="5"/>
  <c r="V635" i="5"/>
  <c r="W635" i="5"/>
  <c r="V636" i="5"/>
  <c r="W636" i="5"/>
  <c r="V637" i="5"/>
  <c r="W637" i="5"/>
  <c r="V638" i="5"/>
  <c r="W638" i="5"/>
  <c r="X638" i="5" s="1"/>
  <c r="V639" i="5"/>
  <c r="W639" i="5"/>
  <c r="V640" i="5"/>
  <c r="W640" i="5"/>
  <c r="V641" i="5"/>
  <c r="W641" i="5"/>
  <c r="V642" i="5"/>
  <c r="W642" i="5"/>
  <c r="V643" i="5"/>
  <c r="W643" i="5"/>
  <c r="V644" i="5"/>
  <c r="W644" i="5"/>
  <c r="V645" i="5"/>
  <c r="W645" i="5"/>
  <c r="V646" i="5"/>
  <c r="W646" i="5"/>
  <c r="V647" i="5"/>
  <c r="W647" i="5"/>
  <c r="V648" i="5"/>
  <c r="W648" i="5"/>
  <c r="V649" i="5"/>
  <c r="W649" i="5"/>
  <c r="V650" i="5"/>
  <c r="W650" i="5"/>
  <c r="X650" i="5" s="1"/>
  <c r="V651" i="5"/>
  <c r="W651" i="5"/>
  <c r="V652" i="5"/>
  <c r="W652" i="5"/>
  <c r="V653" i="5"/>
  <c r="W653" i="5"/>
  <c r="X653" i="5" s="1"/>
  <c r="V654" i="5"/>
  <c r="W654" i="5"/>
  <c r="V655" i="5"/>
  <c r="W655" i="5"/>
  <c r="X655" i="5" s="1"/>
  <c r="V656" i="5"/>
  <c r="W656" i="5"/>
  <c r="V657" i="5"/>
  <c r="W657" i="5"/>
  <c r="V658" i="5"/>
  <c r="W658" i="5"/>
  <c r="V659" i="5"/>
  <c r="W659" i="5"/>
  <c r="X659" i="5" s="1"/>
  <c r="V660" i="5"/>
  <c r="W660" i="5"/>
  <c r="V661" i="5"/>
  <c r="W661" i="5"/>
  <c r="X661" i="5" s="1"/>
  <c r="V662" i="5"/>
  <c r="W662" i="5"/>
  <c r="V663" i="5"/>
  <c r="W663" i="5"/>
  <c r="V664" i="5"/>
  <c r="W664" i="5"/>
  <c r="V665" i="5"/>
  <c r="W665" i="5"/>
  <c r="X665" i="5" s="1"/>
  <c r="V666" i="5"/>
  <c r="W666" i="5"/>
  <c r="V667" i="5"/>
  <c r="W667" i="5"/>
  <c r="X667" i="5" s="1"/>
  <c r="V668" i="5"/>
  <c r="W668" i="5"/>
  <c r="V669" i="5"/>
  <c r="W669" i="5"/>
  <c r="V670" i="5"/>
  <c r="W670" i="5"/>
  <c r="V671" i="5"/>
  <c r="W671" i="5"/>
  <c r="X671" i="5" s="1"/>
  <c r="V672" i="5"/>
  <c r="W672" i="5"/>
  <c r="V673" i="5"/>
  <c r="W673" i="5"/>
  <c r="V674" i="5"/>
  <c r="W674" i="5"/>
  <c r="X674" i="5" s="1"/>
  <c r="V675" i="5"/>
  <c r="W675" i="5"/>
  <c r="V676" i="5"/>
  <c r="W676" i="5"/>
  <c r="V677" i="5"/>
  <c r="W677" i="5"/>
  <c r="X677" i="5" s="1"/>
  <c r="V678" i="5"/>
  <c r="W678" i="5"/>
  <c r="V679" i="5"/>
  <c r="W679" i="5"/>
  <c r="X679" i="5" s="1"/>
  <c r="V680" i="5"/>
  <c r="W680" i="5"/>
  <c r="V681" i="5"/>
  <c r="W681" i="5"/>
  <c r="V682" i="5"/>
  <c r="W682" i="5"/>
  <c r="V683" i="5"/>
  <c r="W683" i="5"/>
  <c r="X683" i="5" s="1"/>
  <c r="V684" i="5"/>
  <c r="W684" i="5"/>
  <c r="V685" i="5"/>
  <c r="W685" i="5"/>
  <c r="V686" i="5"/>
  <c r="W686" i="5"/>
  <c r="V687" i="5"/>
  <c r="W687" i="5"/>
  <c r="V688" i="5"/>
  <c r="W688" i="5"/>
  <c r="V689" i="5"/>
  <c r="W689" i="5"/>
  <c r="X689" i="5" s="1"/>
  <c r="V690" i="5"/>
  <c r="W690" i="5"/>
  <c r="V691" i="5"/>
  <c r="W691" i="5"/>
  <c r="X691" i="5" s="1"/>
  <c r="V692" i="5"/>
  <c r="W692" i="5"/>
  <c r="X692" i="5" s="1"/>
  <c r="V693" i="5"/>
  <c r="W693" i="5"/>
  <c r="V694" i="5"/>
  <c r="W694" i="5"/>
  <c r="V695" i="5"/>
  <c r="W695" i="5"/>
  <c r="X695" i="5" s="1"/>
  <c r="V696" i="5"/>
  <c r="W696" i="5"/>
  <c r="V697" i="5"/>
  <c r="W697" i="5"/>
  <c r="X697" i="5" s="1"/>
  <c r="V698" i="5"/>
  <c r="W698" i="5"/>
  <c r="V699" i="5"/>
  <c r="W699" i="5"/>
  <c r="V700" i="5"/>
  <c r="W700" i="5"/>
  <c r="V701" i="5"/>
  <c r="W701" i="5"/>
  <c r="X701" i="5" s="1"/>
  <c r="V702" i="5"/>
  <c r="W702" i="5"/>
  <c r="V703" i="5"/>
  <c r="W703" i="5"/>
  <c r="X703" i="5" s="1"/>
  <c r="V704" i="5"/>
  <c r="W704" i="5"/>
  <c r="V705" i="5"/>
  <c r="W705" i="5"/>
  <c r="V706" i="5"/>
  <c r="W706" i="5"/>
  <c r="V707" i="5"/>
  <c r="W707" i="5"/>
  <c r="X707" i="5" s="1"/>
  <c r="V708" i="5"/>
  <c r="X708" i="5" s="1"/>
  <c r="W708" i="5"/>
  <c r="V709" i="5"/>
  <c r="W709" i="5"/>
  <c r="X709" i="5" s="1"/>
  <c r="V710" i="5"/>
  <c r="W710" i="5"/>
  <c r="V711" i="5"/>
  <c r="W711" i="5"/>
  <c r="V712" i="5"/>
  <c r="W712" i="5"/>
  <c r="V713" i="5"/>
  <c r="W713" i="5"/>
  <c r="V714" i="5"/>
  <c r="W714" i="5"/>
  <c r="X714" i="5" s="1"/>
  <c r="V715" i="5"/>
  <c r="W715" i="5"/>
  <c r="V716" i="5"/>
  <c r="W716" i="5"/>
  <c r="V717" i="5"/>
  <c r="W717" i="5"/>
  <c r="V718" i="5"/>
  <c r="X718" i="5" s="1"/>
  <c r="W718" i="5"/>
  <c r="V719" i="5"/>
  <c r="W719" i="5"/>
  <c r="X719" i="5" s="1"/>
  <c r="V720" i="5"/>
  <c r="W720" i="5"/>
  <c r="V721" i="5"/>
  <c r="W721" i="5"/>
  <c r="V722" i="5"/>
  <c r="W722" i="5"/>
  <c r="V723" i="5"/>
  <c r="W723" i="5"/>
  <c r="V724" i="5"/>
  <c r="W724" i="5"/>
  <c r="X724" i="5" s="1"/>
  <c r="V725" i="5"/>
  <c r="W725" i="5"/>
  <c r="X725" i="5" s="1"/>
  <c r="V726" i="5"/>
  <c r="W726" i="5"/>
  <c r="V727" i="5"/>
  <c r="W727" i="5"/>
  <c r="V728" i="5"/>
  <c r="W728" i="5"/>
  <c r="V729" i="5"/>
  <c r="W729" i="5"/>
  <c r="X729" i="5" s="1"/>
  <c r="V730" i="5"/>
  <c r="W730" i="5"/>
  <c r="V731" i="5"/>
  <c r="W731" i="5"/>
  <c r="X731" i="5" s="1"/>
  <c r="V732" i="5"/>
  <c r="W732" i="5"/>
  <c r="V733" i="5"/>
  <c r="W733" i="5"/>
  <c r="V734" i="5"/>
  <c r="W734" i="5"/>
  <c r="V735" i="5"/>
  <c r="W735" i="5"/>
  <c r="V736" i="5"/>
  <c r="W736" i="5"/>
  <c r="X736" i="5" s="1"/>
  <c r="V737" i="5"/>
  <c r="W737" i="5"/>
  <c r="V738" i="5"/>
  <c r="W738" i="5"/>
  <c r="X225" i="5"/>
  <c r="X107" i="5"/>
  <c r="X105" i="5"/>
  <c r="X219" i="5"/>
  <c r="X414" i="5"/>
  <c r="X291" i="5"/>
  <c r="X212" i="5"/>
  <c r="X200" i="5"/>
  <c r="X15" i="5"/>
  <c r="X249" i="5"/>
  <c r="X247" i="5"/>
  <c r="X171" i="5"/>
  <c r="X167" i="5"/>
  <c r="X675" i="5"/>
  <c r="X123" i="5"/>
  <c r="X119" i="5"/>
  <c r="X44" i="5"/>
  <c r="X478" i="5"/>
  <c r="X319" i="5"/>
  <c r="X315" i="5"/>
  <c r="X231" i="5"/>
  <c r="X215" i="5"/>
  <c r="X590" i="5"/>
  <c r="X565" i="5"/>
  <c r="X307" i="5"/>
  <c r="X283" i="5"/>
  <c r="X265" i="5"/>
  <c r="X263" i="5"/>
  <c r="X259" i="5"/>
  <c r="X255" i="5"/>
  <c r="X221" i="5"/>
  <c r="X209" i="5"/>
  <c r="X169" i="5"/>
  <c r="X75" i="5"/>
  <c r="X644" i="5"/>
  <c r="X710" i="5"/>
  <c r="X632" i="5"/>
  <c r="X382" i="5"/>
  <c r="X439" i="5"/>
  <c r="X285" i="5"/>
  <c r="X280" i="5"/>
  <c r="X227" i="5"/>
  <c r="X223" i="5"/>
  <c r="X211" i="5"/>
  <c r="X196" i="5"/>
  <c r="X165" i="5"/>
  <c r="X147" i="5"/>
  <c r="X113" i="5"/>
  <c r="X85" i="5"/>
  <c r="X38" i="5"/>
  <c r="X36" i="5"/>
  <c r="X4" i="5"/>
  <c r="X261" i="5"/>
  <c r="X177" i="5"/>
  <c r="X175" i="5"/>
  <c r="X121" i="5"/>
  <c r="X35" i="5"/>
  <c r="X279" i="5"/>
  <c r="X277" i="5"/>
  <c r="X235" i="5"/>
  <c r="X220" i="5"/>
  <c r="X179" i="5"/>
  <c r="X161" i="5"/>
  <c r="X137" i="5"/>
  <c r="X109" i="5"/>
  <c r="X89" i="5"/>
  <c r="X42" i="5"/>
  <c r="X8" i="5"/>
  <c r="X253" i="5"/>
  <c r="X236" i="5"/>
  <c r="X157" i="5"/>
  <c r="X45" i="5"/>
  <c r="X40" i="5"/>
  <c r="X395" i="5"/>
  <c r="X301" i="5"/>
  <c r="X189" i="5"/>
  <c r="X148" i="5"/>
  <c r="X125" i="5"/>
  <c r="X20" i="5"/>
  <c r="X112" i="5"/>
  <c r="X48" i="5"/>
  <c r="X32" i="5"/>
  <c r="X738" i="5" l="1"/>
  <c r="X727" i="5"/>
  <c r="X548" i="5"/>
  <c r="X542" i="5"/>
  <c r="X536" i="5"/>
  <c r="X518" i="5"/>
  <c r="X512" i="5"/>
  <c r="X506" i="5"/>
  <c r="X495" i="5"/>
  <c r="X213" i="5"/>
  <c r="X63" i="5"/>
  <c r="X57" i="5"/>
  <c r="X51" i="5"/>
  <c r="X732" i="5"/>
  <c r="X726" i="5"/>
  <c r="X523" i="5"/>
  <c r="X476" i="5"/>
  <c r="X458" i="5"/>
  <c r="X452" i="5"/>
  <c r="X446" i="5"/>
  <c r="X416" i="5"/>
  <c r="X410" i="5"/>
  <c r="X266" i="5"/>
  <c r="X720" i="5"/>
  <c r="X702" i="5"/>
  <c r="X690" i="5"/>
  <c r="X684" i="5"/>
  <c r="X678" i="5"/>
  <c r="X672" i="5"/>
  <c r="X648" i="5"/>
  <c r="X642" i="5"/>
  <c r="X630" i="5"/>
  <c r="X624" i="5"/>
  <c r="X594" i="5"/>
  <c r="X582" i="5"/>
  <c r="X475" i="5"/>
  <c r="X469" i="5"/>
  <c r="X457" i="5"/>
  <c r="X451" i="5"/>
  <c r="X445" i="5"/>
  <c r="X433" i="5"/>
  <c r="X427" i="5"/>
  <c r="X516" i="5"/>
  <c r="X510" i="5"/>
  <c r="X551" i="5"/>
  <c r="X480" i="5"/>
  <c r="X468" i="5"/>
  <c r="X456" i="5"/>
  <c r="X450" i="5"/>
  <c r="X420" i="5"/>
  <c r="X342" i="5"/>
  <c r="X336" i="5"/>
  <c r="X246" i="5"/>
  <c r="X234" i="5"/>
  <c r="X735" i="5"/>
  <c r="X712" i="5"/>
  <c r="X700" i="5"/>
  <c r="X694" i="5"/>
  <c r="X676" i="5"/>
  <c r="X670" i="5"/>
  <c r="X652" i="5"/>
  <c r="X646" i="5"/>
  <c r="X640" i="5"/>
  <c r="X634" i="5"/>
  <c r="X473" i="5"/>
  <c r="X467" i="5"/>
  <c r="X449" i="5"/>
  <c r="X443" i="5"/>
  <c r="X425" i="5"/>
  <c r="X383" i="5"/>
  <c r="X281" i="5"/>
  <c r="X239" i="5"/>
  <c r="X233" i="5"/>
  <c r="X95" i="5"/>
  <c r="X59" i="5"/>
  <c r="X53" i="5"/>
  <c r="X734" i="5"/>
  <c r="X717" i="5"/>
  <c r="X711" i="5"/>
  <c r="X705" i="5"/>
  <c r="X693" i="5"/>
  <c r="X681" i="5"/>
  <c r="X657" i="5"/>
  <c r="X651" i="5"/>
  <c r="X573" i="5"/>
  <c r="X567" i="5"/>
  <c r="X561" i="5"/>
  <c r="X502" i="5"/>
  <c r="X496" i="5"/>
  <c r="X484" i="5"/>
  <c r="X394" i="5"/>
  <c r="X286" i="5"/>
  <c r="X208" i="5"/>
  <c r="X202" i="5"/>
  <c r="X136" i="5"/>
  <c r="X130" i="5"/>
  <c r="X100" i="5"/>
  <c r="X88" i="5"/>
  <c r="X76" i="5"/>
  <c r="X70" i="5"/>
  <c r="X64" i="5"/>
  <c r="X58" i="5"/>
  <c r="X52" i="5"/>
  <c r="X525" i="5"/>
  <c r="X10" i="5"/>
  <c r="I4" i="18"/>
  <c r="F4" i="18" s="1"/>
  <c r="X408" i="5"/>
  <c r="X406" i="5"/>
  <c r="X404" i="5"/>
  <c r="X402" i="5"/>
  <c r="X400" i="5"/>
  <c r="X398" i="5"/>
  <c r="X396" i="5"/>
  <c r="X392" i="5"/>
  <c r="X390" i="5"/>
  <c r="X388" i="5"/>
  <c r="X386" i="5"/>
  <c r="X384" i="5"/>
  <c r="X378" i="5"/>
  <c r="X372" i="5"/>
  <c r="X370" i="5"/>
  <c r="X368" i="5"/>
  <c r="X366" i="5"/>
  <c r="X356" i="5"/>
  <c r="X354" i="5"/>
  <c r="X352" i="5"/>
  <c r="X346" i="5"/>
  <c r="X344" i="5"/>
  <c r="X340" i="5"/>
  <c r="X314" i="5"/>
  <c r="X302" i="5"/>
  <c r="X300" i="5"/>
  <c r="X290" i="5"/>
  <c r="X43" i="5"/>
  <c r="X41" i="5"/>
  <c r="X39" i="5"/>
  <c r="X37" i="5"/>
  <c r="X33" i="5"/>
  <c r="X27" i="5"/>
  <c r="X25" i="5"/>
  <c r="X21" i="5"/>
  <c r="X17" i="5"/>
  <c r="X13" i="5"/>
  <c r="X487" i="5"/>
  <c r="X481" i="5"/>
  <c r="X494" i="5"/>
  <c r="X190" i="5"/>
  <c r="X188" i="5"/>
  <c r="X186" i="5"/>
  <c r="X184" i="5"/>
  <c r="X182" i="5"/>
  <c r="X126" i="5"/>
  <c r="X120" i="5"/>
  <c r="X116" i="5"/>
  <c r="X110" i="5"/>
  <c r="X485" i="5"/>
  <c r="X498" i="5"/>
  <c r="X688" i="5"/>
  <c r="X686" i="5"/>
  <c r="X580" i="5"/>
  <c r="X574" i="5"/>
  <c r="X568" i="5"/>
  <c r="X566" i="5"/>
  <c r="X564" i="5"/>
  <c r="X562" i="5"/>
  <c r="X560" i="5"/>
  <c r="X558" i="5"/>
  <c r="X552" i="5"/>
  <c r="X545" i="5"/>
  <c r="X543" i="5"/>
  <c r="X533" i="5"/>
  <c r="X531" i="5"/>
  <c r="X519" i="5"/>
  <c r="X511" i="5"/>
  <c r="X509" i="5"/>
  <c r="X507" i="5"/>
  <c r="X505" i="5"/>
  <c r="X503" i="5"/>
  <c r="X497" i="5"/>
  <c r="X493" i="5"/>
  <c r="X375" i="5"/>
  <c r="X181" i="5"/>
  <c r="X30" i="5"/>
  <c r="X28" i="5"/>
  <c r="X26" i="5"/>
  <c r="X24" i="5"/>
  <c r="X713" i="5"/>
  <c r="X668" i="5"/>
  <c r="X664" i="5"/>
  <c r="X660" i="5"/>
  <c r="X656" i="5"/>
  <c r="X613" i="5"/>
  <c r="X607" i="5"/>
  <c r="X597" i="5"/>
  <c r="X591" i="5"/>
  <c r="X583" i="5"/>
  <c r="X479" i="5"/>
  <c r="X722" i="5"/>
  <c r="X687" i="5"/>
  <c r="X685" i="5"/>
  <c r="X637" i="5"/>
  <c r="X635" i="5"/>
  <c r="X633" i="5"/>
  <c r="X631" i="5"/>
  <c r="X629" i="5"/>
  <c r="X627" i="5"/>
  <c r="X622" i="5"/>
  <c r="X616" i="5"/>
  <c r="X610" i="5"/>
  <c r="X600" i="5"/>
  <c r="X596" i="5"/>
  <c r="X586" i="5"/>
  <c r="X584" i="5"/>
  <c r="X540" i="5"/>
  <c r="X538" i="5"/>
  <c r="X377" i="5"/>
  <c r="X12" i="5"/>
  <c r="X733" i="5"/>
  <c r="X730" i="5"/>
  <c r="X715" i="5"/>
  <c r="X666" i="5"/>
  <c r="X662" i="5"/>
  <c r="X658" i="5"/>
  <c r="X654" i="5"/>
  <c r="X611" i="5"/>
  <c r="X609" i="5"/>
  <c r="X585" i="5"/>
  <c r="X501" i="5"/>
  <c r="X499" i="5"/>
  <c r="X488" i="5"/>
  <c r="X477" i="5"/>
  <c r="X737" i="5"/>
  <c r="X723" i="5"/>
  <c r="X721" i="5"/>
  <c r="X706" i="5"/>
  <c r="X663" i="5"/>
  <c r="X422" i="5"/>
  <c r="X191" i="5"/>
  <c r="X570" i="5"/>
  <c r="X553" i="5"/>
  <c r="X547" i="5"/>
  <c r="X539" i="5"/>
  <c r="X537" i="5"/>
  <c r="X535" i="5"/>
  <c r="X517" i="5"/>
  <c r="X490" i="5"/>
  <c r="X483" i="5"/>
  <c r="X464" i="5"/>
  <c r="X462" i="5"/>
  <c r="X442" i="5"/>
  <c r="X440" i="5"/>
  <c r="X432" i="5"/>
  <c r="X430" i="5"/>
  <c r="X428" i="5"/>
  <c r="X426" i="5"/>
  <c r="X424" i="5"/>
  <c r="X419" i="5"/>
  <c r="X417" i="5"/>
  <c r="X411" i="5"/>
  <c r="X409" i="5"/>
  <c r="X407" i="5"/>
  <c r="X405" i="5"/>
  <c r="X401" i="5"/>
  <c r="X399" i="5"/>
  <c r="X389" i="5"/>
  <c r="X387" i="5"/>
  <c r="X385" i="5"/>
  <c r="X381" i="5"/>
  <c r="X379" i="5"/>
  <c r="X376" i="5"/>
  <c r="X374" i="5"/>
  <c r="X338" i="5"/>
  <c r="X334" i="5"/>
  <c r="X330" i="5"/>
  <c r="X316" i="5"/>
  <c r="X306" i="5"/>
  <c r="X304" i="5"/>
  <c r="X298" i="5"/>
  <c r="X296" i="5"/>
  <c r="X207" i="5"/>
  <c r="X205" i="5"/>
  <c r="X201" i="5"/>
  <c r="X199" i="5"/>
  <c r="X197" i="5"/>
  <c r="X195" i="5"/>
  <c r="X193" i="5"/>
  <c r="X180" i="5"/>
  <c r="X178" i="5"/>
  <c r="X172" i="5"/>
  <c r="X170" i="5"/>
  <c r="X168" i="5"/>
  <c r="X166" i="5"/>
  <c r="X164" i="5"/>
  <c r="X160" i="5"/>
  <c r="X154" i="5"/>
  <c r="X152" i="5"/>
  <c r="X150" i="5"/>
  <c r="X146" i="5"/>
  <c r="X144" i="5"/>
  <c r="X142" i="5"/>
  <c r="X140" i="5"/>
  <c r="X138" i="5"/>
  <c r="X134" i="5"/>
  <c r="X91" i="5"/>
  <c r="X87" i="5"/>
  <c r="X83" i="5"/>
  <c r="X81" i="5"/>
  <c r="X77" i="5"/>
  <c r="X73" i="5"/>
  <c r="X71" i="5"/>
  <c r="X65" i="5"/>
  <c r="X22" i="5"/>
  <c r="X16" i="5"/>
  <c r="X14" i="5"/>
  <c r="X9" i="5"/>
  <c r="X7" i="5"/>
  <c r="X5" i="5"/>
  <c r="X3" i="5"/>
  <c r="X373" i="5"/>
  <c r="X369" i="5"/>
  <c r="X363" i="5"/>
  <c r="X361" i="5"/>
  <c r="X355" i="5"/>
  <c r="X353" i="5"/>
  <c r="X351" i="5"/>
  <c r="X349" i="5"/>
  <c r="X343" i="5"/>
  <c r="X341" i="5"/>
  <c r="X339" i="5"/>
  <c r="X333" i="5"/>
  <c r="X329" i="5"/>
  <c r="X327" i="5"/>
  <c r="X325" i="5"/>
  <c r="X321" i="5"/>
  <c r="X313" i="5"/>
  <c r="X311" i="5"/>
  <c r="X305" i="5"/>
  <c r="X299" i="5"/>
  <c r="X297" i="5"/>
  <c r="X295" i="5"/>
  <c r="X293" i="5"/>
  <c r="X287" i="5"/>
  <c r="X226" i="5"/>
  <c r="X224" i="5"/>
  <c r="X187" i="5"/>
  <c r="X185" i="5"/>
  <c r="X183" i="5"/>
  <c r="X106" i="5"/>
  <c r="X104" i="5"/>
  <c r="X49" i="5"/>
  <c r="X288" i="5"/>
  <c r="X155" i="5"/>
  <c r="X153" i="5"/>
  <c r="X151" i="5"/>
  <c r="X149" i="5"/>
  <c r="X145" i="5"/>
  <c r="X143" i="5"/>
  <c r="X141" i="5"/>
  <c r="X139" i="5"/>
  <c r="X135" i="5"/>
  <c r="X133" i="5"/>
  <c r="X129" i="5"/>
  <c r="X127" i="5"/>
  <c r="I2" i="18"/>
  <c r="F2" i="18" s="1"/>
  <c r="I3" i="18"/>
  <c r="F3" i="18" s="1"/>
  <c r="X698" i="5"/>
  <c r="X696" i="5"/>
  <c r="X673" i="5"/>
  <c r="X508" i="5"/>
  <c r="X463" i="5"/>
  <c r="X461" i="5"/>
  <c r="X438" i="5"/>
  <c r="X436" i="5"/>
  <c r="X131" i="5"/>
  <c r="X18" i="5"/>
  <c r="X647" i="5"/>
  <c r="X645" i="5"/>
  <c r="X641" i="5"/>
  <c r="X579" i="5"/>
  <c r="X575" i="5"/>
  <c r="X556" i="5"/>
  <c r="X554" i="5"/>
  <c r="X434" i="5"/>
  <c r="X649" i="5"/>
  <c r="X643" i="5"/>
  <c r="X614" i="5"/>
  <c r="X541" i="5"/>
  <c r="X459" i="5"/>
  <c r="X455" i="5"/>
  <c r="X371" i="5"/>
  <c r="X367" i="5"/>
  <c r="X357" i="5"/>
  <c r="X345" i="5"/>
  <c r="X203" i="5"/>
  <c r="X682" i="5"/>
  <c r="X612" i="5"/>
  <c r="X598" i="5"/>
  <c r="X563" i="5"/>
  <c r="X529" i="5"/>
  <c r="X527" i="5"/>
  <c r="X521" i="5"/>
  <c r="X444" i="5"/>
  <c r="X431" i="5"/>
  <c r="X415" i="5"/>
  <c r="X413" i="5"/>
  <c r="X292" i="5"/>
  <c r="X232" i="5"/>
  <c r="X159" i="5"/>
  <c r="X114" i="5"/>
  <c r="X108" i="5"/>
  <c r="X101" i="5"/>
  <c r="X99" i="5"/>
  <c r="X93" i="5"/>
  <c r="X309" i="5"/>
  <c r="X275" i="5"/>
  <c r="X273" i="5"/>
  <c r="X271" i="5"/>
  <c r="X269" i="5"/>
  <c r="X245" i="5"/>
  <c r="X243" i="5"/>
  <c r="X214" i="5"/>
  <c r="X117" i="5"/>
  <c r="X115" i="5"/>
  <c r="X79" i="5"/>
  <c r="X62" i="5"/>
  <c r="X23" i="5"/>
  <c r="X669" i="5"/>
  <c r="X636" i="5"/>
  <c r="X628" i="5"/>
  <c r="X623" i="5"/>
  <c r="X605" i="5"/>
  <c r="X603" i="5"/>
  <c r="X601" i="5"/>
  <c r="X599" i="5"/>
  <c r="X595" i="5"/>
  <c r="X572" i="5"/>
  <c r="X534" i="5"/>
  <c r="X530" i="5"/>
  <c r="X528" i="5"/>
  <c r="X526" i="5"/>
  <c r="X524" i="5"/>
  <c r="X522" i="5"/>
  <c r="X520" i="5"/>
  <c r="X515" i="5"/>
  <c r="X474" i="5"/>
  <c r="X472" i="5"/>
  <c r="X448" i="5"/>
  <c r="X441" i="5"/>
  <c r="X437" i="5"/>
  <c r="X435" i="5"/>
  <c r="X393" i="5"/>
  <c r="X391" i="5"/>
  <c r="X364" i="5"/>
  <c r="X362" i="5"/>
  <c r="X350" i="5"/>
  <c r="X328" i="5"/>
  <c r="X326" i="5"/>
  <c r="X324" i="5"/>
  <c r="X322" i="5"/>
  <c r="X320" i="5"/>
  <c r="X318" i="5"/>
  <c r="X312" i="5"/>
  <c r="X310" i="5"/>
  <c r="X308" i="5"/>
  <c r="X294" i="5"/>
  <c r="X289" i="5"/>
  <c r="X284" i="5"/>
  <c r="X282" i="5"/>
  <c r="X278" i="5"/>
  <c r="X276" i="5"/>
  <c r="X274" i="5"/>
  <c r="X272" i="5"/>
  <c r="X270" i="5"/>
  <c r="X264" i="5"/>
  <c r="X260" i="5"/>
  <c r="X258" i="5"/>
  <c r="X256" i="5"/>
  <c r="X254" i="5"/>
  <c r="X250" i="5"/>
  <c r="X248" i="5"/>
  <c r="X244" i="5"/>
  <c r="X242" i="5"/>
  <c r="X229" i="5"/>
  <c r="X217" i="5"/>
  <c r="X173" i="5"/>
  <c r="X122" i="5"/>
  <c r="X118" i="5"/>
  <c r="X94" i="5"/>
  <c r="X92" i="5"/>
  <c r="X84" i="5"/>
  <c r="X82" i="5"/>
  <c r="X80" i="5"/>
  <c r="X78" i="5"/>
  <c r="X74" i="5"/>
  <c r="X72" i="5"/>
  <c r="X69" i="5"/>
  <c r="X46" i="5"/>
  <c r="X34" i="5"/>
  <c r="X6" i="5"/>
  <c r="X716" i="5"/>
  <c r="X699" i="5"/>
  <c r="X680" i="5"/>
  <c r="X621" i="5"/>
  <c r="X588" i="5"/>
  <c r="X546" i="5"/>
  <c r="X412" i="5"/>
  <c r="X358" i="5"/>
  <c r="X348" i="5"/>
  <c r="X331" i="5"/>
  <c r="X303" i="5"/>
  <c r="X163" i="5"/>
  <c r="X19" i="5"/>
  <c r="X2" i="5"/>
  <c r="X728" i="5"/>
  <c r="X704" i="5"/>
  <c r="X639" i="5"/>
  <c r="X549" i="5"/>
  <c r="X513" i="5"/>
  <c r="X470" i="5"/>
  <c r="X365" i="5"/>
  <c r="X267" i="5"/>
  <c r="X241" i="5"/>
  <c r="X124" i="5"/>
  <c r="X111" i="5"/>
  <c r="X67" i="5"/>
  <c r="E4" i="18" l="1"/>
  <c r="E2" i="18" l="1"/>
  <c r="E3" i="18"/>
</calcChain>
</file>

<file path=xl/sharedStrings.xml><?xml version="1.0" encoding="utf-8"?>
<sst xmlns="http://schemas.openxmlformats.org/spreadsheetml/2006/main" count="6892" uniqueCount="1447">
  <si>
    <t>Account number (preferred / formatted)</t>
  </si>
  <si>
    <t>Account currency</t>
  </si>
  <si>
    <t>Available balance date</t>
  </si>
  <si>
    <t>USD</t>
  </si>
  <si>
    <t>24HS015</t>
  </si>
  <si>
    <t>22HS002</t>
  </si>
  <si>
    <t>36HS130</t>
  </si>
  <si>
    <t>31HS091</t>
  </si>
  <si>
    <t>21HS118</t>
  </si>
  <si>
    <t>21HS001</t>
  </si>
  <si>
    <t>30HS056</t>
  </si>
  <si>
    <t>24HS219</t>
  </si>
  <si>
    <t>21HS218</t>
  </si>
  <si>
    <t>31HS113</t>
  </si>
  <si>
    <t>21HS184</t>
  </si>
  <si>
    <t>Balance Diff</t>
  </si>
  <si>
    <t>30HS070</t>
  </si>
  <si>
    <t>30HS053</t>
  </si>
  <si>
    <t>30HS054</t>
  </si>
  <si>
    <t>30HS055</t>
  </si>
  <si>
    <t>26HS088</t>
  </si>
  <si>
    <t>31HS090</t>
  </si>
  <si>
    <t>31HS092</t>
  </si>
  <si>
    <t>31HS093</t>
  </si>
  <si>
    <t>31HS114</t>
  </si>
  <si>
    <t>31HS115</t>
  </si>
  <si>
    <t>30HS123</t>
  </si>
  <si>
    <t>30HS124</t>
  </si>
  <si>
    <t>30HS125</t>
  </si>
  <si>
    <t>30HS126</t>
  </si>
  <si>
    <t>21HS183</t>
  </si>
  <si>
    <t>26HS185</t>
  </si>
  <si>
    <t>26HS186</t>
  </si>
  <si>
    <t>37HS191</t>
  </si>
  <si>
    <t>30HS199</t>
  </si>
  <si>
    <t>30HS200</t>
  </si>
  <si>
    <t>30HS201</t>
  </si>
  <si>
    <t>30HS202</t>
  </si>
  <si>
    <t>30HS203</t>
  </si>
  <si>
    <t>30HS204</t>
  </si>
  <si>
    <t>30HS205</t>
  </si>
  <si>
    <t>29HS210</t>
  </si>
  <si>
    <t>29HS211</t>
  </si>
  <si>
    <t>29HS212</t>
  </si>
  <si>
    <t>29HS213</t>
  </si>
  <si>
    <t>38HS214</t>
  </si>
  <si>
    <t>Base Threshold Counterparty</t>
  </si>
  <si>
    <t>Base Min Transfer Counterparty</t>
  </si>
  <si>
    <t>Base Total Exposure Amount</t>
  </si>
  <si>
    <t>Base Adjusted Collateral Value held by Principal</t>
  </si>
  <si>
    <t>Base Principal I.A.</t>
  </si>
  <si>
    <t>Base Adjusted Collateral Value held by Cpty</t>
  </si>
  <si>
    <t>Base Counterparty I.A.</t>
  </si>
  <si>
    <t>Base Call Amount</t>
  </si>
  <si>
    <t>Base Adjusted Exposure</t>
  </si>
  <si>
    <t>Counterparty Amount</t>
  </si>
  <si>
    <t>Dispute Age</t>
  </si>
  <si>
    <t>Dispute Value</t>
  </si>
  <si>
    <t>Reporting Adjusted Exposure</t>
  </si>
  <si>
    <t>Reporting Call Amount</t>
  </si>
  <si>
    <t>0</t>
  </si>
  <si>
    <t>24HS030</t>
  </si>
  <si>
    <t>21HS073</t>
  </si>
  <si>
    <t>27HS051</t>
  </si>
  <si>
    <t>25HS077</t>
  </si>
  <si>
    <t>22HS082</t>
  </si>
  <si>
    <t>30HS052</t>
  </si>
  <si>
    <t>24HS086</t>
  </si>
  <si>
    <t>22HS087</t>
  </si>
  <si>
    <t>21HS058</t>
  </si>
  <si>
    <t>23HS120</t>
  </si>
  <si>
    <t>22HS121</t>
  </si>
  <si>
    <t>30HS159</t>
  </si>
  <si>
    <t>30HS158</t>
  </si>
  <si>
    <t>30HS156</t>
  </si>
  <si>
    <t>30HS157</t>
  </si>
  <si>
    <t>30HS155</t>
  </si>
  <si>
    <t>30HS154</t>
  </si>
  <si>
    <t>31HS153</t>
  </si>
  <si>
    <t>31HS152</t>
  </si>
  <si>
    <t>31HS151</t>
  </si>
  <si>
    <t>31HS150</t>
  </si>
  <si>
    <t>31HS167</t>
  </si>
  <si>
    <t>31HS166</t>
  </si>
  <si>
    <t>31HS165</t>
  </si>
  <si>
    <t>31HS164</t>
  </si>
  <si>
    <t>22HS146</t>
  </si>
  <si>
    <t>29HS176</t>
  </si>
  <si>
    <t>29HS175</t>
  </si>
  <si>
    <t>29HS173</t>
  </si>
  <si>
    <t>29HS174</t>
  </si>
  <si>
    <t>22HS179</t>
  </si>
  <si>
    <t>24HS187</t>
  </si>
  <si>
    <t>24HS189</t>
  </si>
  <si>
    <t>24HS190</t>
  </si>
  <si>
    <t>24HS188</t>
  </si>
  <si>
    <t>31HS206</t>
  </si>
  <si>
    <t>25HS084</t>
  </si>
  <si>
    <t>25HS103</t>
  </si>
  <si>
    <t>24HS169</t>
  </si>
  <si>
    <t>27HS145</t>
  </si>
  <si>
    <t>35HS217</t>
  </si>
  <si>
    <t>Suggested Action</t>
  </si>
  <si>
    <t>400515-73292189</t>
  </si>
  <si>
    <t>400515-73293169</t>
  </si>
  <si>
    <t>400515-73293684</t>
  </si>
  <si>
    <t>400515-73293786</t>
  </si>
  <si>
    <t>400515-73294157</t>
  </si>
  <si>
    <t>400515-73294495</t>
  </si>
  <si>
    <t>400515-73294538</t>
  </si>
  <si>
    <t>400515-73294790</t>
  </si>
  <si>
    <t>400515-73294833</t>
  </si>
  <si>
    <t>400515-73296514</t>
  </si>
  <si>
    <t>400515-73423758</t>
  </si>
  <si>
    <t>400515-73423766</t>
  </si>
  <si>
    <t>400515-73423774</t>
  </si>
  <si>
    <t>400515-73423782</t>
  </si>
  <si>
    <t>400515-74104129</t>
  </si>
  <si>
    <t>400515-74104196</t>
  </si>
  <si>
    <t>400515-74104220</t>
  </si>
  <si>
    <t>400515-74209819</t>
  </si>
  <si>
    <t>400515-74216790</t>
  </si>
  <si>
    <t>400515-74429727</t>
  </si>
  <si>
    <t>400515-74429751</t>
  </si>
  <si>
    <t>400515-74429794</t>
  </si>
  <si>
    <t>400515-74429837</t>
  </si>
  <si>
    <t>400515-76690541</t>
  </si>
  <si>
    <t>400515-76829282</t>
  </si>
  <si>
    <t>400515-76829859</t>
  </si>
  <si>
    <t>400515-76830046</t>
  </si>
  <si>
    <t>400515-77050130</t>
  </si>
  <si>
    <t>400515-77359383</t>
  </si>
  <si>
    <t>400515-77359426</t>
  </si>
  <si>
    <t>SSTL DEP HIF GBI HI BOND - EUR CR</t>
  </si>
  <si>
    <t>400515-77361076</t>
  </si>
  <si>
    <t>400515-77361119</t>
  </si>
  <si>
    <t>400515-77489118</t>
  </si>
  <si>
    <t>400515-77490472</t>
  </si>
  <si>
    <t>400515-77490515</t>
  </si>
  <si>
    <t>400515-77655134</t>
  </si>
  <si>
    <t>400515-77655228</t>
  </si>
  <si>
    <t>400515-77659781</t>
  </si>
  <si>
    <t>400515-77660435</t>
  </si>
  <si>
    <t>400515-77836581</t>
  </si>
  <si>
    <t>400515-77837934</t>
  </si>
  <si>
    <t>Sum of Reporting Call Amount</t>
  </si>
  <si>
    <t>Row Labels</t>
  </si>
  <si>
    <t>(blank)</t>
  </si>
  <si>
    <t>Grand Total</t>
  </si>
  <si>
    <t>Account Code</t>
  </si>
  <si>
    <t>Asset Type</t>
  </si>
  <si>
    <t>MV Plus Pending</t>
  </si>
  <si>
    <t>Currency</t>
  </si>
  <si>
    <t>Previous Close Balance</t>
  </si>
  <si>
    <t>NAV</t>
  </si>
  <si>
    <t>Notes</t>
  </si>
  <si>
    <t>Colateral Flow Types</t>
  </si>
  <si>
    <t>Expected Margin InFlows</t>
  </si>
  <si>
    <t>Expected Margin OutFlows</t>
  </si>
  <si>
    <t>Type</t>
  </si>
  <si>
    <t>Column Labels</t>
  </si>
  <si>
    <t>Inflow</t>
  </si>
  <si>
    <t>Outflow</t>
  </si>
  <si>
    <t>MktVal(L)</t>
  </si>
  <si>
    <t>32HS043</t>
  </si>
  <si>
    <t>32HS040</t>
  </si>
  <si>
    <t>35HS138</t>
  </si>
  <si>
    <t>209</t>
  </si>
  <si>
    <t>32HS041</t>
  </si>
  <si>
    <t>33HS045</t>
  </si>
  <si>
    <t>35HS071</t>
  </si>
  <si>
    <t>35HS141</t>
  </si>
  <si>
    <t>89</t>
  </si>
  <si>
    <t>109</t>
  </si>
  <si>
    <t>84</t>
  </si>
  <si>
    <t>27HS181</t>
  </si>
  <si>
    <t>35HS172</t>
  </si>
  <si>
    <t>36HS133</t>
  </si>
  <si>
    <t>35HS216</t>
  </si>
  <si>
    <t>33HS048</t>
  </si>
  <si>
    <t>7</t>
  </si>
  <si>
    <t>32HS226</t>
  </si>
  <si>
    <t>32HS042</t>
  </si>
  <si>
    <t>35HS222</t>
  </si>
  <si>
    <t>36</t>
  </si>
  <si>
    <t>21HS168</t>
  </si>
  <si>
    <t>35HS162</t>
  </si>
  <si>
    <t>21HS105</t>
  </si>
  <si>
    <t>33HS194</t>
  </si>
  <si>
    <t>105</t>
  </si>
  <si>
    <t>25HS128</t>
  </si>
  <si>
    <t>4</t>
  </si>
  <si>
    <t>33HS083</t>
  </si>
  <si>
    <t>33HS085</t>
  </si>
  <si>
    <t>35HS177</t>
  </si>
  <si>
    <t>37</t>
  </si>
  <si>
    <t>27HS208</t>
  </si>
  <si>
    <t>33HS225</t>
  </si>
  <si>
    <t>32HS046</t>
  </si>
  <si>
    <t>33HS076</t>
  </si>
  <si>
    <t>13</t>
  </si>
  <si>
    <t>32HS047</t>
  </si>
  <si>
    <t>8</t>
  </si>
  <si>
    <t>36HS134</t>
  </si>
  <si>
    <t>12</t>
  </si>
  <si>
    <t>77</t>
  </si>
  <si>
    <t>33HS102</t>
  </si>
  <si>
    <t>2</t>
  </si>
  <si>
    <t>10</t>
  </si>
  <si>
    <t>5</t>
  </si>
  <si>
    <t>31HS192</t>
  </si>
  <si>
    <t>1</t>
  </si>
  <si>
    <t>30HS193</t>
  </si>
  <si>
    <t>33HS207</t>
  </si>
  <si>
    <t>6</t>
  </si>
  <si>
    <t>101</t>
  </si>
  <si>
    <t>Security Description</t>
  </si>
  <si>
    <t>ISIN</t>
  </si>
  <si>
    <t>Days to Maturity</t>
  </si>
  <si>
    <t>Underlying Parsekey</t>
  </si>
  <si>
    <t>HSBUSYI</t>
  </si>
  <si>
    <t>% of NAV</t>
  </si>
  <si>
    <t>T-Bills Holdings</t>
  </si>
  <si>
    <t>Acct Code</t>
  </si>
  <si>
    <t>Principal</t>
  </si>
  <si>
    <t>Agreement Description</t>
  </si>
  <si>
    <t>Counterparty</t>
  </si>
  <si>
    <t>Base Threshold Principal</t>
  </si>
  <si>
    <t>Base Min Transfer Principal</t>
  </si>
  <si>
    <t>24HS015 Barclays Bank PLC Regulatory</t>
  </si>
  <si>
    <t>Barclays Bank PLC</t>
  </si>
  <si>
    <t>21HS001 Barclays Bank PLC Regulatory</t>
  </si>
  <si>
    <t>22HS002 Barclays Bank PLC Regulatory</t>
  </si>
  <si>
    <t>24HS015 JP Morgan Chase Bank N.A. Regulatory</t>
  </si>
  <si>
    <t>JP Morgan Chase Bank N.A.</t>
  </si>
  <si>
    <t>21HS001 JP Morgan Chase Bank N.A. Regulatory</t>
  </si>
  <si>
    <t>22HS002 JP Morgan Chase Bank N.A. Regulatory</t>
  </si>
  <si>
    <t>24HS015 Citibank NA Regulatory</t>
  </si>
  <si>
    <t>Citibank NA</t>
  </si>
  <si>
    <t>21HS001 Citibank NA Regulatory</t>
  </si>
  <si>
    <t>22HS002 Citibank NA Regulatory</t>
  </si>
  <si>
    <t>24HS015 UBS AG Regulatory</t>
  </si>
  <si>
    <t>UBS AG</t>
  </si>
  <si>
    <t>21HS001 UBS AG Regulatory</t>
  </si>
  <si>
    <t>22HS002 UBS AG Regulatory</t>
  </si>
  <si>
    <t>Deutsche Bank AG</t>
  </si>
  <si>
    <t>24HS015 Goldman Sachs International Regulatory</t>
  </si>
  <si>
    <t>Goldman Sachs International</t>
  </si>
  <si>
    <t>21HS001 Goldman Sachs International Regulatory</t>
  </si>
  <si>
    <t>22HS002 Goldman Sachs International Regulatory</t>
  </si>
  <si>
    <t>24HS015 Standard Chartered Bank Regulatory</t>
  </si>
  <si>
    <t>Standard Chartered Bank</t>
  </si>
  <si>
    <t>21HS001 Standard Chartered Bank Regulatory</t>
  </si>
  <si>
    <t>22HS002 Standard Chartered Bank Regulatory</t>
  </si>
  <si>
    <t>24HS030 JP Morgan Chase Bank N.A. Regulatory</t>
  </si>
  <si>
    <t>Merrill Lynch International Bank LTD</t>
  </si>
  <si>
    <t>24HS030 Standard Chartered Bank Regulatory</t>
  </si>
  <si>
    <t>22HS002 Morgan Stanley and Co. International PLC Regulatory</t>
  </si>
  <si>
    <t>Morgan Stanley and Co. International PLC</t>
  </si>
  <si>
    <t>21HS001 Morgan Stanley and Co. International PLC Regulatory</t>
  </si>
  <si>
    <t>24HS015 Morgan Stanley and Co. International PLC Regulatory</t>
  </si>
  <si>
    <t>24HS030 Barclays Bank PLC Regulatory</t>
  </si>
  <si>
    <t>27HS051 JP Morgan Chase Bank N.A. Regulatory</t>
  </si>
  <si>
    <t>30HS055 Barclays Bank PLC Regulatory</t>
  </si>
  <si>
    <t>22HS002 Credit Suisse International Regulatory</t>
  </si>
  <si>
    <t>Credit Suisse International.</t>
  </si>
  <si>
    <t>21HS001 Credit Suisse International Regulatory</t>
  </si>
  <si>
    <t>24HS015 Credit Suisse International Regulatory</t>
  </si>
  <si>
    <t>25HS077 Standard Chartered Bank Regulatory</t>
  </si>
  <si>
    <t>25HS077 JP Morgan Chase Bank N.A. Regulatory</t>
  </si>
  <si>
    <t>27HS051 Citibank NA Regulatory</t>
  </si>
  <si>
    <t>HCM-21EMDCMF-DB</t>
  </si>
  <si>
    <t>30HS055 UBS AG Regulatory</t>
  </si>
  <si>
    <t>22HS082 Standard Chartered Bank Regulatory</t>
  </si>
  <si>
    <t>HCM-24BI-BOA</t>
  </si>
  <si>
    <t>Bank of America NA</t>
  </si>
  <si>
    <t>HCM-24BI-SCB</t>
  </si>
  <si>
    <t>22HS082 JP Morgan Chase Bank N.A. Regulatory</t>
  </si>
  <si>
    <t>30HS056 UBS AG Regulatory</t>
  </si>
  <si>
    <t>30HS054 UBS AG Regulatory</t>
  </si>
  <si>
    <t>30HS052 UBS AG Regulatory</t>
  </si>
  <si>
    <t>30HS053 UBS AG Regulatory</t>
  </si>
  <si>
    <t>24HS086 Barclays Bank PLC Regulatory</t>
  </si>
  <si>
    <t>22HS082 Barclays Bank PLC Regulatory</t>
  </si>
  <si>
    <t>30HS056 Barclays Bank PLC Regulatory</t>
  </si>
  <si>
    <t>30HS054 Barclays Bank PLC Regulatory</t>
  </si>
  <si>
    <t>30HS052 Barclays Bank PLC Regulatory</t>
  </si>
  <si>
    <t>30HS053 Barclays Bank PLC Regulatory</t>
  </si>
  <si>
    <t>HCM-22HSEMBD-BNP</t>
  </si>
  <si>
    <t>BNP Paribas</t>
  </si>
  <si>
    <t>31HS092 Barclays Bank PLC Regulatory</t>
  </si>
  <si>
    <t>31HS091 Barclays Bank PLC Regulatory</t>
  </si>
  <si>
    <t>31HS093 Barclays Bank PLC Regulatory</t>
  </si>
  <si>
    <t>31HS090 Barclays Bank PLC Regulatory</t>
  </si>
  <si>
    <t>31HS092 Standard Chartered Bank Regulatory</t>
  </si>
  <si>
    <t>31HS091 Standard Chartered Bank Regulatory</t>
  </si>
  <si>
    <t>31HS093 Standard Chartered Bank Regulatory</t>
  </si>
  <si>
    <t>31HS090 Standard Chartered Bank Regulatory</t>
  </si>
  <si>
    <t>31HS092 JP Morgan Chase Bank N.A. Regulatory</t>
  </si>
  <si>
    <t>31HS091 JP Morgan Chase Bank N.A. Regulatory</t>
  </si>
  <si>
    <t>31HS093 JP Morgan Chase Bank N.A. Regulatory</t>
  </si>
  <si>
    <t>31HS090 JP Morgan Chase Bank N.A. Regulatory</t>
  </si>
  <si>
    <t>26HS088 Barclays Bank PLC Regulatory</t>
  </si>
  <si>
    <t>26HS088 JP Morgan Chase Bank N.A. Regulatory</t>
  </si>
  <si>
    <t>26HS088 Standard Chartered Bank Regulatory</t>
  </si>
  <si>
    <t>30HS070 Barclays Bank PLC Regulatory</t>
  </si>
  <si>
    <t>30HS052 JP Morgan Chase Bank N.A. Regulatory</t>
  </si>
  <si>
    <t>30HS053 JP Morgan Chase Bank N.A. Regulatory</t>
  </si>
  <si>
    <t>30HS054 JP Morgan Chase Bank N.A. Regulatory</t>
  </si>
  <si>
    <t>30HS055 JP Morgan Chase Bank N.A. Regulatory</t>
  </si>
  <si>
    <t>30HS056 JP Morgan Chase Bank N.A. Regulatory</t>
  </si>
  <si>
    <t>30HS070 JP Morgan Chase Bank N.A. Regulatory</t>
  </si>
  <si>
    <t>30HS052 Standard Chartered Bank Regulatory</t>
  </si>
  <si>
    <t>30HS053 Standard Chartered Bank Regulatory</t>
  </si>
  <si>
    <t>30HS054 Standard Chartered Bank Regulatory</t>
  </si>
  <si>
    <t>30HS055 Standard Chartered Bank Regulatory</t>
  </si>
  <si>
    <t>30HS056 Standard Chartered Bank Regulatory</t>
  </si>
  <si>
    <t>30HS070 Standard Chartered Bank Regulatory</t>
  </si>
  <si>
    <t>30HS070 UBS AG Regulatory</t>
  </si>
  <si>
    <t>Societe Generale.</t>
  </si>
  <si>
    <t>31HS092 UBS AG Regulatory</t>
  </si>
  <si>
    <t>31HS091 UBS AG Regulatory</t>
  </si>
  <si>
    <t>31HS093 UBS AG Regulatory</t>
  </si>
  <si>
    <t>31HS090 UBS AG Regulatory</t>
  </si>
  <si>
    <t>HCM-22AGIKAN-BARCL</t>
  </si>
  <si>
    <t>24HS086 JP Morgan Chase Bank N.A. Regulatory</t>
  </si>
  <si>
    <t>Credit Suisse Securities (Europe)</t>
  </si>
  <si>
    <t>31HS113 Standard Chartered Bank Regulatory</t>
  </si>
  <si>
    <t>31HS114 Standard Chartered Bank Regulatory</t>
  </si>
  <si>
    <t>31HS115 Standard Chartered Bank Regulatory</t>
  </si>
  <si>
    <t>31HS113 Goldman Sachs International Regulatory</t>
  </si>
  <si>
    <t>31HS114 Goldman Sachs International Regulatory</t>
  </si>
  <si>
    <t>31HS115 Goldman Sachs International Regulatory</t>
  </si>
  <si>
    <t>HCM-21HS001-JPMCME</t>
  </si>
  <si>
    <t>HCM-22HS002-JPMCME</t>
  </si>
  <si>
    <t>HCM-24HS015-JPMCME</t>
  </si>
  <si>
    <t>HCM-24HS030-JPMCME</t>
  </si>
  <si>
    <t>HCM-25HS077-JPMCME</t>
  </si>
  <si>
    <t>HCM-21HS073-JPMCME</t>
  </si>
  <si>
    <t>HCM-22HS082-JPMCME</t>
  </si>
  <si>
    <t>HCM-22HS087-JPMCME</t>
  </si>
  <si>
    <t>HCM-26HS088-JPMCME</t>
  </si>
  <si>
    <t>HCM-30HS052-JPMCME</t>
  </si>
  <si>
    <t>HCM-30HS053-JPMCME</t>
  </si>
  <si>
    <t>HCM-30HS054-JPMCME</t>
  </si>
  <si>
    <t>HCM-30HS055-JPMCME</t>
  </si>
  <si>
    <t>HCM-30HS056-JPMCME</t>
  </si>
  <si>
    <t>HCM-30HS070-JPMCME</t>
  </si>
  <si>
    <t>HCM-31HS090-JPMCME</t>
  </si>
  <si>
    <t>HCM-31HS091-JPMCME</t>
  </si>
  <si>
    <t>HCM-31HS092-JPMCME</t>
  </si>
  <si>
    <t>HCM-21HS093-JPMCME</t>
  </si>
  <si>
    <t>HCM-31HS113-JPMCME</t>
  </si>
  <si>
    <t>HCM-31HS114-JPMCME</t>
  </si>
  <si>
    <t>HCM-31HS115-JPMCME</t>
  </si>
  <si>
    <t>HCM-24HS030-CSI</t>
  </si>
  <si>
    <t>23HS120 UBS AG Regulatory</t>
  </si>
  <si>
    <t>24HS030 Bank of America NA Regulatory</t>
  </si>
  <si>
    <t>22HS082 Bank of America NA Regulatory</t>
  </si>
  <si>
    <t>31HS113 JP Morgan Chase Bank N.A. Regulatory</t>
  </si>
  <si>
    <t>31HS114 JP Morgan Chase Bank N.A. Regulatory</t>
  </si>
  <si>
    <t>31HS115 JP Morgan Chase Bank N.A. Regulatory</t>
  </si>
  <si>
    <t>31HS092 Goldman Sachs International Regulatory</t>
  </si>
  <si>
    <t>31HS091 Goldman Sachs International Regulatory</t>
  </si>
  <si>
    <t>31HS093 Goldman Sachs International Regulatory</t>
  </si>
  <si>
    <t>31HS090 Goldman Sachs International Regulatory</t>
  </si>
  <si>
    <t>30HS056 Goldman Sachs International Regulatory</t>
  </si>
  <si>
    <t>30HS055 Goldman Sachs International Regulatory</t>
  </si>
  <si>
    <t>30HS054 Goldman Sachs International Regulatory</t>
  </si>
  <si>
    <t>30HS053 Goldman Sachs International Regulatory</t>
  </si>
  <si>
    <t>30HS052 Goldman Sachs International Regulatory</t>
  </si>
  <si>
    <t>30HS070 Goldman Sachs International Regulatory</t>
  </si>
  <si>
    <t>31HS114 Barclays Bank PLC Regulatory</t>
  </si>
  <si>
    <t>31HS114 UBS AG Regulatory</t>
  </si>
  <si>
    <t>26HS088 Goldman Sachs International Regulatory</t>
  </si>
  <si>
    <t>31HS113 Barclays Bank PLC Regulatory</t>
  </si>
  <si>
    <t>31HS115 Barclays Bank PLC Regulatory</t>
  </si>
  <si>
    <t>31HS113 UBS AG Regulatory</t>
  </si>
  <si>
    <t>31HS115 UBS AG Regulatory</t>
  </si>
  <si>
    <t>26HS088 UBS AG Regulatory</t>
  </si>
  <si>
    <t>21HS118 Standard Chartered Bank Regulatory</t>
  </si>
  <si>
    <t>21HS118 Barclays Bank PLC Regulatory</t>
  </si>
  <si>
    <t>HCM-26HS088-DB</t>
  </si>
  <si>
    <t>HCM-31HS090-DB</t>
  </si>
  <si>
    <t>HCM-31HS091-DB</t>
  </si>
  <si>
    <t>HCM-31HS092-DB</t>
  </si>
  <si>
    <t>HCM-31HS093-DB</t>
  </si>
  <si>
    <t>HCM-30HS052-DB</t>
  </si>
  <si>
    <t>HCM-30HS053-DB</t>
  </si>
  <si>
    <t>HCM-30HS054-DB</t>
  </si>
  <si>
    <t>HCM-30HS055-DB</t>
  </si>
  <si>
    <t>HCM-30HS056-DB</t>
  </si>
  <si>
    <t>HCM-30HS070-DB</t>
  </si>
  <si>
    <t>21HS118 Credit Suisse International Regulatory</t>
  </si>
  <si>
    <t>31HS090 Credit Suisse International Regulatory</t>
  </si>
  <si>
    <t>31HS091 Credit Suisse International Regulatory</t>
  </si>
  <si>
    <t>31HS092 Credit Suisse International Regulatory</t>
  </si>
  <si>
    <t>31HS093 Credit Suisse International Regulatory</t>
  </si>
  <si>
    <t>26HS088 Credit Suisse International Regulatory</t>
  </si>
  <si>
    <t>31HS113 Credit Suisse International Regulatory</t>
  </si>
  <si>
    <t>31HS114 Credit Suisse International Regulatory</t>
  </si>
  <si>
    <t>31HS115 Credit Suisse International Regulatory</t>
  </si>
  <si>
    <t>30HS052 Credit Suisse International Regulatory</t>
  </si>
  <si>
    <t>30HS053 Credit Suisse International Regulatory</t>
  </si>
  <si>
    <t>30HS054 Credit Suisse International Regulatory</t>
  </si>
  <si>
    <t>30HS055 Credit Suisse International Regulatory</t>
  </si>
  <si>
    <t>30HS056 Credit Suisse International Regulatory</t>
  </si>
  <si>
    <t>30HS070 Credit Suisse International Regulatory</t>
  </si>
  <si>
    <t>HCM-31HS090-CSI</t>
  </si>
  <si>
    <t>HCM-31HS091-CSI</t>
  </si>
  <si>
    <t>HCM-31HS092-CSI</t>
  </si>
  <si>
    <t>HCM-31HS093-CSI</t>
  </si>
  <si>
    <t>HCM-26HS088-CSI</t>
  </si>
  <si>
    <t>HCM-31HS113-CSI</t>
  </si>
  <si>
    <t>HCM-31HS114-CSI</t>
  </si>
  <si>
    <t>HCM-31HS115-CSI</t>
  </si>
  <si>
    <t>HCM-30HS052-CSI</t>
  </si>
  <si>
    <t>HCM-30HS053-CSI</t>
  </si>
  <si>
    <t>HCM-30HS054-CSI</t>
  </si>
  <si>
    <t>HCM-30HS055-CSI</t>
  </si>
  <si>
    <t>HCM-30HS056-CSI</t>
  </si>
  <si>
    <t>HCM-30HS070-CSI</t>
  </si>
  <si>
    <t>21HS118 JP Morgan Chase Bank N.A. Regulatory</t>
  </si>
  <si>
    <t>24HS030 UBS AG Regulatory</t>
  </si>
  <si>
    <t>22HS082 UBS AG Regulatory</t>
  </si>
  <si>
    <t>21HS118 UBS AG Regulatory</t>
  </si>
  <si>
    <t>HCM-31HS113-DB</t>
  </si>
  <si>
    <t>HCM-31HS114-DB</t>
  </si>
  <si>
    <t>HCM-31HS115-DB</t>
  </si>
  <si>
    <t>21HS001 State Street Bank and Trust Company Regulatory</t>
  </si>
  <si>
    <t>State Street Bank and Trust Company</t>
  </si>
  <si>
    <t>22HS002 State Street Bank and Trust Company Regulatory</t>
  </si>
  <si>
    <t>24HS015 State Street Bank and Trust Company Regulatory</t>
  </si>
  <si>
    <t>30HS052 State Street Bank and Trust Company Regulatory</t>
  </si>
  <si>
    <t>30HS053 State Street Bank and Trust Company Regulatory</t>
  </si>
  <si>
    <t>30HS054 State Street Bank and Trust Company Regulatory</t>
  </si>
  <si>
    <t>30HS055 State Street Bank and Trust Company Regulatory</t>
  </si>
  <si>
    <t>30HS056 State Street Bank and Trust Company Regulatory</t>
  </si>
  <si>
    <t>30HS070 State Street Bank and Trust Company Regulatory</t>
  </si>
  <si>
    <t>26HS088 State Street Bank and Trust Company Regulatory</t>
  </si>
  <si>
    <t>31HS090 State Street Bank and Trust Company Regulatory</t>
  </si>
  <si>
    <t>31HS091 State Street Bank and Trust Company Regulatory</t>
  </si>
  <si>
    <t>31HS092 State Street Bank and Trust Company Regulatory</t>
  </si>
  <si>
    <t>31HS093 State Street Bank and Trust Company Regulatory</t>
  </si>
  <si>
    <t>31HS113 State Street Bank and Trust Company Regulatory</t>
  </si>
  <si>
    <t>31HS114 State Street Bank and Trust Company Regulatory</t>
  </si>
  <si>
    <t>31HS115 State Street Bank and Trust Company Regulatory</t>
  </si>
  <si>
    <t>21HS118 State Street Bank and Trust Company Regulatory</t>
  </si>
  <si>
    <t>Royal Bank of Canada</t>
  </si>
  <si>
    <t>22HS121 JP Morgan Chase Bank N.A. Regulatory</t>
  </si>
  <si>
    <t>Nomura International plc</t>
  </si>
  <si>
    <t>23HS120 JP Morgan Chase Bank N.A. Regulatory</t>
  </si>
  <si>
    <t>23HS120 Standard Chartered Bank Regulatory</t>
  </si>
  <si>
    <t>24HS086 UBS AG Regulatory</t>
  </si>
  <si>
    <t>24HS086 Standard Chartered Bank Regulatory</t>
  </si>
  <si>
    <t>30HS053 Morgan Stanley and Co. International PLC Regulatory</t>
  </si>
  <si>
    <t>30HS054 Morgan Stanley and Co. International PLC Regulatory</t>
  </si>
  <si>
    <t>30HS055 Morgan Stanley and Co. International PLC Regulatory</t>
  </si>
  <si>
    <t>30HS056 Morgan Stanley and Co. International PLC Regulatory</t>
  </si>
  <si>
    <t>31HS090 Morgan Stanley and Co. International PLC Regulatory</t>
  </si>
  <si>
    <t>31HS091 Morgan Stanley and Co. International PLC Regulatory</t>
  </si>
  <si>
    <t>31HS092 Morgan Stanley and Co. International PLC Regulatory</t>
  </si>
  <si>
    <t>31HS093 Morgan Stanley and Co. International PLC Regulatory</t>
  </si>
  <si>
    <t>31HS114 Morgan Stanley and Co. International PLC Regulatory</t>
  </si>
  <si>
    <t>31HS115 Morgan Stanley and Co. International PLC Regulatory</t>
  </si>
  <si>
    <t>31HS113 Morgan Stanley and Co. International PLC Regulatory</t>
  </si>
  <si>
    <t>30HS070 Morgan Stanley and Co. International PLC Regulatory</t>
  </si>
  <si>
    <t>30HS052 Morgan Stanley and Co. International PLC Regulatory</t>
  </si>
  <si>
    <t>26HS088 Morgan Stanley and Co. International PLC Regulatory</t>
  </si>
  <si>
    <t>21HS118 Morgan Stanley and Co. International PLC Regulatory</t>
  </si>
  <si>
    <t>27HS051 Morgan Stanley and Co. International PLC Regulatory</t>
  </si>
  <si>
    <t>23HS120 Morgan Stanley and Co. International PLC Regulatory</t>
  </si>
  <si>
    <t>24HS086 Morgan Stanley and Co. International PLC Regulatory</t>
  </si>
  <si>
    <t>BANK OF NOVA SCOTIA</t>
  </si>
  <si>
    <t>30HS159 UBS AG Regulatory</t>
  </si>
  <si>
    <t>30HS158 UBS AG Regulatory</t>
  </si>
  <si>
    <t>30HS156 UBS AG Regulatory</t>
  </si>
  <si>
    <t>30HS157 UBS AG Regulatory</t>
  </si>
  <si>
    <t>30HS155 UBS AG Regulatory</t>
  </si>
  <si>
    <t>30HS154 UBS AG Regulatory</t>
  </si>
  <si>
    <t>31HS153 UBS AG Regulatory</t>
  </si>
  <si>
    <t>31HS152 UBS AG Regulatory</t>
  </si>
  <si>
    <t>31HS151 UBS AG Regulatory</t>
  </si>
  <si>
    <t>31HS150 UBS AG Regulatory</t>
  </si>
  <si>
    <t>31HS167 Standard Chartered Bank Regulatory</t>
  </si>
  <si>
    <t>31HS166 Standard Chartered Bank Regulatory</t>
  </si>
  <si>
    <t>31HS165 Standard Chartered Bank Regulatory</t>
  </si>
  <si>
    <t>31HS164 Standard Chartered Bank Regulatory</t>
  </si>
  <si>
    <t>23HS120 Goldman Sachs International Regulatory</t>
  </si>
  <si>
    <t>21HS118 Goldman Sachs International Regulatory</t>
  </si>
  <si>
    <t>HCM-21HS001-BARCAPCME</t>
  </si>
  <si>
    <t>HCM-31HS090-BARCAPCME</t>
  </si>
  <si>
    <t>HCM-22HS002-BARCAPCME</t>
  </si>
  <si>
    <t>HCM-21HS073-BARCAPCME</t>
  </si>
  <si>
    <t>HCM-22HS082-BARCAPCME</t>
  </si>
  <si>
    <t>HCM-22HS087-BARCAPCME</t>
  </si>
  <si>
    <t>HCM-23HS120-BARCAPCME</t>
  </si>
  <si>
    <t>HCM-24HS015-BARCAPCME</t>
  </si>
  <si>
    <t>HCM-24HS030-BARCAPCME</t>
  </si>
  <si>
    <t>HCM-25HS077-BARCAPCME</t>
  </si>
  <si>
    <t>HCM-26HS088-BARCAPCME</t>
  </si>
  <si>
    <t>HCM-30HS052-BARCAPCME</t>
  </si>
  <si>
    <t>HCM-30HS053-BARCAPCME</t>
  </si>
  <si>
    <t>HCM-30HS054-BARCAPCME</t>
  </si>
  <si>
    <t>HCM-30HS055-BARCAPCME</t>
  </si>
  <si>
    <t>HCM-30HS056-BARCAPCME</t>
  </si>
  <si>
    <t>HCM-30HS070-BARCAPCME</t>
  </si>
  <si>
    <t>HCM-31HS091-BARCAPCME</t>
  </si>
  <si>
    <t>HCM-31HS092-BARCAPCME</t>
  </si>
  <si>
    <t>HCM-31HS093-BARCAPCME</t>
  </si>
  <si>
    <t>HCM-31HS113-BARCAPCME</t>
  </si>
  <si>
    <t>HCM-31HS114-BARCAPCME</t>
  </si>
  <si>
    <t>HCM-31HS115-BARCAPCME</t>
  </si>
  <si>
    <t>HCM-21HS001-BARCAPICE</t>
  </si>
  <si>
    <t>HCM-22HS002-BARCAPICE</t>
  </si>
  <si>
    <t>HCM-22HS082-BARCAPICE</t>
  </si>
  <si>
    <t>HCM-22HS087-BARCAPICE</t>
  </si>
  <si>
    <t>HCM-21HS073-BARCAPICE</t>
  </si>
  <si>
    <t>HCM-23HS120-BARCAPICE</t>
  </si>
  <si>
    <t>HCM-24HS015-BARCAPICE</t>
  </si>
  <si>
    <t>HCM-24HS030-BARCAPICE</t>
  </si>
  <si>
    <t>HCM-25HS077-BARCAPICE</t>
  </si>
  <si>
    <t>HCM-26HS088-BARCAPICE</t>
  </si>
  <si>
    <t>HCM-30HS052-BARCAPICE</t>
  </si>
  <si>
    <t>HCM-30HS053-BARCAPICE</t>
  </si>
  <si>
    <t>HCM-30HS054-BARCAPICE</t>
  </si>
  <si>
    <t>HCM-30HS055-BARCAPICE</t>
  </si>
  <si>
    <t>HCM-30HS056-BARCAPICE</t>
  </si>
  <si>
    <t>HCM-30HS070-BARCAPICE</t>
  </si>
  <si>
    <t>HCM-31HS091-BARCAPICE</t>
  </si>
  <si>
    <t>HCM-31HS093-BARCAPICE</t>
  </si>
  <si>
    <t>HCM-31HS092-BARCAPICE</t>
  </si>
  <si>
    <t>HCM-31HS113-BARCAPICE</t>
  </si>
  <si>
    <t>HCM-31HS114-BARCAPICE</t>
  </si>
  <si>
    <t>HCM-31HS115-BARCAPICE</t>
  </si>
  <si>
    <t>HCM-22HS146-UBS</t>
  </si>
  <si>
    <t>HCM-22HS146-BOA</t>
  </si>
  <si>
    <t>30HS159 Bank of America NA Regulatory</t>
  </si>
  <si>
    <t>30HS158 Bank of America NA Regulatory</t>
  </si>
  <si>
    <t>30HS156 Bank of America NA Regulatory</t>
  </si>
  <si>
    <t>30HS157 Bank of America NA Regulatory</t>
  </si>
  <si>
    <t>30HS155 Bank of America NA Regulatory</t>
  </si>
  <si>
    <t>30HS154 Bank of America NA Regulatory</t>
  </si>
  <si>
    <t>31HS153 Bank of America NA Regulatory</t>
  </si>
  <si>
    <t>31HS152 Bank of America NA Regulatory</t>
  </si>
  <si>
    <t>31HS151 Bank of America NA Regulatory</t>
  </si>
  <si>
    <t>31HS150 Bank of America NA Regulatory</t>
  </si>
  <si>
    <t>30HS159 Goldman Sachs International Regulatory</t>
  </si>
  <si>
    <t>30HS158 Goldman Sachs International Regulatory</t>
  </si>
  <si>
    <t>30HS157 Goldman Sachs International Regulatory</t>
  </si>
  <si>
    <t>30HS156 Goldman Sachs International Regulatory</t>
  </si>
  <si>
    <t>30HS155 Goldman Sachs International Regulatory</t>
  </si>
  <si>
    <t>30HS154 Goldman Sachs International Regulatory</t>
  </si>
  <si>
    <t>31HS153 Goldman Sachs International Regulatory</t>
  </si>
  <si>
    <t>31HS151 Goldman Sachs International Regulatory</t>
  </si>
  <si>
    <t>31HS152 Goldman Sachs International Regulatory</t>
  </si>
  <si>
    <t>31HS150 Goldman Sachs International Regulatory</t>
  </si>
  <si>
    <t>HCM-22HS082-GSI</t>
  </si>
  <si>
    <t>HCM-24HS030-GSI</t>
  </si>
  <si>
    <t>25HS077 Bank of America NA Regulatory</t>
  </si>
  <si>
    <t>31HS164 Bank of America NA Regulatory</t>
  </si>
  <si>
    <t>29HS176 Bank of America NA Regulatory</t>
  </si>
  <si>
    <t>29HS175 Bank of America NA Regulatory</t>
  </si>
  <si>
    <t>29HS173 Bank of America NA Regulatory</t>
  </si>
  <si>
    <t>31HS165 Bank of America NA Regulatory</t>
  </si>
  <si>
    <t>31HS166 Bank of America NA Regulatory</t>
  </si>
  <si>
    <t>31HS167 Bank of America NA Regulatory</t>
  </si>
  <si>
    <t>29HS174 Bank of America NA Regulatory</t>
  </si>
  <si>
    <t>Merrill Lynch International</t>
  </si>
  <si>
    <t>HCM-29HS174-CACIB</t>
  </si>
  <si>
    <t>CREDIT AGRICOLE CORPORATE AND INVESTMENT BANK</t>
  </si>
  <si>
    <t>HCM-21HS118-BARCAPCME</t>
  </si>
  <si>
    <t>HCM-22HS146-JPMCME</t>
  </si>
  <si>
    <t>HCM-31HS150-JPMCME</t>
  </si>
  <si>
    <t>HCM-31HS151-JPMCME</t>
  </si>
  <si>
    <t>HCM-31HS152-JPMCME</t>
  </si>
  <si>
    <t>HCM-31HS153-JPMCME</t>
  </si>
  <si>
    <t>HCM-30HS154-JPMCME</t>
  </si>
  <si>
    <t>HCM-30HS155-JPMCME</t>
  </si>
  <si>
    <t>HCM-30HS156-JPMCME</t>
  </si>
  <si>
    <t>HCM-30HS157-JPMCME</t>
  </si>
  <si>
    <t>HCM-30HS158-JPMCME</t>
  </si>
  <si>
    <t>HCM-30HS159-JPMCME</t>
  </si>
  <si>
    <t>HCM-23HS120-JPMCME</t>
  </si>
  <si>
    <t>HCM-31HS166-CACIB</t>
  </si>
  <si>
    <t>HCM-31HS150-BARCAPCME</t>
  </si>
  <si>
    <t>HCM-22HS179-BARCAPCME</t>
  </si>
  <si>
    <t>HCM-31HS150-BARCAPICE</t>
  </si>
  <si>
    <t>HCM-31HS166-SOCGEN</t>
  </si>
  <si>
    <t>29HS176 Standard Chartered Bank Regulatory</t>
  </si>
  <si>
    <t>29HS173 Standard Chartered Bank Regulatory</t>
  </si>
  <si>
    <t>36HS130 Standard Chartered Bank Regulatory</t>
  </si>
  <si>
    <t>HCM-36HS130-UBS</t>
  </si>
  <si>
    <t>HCM-36HS130-GSI</t>
  </si>
  <si>
    <t>HCM-36HS130-MSC</t>
  </si>
  <si>
    <t>HCM-29HS174-SOCGEN</t>
  </si>
  <si>
    <t>HCM-36HS130-MLI</t>
  </si>
  <si>
    <t>30HS126 Standard Chartered Bank Regulatory</t>
  </si>
  <si>
    <t>30HS123 Standard Chartered Bank Regulatory</t>
  </si>
  <si>
    <t>24HS030 Morgan Stanley and Co. International PLC Regulatory</t>
  </si>
  <si>
    <t>22HS082 Morgan Stanley and Co. International PLC Regulatory</t>
  </si>
  <si>
    <t>31HS150 Morgan Stanley and Co. International PLC Regulatory</t>
  </si>
  <si>
    <t>31HS151 Morgan Stanley and Co. International PLC Regulatory</t>
  </si>
  <si>
    <t>31HS152 Morgan Stanley and Co. International PLC Regulatory</t>
  </si>
  <si>
    <t>30HS156 Morgan Stanley and Co. International PLC Regulatory</t>
  </si>
  <si>
    <t>30HS159 Morgan Stanley and Co. International PLC Regulatory</t>
  </si>
  <si>
    <t>30HS158 Morgan Stanley and Co. International PLC Regulatory</t>
  </si>
  <si>
    <t>30HS157 Morgan Stanley and Co. International PLC Regulatory</t>
  </si>
  <si>
    <t>30HS155 Morgan Stanley and Co. International PLC Regulatory</t>
  </si>
  <si>
    <t>30HS154 Morgan Stanley and Co. International PLC Regulatory</t>
  </si>
  <si>
    <t>31HS153 Morgan Stanley and Co. International PLC Regulatory</t>
  </si>
  <si>
    <t>HCM-30HS123-BARCAPCME</t>
  </si>
  <si>
    <t>HCM-30HS125-BARCAPCME</t>
  </si>
  <si>
    <t>HCM-30HS124-BARCAPCME</t>
  </si>
  <si>
    <t>HCM-30HS126-BARCAPCME</t>
  </si>
  <si>
    <t>HCM-24HS187-BNP</t>
  </si>
  <si>
    <t>HCM-24HS189-BNP</t>
  </si>
  <si>
    <t>HCM-24HS190-BNP</t>
  </si>
  <si>
    <t>HCM-24HS188-BNP</t>
  </si>
  <si>
    <t>HCM-24HS188-ML1</t>
  </si>
  <si>
    <t>HCM-24HS190-ML1</t>
  </si>
  <si>
    <t>HCM-24HS189-ML1</t>
  </si>
  <si>
    <t>26HS186 Goldman Sachs International Regulatory</t>
  </si>
  <si>
    <t>26HS185 Goldman Sachs International Regulatory</t>
  </si>
  <si>
    <t>21HS183 Goldman Sachs International Regulatory</t>
  </si>
  <si>
    <t>21HS184 Goldman Sachs International Regulatory</t>
  </si>
  <si>
    <t>HCM-30HS123-GSI</t>
  </si>
  <si>
    <t>21HS184 UBS AG Regulatory</t>
  </si>
  <si>
    <t>21HS183 UBS AG Regulatory</t>
  </si>
  <si>
    <t>26HS186 UBS AG Regulatory</t>
  </si>
  <si>
    <t>30HS124 UBS AG Regulatory</t>
  </si>
  <si>
    <t>26HS185 UBS AG Regulatory</t>
  </si>
  <si>
    <t>30HS123 UBS AG Regulatory</t>
  </si>
  <si>
    <t>30HS126 UBS AG Regulatory</t>
  </si>
  <si>
    <t>30HS125 UBS AG Regulatory</t>
  </si>
  <si>
    <t>HCM-36HS130-BNP</t>
  </si>
  <si>
    <t>26HS185 Standard Chartered Bank Regulatory</t>
  </si>
  <si>
    <t>26HS186 Standard Chartered Bank Regulatory</t>
  </si>
  <si>
    <t>21HS184 Standard Chartered Bank Regulatory</t>
  </si>
  <si>
    <t>21HS183 Standard Chartered Bank Regulatory</t>
  </si>
  <si>
    <t>HCM-37HS191-GSI</t>
  </si>
  <si>
    <t>HCM-30HS125-MLI</t>
  </si>
  <si>
    <t>HCM-30HS124-MLI</t>
  </si>
  <si>
    <t>31HS206 Morgan Stanley and Co. International PLC Regulatory</t>
  </si>
  <si>
    <t>21HS001 Merrill Lynch International Regulatory</t>
  </si>
  <si>
    <t>24HS015 Merrill Lynch International Regulatory</t>
  </si>
  <si>
    <t>22HS002 Merrill Lynch International Regulatory</t>
  </si>
  <si>
    <t>30HS052 Merrill Lynch International Regulatory</t>
  </si>
  <si>
    <t>30HS053 Merrill Lynch International Regulatory</t>
  </si>
  <si>
    <t>30HS054 Merrill Lynch International Regulatory</t>
  </si>
  <si>
    <t>30HS055 Merrill Lynch International Regulatory</t>
  </si>
  <si>
    <t>30HS056 Merrill Lynch International Regulatory</t>
  </si>
  <si>
    <t>30HS070 Merrill Lynch International Regulatory</t>
  </si>
  <si>
    <t>26HS088 Merrill Lynch International Regulatory</t>
  </si>
  <si>
    <t>31HS090 Merrill Lynch International Regulatory</t>
  </si>
  <si>
    <t>31HS091 Merrill Lynch International Regulatory</t>
  </si>
  <si>
    <t>31HS092 Merrill Lynch International Regulatory</t>
  </si>
  <si>
    <t>31HS093 Merrill Lynch International Regulatory</t>
  </si>
  <si>
    <t>31HS113 Merrill Lynch International Regulatory</t>
  </si>
  <si>
    <t>31HS114 Merrill Lynch International Regulatory</t>
  </si>
  <si>
    <t>31HS115 Merrill Lynch International Regulatory</t>
  </si>
  <si>
    <t>21HS118 Merrill Lynch International Regulatory</t>
  </si>
  <si>
    <t>24HS187 Merrill Lynch International Regulatory</t>
  </si>
  <si>
    <t>21HS184 Merrill Lynch International Regulatory</t>
  </si>
  <si>
    <t>21HS183 Merrill Lynch International Regulatory</t>
  </si>
  <si>
    <t>26HS185 Merrill Lynch International Regulatory</t>
  </si>
  <si>
    <t>26HS186 Merrill Lynch International Regulatory</t>
  </si>
  <si>
    <t>30HS123 Merrill Lynch International Regulatory</t>
  </si>
  <si>
    <t>30HS126 Merrill Lynch International Regulatory</t>
  </si>
  <si>
    <t>31HS092 BNP Paribas Regulatory</t>
  </si>
  <si>
    <t>31HS091 BNP Paribas Regulatory</t>
  </si>
  <si>
    <t>31HS093 BNP Paribas Regulatory</t>
  </si>
  <si>
    <t>31HS090 BNP Paribas Regulatory</t>
  </si>
  <si>
    <t>26HS088 BNP Paribas Regulatory</t>
  </si>
  <si>
    <t>30HS053 BNP Paribas Regulatory</t>
  </si>
  <si>
    <t>30HS054 BNP Paribas Regulatory</t>
  </si>
  <si>
    <t>30HS055 BNP Paribas Regulatory</t>
  </si>
  <si>
    <t>30HS056 BNP Paribas Regulatory</t>
  </si>
  <si>
    <t>30HS070 BNP Paribas Regulatory</t>
  </si>
  <si>
    <t>30HS052 BNP Paribas Regulatory</t>
  </si>
  <si>
    <t>31HS115 BNP Paribas Regulatory</t>
  </si>
  <si>
    <t>21HS001 BNP Paribas Regulatory</t>
  </si>
  <si>
    <t>31HS114 BNP Paribas Regulatory</t>
  </si>
  <si>
    <t>24HS015 BNP Paribas Regulatory</t>
  </si>
  <si>
    <t>22HS002 BNP Paribas Regulatory</t>
  </si>
  <si>
    <t>31HS113 BNP Paribas Regulatory</t>
  </si>
  <si>
    <t>21HS118 BNP Paribas Regulatory</t>
  </si>
  <si>
    <t>30HS125 BNP Paribas Regulatory</t>
  </si>
  <si>
    <t>23HS120 BNP Paribas Regulatory</t>
  </si>
  <si>
    <t>26HS185 BNP Paribas Regulatory</t>
  </si>
  <si>
    <t>26HS186 BNP Paribas Regulatory</t>
  </si>
  <si>
    <t>21HS183 BNP Paribas Regulatory</t>
  </si>
  <si>
    <t>21HS184 BNP Paribas Regulatory</t>
  </si>
  <si>
    <t>37HS191 BNP Paribas Regulatory</t>
  </si>
  <si>
    <t>30HS123 BNP Paribas Regulatory</t>
  </si>
  <si>
    <t>30HS126 BNP Paribas Regulatory</t>
  </si>
  <si>
    <t>24HS086 BNP Paribas Regulatory</t>
  </si>
  <si>
    <t>HCM-31HS206-SCB</t>
  </si>
  <si>
    <t>25HS084 - JPMS</t>
  </si>
  <si>
    <t>J.P. Morgan Securities Plc</t>
  </si>
  <si>
    <t>25HS103 - JPMS</t>
  </si>
  <si>
    <t>25HS084 - DB</t>
  </si>
  <si>
    <t>25HS084 - MS</t>
  </si>
  <si>
    <t>25HS103 - DB</t>
  </si>
  <si>
    <t>HCM-21HS183-BARCAPCME</t>
  </si>
  <si>
    <t>HCM-21HS184-BARCAPCME</t>
  </si>
  <si>
    <t>HCM-26HS185-BARCAPCME</t>
  </si>
  <si>
    <t>HCM-26HS186-BARCAPCME</t>
  </si>
  <si>
    <t>25HS103 - BNP</t>
  </si>
  <si>
    <t>25HS084 - GS</t>
  </si>
  <si>
    <t>25HS103 - GS</t>
  </si>
  <si>
    <t>HCM-30HS199-BNP</t>
  </si>
  <si>
    <t>HCM-30HS201-BNP</t>
  </si>
  <si>
    <t>HCM-30HS202-BNP</t>
  </si>
  <si>
    <t>HCM-30HS203-BNP</t>
  </si>
  <si>
    <t>HCM-30HS204-BNP</t>
  </si>
  <si>
    <t>HCM-30HS205-BNP</t>
  </si>
  <si>
    <t>HCM-30HS200-BNP</t>
  </si>
  <si>
    <t>30HS199 UBS AG Regulatory</t>
  </si>
  <si>
    <t>30HS200 UBS AG Regulatory</t>
  </si>
  <si>
    <t>30HS201 UBS AG Regulatory</t>
  </si>
  <si>
    <t>30HS202 UBS AG Regulatory</t>
  </si>
  <si>
    <t>30HS203 UBS AG Regulatory</t>
  </si>
  <si>
    <t>30HS204 UBS AG Regulatory</t>
  </si>
  <si>
    <t>30HS205 UBS AG Regulatory</t>
  </si>
  <si>
    <t>25HS103 - UBS</t>
  </si>
  <si>
    <t>25HS103 - SCB</t>
  </si>
  <si>
    <t>25HS084 - BNP</t>
  </si>
  <si>
    <t>25HS103 - MLI</t>
  </si>
  <si>
    <t>25HS084 - MLI</t>
  </si>
  <si>
    <t>30HS199 Standard Chartered Bank Regulatory</t>
  </si>
  <si>
    <t>30HS200 Standard Chartered Bank Regulatory</t>
  </si>
  <si>
    <t>30HS201 Standard Chartered Bank Regulatory</t>
  </si>
  <si>
    <t>30HS202 Standard Chartered Bank Regulatory</t>
  </si>
  <si>
    <t>30HS203 Standard Chartered Bank Regulatory</t>
  </si>
  <si>
    <t>30HS204 Standard Chartered Bank Regulatory</t>
  </si>
  <si>
    <t>30HS205 Standard Chartered Bank Regulatory</t>
  </si>
  <si>
    <t>25HS084 - SCB</t>
  </si>
  <si>
    <t>24HS169 - UBS</t>
  </si>
  <si>
    <t>24HS169 - DB</t>
  </si>
  <si>
    <t>21HS183 Morgan Stanley and Co. International PLC Regulatory</t>
  </si>
  <si>
    <t>30HS125 vs CGML Reg</t>
  </si>
  <si>
    <t>Citigroup Global Markets Ltd.</t>
  </si>
  <si>
    <t>30HS201 JP Morgan Chase Bank N.A. Regulatory</t>
  </si>
  <si>
    <t>30HS125 JP Morgan Chase Bank N.A. Regulatory</t>
  </si>
  <si>
    <t>36HS130 JP Morgan Chase Bank N.A. Regulatory</t>
  </si>
  <si>
    <t>30HS202 JP Morgan Chase Bank N.A. Regulatory</t>
  </si>
  <si>
    <t>30HS224 JP Morgan Chase Bank N.A. Regulatory</t>
  </si>
  <si>
    <t>31HS206 JP Morgan Chase Bank N.A. Regulatory</t>
  </si>
  <si>
    <t>30HS199 JP Morgan Chase Bank N.A. Regulatory</t>
  </si>
  <si>
    <t>30HS203 JP Morgan Chase Bank N.A. Regulatory</t>
  </si>
  <si>
    <t>30HS205 JP Morgan Chase Bank N.A. Regulatory</t>
  </si>
  <si>
    <t>30HS204 JP Morgan Chase Bank N.A. Regulatory</t>
  </si>
  <si>
    <t>30HS200 JP Morgan Chase Bank N.A. Regulatory</t>
  </si>
  <si>
    <t>30HS123 JP Morgan Chase Bank N.A. Regulatory</t>
  </si>
  <si>
    <t>30HS126 JP Morgan Chase Bank N.A. Regulatory</t>
  </si>
  <si>
    <t>215</t>
  </si>
  <si>
    <t>.HSBUSYI</t>
  </si>
  <si>
    <t>% of Funds (all)</t>
  </si>
  <si>
    <t>Expected Cash Balance %</t>
  </si>
  <si>
    <t>Base Currency</t>
  </si>
  <si>
    <t>Action</t>
  </si>
  <si>
    <t>OTM No Calls</t>
  </si>
  <si>
    <t>Recall</t>
  </si>
  <si>
    <t>Delivery</t>
  </si>
  <si>
    <t>Call</t>
  </si>
  <si>
    <t>ITM No Calls</t>
  </si>
  <si>
    <t>VM Call</t>
  </si>
  <si>
    <t>IM ITM No Calls</t>
  </si>
  <si>
    <t>VM Delivery</t>
  </si>
  <si>
    <t>VM Recall</t>
  </si>
  <si>
    <t>VM OTM No Calls</t>
  </si>
  <si>
    <t>VM ITM No Calls</t>
  </si>
  <si>
    <t>25HS077 Citibank NA Regulatory</t>
  </si>
  <si>
    <t>Return</t>
  </si>
  <si>
    <t>EUR</t>
  </si>
  <si>
    <t>JP Morgan Securities (CCP)</t>
  </si>
  <si>
    <t>Banco Santander, S.A., London Branch</t>
  </si>
  <si>
    <t>VM Return</t>
  </si>
  <si>
    <t>Barclays Capital (CCP)</t>
  </si>
  <si>
    <t>IM Delivery</t>
  </si>
  <si>
    <t>IM Recall</t>
  </si>
  <si>
    <t>CAD</t>
  </si>
  <si>
    <t>HCM-24HS187-ML1</t>
  </si>
  <si>
    <t>HCM-31HS206-BNP</t>
  </si>
  <si>
    <t>29HS211 BNP Paribas Regulatory</t>
  </si>
  <si>
    <t>29HS213 BNP Paribas Regulatory</t>
  </si>
  <si>
    <t>29HS210 Standard Chartered Bank Regulatory</t>
  </si>
  <si>
    <t>29HS210 BNP Paribas Regulatory</t>
  </si>
  <si>
    <t>29HS211 Standard Chartered Bank Regulatory</t>
  </si>
  <si>
    <t>29HS212 Standard Chartered Bank Regulatory</t>
  </si>
  <si>
    <t>29HS213 Standard Chartered Bank Regulatory</t>
  </si>
  <si>
    <t>29HS212 UBS AG Regulatory</t>
  </si>
  <si>
    <t>29HS211 UBS AG Regulatory</t>
  </si>
  <si>
    <t>29HS213 UBS AG Regulatory</t>
  </si>
  <si>
    <t>29HS210 UBS AG Regulatory</t>
  </si>
  <si>
    <t>29HS211 Credit Suisse International Regulatory</t>
  </si>
  <si>
    <t>29HS212 Credit Suisse International Regulatory</t>
  </si>
  <si>
    <t>29HS213 Credit Suisse International Regulatory</t>
  </si>
  <si>
    <t>30HS124 Credit Suisse International Regulatory</t>
  </si>
  <si>
    <t>29HS210 Credit Suisse International Regulatory</t>
  </si>
  <si>
    <t>25HS084 - UBS</t>
  </si>
  <si>
    <t>25HS084 - Credit Suisse</t>
  </si>
  <si>
    <t>25HS103 - Credit Suisse</t>
  </si>
  <si>
    <t>27HS145 - GS</t>
  </si>
  <si>
    <t>21HS218 Standard Chartered Bank Regulatory</t>
  </si>
  <si>
    <t>24HS219 Standard Chartered Bank Regulatory</t>
  </si>
  <si>
    <t>24HS219 Merrill Lynch International Regulatory</t>
  </si>
  <si>
    <t>21HS218 Merrill Lynch International Regulatory</t>
  </si>
  <si>
    <t>25HS103 - MS</t>
  </si>
  <si>
    <t>29HS174 - RBC</t>
  </si>
  <si>
    <t>31HS166- RBC</t>
  </si>
  <si>
    <t>25HS103 - BCY</t>
  </si>
  <si>
    <t>25HS084 - BCY</t>
  </si>
  <si>
    <t>24HS219 Credit Suisse International Regulatory</t>
  </si>
  <si>
    <t>21HS218 Credit Suisse International Regulatory</t>
  </si>
  <si>
    <t>24HS219 Barclays Bank PLC Regulatory</t>
  </si>
  <si>
    <t>21HS218 Barclays Bank PLC Regulatory</t>
  </si>
  <si>
    <t>21HS218 Goldman Sachs International Regulatory</t>
  </si>
  <si>
    <t>24HS219 Goldman Sachs International Regulatory</t>
  </si>
  <si>
    <t>MSFT-TBA-Barclays Capital Inc.</t>
  </si>
  <si>
    <t>Barclays Capital Inc.</t>
  </si>
  <si>
    <t>27HS145 - Deutsche</t>
  </si>
  <si>
    <t>21HS058 - JPMS</t>
  </si>
  <si>
    <t>35HS217 Goldman Sachs International Regulatory</t>
  </si>
  <si>
    <t>35HS217_Credit Suisse International Regulatory</t>
  </si>
  <si>
    <t>35HS217 State Street Bank and Trust Company Regulatory</t>
  </si>
  <si>
    <t>35HS217 JPMS</t>
  </si>
  <si>
    <t>27HS088 - Citi</t>
  </si>
  <si>
    <t>21HS118 - Citi</t>
  </si>
  <si>
    <t>24HS030 - Citi</t>
  </si>
  <si>
    <t>36HS130 - Citi</t>
  </si>
  <si>
    <t>21HS218 - BNP</t>
  </si>
  <si>
    <t>24HS219 - BNP</t>
  </si>
  <si>
    <t>27HS145 - Citi</t>
  </si>
  <si>
    <t>35HS216 - BNP</t>
  </si>
  <si>
    <t>25HS077 UBS AG</t>
  </si>
  <si>
    <t>MSFT-TBA-Goldman Sachs</t>
  </si>
  <si>
    <t>Goldman, Sachs &amp; Co.</t>
  </si>
  <si>
    <t>21HS218 Citibank Regulatory</t>
  </si>
  <si>
    <t>(Multiple Items)</t>
  </si>
  <si>
    <t>14</t>
  </si>
  <si>
    <t>232</t>
  </si>
  <si>
    <t>136</t>
  </si>
  <si>
    <t>110</t>
  </si>
  <si>
    <t>86</t>
  </si>
  <si>
    <t>Fund Holdings Level</t>
  </si>
  <si>
    <t>RecallActionFound</t>
  </si>
  <si>
    <t>Bloomberg Reference No.</t>
  </si>
  <si>
    <t>Client Legal Name</t>
  </si>
  <si>
    <t>23HS068</t>
  </si>
  <si>
    <t>27HS069</t>
  </si>
  <si>
    <t>29hs210</t>
  </si>
  <si>
    <t>Consolidate Fund</t>
  </si>
  <si>
    <t>#N/A</t>
  </si>
  <si>
    <t>B 0 10/11/18</t>
  </si>
  <si>
    <t>US912796NZ81</t>
  </si>
  <si>
    <t>Treasury</t>
  </si>
  <si>
    <t>912796NZ Govt</t>
  </si>
  <si>
    <t>B 0 11/01/18</t>
  </si>
  <si>
    <t>US912796QF90</t>
  </si>
  <si>
    <t>912796QF Govt</t>
  </si>
  <si>
    <t>B 0 11/23/18</t>
  </si>
  <si>
    <t>US912796QK85</t>
  </si>
  <si>
    <t>912796QK Govt</t>
  </si>
  <si>
    <t>B 0 11/08/18</t>
  </si>
  <si>
    <t>US912796PD51</t>
  </si>
  <si>
    <t>912796PD Govt</t>
  </si>
  <si>
    <t>B 0 10/04/18</t>
  </si>
  <si>
    <t>US912796QB86</t>
  </si>
  <si>
    <t>912796QB Govt</t>
  </si>
  <si>
    <t>B 0 11/29/18</t>
  </si>
  <si>
    <t>US912796QL68</t>
  </si>
  <si>
    <t>912796QL Govt</t>
  </si>
  <si>
    <t>B 0 12/06/18</t>
  </si>
  <si>
    <t>US912796PE35</t>
  </si>
  <si>
    <t>912796PE Govt</t>
  </si>
  <si>
    <t>B 0 12/20/18</t>
  </si>
  <si>
    <t>US912796QP72</t>
  </si>
  <si>
    <t>912796QP Govt</t>
  </si>
  <si>
    <t>B 0 01/03/19</t>
  </si>
  <si>
    <t>US912796PK94</t>
  </si>
  <si>
    <t>912796PK Govt</t>
  </si>
  <si>
    <t>B 0 09/27/18</t>
  </si>
  <si>
    <t>US912796QA04</t>
  </si>
  <si>
    <t>912796QA Govt</t>
  </si>
  <si>
    <t>B 0 01/10/19</t>
  </si>
  <si>
    <t>US912796QS12</t>
  </si>
  <si>
    <t>912796QS Govt</t>
  </si>
  <si>
    <t>B 0 10/18/18</t>
  </si>
  <si>
    <t>US912796QD43</t>
  </si>
  <si>
    <t>912796QD Govt</t>
  </si>
  <si>
    <t>B 0 01/17/19</t>
  </si>
  <si>
    <t>US912796QT94</t>
  </si>
  <si>
    <t>912796QT Govt</t>
  </si>
  <si>
    <t>B 0 01/24/19</t>
  </si>
  <si>
    <t>US912796QU67</t>
  </si>
  <si>
    <t>912796QU Govt</t>
  </si>
  <si>
    <t>B 0 10/25/18</t>
  </si>
  <si>
    <t>US912796QE26</t>
  </si>
  <si>
    <t>912796QE Govt</t>
  </si>
  <si>
    <t>B 0 01/31/19</t>
  </si>
  <si>
    <t>US912796PP81</t>
  </si>
  <si>
    <t>912796PP Govt</t>
  </si>
  <si>
    <t>B 0 02/28/19</t>
  </si>
  <si>
    <t>US912796PT04</t>
  </si>
  <si>
    <t>912796PT Govt</t>
  </si>
  <si>
    <t>B 0 06/20/19</t>
  </si>
  <si>
    <t>US912796QM42</t>
  </si>
  <si>
    <t>912796QM Govt</t>
  </si>
  <si>
    <t>BERINCI</t>
  </si>
  <si>
    <t>BMG4641E1663</t>
  </si>
  <si>
    <t>Equity</t>
  </si>
  <si>
    <t>BERINCI BH Equity</t>
  </si>
  <si>
    <t>HSBSDID</t>
  </si>
  <si>
    <t>BMG4639W1459</t>
  </si>
  <si>
    <t>HSBSDID BH Equity</t>
  </si>
  <si>
    <t>HSABHYZ</t>
  </si>
  <si>
    <t>LU0891656109</t>
  </si>
  <si>
    <t>HSABHYZ LX Equity</t>
  </si>
  <si>
    <t>HSGEMZC</t>
  </si>
  <si>
    <t>LU0164900911</t>
  </si>
  <si>
    <t>HSGEMZC LX Equity</t>
  </si>
  <si>
    <t>HSGELCZ</t>
  </si>
  <si>
    <t>LU0996084637</t>
  </si>
  <si>
    <t>HSGELCZ LX Equity</t>
  </si>
  <si>
    <t>.GBPLIQZ</t>
  </si>
  <si>
    <t>.GBPLIQZ US Equity</t>
  </si>
  <si>
    <t>GBP</t>
  </si>
  <si>
    <t>IE00BYYJJ149</t>
  </si>
  <si>
    <t>HSBUSYI ID Equity</t>
  </si>
  <si>
    <t>.HSBGBYI</t>
  </si>
  <si>
    <t>.HSBGBYI LN Equity</t>
  </si>
  <si>
    <t>.HSBUSYI US Equity</t>
  </si>
  <si>
    <t>EMB</t>
  </si>
  <si>
    <t>US4642882819</t>
  </si>
  <si>
    <t>EMB US Equity</t>
  </si>
  <si>
    <t>HYG</t>
  </si>
  <si>
    <t>US4642885135</t>
  </si>
  <si>
    <t>HYG US Equity</t>
  </si>
  <si>
    <t>HSCPBIA</t>
  </si>
  <si>
    <t>GB0030339732</t>
  </si>
  <si>
    <t>HSCPBIA LN Equity</t>
  </si>
  <si>
    <t>GBp</t>
  </si>
  <si>
    <t>GOIXX</t>
  </si>
  <si>
    <t>US60934N1046</t>
  </si>
  <si>
    <t>GOIXX US Equity</t>
  </si>
  <si>
    <t>DGCXX</t>
  </si>
  <si>
    <t>US2620062081</t>
  </si>
  <si>
    <t>DGCXX US Equity</t>
  </si>
  <si>
    <t>TFDXX</t>
  </si>
  <si>
    <t>US09248U7000</t>
  </si>
  <si>
    <t>TFDXX US Equity</t>
  </si>
  <si>
    <t>HSBBZUA</t>
  </si>
  <si>
    <t>LU0899571920</t>
  </si>
  <si>
    <t>HSBBZUA LX Equity</t>
  </si>
  <si>
    <t>Sum of NAV</t>
  </si>
  <si>
    <t>Sum of Fund Holdings Level</t>
  </si>
  <si>
    <t>Custody Balance</t>
  </si>
  <si>
    <t>Exp Margin Inflow</t>
  </si>
  <si>
    <t>Exp. Margin OutFlows</t>
  </si>
  <si>
    <t>Holdings Level</t>
  </si>
  <si>
    <t>Consolidated Funds</t>
  </si>
  <si>
    <t>Sum of GLF Holdings</t>
  </si>
  <si>
    <t>Sum of T-Bills Holdings</t>
  </si>
  <si>
    <t>GLF Level</t>
  </si>
  <si>
    <t>203</t>
  </si>
  <si>
    <t>327</t>
  </si>
  <si>
    <t>150</t>
  </si>
  <si>
    <t>20</t>
  </si>
  <si>
    <t>221</t>
  </si>
  <si>
    <t>155</t>
  </si>
  <si>
    <t>193</t>
  </si>
  <si>
    <t>121</t>
  </si>
  <si>
    <t>Security</t>
  </si>
  <si>
    <t>Account</t>
  </si>
  <si>
    <t>Broker</t>
  </si>
  <si>
    <t>Side</t>
  </si>
  <si>
    <t>Update Cash</t>
  </si>
  <si>
    <t>Yes</t>
  </si>
  <si>
    <t>24HS187 Goldman Sachs International Regulatory</t>
  </si>
  <si>
    <t>HCM-24HS189-GSI</t>
  </si>
  <si>
    <t>HCM-24HS188-GSI</t>
  </si>
  <si>
    <t>HCM-24HS190-GSI</t>
  </si>
  <si>
    <t>21HS058 - GSI</t>
  </si>
  <si>
    <t>25HS103 - GSI</t>
  </si>
  <si>
    <t>25HS084 - GSI</t>
  </si>
  <si>
    <t>63</t>
  </si>
  <si>
    <t>210</t>
  </si>
  <si>
    <t>354</t>
  </si>
  <si>
    <t>299</t>
  </si>
  <si>
    <t>220</t>
  </si>
  <si>
    <t>326</t>
  </si>
  <si>
    <t>258</t>
  </si>
  <si>
    <t>204</t>
  </si>
  <si>
    <t>265</t>
  </si>
  <si>
    <t>156</t>
  </si>
  <si>
    <t>217</t>
  </si>
  <si>
    <t>262</t>
  </si>
  <si>
    <t>235</t>
  </si>
  <si>
    <t>413</t>
  </si>
  <si>
    <t>177</t>
  </si>
  <si>
    <t>146</t>
  </si>
  <si>
    <t>201</t>
  </si>
  <si>
    <t>148</t>
  </si>
  <si>
    <t>635</t>
  </si>
  <si>
    <t>240</t>
  </si>
  <si>
    <t>118</t>
  </si>
  <si>
    <t>16</t>
  </si>
  <si>
    <t>45</t>
  </si>
  <si>
    <t>42</t>
  </si>
  <si>
    <t>231</t>
  </si>
  <si>
    <t>31</t>
  </si>
  <si>
    <t>22</t>
  </si>
  <si>
    <t>143</t>
  </si>
  <si>
    <t>205</t>
  </si>
  <si>
    <t>69</t>
  </si>
  <si>
    <t>153</t>
  </si>
  <si>
    <t>277</t>
  </si>
  <si>
    <t>51</t>
  </si>
  <si>
    <t>128</t>
  </si>
  <si>
    <t>113</t>
  </si>
  <si>
    <t>195</t>
  </si>
  <si>
    <t>3</t>
  </si>
  <si>
    <t>186</t>
  </si>
  <si>
    <t>127</t>
  </si>
  <si>
    <t>9</t>
  </si>
  <si>
    <t>87</t>
  </si>
  <si>
    <t>99</t>
  </si>
  <si>
    <t>65</t>
  </si>
  <si>
    <t>Custody Cash Account</t>
  </si>
  <si>
    <t>0000003-0254  </t>
  </si>
  <si>
    <t xml:space="preserve">0000003-0252 </t>
  </si>
  <si>
    <t xml:space="preserve">0000003-0250 </t>
  </si>
  <si>
    <t>TA Registration Name</t>
  </si>
  <si>
    <t>TA Accoutns #</t>
  </si>
  <si>
    <t>Final Quantity</t>
  </si>
  <si>
    <t>Suggested Quantity</t>
  </si>
  <si>
    <t>Account name</t>
  </si>
  <si>
    <t>Available balance (end of day)</t>
  </si>
  <si>
    <t>Available balance (previous day closing)</t>
  </si>
  <si>
    <t>SHORT DUR FIX INC - OPS</t>
  </si>
  <si>
    <t>010-888055-561</t>
  </si>
  <si>
    <t>25/09/2018</t>
  </si>
  <si>
    <t>400515-69602196</t>
  </si>
  <si>
    <t>26/09/2018</t>
  </si>
  <si>
    <t>400515-70129834</t>
  </si>
  <si>
    <t>SSTL TST M+S HHN/NORTHRN</t>
  </si>
  <si>
    <t>400515-73064496</t>
  </si>
  <si>
    <t>400515-73293735</t>
  </si>
  <si>
    <t>400515-73294106</t>
  </si>
  <si>
    <t>400515-73294597</t>
  </si>
  <si>
    <t>400515-73298254</t>
  </si>
  <si>
    <t>400515-73423731</t>
  </si>
  <si>
    <t>400515-74104094</t>
  </si>
  <si>
    <t>400515-74216680</t>
  </si>
  <si>
    <t>400515-74217483</t>
  </si>
  <si>
    <t>400515-74217491</t>
  </si>
  <si>
    <t>400515-74217518</t>
  </si>
  <si>
    <t>400515-74217526</t>
  </si>
  <si>
    <t>400515-74217534</t>
  </si>
  <si>
    <t>400515-74217542</t>
  </si>
  <si>
    <t>400515-74217550</t>
  </si>
  <si>
    <t>400515-74217569</t>
  </si>
  <si>
    <t>400515-74217577</t>
  </si>
  <si>
    <t>400515-74217585</t>
  </si>
  <si>
    <t>400515-74217593</t>
  </si>
  <si>
    <t>400515-74217601</t>
  </si>
  <si>
    <t>400515-74217628</t>
  </si>
  <si>
    <t>400515-74217636</t>
  </si>
  <si>
    <t>400515-74217644</t>
  </si>
  <si>
    <t>400515-74217660</t>
  </si>
  <si>
    <t>400515-74217679</t>
  </si>
  <si>
    <t>400515-74217687</t>
  </si>
  <si>
    <t>400515-74217695</t>
  </si>
  <si>
    <t>400515-74217703</t>
  </si>
  <si>
    <t>400515-74217711</t>
  </si>
  <si>
    <t>400515-74279624</t>
  </si>
  <si>
    <t>400515-74427343</t>
  </si>
  <si>
    <t>400515-74429971</t>
  </si>
  <si>
    <t>400515-74835884</t>
  </si>
  <si>
    <t>400515-74862946</t>
  </si>
  <si>
    <t>400515-74866799</t>
  </si>
  <si>
    <t>400515-74866823</t>
  </si>
  <si>
    <t>400515-76539238</t>
  </si>
  <si>
    <t>400515-76689458</t>
  </si>
  <si>
    <t>400515-76689517</t>
  </si>
  <si>
    <t>400515-76689914</t>
  </si>
  <si>
    <t>400515-76690592</t>
  </si>
  <si>
    <t>400515-76699632</t>
  </si>
  <si>
    <t>400515-76699667</t>
  </si>
  <si>
    <t>400515-76825676</t>
  </si>
  <si>
    <t>400515-77051408</t>
  </si>
  <si>
    <t>SSTL TST M AND S HIF/USNY HY</t>
  </si>
  <si>
    <t>400515-77353240</t>
  </si>
  <si>
    <t>SSTL M+S HIF/USNY HY COLLATERAL</t>
  </si>
  <si>
    <t>400515-77353267</t>
  </si>
  <si>
    <t>400515-77359493</t>
  </si>
  <si>
    <t>400515-77361194</t>
  </si>
  <si>
    <t>400515-77361320</t>
  </si>
  <si>
    <t>400515-77362099</t>
  </si>
  <si>
    <t>400515-77362115</t>
  </si>
  <si>
    <t>400515-77362233</t>
  </si>
  <si>
    <t>400515-77489150</t>
  </si>
  <si>
    <t>400515-77489260</t>
  </si>
  <si>
    <t>400515-77491106</t>
  </si>
  <si>
    <t>400515-77491122</t>
  </si>
  <si>
    <t>400515-77654932</t>
  </si>
  <si>
    <t>400515-77657679</t>
  </si>
  <si>
    <t>400515-77657738</t>
  </si>
  <si>
    <t>400515-77659883</t>
  </si>
  <si>
    <t>400515-77660325</t>
  </si>
  <si>
    <t>400515-77660443</t>
  </si>
  <si>
    <t>400515-77660451</t>
  </si>
  <si>
    <t>400515-77829009</t>
  </si>
  <si>
    <t>400515-77829017</t>
  </si>
  <si>
    <t>SSTL AS TSTEE OF M AND S HIF/EMD</t>
  </si>
  <si>
    <t>400515-77832213</t>
  </si>
  <si>
    <t>400515-82759670</t>
  </si>
  <si>
    <t>002-170736-054</t>
  </si>
  <si>
    <t>21/09/2018</t>
  </si>
  <si>
    <t>002-171346-051</t>
  </si>
  <si>
    <t>002-171346-053</t>
  </si>
  <si>
    <t>002-171346-054</t>
  </si>
  <si>
    <t>002-173318-052</t>
  </si>
  <si>
    <t>002-173318-053</t>
  </si>
  <si>
    <t>002-174159-051</t>
  </si>
  <si>
    <t>002-257947-051</t>
  </si>
  <si>
    <t>002-257947-052</t>
  </si>
  <si>
    <t>002-287464-052</t>
  </si>
  <si>
    <t>B 0 02/14/19</t>
  </si>
  <si>
    <t>US912796QX07</t>
  </si>
  <si>
    <t>912796QX Govt</t>
  </si>
  <si>
    <t>B 0 12/13/18</t>
  </si>
  <si>
    <t>US912796QN25</t>
  </si>
  <si>
    <t>912796QN Govt</t>
  </si>
  <si>
    <t>B 0 12/27/18</t>
  </si>
  <si>
    <t>US912796QQ55</t>
  </si>
  <si>
    <t>912796QQ Govt</t>
  </si>
  <si>
    <t>Open Investable</t>
  </si>
  <si>
    <t>Current Investable</t>
  </si>
  <si>
    <t>Open Non-Investable</t>
  </si>
  <si>
    <t>Current Non-Investable</t>
  </si>
  <si>
    <t xml:space="preserve">      21HS001</t>
  </si>
  <si>
    <t xml:space="preserve">      21HS058</t>
  </si>
  <si>
    <t xml:space="preserve">      21HS105</t>
  </si>
  <si>
    <t xml:space="preserve">      21HS118</t>
  </si>
  <si>
    <t xml:space="preserve">      21HS168</t>
  </si>
  <si>
    <t xml:space="preserve">      21HS183</t>
  </si>
  <si>
    <t xml:space="preserve">      21HS184</t>
  </si>
  <si>
    <t xml:space="preserve">      21HS218</t>
  </si>
  <si>
    <t xml:space="preserve">      22HS002</t>
  </si>
  <si>
    <t xml:space="preserve">      22HS146</t>
  </si>
  <si>
    <t xml:space="preserve">      23HX120</t>
  </si>
  <si>
    <t xml:space="preserve">      24HS015</t>
  </si>
  <si>
    <t xml:space="preserve">      24HS030</t>
  </si>
  <si>
    <t xml:space="preserve">      24HS086</t>
  </si>
  <si>
    <t xml:space="preserve">      24HS169</t>
  </si>
  <si>
    <t xml:space="preserve">      24HS187</t>
  </si>
  <si>
    <t xml:space="preserve">      24HS188</t>
  </si>
  <si>
    <t xml:space="preserve">      24HS189</t>
  </si>
  <si>
    <t xml:space="preserve">      24HS190</t>
  </si>
  <si>
    <t xml:space="preserve">      24HS219</t>
  </si>
  <si>
    <t xml:space="preserve">      25HS077</t>
  </si>
  <si>
    <t xml:space="preserve">      25HS084</t>
  </si>
  <si>
    <t xml:space="preserve">      25HS103</t>
  </si>
  <si>
    <t xml:space="preserve">      25HS128</t>
  </si>
  <si>
    <t xml:space="preserve">      26HS088</t>
  </si>
  <si>
    <t xml:space="preserve">      26HS185</t>
  </si>
  <si>
    <t xml:space="preserve">      26HS186</t>
  </si>
  <si>
    <t xml:space="preserve">      27HS051</t>
  </si>
  <si>
    <t xml:space="preserve">      27HS145</t>
  </si>
  <si>
    <t xml:space="preserve">      27HS181</t>
  </si>
  <si>
    <t xml:space="preserve">      27HS208</t>
  </si>
  <si>
    <t xml:space="preserve">      29HS173</t>
  </si>
  <si>
    <t xml:space="preserve">      29HS174</t>
  </si>
  <si>
    <t xml:space="preserve">      29HS175</t>
  </si>
  <si>
    <t xml:space="preserve">      29HS176</t>
  </si>
  <si>
    <t xml:space="preserve">      29HS210</t>
  </si>
  <si>
    <t xml:space="preserve">      29HS211</t>
  </si>
  <si>
    <t xml:space="preserve">      29HS212</t>
  </si>
  <si>
    <t xml:space="preserve">      29HS213</t>
  </si>
  <si>
    <t xml:space="preserve">      30HS052</t>
  </si>
  <si>
    <t xml:space="preserve">      30HS053</t>
  </si>
  <si>
    <t xml:space="preserve">      30HS054</t>
  </si>
  <si>
    <t xml:space="preserve">      30HS055</t>
  </si>
  <si>
    <t xml:space="preserve">      30HS056</t>
  </si>
  <si>
    <t xml:space="preserve">      30HS070</t>
  </si>
  <si>
    <t xml:space="preserve">      30HS123</t>
  </si>
  <si>
    <t xml:space="preserve">      30HS124</t>
  </si>
  <si>
    <t xml:space="preserve">      30HS125</t>
  </si>
  <si>
    <t xml:space="preserve">      30HS126</t>
  </si>
  <si>
    <t xml:space="preserve">      30HS154</t>
  </si>
  <si>
    <t xml:space="preserve">      30HS155</t>
  </si>
  <si>
    <t xml:space="preserve">      30HS156</t>
  </si>
  <si>
    <t xml:space="preserve">      30HS157</t>
  </si>
  <si>
    <t xml:space="preserve">      30HS159</t>
  </si>
  <si>
    <t xml:space="preserve">      30HS193</t>
  </si>
  <si>
    <t xml:space="preserve">      30HS199</t>
  </si>
  <si>
    <t xml:space="preserve">      30HS200</t>
  </si>
  <si>
    <t xml:space="preserve">      30HS201</t>
  </si>
  <si>
    <t xml:space="preserve">      30HS202</t>
  </si>
  <si>
    <t xml:space="preserve">      30HS203</t>
  </si>
  <si>
    <t xml:space="preserve">      30HS204</t>
  </si>
  <si>
    <t xml:space="preserve">      30HS205</t>
  </si>
  <si>
    <t xml:space="preserve">      31HS090</t>
  </si>
  <si>
    <t xml:space="preserve">      31HS091</t>
  </si>
  <si>
    <t xml:space="preserve">      31HS092</t>
  </si>
  <si>
    <t xml:space="preserve">      31HS093</t>
  </si>
  <si>
    <t xml:space="preserve">      31HS113</t>
  </si>
  <si>
    <t xml:space="preserve">      31HS114</t>
  </si>
  <si>
    <t xml:space="preserve">      31HS115</t>
  </si>
  <si>
    <t xml:space="preserve">      31HS150</t>
  </si>
  <si>
    <t xml:space="preserve">      31HS151</t>
  </si>
  <si>
    <t xml:space="preserve">      31HS152</t>
  </si>
  <si>
    <t xml:space="preserve">      31HS153</t>
  </si>
  <si>
    <t xml:space="preserve">      31HS164</t>
  </si>
  <si>
    <t xml:space="preserve">      31HS165</t>
  </si>
  <si>
    <t xml:space="preserve">      31HS166</t>
  </si>
  <si>
    <t xml:space="preserve">      31HS167</t>
  </si>
  <si>
    <t xml:space="preserve">      31HS192</t>
  </si>
  <si>
    <t xml:space="preserve">      31HS206</t>
  </si>
  <si>
    <t xml:space="preserve">      31HS223</t>
  </si>
  <si>
    <t xml:space="preserve">      32HS040</t>
  </si>
  <si>
    <t xml:space="preserve">      32HS041</t>
  </si>
  <si>
    <t xml:space="preserve">      32HS042</t>
  </si>
  <si>
    <t xml:space="preserve">      32HS043</t>
  </si>
  <si>
    <t xml:space="preserve">      32HS046</t>
  </si>
  <si>
    <t xml:space="preserve">      32HS047</t>
  </si>
  <si>
    <t xml:space="preserve">      32HS226</t>
  </si>
  <si>
    <t xml:space="preserve">      33HS045</t>
  </si>
  <si>
    <t xml:space="preserve">      33HS048</t>
  </si>
  <si>
    <t xml:space="preserve">      33HS076</t>
  </si>
  <si>
    <t xml:space="preserve">      33HS083</t>
  </si>
  <si>
    <t xml:space="preserve">      33HS085</t>
  </si>
  <si>
    <t xml:space="preserve">      33HS102</t>
  </si>
  <si>
    <t xml:space="preserve">      33HS194</t>
  </si>
  <si>
    <t xml:space="preserve">      33HS207</t>
  </si>
  <si>
    <t xml:space="preserve">      33HS220</t>
  </si>
  <si>
    <t xml:space="preserve">      33HS225</t>
  </si>
  <si>
    <t xml:space="preserve">      35HS071</t>
  </si>
  <si>
    <t xml:space="preserve">      35HS138</t>
  </si>
  <si>
    <t xml:space="preserve">      35HS141</t>
  </si>
  <si>
    <t xml:space="preserve">      35HS162</t>
  </si>
  <si>
    <t xml:space="preserve">      35HS172</t>
  </si>
  <si>
    <t xml:space="preserve">      35HS177</t>
  </si>
  <si>
    <t xml:space="preserve">      35HS216</t>
  </si>
  <si>
    <t xml:space="preserve">      35HS217</t>
  </si>
  <si>
    <t xml:space="preserve">      35HS222</t>
  </si>
  <si>
    <t xml:space="preserve">      36HS130</t>
  </si>
  <si>
    <t xml:space="preserve">      36HS133</t>
  </si>
  <si>
    <t xml:space="preserve">      36HS134</t>
  </si>
  <si>
    <t xml:space="preserve">      37HS191</t>
  </si>
  <si>
    <t xml:space="preserve">      38HS214</t>
  </si>
  <si>
    <t>Security Map</t>
  </si>
  <si>
    <t>Balance Date</t>
  </si>
  <si>
    <t xml:space="preserve">      21HS002</t>
  </si>
  <si>
    <t>nav id</t>
  </si>
  <si>
    <t>t-bill-id</t>
  </si>
  <si>
    <t>fund comp id</t>
  </si>
  <si>
    <t>OrderG Price</t>
  </si>
  <si>
    <t>Composite Account Num</t>
  </si>
  <si>
    <t>SSTL DEP JCH GBL HI BOND - CASH</t>
  </si>
  <si>
    <t>SSTL DEP JCH GBL HI BOND US HYLD</t>
  </si>
  <si>
    <t>SSTL DEP JCH GBI HI BOND US EMD</t>
  </si>
  <si>
    <t>SSTL DEP OF JCH GBL HI BD US IGC</t>
  </si>
  <si>
    <t>SSTL DEP JCH GBL HI BOND ABS</t>
  </si>
  <si>
    <t>SSTL DEP JCH GBL HI BOND OVERLAY</t>
  </si>
  <si>
    <t>JCH GIF Brazil Bond</t>
  </si>
  <si>
    <t>JCH GIF GEM Debt Total Return</t>
  </si>
  <si>
    <t>JCH GIF GEM Inflation Linked Bond</t>
  </si>
  <si>
    <t>JCH GIF Global Corporate Bond</t>
  </si>
  <si>
    <t>JCH GIF Global Corporate Fixed Term Bond 2020</t>
  </si>
  <si>
    <t>JCH GIF Global Emerging Markets Bond</t>
  </si>
  <si>
    <t>JCH GIF Global Emerging Markets Local Currency Rates</t>
  </si>
  <si>
    <t>JCH GIF Global Emerging Markets Local Debt</t>
  </si>
  <si>
    <t>JCH GIF Global High Income Bond</t>
  </si>
  <si>
    <t>JCH GIF Global High Yield Bond</t>
  </si>
  <si>
    <t>JCH GIF Global Short Duration High Yield Bond</t>
  </si>
  <si>
    <t>JCH Global Custody Nominee UK Ltd 767328</t>
  </si>
  <si>
    <t>JCH Global Custody Nominee UK Ltd 767286</t>
  </si>
  <si>
    <t>JCH Global Custody Nominee UK Ltd 767262</t>
  </si>
  <si>
    <t>JCH Insurance (Bermuda) Limited</t>
  </si>
  <si>
    <t>JCH SPECIALIST FUNDS LIMITED - SHO</t>
  </si>
  <si>
    <t>SSTL DEP JCH GBL HI BOND CASH COLL</t>
  </si>
  <si>
    <t>SSTL DEP OF JCH GLBL EQUITY INCOME</t>
  </si>
  <si>
    <t>SSTL DEP JCH GBL HI BD OVERLY COLL</t>
  </si>
  <si>
    <t>SSTL DEP JCH GBL HI BD IGC COLL</t>
  </si>
  <si>
    <t>SSTL DEP JCH GBL HI BD US EMD COLL</t>
  </si>
  <si>
    <t>SSTL DEP JCH GBL HI BD HYLD COLL</t>
  </si>
  <si>
    <t>SSTL DEP JCH GBL HI BD EUR</t>
  </si>
  <si>
    <t>SSTL DEP JCH GBL HI BD ABS</t>
  </si>
  <si>
    <t>JCH PB (SUISSE) SA / ABS</t>
  </si>
  <si>
    <t>JCH PB (SUISSE) SA / US FIXED INC</t>
  </si>
  <si>
    <t>JCH Bank PLC</t>
  </si>
  <si>
    <t>JCH Global Investment Funds - Global Lower Carbon Fund</t>
  </si>
  <si>
    <t>JCH Global Investment Funds - Global Lower Carbon Bond</t>
  </si>
  <si>
    <t>27HS145 - JCH Trinkaus</t>
  </si>
  <si>
    <t>JCH Trinkaus &amp; Burkhardt AG</t>
  </si>
  <si>
    <t>JCH GIF GLOBAL CORPORATE BOND _CA-CIB</t>
  </si>
  <si>
    <t>HARRISON GEM DEBT TOTAL RET</t>
  </si>
  <si>
    <t>HARRISON GEM BOND</t>
  </si>
  <si>
    <t>HARRISON GEM LOC DBT OLAY</t>
  </si>
  <si>
    <t>HARRISON GLOBAL HIGH YIELD BOND US FIXE</t>
  </si>
  <si>
    <t>HARRISON GEM LOCAL CCY RATES</t>
  </si>
  <si>
    <t>HARRISON-GB CORP BD (US SL)-AMEU</t>
  </si>
  <si>
    <t>HARRISON HIGH INCOME-EMD</t>
  </si>
  <si>
    <t>HARRISON GEM LOC DEBT EX-ASIA</t>
  </si>
  <si>
    <t>HARRISON GLB CORP FX T BD 2020</t>
  </si>
  <si>
    <t>HARRISON GEM M-A INCOM EMD LOC</t>
  </si>
  <si>
    <t>HARRISON GLB HI INC BD (USFI)</t>
  </si>
  <si>
    <t>HARRISON GEM M-A INC EMD HARD</t>
  </si>
  <si>
    <t>HARRISON GB SHRT DR HY BD US</t>
  </si>
  <si>
    <t>HARRISON GLOBAL HIGH INCOME BOND (PARIS</t>
  </si>
  <si>
    <t>HARRISON GLOBAL HIGH YIELD BOND US EMD</t>
  </si>
  <si>
    <t>HARRISON GLOBAL HIGH INCOME BD (OVERL)</t>
  </si>
  <si>
    <t>HARRISON-GB CORP BD (GBP SL)-AMEU</t>
  </si>
  <si>
    <t>HARRISON BRAZIL BOND</t>
  </si>
  <si>
    <t>HARRISON US DOLLAR BOND</t>
  </si>
  <si>
    <t>HARRISON GEM INFL LINKED BD OVERLAY</t>
  </si>
  <si>
    <t>HARRISON GLC BOND-EUR SL-AMFR</t>
  </si>
  <si>
    <t>HARRISON GB SHRT DR HY BD OVRL</t>
  </si>
  <si>
    <t>HARRISON GLC BOND-USD SL-AMUS</t>
  </si>
  <si>
    <t>HARRISON GLOBAL SHORT DURATION HIGH YIE</t>
  </si>
  <si>
    <t>HARRISON GEM LOCAL DEBT-ASIA</t>
  </si>
  <si>
    <t>HARRISON GEM INFL LKD BD-ASIA</t>
  </si>
  <si>
    <t>HARRISON GEM INFL LKD BD EX-ASIA</t>
  </si>
  <si>
    <t>HARRISON GLC BOND-OLAY SL-AMUS</t>
  </si>
  <si>
    <t>HARRISON GLOBAL HIGH YIELD BOND PARIS</t>
  </si>
  <si>
    <t>HARRISON HIGH INCOME-ABS</t>
  </si>
  <si>
    <t>HARRISON LOWER CARBON BOND</t>
  </si>
  <si>
    <t>BNYM_HARRISON</t>
  </si>
  <si>
    <t>HARRISON GEM CORP DEBT</t>
  </si>
  <si>
    <t>HARRISON GEM INV GRADE BD</t>
  </si>
  <si>
    <t>HARRISON GLOBAL HIGH INCOME (EU CREDIT)</t>
  </si>
  <si>
    <t>HARRISON HIGH INCOME-UK</t>
  </si>
  <si>
    <t>HARRISON GLOBAL HIGH INCOME (US HIGH YL</t>
  </si>
  <si>
    <t>HARRISON GLB HIGH INC BOND</t>
  </si>
  <si>
    <t>HARRISON GLOBAL HIGH YIELD BOND</t>
  </si>
  <si>
    <t>HARRISON High Yield Overlay</t>
  </si>
  <si>
    <t>HARRISON High Yield Bond (US Fixed)</t>
  </si>
  <si>
    <t>HARRISON High Yield Bond (EMD)</t>
  </si>
  <si>
    <t>HARRISON High Yield Bond (Paris)</t>
  </si>
  <si>
    <t>HARRISON GB SHRT DR HY BD</t>
  </si>
  <si>
    <t>HARRISON Short Duration High Yield Bd F</t>
  </si>
  <si>
    <t>HARRISON GL HIGH INCOME OVERLAY</t>
  </si>
  <si>
    <t>HARRISON - EURO CREDIT BOND TOTAL RETUR</t>
  </si>
  <si>
    <t>HARRISON GEM LOC DBT OLAY-COL</t>
  </si>
  <si>
    <t>HARRISON GEM INV GRADE BD-COL</t>
  </si>
  <si>
    <t>HARRISON GEM BOND-COL</t>
  </si>
  <si>
    <t>HARRISON GEM CORP DEBT-COL</t>
  </si>
  <si>
    <t>HARRISON GEM INFL LNKD BD OVRLY COL</t>
  </si>
  <si>
    <t>HARRISON GLOBAL HIGH YIELD BOND PARIS-</t>
  </si>
  <si>
    <t>HARRISON GLOBAL HIGH INCOME BOND UK FI</t>
  </si>
  <si>
    <t>HARRISON GBL HY BD US EMD-COL</t>
  </si>
  <si>
    <t>HARRISON GLOBAL HIGH INCOME BOND UK ABS</t>
  </si>
  <si>
    <t>HARRISON GLOBAL HIGH INCOME BOND PARIS</t>
  </si>
  <si>
    <t>HARRISON GBL HI BD US EMD-COL</t>
  </si>
  <si>
    <t>HARRISON GBL HI BD US FIX-COL</t>
  </si>
  <si>
    <t>HARRISON GBL HY BD US FIX-COL</t>
  </si>
  <si>
    <t>HARRISON GBL HI BD OVERL-COL</t>
  </si>
  <si>
    <t>HARRISON GBL HY BD OVERL-COL</t>
  </si>
  <si>
    <t>HARRISON GEM DEBT TOT RET-COL</t>
  </si>
  <si>
    <t>HARRISON GBL HI BD DERIV</t>
  </si>
  <si>
    <t>HARRISON GLOBAL HIGH YIELD BOND COLLATE</t>
  </si>
  <si>
    <t>HARRISON GL SH D HY BD OV-COL</t>
  </si>
  <si>
    <t>HARRISON GL SH D HY BD US-COL</t>
  </si>
  <si>
    <t>HARRISON GEM LOCAL CCY RATES - COL</t>
  </si>
  <si>
    <t>HARRISON-GBL CORP BD US FI-COL</t>
  </si>
  <si>
    <t>HARRISON Global Corporate Bond Fund (Ov</t>
  </si>
  <si>
    <t>HARRISON Global Corporate Bond Fund (PA</t>
  </si>
  <si>
    <t>HARRISON Global Corporate Bond Fund (US</t>
  </si>
  <si>
    <t>HARRISON Global Corporate Bond Fund (UK</t>
  </si>
  <si>
    <t>HARRISON-GBL CORP BOND</t>
  </si>
  <si>
    <t>HARRISON GLOBAL SHORT DURATION BOND</t>
  </si>
  <si>
    <t>HARRISON GLOBAL BOND TOTAL RETURN</t>
  </si>
  <si>
    <t>HARRISON GLOBAL BOND TOTAL RETURN - COL</t>
  </si>
  <si>
    <t>HARRISON GLOBAL SHORT DURATION BOND - C</t>
  </si>
  <si>
    <t>HARRISON BRAZIL BOND-COL</t>
  </si>
  <si>
    <t>HARRISON GEM LOC DEBT</t>
  </si>
  <si>
    <t>HARRISON GEM INFLATION LKD BD</t>
  </si>
  <si>
    <t>HARRISON GEM INF LKD BD-ASIA COL</t>
  </si>
  <si>
    <t>HARRISON GEM LOC DEBT-ASIA COL</t>
  </si>
  <si>
    <t>HARRISON GEM LOC DEBT EX-ASIA COL</t>
  </si>
  <si>
    <t>HARRISON GEM INF LKD BD EX-ASIA COL</t>
  </si>
  <si>
    <t>HARRISON GBL C FTB 2020-COL</t>
  </si>
  <si>
    <t>HARRISON US DOLLAR BOND-COL</t>
  </si>
  <si>
    <t>HARRISON GLOBAL ASSET-BACKED BOND-COL</t>
  </si>
  <si>
    <t>HARRISON GLOBAL ASSET-BACKED HIGH YIELD</t>
  </si>
  <si>
    <t>HARRISON Global Lower Carbond Bond Fund</t>
  </si>
  <si>
    <t>HARRISON GLC BOND</t>
  </si>
  <si>
    <t>HARRISON GLC BOND-USD SL-AMUS-COL</t>
  </si>
  <si>
    <t>HARRISON GLC BOND-GBP SL-AMEU-COL</t>
  </si>
  <si>
    <t>HARRISON GLC BOND-OLAY SL-AMUS-COL</t>
  </si>
  <si>
    <t>HARRISON GLC BOND-EUR SL-AMFR-COL</t>
  </si>
  <si>
    <t>HARRISON GEM MAI EMD LOC COL</t>
  </si>
  <si>
    <t>HARRISON GEM MAI EMD HARD COL</t>
  </si>
  <si>
    <t>HARRISON Global Multi Asset Income Fund</t>
  </si>
  <si>
    <t>HARRISON US DOLLAR BOND COL FD FFX</t>
  </si>
  <si>
    <t>HARRISON GEM TOTAL RET</t>
  </si>
  <si>
    <t>HARRISON GEM INFL LNK BD</t>
  </si>
  <si>
    <t>HARRISON GEM INVEST GRD</t>
  </si>
  <si>
    <t>HARRISON GEM LOCAL DEBT</t>
  </si>
  <si>
    <t>HARRISON GEM MAI</t>
  </si>
  <si>
    <t>HCM-24HARRISONEM-DB</t>
  </si>
  <si>
    <t>HCM-24HARRISONLD-DB</t>
  </si>
  <si>
    <t>HCM-24HARRISONNW-DB</t>
  </si>
  <si>
    <t>HCM-21HARRISONNW-MLBLTD</t>
  </si>
  <si>
    <t>HCM-24HARRISONEM-MLIBLTD</t>
  </si>
  <si>
    <t>HCM-24HARRISONHY-BNP</t>
  </si>
  <si>
    <t>HARRISON GHIB EUR</t>
  </si>
  <si>
    <t>HCM-HARRISONHYEU-SOC GEN</t>
  </si>
  <si>
    <t>HARRISON GSDHY (EUR HY)</t>
  </si>
  <si>
    <t>HARRISON GHYB Euro High Yield GHY</t>
  </si>
  <si>
    <t>HARRISON - JCH Global Investment Funds Global High Income Bond US</t>
  </si>
  <si>
    <t>HARRISON Global High Income Bond EUR</t>
  </si>
  <si>
    <t>HARRISON Global High Yield Bond Fund</t>
  </si>
  <si>
    <t>HARRISON - Global Short Duration High Yield Bond (Eur HY)</t>
  </si>
  <si>
    <t>HARRISON - Global Corporate Bond</t>
  </si>
  <si>
    <t>HARRISON - Global Corporate Bond (US FI)</t>
  </si>
  <si>
    <t>HARRISON - Global Corporate Bond (UK FI)</t>
  </si>
  <si>
    <t>HARRISON - Global Corporate Bond (Overlay)</t>
  </si>
  <si>
    <t>HARRISON Global High Income Bond - EURO Credit GHI Sleeve</t>
  </si>
  <si>
    <t>HARRISON Global High Yield Bond - Euro High Yield GHY</t>
  </si>
  <si>
    <t>HARRISON Global Short Duration High Yield Bond - EUR HY</t>
  </si>
  <si>
    <t>HARRISON - JCH Investment Funds - Global Corporate Bond (US FI)</t>
  </si>
  <si>
    <t>HARRISON - JCH Investment Funds -Global Corporate Bond (UK FI)</t>
  </si>
  <si>
    <t>HARRISON - JCH Index Tracker Investment Funds - Global Corporate Bond (Overlay)</t>
  </si>
  <si>
    <t>HARRISON-231HS114-CACIB</t>
  </si>
  <si>
    <t>HARRISON-30HS054-CACIB</t>
  </si>
  <si>
    <t>HARRISON-31HS093-CACIB</t>
  </si>
  <si>
    <t>.HARRISONGXB</t>
  </si>
  <si>
    <t>.HARRISONGXB US Equity</t>
  </si>
  <si>
    <t>HARRISON - Global Emerging Markets Corporate Debt</t>
  </si>
  <si>
    <t>Closed - HARRISON - Global Emerging Markets Investment Grade Bond</t>
  </si>
  <si>
    <t>Fund Admin Bal</t>
  </si>
  <si>
    <t>Net Available Balance</t>
  </si>
  <si>
    <t>Current Funding Posn</t>
  </si>
  <si>
    <t>DEPOSIT</t>
  </si>
  <si>
    <t>DEPOSIT Amount on May 16 (in 20% Hair Cut and Max 8% on Funds)</t>
  </si>
  <si>
    <t>Max Deposit Amount 
(based on 8% Limit)</t>
  </si>
  <si>
    <t>Potential Additional T-Bills Deposit</t>
  </si>
  <si>
    <t>FUND Admin Balance</t>
  </si>
  <si>
    <t xml:space="preserve">Account name </t>
  </si>
  <si>
    <t>Account number</t>
  </si>
  <si>
    <t>Custody Available balance (EOD)</t>
  </si>
  <si>
    <t>Expected Balance After Redemption/ Deposit (Cash Only, No Tbills)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</si>
</sst>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&quot;$&quot;#,##0.00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 Unicode MS,Andale WT,Taho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 Unicode MS,Andale WT,Taho"/>
    </font>
    <font>
      <sz val="1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F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FF0000"/>
      </right>
      <top style="thin">
        <color rgb="FFCCCCCC"/>
      </top>
      <bottom style="thin">
        <color rgb="FFCCCCCC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34" borderId="0"/>
    <xf numFmtId="4" fontId="22" fillId="35" borderId="11"/>
    <xf numFmtId="4" fontId="22" fillId="36" borderId="11"/>
    <xf numFmtId="4" fontId="22" fillId="36" borderId="11">
      <alignment horizontal="righ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" fontId="22" fillId="35" borderId="11">
      <alignment horizontal="right"/>
    </xf>
  </cellStyleXfs>
  <cellXfs count="90">
    <xf numFmtId="0" fontId="19" fillId="0" borderId="0" xfId="0" applyFont="1"/>
    <xf numFmtId="49" fontId="20" fillId="0" borderId="10" xfId="0" applyNumberFormat="1" applyFont="1" applyBorder="1" applyAlignment="1">
      <alignment vertical="top" wrapText="1"/>
    </xf>
    <xf numFmtId="0" fontId="21" fillId="34" borderId="0" xfId="44" applyNumberFormat="1" applyFont="1" applyFill="1" applyBorder="1" applyAlignment="1" applyProtection="1"/>
    <xf numFmtId="0" fontId="0" fillId="0" borderId="0" xfId="0"/>
    <xf numFmtId="4" fontId="22" fillId="36" borderId="11" xfId="46" applyNumberFormat="1" applyFont="1" applyFill="1" applyBorder="1" applyAlignment="1" applyProtection="1"/>
    <xf numFmtId="4" fontId="22" fillId="36" borderId="11" xfId="47" applyNumberFormat="1" applyFont="1" applyFill="1" applyBorder="1" applyAlignment="1" applyProtection="1">
      <alignment horizontal="right"/>
    </xf>
    <xf numFmtId="4" fontId="22" fillId="35" borderId="12" xfId="45" applyNumberFormat="1" applyFont="1" applyFill="1" applyBorder="1" applyAlignment="1" applyProtection="1"/>
    <xf numFmtId="0" fontId="23" fillId="0" borderId="0" xfId="0" applyFont="1"/>
    <xf numFmtId="164" fontId="19" fillId="0" borderId="0" xfId="1" applyFont="1"/>
    <xf numFmtId="164" fontId="19" fillId="37" borderId="0" xfId="1" applyFont="1" applyFill="1"/>
    <xf numFmtId="164" fontId="19" fillId="37" borderId="12" xfId="1" applyFont="1" applyFill="1" applyBorder="1"/>
    <xf numFmtId="0" fontId="24" fillId="38" borderId="0" xfId="0" applyFont="1" applyFill="1"/>
    <xf numFmtId="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NumberFormat="1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19" fillId="0" borderId="14" xfId="0" applyFont="1" applyBorder="1"/>
    <xf numFmtId="164" fontId="19" fillId="0" borderId="0" xfId="1" applyFont="1" applyFill="1"/>
    <xf numFmtId="164" fontId="19" fillId="37" borderId="14" xfId="1" applyFont="1" applyFill="1" applyBorder="1"/>
    <xf numFmtId="49" fontId="25" fillId="33" borderId="12" xfId="0" applyNumberFormat="1" applyFont="1" applyFill="1" applyBorder="1" applyAlignment="1">
      <alignment horizontal="left" vertical="top" wrapText="1"/>
    </xf>
    <xf numFmtId="49" fontId="19" fillId="0" borderId="10" xfId="0" applyNumberFormat="1" applyFont="1" applyBorder="1" applyAlignment="1">
      <alignment vertical="top" wrapText="1"/>
    </xf>
    <xf numFmtId="4" fontId="19" fillId="0" borderId="10" xfId="0" applyNumberFormat="1" applyFont="1" applyBorder="1" applyAlignment="1">
      <alignment horizontal="right" vertical="top" wrapText="1"/>
    </xf>
    <xf numFmtId="14" fontId="19" fillId="0" borderId="10" xfId="0" applyNumberFormat="1" applyFont="1" applyBorder="1" applyAlignment="1">
      <alignment horizontal="right" vertical="top" wrapText="1"/>
    </xf>
    <xf numFmtId="0" fontId="0" fillId="39" borderId="0" xfId="0" applyFill="1"/>
    <xf numFmtId="9" fontId="19" fillId="0" borderId="0" xfId="2" applyFont="1"/>
    <xf numFmtId="4" fontId="19" fillId="0" borderId="15" xfId="0" applyNumberFormat="1" applyFont="1" applyBorder="1" applyAlignment="1">
      <alignment horizontal="right" vertical="top" wrapText="1"/>
    </xf>
    <xf numFmtId="164" fontId="25" fillId="0" borderId="0" xfId="1" applyFont="1"/>
    <xf numFmtId="4" fontId="22" fillId="35" borderId="11" xfId="61" applyNumberFormat="1" applyFont="1" applyFill="1" applyBorder="1" applyAlignment="1" applyProtection="1">
      <alignment horizontal="right"/>
    </xf>
    <xf numFmtId="9" fontId="19" fillId="37" borderId="12" xfId="2" applyFont="1" applyFill="1" applyBorder="1"/>
    <xf numFmtId="164" fontId="19" fillId="41" borderId="12" xfId="1" applyFont="1" applyFill="1" applyBorder="1"/>
    <xf numFmtId="10" fontId="19" fillId="41" borderId="13" xfId="2" applyNumberFormat="1" applyFont="1" applyFill="1" applyBorder="1"/>
    <xf numFmtId="164" fontId="19" fillId="41" borderId="16" xfId="1" applyFont="1" applyFill="1" applyBorder="1"/>
    <xf numFmtId="10" fontId="19" fillId="41" borderId="17" xfId="2" applyNumberFormat="1" applyFont="1" applyFill="1" applyBorder="1"/>
    <xf numFmtId="0" fontId="27" fillId="0" borderId="0" xfId="0" applyFont="1" applyAlignment="1">
      <alignment horizontal="left"/>
    </xf>
    <xf numFmtId="164" fontId="27" fillId="0" borderId="0" xfId="0" applyNumberFormat="1" applyFont="1"/>
    <xf numFmtId="165" fontId="28" fillId="41" borderId="0" xfId="2" applyNumberFormat="1" applyFont="1" applyFill="1"/>
    <xf numFmtId="0" fontId="29" fillId="0" borderId="0" xfId="0" pivotButton="1" applyFont="1"/>
    <xf numFmtId="0" fontId="29" fillId="0" borderId="0" xfId="0" applyFont="1" applyAlignment="1">
      <alignment horizontal="left"/>
    </xf>
    <xf numFmtId="164" fontId="29" fillId="0" borderId="0" xfId="0" applyNumberFormat="1" applyFont="1"/>
    <xf numFmtId="165" fontId="30" fillId="41" borderId="0" xfId="2" applyNumberFormat="1" applyFont="1" applyFill="1"/>
    <xf numFmtId="0" fontId="29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9" fillId="41" borderId="0" xfId="0" applyFont="1" applyFill="1"/>
    <xf numFmtId="0" fontId="30" fillId="41" borderId="0" xfId="0" applyFont="1" applyFill="1" applyAlignment="1">
      <alignment wrapText="1"/>
    </xf>
    <xf numFmtId="164" fontId="19" fillId="0" borderId="0" xfId="0" applyNumberFormat="1" applyFont="1"/>
    <xf numFmtId="0" fontId="19" fillId="42" borderId="0" xfId="0" applyFont="1" applyFill="1"/>
    <xf numFmtId="49" fontId="19" fillId="42" borderId="10" xfId="0" applyNumberFormat="1" applyFont="1" applyFill="1" applyBorder="1" applyAlignment="1">
      <alignment vertical="top" wrapText="1"/>
    </xf>
    <xf numFmtId="4" fontId="19" fillId="42" borderId="10" xfId="0" applyNumberFormat="1" applyFont="1" applyFill="1" applyBorder="1" applyAlignment="1">
      <alignment horizontal="right" vertical="top" wrapText="1"/>
    </xf>
    <xf numFmtId="14" fontId="19" fillId="42" borderId="10" xfId="0" applyNumberFormat="1" applyFont="1" applyFill="1" applyBorder="1" applyAlignment="1">
      <alignment horizontal="right" vertical="top" wrapText="1"/>
    </xf>
    <xf numFmtId="4" fontId="19" fillId="42" borderId="15" xfId="0" applyNumberFormat="1" applyFont="1" applyFill="1" applyBorder="1" applyAlignment="1">
      <alignment horizontal="right" vertical="top" wrapText="1"/>
    </xf>
    <xf numFmtId="164" fontId="25" fillId="0" borderId="12" xfId="1" applyFont="1" applyBorder="1"/>
    <xf numFmtId="164" fontId="19" fillId="0" borderId="12" xfId="1" applyFont="1" applyBorder="1"/>
    <xf numFmtId="9" fontId="19" fillId="0" borderId="12" xfId="2" applyFont="1" applyBorder="1"/>
    <xf numFmtId="0" fontId="19" fillId="0" borderId="12" xfId="0" applyFont="1" applyBorder="1"/>
    <xf numFmtId="0" fontId="19" fillId="37" borderId="0" xfId="0" applyFont="1" applyFill="1"/>
    <xf numFmtId="0" fontId="31" fillId="37" borderId="0" xfId="0" applyFont="1" applyFill="1"/>
    <xf numFmtId="166" fontId="19" fillId="0" borderId="0" xfId="0" applyNumberFormat="1" applyFont="1"/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40" borderId="21" xfId="0" applyFont="1" applyFill="1" applyBorder="1"/>
    <xf numFmtId="0" fontId="19" fillId="0" borderId="21" xfId="0" applyFont="1" applyBorder="1"/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3" fontId="19" fillId="0" borderId="18" xfId="1" applyNumberFormat="1" applyFont="1" applyBorder="1"/>
    <xf numFmtId="3" fontId="19" fillId="0" borderId="12" xfId="1" applyNumberFormat="1" applyFont="1" applyBorder="1"/>
    <xf numFmtId="3" fontId="19" fillId="0" borderId="21" xfId="1" applyNumberFormat="1" applyFont="1" applyBorder="1"/>
    <xf numFmtId="3" fontId="19" fillId="37" borderId="0" xfId="1" applyNumberFormat="1" applyFont="1" applyFill="1"/>
    <xf numFmtId="0" fontId="32" fillId="0" borderId="0" xfId="0" applyFont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28" xfId="0" applyFont="1" applyBorder="1"/>
    <xf numFmtId="0" fontId="19" fillId="0" borderId="29" xfId="0" applyFont="1" applyBorder="1"/>
    <xf numFmtId="0" fontId="19" fillId="0" borderId="30" xfId="0" applyFont="1" applyBorder="1"/>
    <xf numFmtId="49" fontId="33" fillId="0" borderId="10" xfId="0" applyNumberFormat="1" applyFont="1" applyBorder="1" applyAlignment="1">
      <alignment vertical="top" wrapText="1"/>
    </xf>
    <xf numFmtId="4" fontId="33" fillId="0" borderId="10" xfId="0" applyNumberFormat="1" applyFont="1" applyBorder="1" applyAlignment="1">
      <alignment horizontal="right" vertical="top" wrapText="1"/>
    </xf>
    <xf numFmtId="14" fontId="33" fillId="0" borderId="10" xfId="0" applyNumberFormat="1" applyFont="1" applyBorder="1" applyAlignment="1">
      <alignment horizontal="right" vertical="top" wrapText="1"/>
    </xf>
    <xf numFmtId="0" fontId="34" fillId="0" borderId="0" xfId="0" applyFont="1"/>
    <xf numFmtId="49" fontId="34" fillId="0" borderId="10" xfId="0" applyNumberFormat="1" applyFont="1" applyBorder="1" applyAlignment="1">
      <alignment vertical="top" wrapText="1"/>
    </xf>
    <xf numFmtId="4" fontId="34" fillId="0" borderId="10" xfId="0" applyNumberFormat="1" applyFont="1" applyBorder="1" applyAlignment="1">
      <alignment horizontal="right" vertical="top" wrapText="1"/>
    </xf>
    <xf numFmtId="14" fontId="34" fillId="0" borderId="10" xfId="0" applyNumberFormat="1" applyFont="1" applyBorder="1" applyAlignment="1">
      <alignment horizontal="right" vertical="top" wrapText="1"/>
    </xf>
    <xf numFmtId="0" fontId="21" fillId="34" borderId="0" xfId="44"/>
    <xf numFmtId="4" fontId="22" fillId="36" borderId="11" xfId="46"/>
    <xf numFmtId="43" fontId="19" fillId="42" borderId="10" xfId="2" applyNumberFormat="1" applyFont="1" applyFill="1" applyBorder="1" applyAlignment="1">
      <alignment horizontal="right" vertical="top" wrapText="1"/>
    </xf>
    <xf numFmtId="49" fontId="26" fillId="43" borderId="12" xfId="0" applyNumberFormat="1" applyFont="1" applyFill="1" applyBorder="1" applyAlignment="1">
      <alignment horizontal="left" vertical="top" wrapText="1"/>
    </xf>
    <xf numFmtId="0" fontId="26" fillId="43" borderId="12" xfId="0" applyNumberFormat="1" applyFont="1" applyFill="1" applyBorder="1" applyAlignment="1">
      <alignment horizontal="left" vertical="top" wrapText="1"/>
    </xf>
    <xf numFmtId="49" fontId="26" fillId="44" borderId="12" xfId="0" applyNumberFormat="1" applyFont="1" applyFill="1" applyBorder="1" applyAlignment="1">
      <alignment horizontal="left" vertical="top" wrapText="1"/>
    </xf>
  </cellXfs>
  <cellStyles count="62">
    <cellStyle name="20% - Accent1" xfId="21" builtinId="30" customBuiltin="1"/>
    <cellStyle name="20% - Accent1 2" xfId="49" xr:uid="{00000000-0005-0000-0000-000001000000}"/>
    <cellStyle name="20% - Accent2" xfId="25" builtinId="34" customBuiltin="1"/>
    <cellStyle name="20% - Accent2 2" xfId="51" xr:uid="{00000000-0005-0000-0000-000003000000}"/>
    <cellStyle name="20% - Accent3" xfId="29" builtinId="38" customBuiltin="1"/>
    <cellStyle name="20% - Accent3 2" xfId="53" xr:uid="{00000000-0005-0000-0000-000005000000}"/>
    <cellStyle name="20% - Accent4" xfId="33" builtinId="42" customBuiltin="1"/>
    <cellStyle name="20% - Accent4 2" xfId="55" xr:uid="{00000000-0005-0000-0000-000007000000}"/>
    <cellStyle name="20% - Accent5" xfId="37" builtinId="46" customBuiltin="1"/>
    <cellStyle name="20% - Accent5 2" xfId="57" xr:uid="{00000000-0005-0000-0000-000009000000}"/>
    <cellStyle name="20% - Accent6" xfId="41" builtinId="50" customBuiltin="1"/>
    <cellStyle name="20% - Accent6 2" xfId="59" xr:uid="{00000000-0005-0000-0000-00000B000000}"/>
    <cellStyle name="40% - Accent1" xfId="22" builtinId="31" customBuiltin="1"/>
    <cellStyle name="40% - Accent1 2" xfId="50" xr:uid="{00000000-0005-0000-0000-00000D000000}"/>
    <cellStyle name="40% - Accent2" xfId="26" builtinId="35" customBuiltin="1"/>
    <cellStyle name="40% - Accent2 2" xfId="52" xr:uid="{00000000-0005-0000-0000-00000F000000}"/>
    <cellStyle name="40% - Accent3" xfId="30" builtinId="39" customBuiltin="1"/>
    <cellStyle name="40% - Accent3 2" xfId="54" xr:uid="{00000000-0005-0000-0000-000011000000}"/>
    <cellStyle name="40% - Accent4" xfId="34" builtinId="43" customBuiltin="1"/>
    <cellStyle name="40% - Accent4 2" xfId="56" xr:uid="{00000000-0005-0000-0000-000013000000}"/>
    <cellStyle name="40% - Accent5" xfId="38" builtinId="47" customBuiltin="1"/>
    <cellStyle name="40% - Accent5 2" xfId="58" xr:uid="{00000000-0005-0000-0000-000015000000}"/>
    <cellStyle name="40% - Accent6" xfId="42" builtinId="51" customBuiltin="1"/>
    <cellStyle name="40% - Accent6 2" xfId="60" xr:uid="{00000000-0005-0000-0000-000017000000}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blp_column_header" xfId="44" xr:uid="{00000000-0005-0000-0000-000025000000}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fa_data_current_standard" xfId="46" xr:uid="{00000000-0005-0000-0000-00002A000000}"/>
    <cellStyle name="fa_data_current_standard_2_grouped" xfId="47" xr:uid="{00000000-0005-0000-0000-00002B000000}"/>
    <cellStyle name="fa_data_standard" xfId="45" xr:uid="{00000000-0005-0000-0000-00002C000000}"/>
    <cellStyle name="fa_data_standard_2_grouped" xfId="61" xr:uid="{00000000-0005-0000-0000-00002D000000}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Note 2" xfId="48" xr:uid="{00000000-0005-0000-0000-000038000000}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1">
    <dxf>
      <numFmt numFmtId="164" formatCode="_(&quot;$&quot;* #,##0.00_);_(&quot;$&quot;* \(#,##0.00\);_(&quot;$&quot;* &quot;-&quot;??_);_(@_)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&quot;$&quot;* #,##0.00_);_(&quot;$&quot;* \(#,##0.00\);_(&quot;$&quot;* &quot;-&quot;??_);_(@_)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342900</xdr:colOff>
      <xdr:row>7</xdr:row>
      <xdr:rowOff>152400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"/>
          <a:ext cx="521970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.x.parente@us.hsbc.com" refreshedDate="43339.944586342594" createdVersion="5" refreshedVersion="5" minRefreshableVersion="3" recordCount="738" xr:uid="{00000000-000A-0000-FFFF-FFFF33000000}">
  <cacheSource type="worksheet">
    <worksheetSource ref="A1:X1048576" sheet="2. Margin Calls"/>
  </cacheSource>
  <cacheFields count="24">
    <cacheField name="Principal" numFmtId="0">
      <sharedItems containsBlank="1" count="84">
        <s v="24HS015"/>
        <s v="21HS001"/>
        <s v="22HS002"/>
        <s v="24HS030"/>
        <s v="27HS051"/>
        <s v="30HS055"/>
        <s v="25HS077"/>
        <s v="22HS082"/>
        <s v="30HS056"/>
        <s v="30HS054"/>
        <s v="30HS052"/>
        <s v="30HS053"/>
        <s v="24HS086"/>
        <s v="22HS087"/>
        <s v="31HS092"/>
        <s v="31HS091"/>
        <s v="31HS093"/>
        <s v="31HS090"/>
        <s v="26HS088"/>
        <s v="30HS070"/>
        <s v="21HS058"/>
        <s v="31HS113"/>
        <s v="31HS114"/>
        <s v="31HS115"/>
        <s v="21HS073"/>
        <s v="23HS120"/>
        <s v="21HS118"/>
        <s v="30HS125"/>
        <s v="22HS121"/>
        <s v="30HS123"/>
        <s v="30HS124"/>
        <s v="30HS126"/>
        <s v="30HS159"/>
        <s v="30HS158"/>
        <s v="30HS156"/>
        <s v="30HS157"/>
        <s v="30HS155"/>
        <s v="30HS154"/>
        <s v="31HS153"/>
        <s v="31HS152"/>
        <s v="31HS151"/>
        <s v="31HS150"/>
        <s v="31HS167"/>
        <s v="31HS166"/>
        <s v="31HS165"/>
        <s v="31HS164"/>
        <s v="22HS146"/>
        <s v="29HS176"/>
        <s v="29HS175"/>
        <s v="29HS173"/>
        <s v="29HS174"/>
        <s v="22HS179"/>
        <s v="36HS130"/>
        <s v="24HS187"/>
        <s v="24HS189"/>
        <s v="24HS190"/>
        <s v="24HS188"/>
        <s v="26HS186"/>
        <s v="26HS185"/>
        <s v="21HS183"/>
        <s v="21HS184"/>
        <s v="37HS191"/>
        <s v="31HS206"/>
        <s v="25HS084"/>
        <s v="25HS103"/>
        <s v="30HS199"/>
        <s v="30HS201"/>
        <s v="30HS202"/>
        <s v="30HS203"/>
        <s v="30HS204"/>
        <s v="30HS205"/>
        <s v="30HS200"/>
        <s v="24HS169"/>
        <s v="29HS211"/>
        <s v="29HS213"/>
        <s v="29HS210"/>
        <s v="29HS212"/>
        <s v="27HS145"/>
        <s v="21HS218"/>
        <s v="24HS219"/>
        <s v="38HS214"/>
        <s v="35HS217"/>
        <s v="35HS216"/>
        <m/>
      </sharedItems>
    </cacheField>
    <cacheField name="Agreement Description" numFmtId="0">
      <sharedItems containsBlank="1"/>
    </cacheField>
    <cacheField name="Counterparty" numFmtId="0">
      <sharedItems containsBlank="1"/>
    </cacheField>
    <cacheField name="Base Threshold Principal" numFmtId="0">
      <sharedItems containsBlank="1"/>
    </cacheField>
    <cacheField name="Base Min Transfer Principal" numFmtId="0">
      <sharedItems containsString="0" containsBlank="1" containsNumber="1" minValue="0" maxValue="1000000"/>
    </cacheField>
    <cacheField name="Base Threshold Counterparty" numFmtId="0">
      <sharedItems containsBlank="1"/>
    </cacheField>
    <cacheField name="Base Min Transfer Counterparty" numFmtId="0">
      <sharedItems containsString="0" containsBlank="1" containsNumber="1" minValue="0" maxValue="1000000"/>
    </cacheField>
    <cacheField name="Base Total Exposure Amount" numFmtId="0">
      <sharedItems containsString="0" containsBlank="1" containsNumber="1" minValue="-21394882.029999997" maxValue="7355510.1433282271"/>
    </cacheField>
    <cacheField name="Base Adjusted Collateral Value held by Principal" numFmtId="0">
      <sharedItems containsString="0" containsBlank="1" containsNumber="1" minValue="0" maxValue="8170000"/>
    </cacheField>
    <cacheField name="Base Principal I.A." numFmtId="0">
      <sharedItems containsString="0" containsBlank="1" containsNumber="1" containsInteger="1" minValue="0" maxValue="0"/>
    </cacheField>
    <cacheField name="Base Adjusted Collateral Value held by Cpty" numFmtId="0">
      <sharedItems containsString="0" containsBlank="1" containsNumber="1" minValue="-25640000" maxValue="0"/>
    </cacheField>
    <cacheField name="Base Counterparty I.A." numFmtId="0">
      <sharedItems containsString="0" containsBlank="1" containsNumber="1" containsInteger="1" minValue="0" maxValue="0"/>
    </cacheField>
    <cacheField name="Base Call Amount" numFmtId="0">
      <sharedItems containsString="0" containsBlank="1" containsNumber="1" minValue="-3040000" maxValue="5040000"/>
    </cacheField>
    <cacheField name="Base Adjusted Exposure" numFmtId="0">
      <sharedItems containsString="0" containsBlank="1" containsNumber="1" minValue="-21394882.029999997" maxValue="7355510.1433282271"/>
    </cacheField>
    <cacheField name="Counterparty Amount" numFmtId="0">
      <sharedItems containsString="0" containsBlank="1" containsNumber="1" containsInteger="1" minValue="-3220000" maxValue="490000"/>
    </cacheField>
    <cacheField name="Dispute Age" numFmtId="0">
      <sharedItems containsString="0" containsBlank="1" containsNumber="1" containsInteger="1" minValue="0" maxValue="2"/>
    </cacheField>
    <cacheField name="Dispute Value" numFmtId="0">
      <sharedItems containsString="0" containsBlank="1" containsNumber="1" containsInteger="1" minValue="-600000" maxValue="0"/>
    </cacheField>
    <cacheField name="Reporting Adjusted Exposure" numFmtId="0">
      <sharedItems containsString="0" containsBlank="1" containsNumber="1" minValue="-21394882.029999997" maxValue="7355510.1433282271"/>
    </cacheField>
    <cacheField name="Reporting Call Amount" numFmtId="0">
      <sharedItems containsString="0" containsBlank="1" containsNumber="1" minValue="-3040000" maxValue="5040000"/>
    </cacheField>
    <cacheField name="Base Currency" numFmtId="0">
      <sharedItems containsBlank="1"/>
    </cacheField>
    <cacheField name="Action" numFmtId="0">
      <sharedItems containsBlank="1" count="16">
        <s v="OTM No Calls"/>
        <s v="Recall"/>
        <s v="Delivery"/>
        <s v="Return"/>
        <s v="ITM No Calls"/>
        <s v="Call"/>
        <s v="IM ITM No Calls"/>
        <s v="VM Return"/>
        <s v="VM Call"/>
        <s v="VM Recall"/>
        <s v="VM OTM No Calls"/>
        <s v="VM ITM No Calls"/>
        <s v="IM Delivery"/>
        <s v="IM Recall"/>
        <s v="VM Delivery"/>
        <m/>
      </sharedItems>
    </cacheField>
    <cacheField name="RecallActionFound" numFmtId="0">
      <sharedItems containsString="0" containsBlank="1" containsNumber="1" containsInteger="1" minValue="0" maxValue="4"/>
    </cacheField>
    <cacheField name="RecallActionFound2" numFmtId="0">
      <sharedItems containsString="0" containsBlank="1" containsNumber="1" containsInteger="1" minValue="0" maxValue="4"/>
    </cacheField>
    <cacheField name="Type" numFmtId="0">
      <sharedItems containsBlank="1" count="4">
        <s v="NO Flow"/>
        <s v="Inflow"/>
        <s v="Outf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.x.parente@us.hsbc.com" refreshedDate="43339.944587731479" createdVersion="5" refreshedVersion="5" minRefreshableVersion="3" recordCount="736" xr:uid="{00000000-000A-0000-FFFF-FFFF35000000}">
  <cacheSource type="worksheet">
    <worksheetSource ref="A1:S1048576" sheet="2. Margin Calls"/>
  </cacheSource>
  <cacheFields count="19">
    <cacheField name="Principal" numFmtId="0">
      <sharedItems containsBlank="1" count="86">
        <s v="24HS015"/>
        <s v="21HS001"/>
        <s v="22HS002"/>
        <s v="24HS030"/>
        <s v="27HS051"/>
        <s v="30HS055"/>
        <s v="25HS077"/>
        <s v="22HS082"/>
        <s v="30HS056"/>
        <s v="30HS054"/>
        <s v="30HS052"/>
        <s v="30HS053"/>
        <s v="24HS086"/>
        <s v="22HS087"/>
        <s v="31HS092"/>
        <s v="31HS091"/>
        <s v="31HS093"/>
        <s v="31HS090"/>
        <s v="26HS088"/>
        <s v="30HS070"/>
        <s v="21HS058"/>
        <s v="31HS113"/>
        <s v="31HS114"/>
        <s v="31HS115"/>
        <s v="21HS073"/>
        <s v="23HS120"/>
        <s v="21HS118"/>
        <s v="30HS125"/>
        <s v="22HS121"/>
        <s v="30HS123"/>
        <s v="30HS124"/>
        <s v="30HS126"/>
        <s v="30HS159"/>
        <s v="30HS158"/>
        <s v="30HS156"/>
        <s v="30HS157"/>
        <s v="30HS155"/>
        <s v="30HS154"/>
        <s v="31HS153"/>
        <s v="31HS152"/>
        <s v="31HS151"/>
        <s v="31HS150"/>
        <s v="31HS167"/>
        <s v="31HS166"/>
        <s v="31HS165"/>
        <s v="31HS164"/>
        <s v="22HS146"/>
        <s v="29HS176"/>
        <s v="29HS175"/>
        <s v="29HS173"/>
        <s v="29HS174"/>
        <s v="22HS179"/>
        <s v="36HS130"/>
        <s v="24HS187"/>
        <s v="24HS189"/>
        <s v="24HS190"/>
        <s v="24HS188"/>
        <s v="26HS186"/>
        <s v="26HS185"/>
        <s v="21HS183"/>
        <s v="21HS184"/>
        <s v="37HS191"/>
        <s v="31HS206"/>
        <s v="25HS084"/>
        <s v="25HS103"/>
        <s v="30HS199"/>
        <s v="30HS201"/>
        <s v="30HS202"/>
        <s v="30HS203"/>
        <s v="30HS204"/>
        <s v="30HS205"/>
        <s v="30HS200"/>
        <s v="24HS169"/>
        <s v="29HS211"/>
        <s v="29HS213"/>
        <s v="29HS210"/>
        <s v="29HS212"/>
        <s v="27HS145"/>
        <s v="21HS218"/>
        <s v="24HS219"/>
        <s v="38HS214"/>
        <s v="35HS217"/>
        <s v="35HS216"/>
        <m/>
        <s v="22HS131" u="1"/>
        <s v="24HS171" u="1"/>
      </sharedItems>
    </cacheField>
    <cacheField name="Agreement Description" numFmtId="0">
      <sharedItems containsBlank="1"/>
    </cacheField>
    <cacheField name="Counterparty" numFmtId="0">
      <sharedItems containsBlank="1"/>
    </cacheField>
    <cacheField name="Base Threshold Principal" numFmtId="0">
      <sharedItems containsBlank="1"/>
    </cacheField>
    <cacheField name="Base Min Transfer Principal" numFmtId="0">
      <sharedItems containsString="0" containsBlank="1" containsNumber="1" minValue="0" maxValue="1000000"/>
    </cacheField>
    <cacheField name="Base Threshold Counterparty" numFmtId="0">
      <sharedItems containsBlank="1"/>
    </cacheField>
    <cacheField name="Base Min Transfer Counterparty" numFmtId="0">
      <sharedItems containsString="0" containsBlank="1" containsNumber="1" minValue="0" maxValue="1000000"/>
    </cacheField>
    <cacheField name="Base Total Exposure Amount" numFmtId="0">
      <sharedItems containsString="0" containsBlank="1" containsNumber="1" minValue="-21394882.029999997" maxValue="7355510.1433282271"/>
    </cacheField>
    <cacheField name="Base Adjusted Collateral Value held by Principal" numFmtId="0">
      <sharedItems containsString="0" containsBlank="1" containsNumber="1" minValue="0" maxValue="8170000"/>
    </cacheField>
    <cacheField name="Base Principal I.A." numFmtId="0">
      <sharedItems containsString="0" containsBlank="1" containsNumber="1" containsInteger="1" minValue="0" maxValue="0"/>
    </cacheField>
    <cacheField name="Base Adjusted Collateral Value held by Cpty" numFmtId="0">
      <sharedItems containsString="0" containsBlank="1" containsNumber="1" minValue="-25640000" maxValue="0"/>
    </cacheField>
    <cacheField name="Base Counterparty I.A." numFmtId="0">
      <sharedItems containsString="0" containsBlank="1" containsNumber="1" containsInteger="1" minValue="0" maxValue="0"/>
    </cacheField>
    <cacheField name="Base Call Amount" numFmtId="0">
      <sharedItems containsString="0" containsBlank="1" containsNumber="1" minValue="-3040000" maxValue="5040000"/>
    </cacheField>
    <cacheField name="Base Adjusted Exposure" numFmtId="0">
      <sharedItems containsString="0" containsBlank="1" containsNumber="1" minValue="-21394882.029999997" maxValue="7355510.1433282271"/>
    </cacheField>
    <cacheField name="Counterparty Amount" numFmtId="0">
      <sharedItems containsString="0" containsBlank="1" containsNumber="1" containsInteger="1" minValue="-3220000" maxValue="490000"/>
    </cacheField>
    <cacheField name="Dispute Age" numFmtId="0">
      <sharedItems containsString="0" containsBlank="1" containsNumber="1" containsInteger="1" minValue="0" maxValue="2"/>
    </cacheField>
    <cacheField name="Dispute Value" numFmtId="0">
      <sharedItems containsString="0" containsBlank="1" containsNumber="1" containsInteger="1" minValue="-600000" maxValue="0"/>
    </cacheField>
    <cacheField name="Reporting Adjusted Exposure" numFmtId="0">
      <sharedItems containsString="0" containsBlank="1" containsNumber="1" minValue="-21394882.029999997" maxValue="7355510.1433282271"/>
    </cacheField>
    <cacheField name="Reporting Call Amount" numFmtId="0">
      <sharedItems containsString="0" containsBlank="1" containsNumber="1" minValue="-3040000" maxValue="50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.x.parente@us.hsbc.com" refreshedDate="43350.38203969907" createdVersion="5" refreshedVersion="5" minRefreshableVersion="3" recordCount="167" xr:uid="{00000000-000A-0000-FFFF-FFFF36000000}">
  <cacheSource type="worksheet">
    <worksheetSource ref="A1:Y1048576" sheet="Cash Mgmt Dashboard"/>
  </cacheSource>
  <cacheFields count="29">
    <cacheField name="Acct Code" numFmtId="0">
      <sharedItems containsBlank="1"/>
    </cacheField>
    <cacheField name="Consolidate Fund" numFmtId="0">
      <sharedItems containsBlank="1" count="15">
        <s v="HSBC GIF GEM Debt Total Return"/>
        <s v="HSBC GIF Global Emerging Markets Bond"/>
        <s v="HSBC GIF Global Emerging Markets Local Debt"/>
        <s v="HSBC GIF Global High Yield Bond"/>
        <s v="HSBC GIF Global Emerging Markets Local Currency Rates"/>
        <s v="HSBC GIF Global Corporate Bond"/>
        <s v="HSBC GIF Global High Income Bond"/>
        <e v="#N/A"/>
        <s v="HSBC GIF Global Corporate Fixed Term Bond 2020"/>
        <s v="HGIF GEM M-A INCOM EMD LOC"/>
        <s v="HSBC GIF Global Short Duration High Yield Bond"/>
        <s v="HSBC GIF Brazil Bond"/>
        <s v="HSBC GIF GEM Inflation Linked Bond"/>
        <s v="HGIF LOWER CARBON BOND"/>
        <m/>
      </sharedItems>
    </cacheField>
    <cacheField name="Account name (7:00)" numFmtId="0">
      <sharedItems containsBlank="1"/>
    </cacheField>
    <cacheField name="Account number (preferred / formatted)" numFmtId="0">
      <sharedItems containsBlank="1"/>
    </cacheField>
    <cacheField name="Account currency" numFmtId="0">
      <sharedItems containsBlank="1"/>
    </cacheField>
    <cacheField name="Custody Available balance (end of day)" numFmtId="0">
      <sharedItems containsBlank="1"/>
    </cacheField>
    <cacheField name="% of NAV" numFmtId="0">
      <sharedItems containsBlank="1"/>
    </cacheField>
    <cacheField name="Available balance date" numFmtId="0">
      <sharedItems containsDate="1" containsBlank="1" containsMixedTypes="1" minDate="2018-06-06T00:00:00" maxDate="2018-06-07T00:00:00"/>
    </cacheField>
    <cacheField name="Available balance time" numFmtId="0">
      <sharedItems containsBlank="1"/>
    </cacheField>
    <cacheField name="Previous Close Balance" numFmtId="0">
      <sharedItems containsBlank="1" containsMixedTypes="1" containsNumber="1" minValue="-842326.81" maxValue="28181837.190000001"/>
    </cacheField>
    <cacheField name="AIM Current Balabce" numFmtId="164">
      <sharedItems containsString="0" containsBlank="1" containsNumber="1" minValue="-307.13" maxValue="180474393.13"/>
    </cacheField>
    <cacheField name="Balance Diff" numFmtId="0">
      <sharedItems containsBlank="1"/>
    </cacheField>
    <cacheField name="Expected Margin InFlows" numFmtId="164">
      <sharedItems containsString="0" containsBlank="1" containsNumber="1" minValue="0" maxValue="6324131.2640000004"/>
    </cacheField>
    <cacheField name="Expected Margin OutFlows" numFmtId="164">
      <sharedItems containsString="0" containsBlank="1" containsNumber="1" minValue="-3560000" maxValue="0"/>
    </cacheField>
    <cacheField name="Net Available Balance (after Margin and AIM Projection)" numFmtId="164">
      <sharedItems containsBlank="1"/>
    </cacheField>
    <cacheField name="T-Bills Holdings" numFmtId="164">
      <sharedItems containsString="0" containsBlank="1" containsNumber="1" minValue="0" maxValue="1047408148.1774395"/>
    </cacheField>
    <cacheField name="Current GLF Position" numFmtId="0">
      <sharedItems containsString="0" containsBlank="1" containsNumber="1" minValue="0" maxValue="22514176.530000001"/>
    </cacheField>
    <cacheField name="NAV" numFmtId="0">
      <sharedItems containsString="0" containsBlank="1" containsNumber="1" minValue="-3.8489275513106685E-8" maxValue="3733524967.2285104"/>
    </cacheField>
    <cacheField name="Fund Holdings Level" numFmtId="0">
      <sharedItems containsString="0" containsBlank="1" containsNumber="1" minValue="0" maxValue="122287738.34046"/>
    </cacheField>
    <cacheField name="% of Funds (all)" numFmtId="0">
      <sharedItems containsBlank="1" containsMixedTypes="1" containsNumber="1" minValue="0" maxValue="0.97851578011377893"/>
    </cacheField>
    <cacheField name="GLF Holdings" numFmtId="0">
      <sharedItems containsString="0" containsBlank="1" containsNumber="1" minValue="0" maxValue="22514176.530000001"/>
    </cacheField>
    <cacheField name="Suggested Action" numFmtId="0">
      <sharedItems containsBlank="1"/>
    </cacheField>
    <cacheField name="SWEEP Amount on May 16 (in 20% Hair Cut and Max 10%)" numFmtId="0">
      <sharedItems containsBlank="1"/>
    </cacheField>
    <cacheField name="Max Sweep Amount _x000a_(based on 10% Limit)" numFmtId="0">
      <sharedItems containsString="0" containsBlank="1" containsNumber="1" minValue="-108206104.31316195" maxValue="369618971.75562257"/>
    </cacheField>
    <cacheField name="Potential Additional T-Bills Sweep" numFmtId="0">
      <sharedItems containsBlank="1"/>
    </cacheField>
    <cacheField name="Expected Balance After Redemption/SWEEP (Cash Sweep Only, No Tbills)" numFmtId="0">
      <sharedItems containsBlank="1"/>
    </cacheField>
    <cacheField name="Expected Cash Balance %" numFmtId="0">
      <sharedItems containsBlank="1"/>
    </cacheField>
    <cacheField name="Further Comment" numFmtId="0">
      <sharedItems containsBlank="1"/>
    </cacheField>
    <cacheField name="SWEEP RecordedDecis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8">
  <r>
    <x v="0"/>
    <s v="24HS015 Barclays Bank PLC Regulatory"/>
    <s v="Barclays Bank PLC"/>
    <s v="0"/>
    <n v="250000"/>
    <s v="0"/>
    <n v="250000"/>
    <n v="-7470053.3100000005"/>
    <n v="0"/>
    <n v="0"/>
    <n v="-7640000"/>
    <n v="0"/>
    <n v="0"/>
    <n v="-7470053.3100000005"/>
    <n v="0"/>
    <n v="0"/>
    <n v="-"/>
    <n v="-7470053.3100000005"/>
    <n v="0"/>
    <s v="USD"/>
    <x v="0"/>
    <n v="0"/>
    <n v="0"/>
    <x v="0"/>
  </r>
  <r>
    <x v="0"/>
    <s v="24HS015 Barclays Bank PLC Regulatory"/>
    <s v="Barclays Bank PLC"/>
    <s v="0"/>
    <n v="250000"/>
    <s v="0"/>
    <n v="250000"/>
    <n v="-7470053.3100000005"/>
    <n v="0"/>
    <n v="0"/>
    <n v="-7640000"/>
    <n v="0"/>
    <n v="320000"/>
    <n v="-7470053.3100000005"/>
    <n v="0"/>
    <n v="1"/>
    <n v="-320000"/>
    <n v="-7470053.3100000005"/>
    <n v="320000"/>
    <s v="USD"/>
    <x v="1"/>
    <n v="0"/>
    <n v="1"/>
    <x v="1"/>
  </r>
  <r>
    <x v="1"/>
    <s v="21HS001 Barclays Bank PLC Regulatory"/>
    <s v="Barclays Bank PLC"/>
    <s v="0"/>
    <n v="250000"/>
    <s v="0"/>
    <n v="250000"/>
    <n v="-21394882.029999997"/>
    <n v="0"/>
    <n v="0"/>
    <n v="-25640000"/>
    <n v="0"/>
    <n v="4240000"/>
    <n v="-21394882.029999997"/>
    <n v="0"/>
    <n v="0"/>
    <n v="-"/>
    <n v="-21394882.029999997"/>
    <n v="4240000"/>
    <s v="USD"/>
    <x v="1"/>
    <n v="0"/>
    <n v="1"/>
    <x v="1"/>
  </r>
  <r>
    <x v="1"/>
    <s v="21HS001 Barclays Bank PLC Regulatory"/>
    <s v="Barclays Bank PLC"/>
    <s v="0"/>
    <n v="250000"/>
    <s v="0"/>
    <n v="250000"/>
    <n v="-21394882.029999997"/>
    <n v="0"/>
    <n v="0"/>
    <n v="-25640000"/>
    <n v="0"/>
    <n v="-3000000"/>
    <n v="-21394882.029999997"/>
    <n v="-3220000"/>
    <n v="1"/>
    <n v="-220000"/>
    <n v="-21394882.029999997"/>
    <n v="-3000000"/>
    <s v="USD"/>
    <x v="2"/>
    <n v="1"/>
    <n v="0"/>
    <x v="2"/>
  </r>
  <r>
    <x v="2"/>
    <s v="22HS002 Barclays Bank PLC Regulatory"/>
    <s v="Barclays Bank PLC"/>
    <s v="0"/>
    <n v="250000"/>
    <s v="0"/>
    <n v="250000"/>
    <n v="-14456570.188581867"/>
    <n v="0"/>
    <n v="0"/>
    <n v="-14940000"/>
    <n v="0"/>
    <n v="480000"/>
    <n v="-14456570.188581867"/>
    <n v="0"/>
    <n v="0"/>
    <n v="-"/>
    <n v="-14456570.188581867"/>
    <n v="480000"/>
    <s v="USD"/>
    <x v="1"/>
    <n v="0"/>
    <n v="1"/>
    <x v="1"/>
  </r>
  <r>
    <x v="2"/>
    <s v="22HS002 Barclays Bank PLC Regulatory"/>
    <s v="Barclays Bank PLC"/>
    <s v="0"/>
    <n v="250000"/>
    <s v="0"/>
    <n v="250000"/>
    <n v="-14456570.188581867"/>
    <n v="0"/>
    <n v="0"/>
    <n v="-14940000"/>
    <n v="0"/>
    <n v="-710000"/>
    <n v="-14456570.188581867"/>
    <n v="-930000"/>
    <n v="1"/>
    <n v="-220000"/>
    <n v="-14456570.188581867"/>
    <n v="-710000"/>
    <s v="USD"/>
    <x v="2"/>
    <n v="1"/>
    <n v="0"/>
    <x v="2"/>
  </r>
  <r>
    <x v="0"/>
    <s v="24HS015 JP Morgan Chase Bank N.A. Regulatory"/>
    <s v="JP Morgan Chase Bank N.A."/>
    <s v="0"/>
    <n v="100000"/>
    <s v="0"/>
    <n v="100000"/>
    <n v="-6312389"/>
    <n v="0"/>
    <n v="0"/>
    <n v="-6940000"/>
    <n v="0"/>
    <n v="620000"/>
    <n v="-6312389"/>
    <n v="0"/>
    <n v="0"/>
    <n v="-"/>
    <n v="-6312389"/>
    <n v="620000"/>
    <s v="USD"/>
    <x v="1"/>
    <n v="0"/>
    <n v="1"/>
    <x v="1"/>
  </r>
  <r>
    <x v="1"/>
    <s v="21HS001 JP Morgan Chase Bank N.A. Regulatory"/>
    <s v="JP Morgan Chase Bank N.A."/>
    <s v="0"/>
    <n v="100000"/>
    <s v="0"/>
    <n v="100000"/>
    <n v="-4975528.5999999996"/>
    <n v="0"/>
    <n v="0"/>
    <n v="-6280000"/>
    <n v="0"/>
    <n v="1300000"/>
    <n v="-4975528.5999999996"/>
    <n v="0"/>
    <n v="0"/>
    <n v="-"/>
    <n v="-4975528.5999999996"/>
    <n v="1300000"/>
    <s v="USD"/>
    <x v="1"/>
    <n v="0"/>
    <n v="1"/>
    <x v="1"/>
  </r>
  <r>
    <x v="2"/>
    <s v="22HS002 JP Morgan Chase Bank N.A. Regulatory"/>
    <s v="JP Morgan Chase Bank N.A."/>
    <s v="0"/>
    <n v="100000"/>
    <s v="0"/>
    <n v="100000"/>
    <n v="1709203.88"/>
    <n v="2090000"/>
    <n v="0"/>
    <n v="0"/>
    <n v="0"/>
    <n v="-380000"/>
    <n v="1709203.88"/>
    <n v="0"/>
    <n v="0"/>
    <n v="-"/>
    <n v="1709203.88"/>
    <n v="-380000"/>
    <s v="USD"/>
    <x v="3"/>
    <n v="0"/>
    <n v="0"/>
    <x v="0"/>
  </r>
  <r>
    <x v="0"/>
    <s v="24HS015 Citibank NA Regulatory"/>
    <s v="Citibank NA"/>
    <s v="0"/>
    <n v="50000"/>
    <s v="0"/>
    <n v="50000"/>
    <n v="-550592"/>
    <n v="0"/>
    <n v="0"/>
    <n v="-136326.20000000001"/>
    <n v="0"/>
    <n v="-414265.8"/>
    <n v="-550592"/>
    <n v="0"/>
    <n v="0"/>
    <n v="-"/>
    <n v="-550592"/>
    <n v="-414265.8"/>
    <s v="USD"/>
    <x v="2"/>
    <n v="1"/>
    <n v="0"/>
    <x v="2"/>
  </r>
  <r>
    <x v="1"/>
    <s v="21HS001 Citibank NA Regulatory"/>
    <s v="Citibank NA"/>
    <s v="0"/>
    <n v="50000"/>
    <s v="0"/>
    <n v="50000"/>
    <n v="-18196.2"/>
    <n v="0"/>
    <n v="0"/>
    <n v="0"/>
    <n v="0"/>
    <n v="0"/>
    <n v="-18196.2"/>
    <n v="0"/>
    <n v="0"/>
    <n v="-"/>
    <n v="-18196.2"/>
    <n v="0"/>
    <s v="USD"/>
    <x v="0"/>
    <n v="0"/>
    <n v="0"/>
    <x v="0"/>
  </r>
  <r>
    <x v="2"/>
    <s v="22HS002 Citibank NA Regulatory"/>
    <s v="Citibank NA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22HS002 Citibank NA Regulatory"/>
    <s v="Citibank NA"/>
    <s v="0"/>
    <n v="50000"/>
    <s v="0"/>
    <n v="50000"/>
    <n v="0"/>
    <n v="0"/>
    <n v="0"/>
    <n v="0"/>
    <n v="0"/>
    <n v="1386374.1440000001"/>
    <n v="0"/>
    <n v="0"/>
    <n v="0"/>
    <n v="-"/>
    <n v="0"/>
    <n v="1386374.1440000001"/>
    <s v="USD"/>
    <x v="1"/>
    <n v="0"/>
    <n v="1"/>
    <x v="1"/>
  </r>
  <r>
    <x v="0"/>
    <s v="24HS015 UBS AG Regulatory"/>
    <s v="UBS AG"/>
    <s v="0"/>
    <n v="250000"/>
    <s v="0"/>
    <n v="250000"/>
    <n v="155369"/>
    <n v="0"/>
    <n v="0"/>
    <n v="0"/>
    <n v="0"/>
    <n v="0"/>
    <n v="155369"/>
    <n v="0"/>
    <n v="0"/>
    <n v="-"/>
    <n v="155369"/>
    <n v="0"/>
    <s v="USD"/>
    <x v="4"/>
    <n v="0"/>
    <n v="0"/>
    <x v="0"/>
  </r>
  <r>
    <x v="1"/>
    <s v="21HS001 UBS AG Regulatory"/>
    <s v="UBS AG"/>
    <s v="0"/>
    <n v="250000"/>
    <s v="0"/>
    <n v="250000"/>
    <n v="1057372"/>
    <n v="2011000"/>
    <n v="0"/>
    <n v="0"/>
    <n v="0"/>
    <n v="-950000"/>
    <n v="1057372"/>
    <n v="0"/>
    <n v="0"/>
    <n v="-"/>
    <n v="1057372"/>
    <n v="-950000"/>
    <s v="USD"/>
    <x v="3"/>
    <n v="0"/>
    <n v="0"/>
    <x v="0"/>
  </r>
  <r>
    <x v="1"/>
    <s v="21HS001 UBS AG Regulatory"/>
    <s v="UBS AG"/>
    <s v="0"/>
    <n v="250000"/>
    <s v="0"/>
    <n v="250000"/>
    <n v="1057372"/>
    <n v="2011000"/>
    <n v="0"/>
    <n v="0"/>
    <n v="0"/>
    <n v="330000"/>
    <n v="1057372"/>
    <n v="0"/>
    <n v="0"/>
    <n v="-"/>
    <n v="1057372"/>
    <n v="330000"/>
    <s v="USD"/>
    <x v="1"/>
    <n v="0"/>
    <n v="1"/>
    <x v="1"/>
  </r>
  <r>
    <x v="2"/>
    <s v="22HS002 UBS AG Regulatory"/>
    <s v="UBS AG"/>
    <s v="0"/>
    <n v="250000"/>
    <s v="0"/>
    <n v="250000"/>
    <n v="1774365"/>
    <n v="3401000"/>
    <n v="0"/>
    <n v="0"/>
    <n v="0"/>
    <n v="-1620000"/>
    <n v="1774365"/>
    <n v="0"/>
    <n v="0"/>
    <n v="-"/>
    <n v="1774365"/>
    <n v="-1620000"/>
    <s v="USD"/>
    <x v="3"/>
    <n v="0"/>
    <n v="0"/>
    <x v="0"/>
  </r>
  <r>
    <x v="2"/>
    <s v="22HS002 UBS AG Regulatory"/>
    <s v="UBS AG"/>
    <s v="0"/>
    <n v="250000"/>
    <s v="0"/>
    <n v="250000"/>
    <n v="1774365"/>
    <n v="3401000"/>
    <n v="0"/>
    <n v="0"/>
    <n v="0"/>
    <n v="1920000"/>
    <n v="1774365"/>
    <n v="0"/>
    <n v="0"/>
    <n v="-"/>
    <n v="1774365"/>
    <n v="1920000"/>
    <s v="USD"/>
    <x v="1"/>
    <n v="0"/>
    <n v="1"/>
    <x v="1"/>
  </r>
  <r>
    <x v="2"/>
    <s v="22HS002 UBS AG Regulatory"/>
    <s v="UBS AG"/>
    <s v="0"/>
    <n v="250000"/>
    <s v="0"/>
    <n v="250000"/>
    <n v="1774365"/>
    <n v="3401000"/>
    <n v="0"/>
    <n v="0"/>
    <n v="0"/>
    <n v="250000"/>
    <n v="1774365"/>
    <n v="0"/>
    <n v="0"/>
    <n v="-"/>
    <n v="1774365"/>
    <n v="250000"/>
    <s v="USD"/>
    <x v="5"/>
    <n v="0"/>
    <n v="0"/>
    <x v="0"/>
  </r>
  <r>
    <x v="0"/>
    <s v="HCM-24HGIFEM-DB"/>
    <s v="Deutsche Bank AG"/>
    <s v="0"/>
    <n v="250000"/>
    <s v="0"/>
    <n v="250000"/>
    <n v="-673571.1"/>
    <n v="0"/>
    <n v="0"/>
    <n v="-820000"/>
    <n v="0"/>
    <n v="0"/>
    <n v="-673571.1"/>
    <n v="0"/>
    <n v="0"/>
    <n v="-"/>
    <n v="-673571.1"/>
    <n v="0"/>
    <s v="USD"/>
    <x v="0"/>
    <n v="0"/>
    <n v="0"/>
    <x v="0"/>
  </r>
  <r>
    <x v="1"/>
    <s v="HCM-24HGIFLD-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HCM-24HGIFNW-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0"/>
    <s v="24HS015 Goldman Sachs International Regulatory"/>
    <s v="Goldman Sachs International"/>
    <s v="0"/>
    <n v="100000"/>
    <s v="0"/>
    <n v="100000"/>
    <n v="6679711.4700000007"/>
    <n v="6940000"/>
    <n v="0"/>
    <n v="0"/>
    <n v="0"/>
    <n v="0"/>
    <n v="6679711.4700000007"/>
    <n v="0"/>
    <n v="0"/>
    <n v="-"/>
    <n v="6679711.4700000007"/>
    <n v="0"/>
    <s v="USD"/>
    <x v="6"/>
    <n v="0"/>
    <n v="0"/>
    <x v="0"/>
  </r>
  <r>
    <x v="0"/>
    <s v="24HS015 Goldman Sachs International Regulatory"/>
    <s v="Goldman Sachs International"/>
    <s v="0"/>
    <n v="100000"/>
    <s v="0"/>
    <n v="100000"/>
    <n v="6679711.4700000007"/>
    <n v="6940000"/>
    <n v="0"/>
    <n v="0"/>
    <n v="0"/>
    <n v="-260000"/>
    <n v="6679711.4700000007"/>
    <n v="0"/>
    <n v="0"/>
    <n v="-"/>
    <n v="6679711.4700000007"/>
    <n v="-260000"/>
    <s v="USD"/>
    <x v="7"/>
    <n v="0"/>
    <n v="0"/>
    <x v="0"/>
  </r>
  <r>
    <x v="1"/>
    <s v="21HS001 Goldman Sachs International Regulatory"/>
    <s v="Goldman Sachs International"/>
    <s v="0"/>
    <n v="100000"/>
    <s v="0"/>
    <n v="100000"/>
    <n v="2624037.4000000004"/>
    <n v="1660000"/>
    <n v="0"/>
    <n v="0"/>
    <n v="0"/>
    <n v="0"/>
    <n v="2624037.4000000004"/>
    <n v="0"/>
    <n v="0"/>
    <n v="-"/>
    <n v="2624037.4000000004"/>
    <n v="0"/>
    <s v="USD"/>
    <x v="6"/>
    <n v="0"/>
    <n v="0"/>
    <x v="0"/>
  </r>
  <r>
    <x v="1"/>
    <s v="21HS001 Goldman Sachs International Regulatory"/>
    <s v="Goldman Sachs International"/>
    <s v="0"/>
    <n v="100000"/>
    <s v="0"/>
    <n v="100000"/>
    <n v="2624037.4000000004"/>
    <n v="1660000"/>
    <n v="0"/>
    <n v="0"/>
    <n v="0"/>
    <n v="970000"/>
    <n v="2624037.4000000004"/>
    <n v="0"/>
    <n v="0"/>
    <n v="-"/>
    <n v="2624037.4000000004"/>
    <n v="970000"/>
    <s v="USD"/>
    <x v="8"/>
    <n v="0"/>
    <n v="0"/>
    <x v="0"/>
  </r>
  <r>
    <x v="2"/>
    <s v="22HS002 Goldman Sachs International Regulatory"/>
    <s v="Goldman Sachs International"/>
    <s v="0"/>
    <n v="100000"/>
    <s v="0"/>
    <n v="100000"/>
    <n v="-11936242.734000001"/>
    <n v="0"/>
    <n v="0"/>
    <n v="-13250000"/>
    <n v="0"/>
    <n v="1310000"/>
    <n v="-11936242.734000001"/>
    <n v="0"/>
    <n v="0"/>
    <n v="-"/>
    <n v="-11936242.734000001"/>
    <n v="1310000"/>
    <s v="USD"/>
    <x v="9"/>
    <n v="0"/>
    <n v="4"/>
    <x v="1"/>
  </r>
  <r>
    <x v="2"/>
    <s v="22HS002 Goldman Sachs International Regulatory"/>
    <s v="Goldman Sachs International"/>
    <s v="0"/>
    <n v="100000"/>
    <s v="0"/>
    <n v="100000"/>
    <n v="-11936242.734000001"/>
    <n v="0"/>
    <n v="0"/>
    <n v="-13250000"/>
    <n v="0"/>
    <n v="0"/>
    <n v="-11936242.734000001"/>
    <n v="0"/>
    <n v="0"/>
    <n v="-"/>
    <n v="-11936242.734000001"/>
    <n v="0"/>
    <s v="USD"/>
    <x v="6"/>
    <n v="0"/>
    <n v="0"/>
    <x v="0"/>
  </r>
  <r>
    <x v="0"/>
    <s v="24HS015 Standard Chartered Bank Regulatory"/>
    <s v="Standard Chartered Bank"/>
    <s v="0"/>
    <n v="100000"/>
    <s v="0"/>
    <n v="100000"/>
    <n v="0"/>
    <n v="0"/>
    <n v="0"/>
    <n v="-1710000"/>
    <n v="0"/>
    <n v="1710000"/>
    <n v="0"/>
    <n v="0"/>
    <n v="0"/>
    <n v="-"/>
    <n v="0"/>
    <n v="1710000"/>
    <s v="USD"/>
    <x v="9"/>
    <n v="0"/>
    <n v="4"/>
    <x v="1"/>
  </r>
  <r>
    <x v="0"/>
    <s v="24HS015 Standard Chartered Bank Regulatory"/>
    <s v="Standard Chartered Bank"/>
    <s v="0"/>
    <n v="100000"/>
    <s v="0"/>
    <n v="100000"/>
    <n v="0"/>
    <n v="0"/>
    <n v="0"/>
    <n v="-1710000"/>
    <n v="0"/>
    <n v="0"/>
    <n v="0"/>
    <n v="0"/>
    <n v="0"/>
    <n v="-"/>
    <n v="0"/>
    <n v="0"/>
    <s v="USD"/>
    <x v="6"/>
    <n v="0"/>
    <n v="0"/>
    <x v="0"/>
  </r>
  <r>
    <x v="1"/>
    <s v="21HS001 Standard Chartered Bank Regulatory"/>
    <s v="Standard Chartered Bank"/>
    <s v="0"/>
    <n v="50000"/>
    <s v="0"/>
    <n v="50000"/>
    <n v="7312482.6307511795"/>
    <n v="3210000"/>
    <n v="0"/>
    <n v="0"/>
    <n v="0"/>
    <n v="0"/>
    <n v="7312482.6307511795"/>
    <n v="0"/>
    <n v="0"/>
    <n v="-"/>
    <n v="7312482.6307511795"/>
    <n v="0"/>
    <s v="USD"/>
    <x v="6"/>
    <n v="0"/>
    <n v="0"/>
    <x v="0"/>
  </r>
  <r>
    <x v="1"/>
    <s v="21HS001 Standard Chartered Bank Regulatory"/>
    <s v="Standard Chartered Bank"/>
    <s v="0"/>
    <n v="50000"/>
    <s v="0"/>
    <n v="50000"/>
    <n v="7312482.6307511795"/>
    <n v="3210000"/>
    <n v="0"/>
    <n v="0"/>
    <n v="0"/>
    <n v="4110000"/>
    <n v="7312482.6307511795"/>
    <n v="0"/>
    <n v="0"/>
    <n v="-"/>
    <n v="7312482.6307511795"/>
    <n v="4110000"/>
    <s v="USD"/>
    <x v="8"/>
    <n v="0"/>
    <n v="0"/>
    <x v="0"/>
  </r>
  <r>
    <x v="2"/>
    <s v="22HS002 Standard Chartered Bank Regulatory"/>
    <s v="Standard Chartered Bank"/>
    <s v="0"/>
    <n v="100000"/>
    <s v="0"/>
    <n v="100000"/>
    <n v="572890.02251087571"/>
    <n v="0"/>
    <n v="0"/>
    <n v="-5040000"/>
    <n v="0"/>
    <n v="580000"/>
    <n v="572890.02251087571"/>
    <n v="0"/>
    <n v="0"/>
    <n v="-"/>
    <n v="572890.02251087571"/>
    <n v="580000"/>
    <s v="USD"/>
    <x v="8"/>
    <n v="0"/>
    <n v="0"/>
    <x v="0"/>
  </r>
  <r>
    <x v="2"/>
    <s v="22HS002 Standard Chartered Bank Regulatory"/>
    <s v="Standard Chartered Bank"/>
    <s v="0"/>
    <n v="100000"/>
    <s v="0"/>
    <n v="100000"/>
    <n v="572890.02251087571"/>
    <n v="0"/>
    <n v="0"/>
    <n v="-5040000"/>
    <n v="0"/>
    <n v="0"/>
    <n v="572890.02251087571"/>
    <n v="0"/>
    <n v="0"/>
    <n v="-"/>
    <n v="572890.02251087571"/>
    <n v="0"/>
    <s v="USD"/>
    <x v="6"/>
    <n v="0"/>
    <n v="0"/>
    <x v="0"/>
  </r>
  <r>
    <x v="2"/>
    <s v="22HS002 Standard Chartered Bank Regulatory"/>
    <s v="Standard Chartered Bank"/>
    <s v="0"/>
    <n v="100000"/>
    <s v="0"/>
    <n v="100000"/>
    <n v="572890.02251087571"/>
    <n v="0"/>
    <n v="0"/>
    <n v="-5040000"/>
    <n v="0"/>
    <n v="5040000"/>
    <n v="572890.02251087571"/>
    <n v="0"/>
    <n v="0"/>
    <n v="-"/>
    <n v="572890.02251087571"/>
    <n v="5040000"/>
    <s v="USD"/>
    <x v="9"/>
    <n v="0"/>
    <n v="4"/>
    <x v="1"/>
  </r>
  <r>
    <x v="3"/>
    <s v="24HS030 JP Morgan Chase Bank N.A. Regulatory"/>
    <s v="JP Morgan Chase Bank N.A."/>
    <s v="0"/>
    <n v="100000"/>
    <s v="0"/>
    <n v="100000"/>
    <n v="6187.369999999999"/>
    <n v="0"/>
    <n v="0"/>
    <n v="0"/>
    <n v="0"/>
    <n v="0"/>
    <n v="6187.369999999999"/>
    <n v="0"/>
    <n v="0"/>
    <n v="-"/>
    <n v="6187.369999999999"/>
    <n v="0"/>
    <s v="USD"/>
    <x v="4"/>
    <n v="0"/>
    <n v="0"/>
    <x v="0"/>
  </r>
  <r>
    <x v="2"/>
    <s v="HCM-21HGIFNW-MLBLTD"/>
    <s v="Merrill Lynch International Bank LTD"/>
    <s v="0"/>
    <n v="250000"/>
    <s v="0"/>
    <n v="250000"/>
    <n v="63964.58"/>
    <n v="0"/>
    <n v="0"/>
    <n v="0"/>
    <n v="0"/>
    <n v="0"/>
    <n v="63964.58"/>
    <n v="0"/>
    <n v="0"/>
    <n v="-"/>
    <n v="63964.58"/>
    <n v="0"/>
    <s v="USD"/>
    <x v="4"/>
    <n v="0"/>
    <n v="0"/>
    <x v="0"/>
  </r>
  <r>
    <x v="0"/>
    <s v="HCM-24HGIFEM-MLIBLTD"/>
    <s v="Merrill Lynch International Bank LTD"/>
    <s v="0"/>
    <n v="250000"/>
    <s v="0"/>
    <n v="250000"/>
    <n v="61224.58"/>
    <n v="0"/>
    <n v="0"/>
    <n v="0"/>
    <n v="0"/>
    <n v="0"/>
    <n v="61224.58"/>
    <n v="0"/>
    <n v="0"/>
    <n v="-"/>
    <n v="61224.58"/>
    <n v="0"/>
    <s v="USD"/>
    <x v="4"/>
    <n v="0"/>
    <n v="0"/>
    <x v="0"/>
  </r>
  <r>
    <x v="3"/>
    <s v="24HS030 Standard Chartered Bank Regulatory"/>
    <s v="Standard Chartered Bank"/>
    <s v="0"/>
    <n v="100000"/>
    <s v="0"/>
    <n v="100000"/>
    <n v="-50931.9"/>
    <n v="0"/>
    <n v="0"/>
    <n v="0"/>
    <n v="0"/>
    <n v="0"/>
    <n v="-50931.9"/>
    <n v="0"/>
    <n v="0"/>
    <n v="-"/>
    <n v="-50931.9"/>
    <n v="0"/>
    <s v="USD"/>
    <x v="10"/>
    <n v="0"/>
    <n v="0"/>
    <x v="0"/>
  </r>
  <r>
    <x v="3"/>
    <s v="24HS030 Standard Chartered Bank Regulatory"/>
    <s v="Standard Chartered Bank"/>
    <s v="0"/>
    <n v="100000"/>
    <s v="0"/>
    <n v="100000"/>
    <n v="-50931.9"/>
    <n v="0"/>
    <n v="0"/>
    <n v="0"/>
    <n v="0"/>
    <n v="0"/>
    <n v="-50931.9"/>
    <n v="0"/>
    <n v="0"/>
    <n v="-"/>
    <n v="-50931.9"/>
    <n v="0"/>
    <s v="USD"/>
    <x v="6"/>
    <n v="0"/>
    <n v="0"/>
    <x v="0"/>
  </r>
  <r>
    <x v="2"/>
    <s v="22HS002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22HS002 Morgan Stanley and Co. International PLC Regulatory"/>
    <s v="Morgan Stanley and Co. International PLC"/>
    <s v="0"/>
    <n v="250000"/>
    <s v="0"/>
    <n v="250000"/>
    <n v="0"/>
    <n v="0"/>
    <n v="0"/>
    <n v="0"/>
    <n v="0"/>
    <n v="760000"/>
    <n v="0"/>
    <n v="0"/>
    <n v="0"/>
    <n v="-"/>
    <n v="0"/>
    <n v="760000"/>
    <s v="USD"/>
    <x v="1"/>
    <n v="0"/>
    <n v="1"/>
    <x v="1"/>
  </r>
  <r>
    <x v="1"/>
    <s v="21HS001 Morgan Stanley and Co. International PLC Regulatory"/>
    <s v="Morgan Stanley and Co. International PLC"/>
    <s v="0"/>
    <n v="250000"/>
    <s v="0"/>
    <n v="250000"/>
    <n v="-306.77999999999997"/>
    <n v="0"/>
    <n v="0"/>
    <n v="0"/>
    <n v="0"/>
    <n v="0"/>
    <n v="-306.77999999999997"/>
    <n v="0"/>
    <n v="0"/>
    <n v="-"/>
    <n v="-306.77999999999997"/>
    <n v="0"/>
    <s v="USD"/>
    <x v="10"/>
    <n v="0"/>
    <n v="0"/>
    <x v="0"/>
  </r>
  <r>
    <x v="1"/>
    <s v="21HS001 Morgan Stanley and Co. International PLC Regulatory"/>
    <s v="Morgan Stanley and Co. International PLC"/>
    <s v="0"/>
    <n v="250000"/>
    <s v="0"/>
    <n v="250000"/>
    <n v="-306.77999999999997"/>
    <n v="0"/>
    <n v="0"/>
    <n v="0"/>
    <n v="0"/>
    <n v="0"/>
    <n v="-306.77999999999997"/>
    <n v="0"/>
    <n v="0"/>
    <n v="-"/>
    <n v="-306.77999999999997"/>
    <n v="0"/>
    <s v="USD"/>
    <x v="6"/>
    <n v="0"/>
    <n v="0"/>
    <x v="0"/>
  </r>
  <r>
    <x v="0"/>
    <s v="24HS015 Morgan Stanley and Co. International PLC Regulatory"/>
    <s v="Morgan Stanley and Co. International PLC"/>
    <s v="0"/>
    <n v="250000"/>
    <s v="0"/>
    <n v="250000"/>
    <n v="-297150"/>
    <n v="0"/>
    <n v="0"/>
    <n v="-260000"/>
    <n v="0"/>
    <n v="0"/>
    <n v="-297150"/>
    <n v="0"/>
    <n v="0"/>
    <n v="-"/>
    <n v="-297150"/>
    <n v="0"/>
    <s v="USD"/>
    <x v="10"/>
    <n v="0"/>
    <n v="0"/>
    <x v="0"/>
  </r>
  <r>
    <x v="0"/>
    <s v="24HS015 Morgan Stanley and Co. International PLC Regulatory"/>
    <s v="Morgan Stanley and Co. International PLC"/>
    <s v="0"/>
    <n v="250000"/>
    <s v="0"/>
    <n v="250000"/>
    <n v="-297150"/>
    <n v="0"/>
    <n v="0"/>
    <n v="-260000"/>
    <n v="0"/>
    <n v="0"/>
    <n v="-297150"/>
    <n v="0"/>
    <n v="0"/>
    <n v="-"/>
    <n v="-297150"/>
    <n v="0"/>
    <s v="USD"/>
    <x v="6"/>
    <n v="0"/>
    <n v="0"/>
    <x v="0"/>
  </r>
  <r>
    <x v="3"/>
    <s v="24HS030 Barclays Bank PLC Regulatory"/>
    <s v="Barclays Bank PLC"/>
    <s v="0"/>
    <n v="250000"/>
    <s v="0"/>
    <n v="250000"/>
    <n v="12475.760000000002"/>
    <n v="0"/>
    <n v="0"/>
    <n v="0"/>
    <n v="0"/>
    <n v="0"/>
    <n v="12475.760000000002"/>
    <n v="0"/>
    <n v="0"/>
    <n v="-"/>
    <n v="12475.760000000002"/>
    <n v="0"/>
    <s v="USD"/>
    <x v="4"/>
    <n v="0"/>
    <n v="0"/>
    <x v="0"/>
  </r>
  <r>
    <x v="4"/>
    <s v="27HS05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22HS002 Credit Suisse International Regulatory"/>
    <s v="Credit Suisse International."/>
    <s v="0"/>
    <n v="100000"/>
    <s v="0"/>
    <n v="100000"/>
    <n v="-450144.14"/>
    <n v="0"/>
    <n v="0"/>
    <n v="-500000"/>
    <n v="0"/>
    <n v="0"/>
    <n v="-450144.14"/>
    <n v="0"/>
    <n v="0"/>
    <n v="-"/>
    <n v="-450144.14"/>
    <n v="0"/>
    <s v="USD"/>
    <x v="10"/>
    <n v="0"/>
    <n v="0"/>
    <x v="0"/>
  </r>
  <r>
    <x v="2"/>
    <s v="22HS002 Credit Suisse International Regulatory"/>
    <s v="Credit Suisse International."/>
    <s v="0"/>
    <n v="100000"/>
    <s v="0"/>
    <n v="100000"/>
    <n v="-450144.14"/>
    <n v="0"/>
    <n v="0"/>
    <n v="-500000"/>
    <n v="0"/>
    <n v="0"/>
    <n v="-450144.14"/>
    <n v="0"/>
    <n v="0"/>
    <n v="-"/>
    <n v="-450144.14"/>
    <n v="0"/>
    <s v="USD"/>
    <x v="6"/>
    <n v="0"/>
    <n v="0"/>
    <x v="0"/>
  </r>
  <r>
    <x v="1"/>
    <s v="21HS001 Credit Suisse International Regulatory"/>
    <s v="Credit Suisse International."/>
    <s v="0"/>
    <n v="250000"/>
    <s v="0"/>
    <n v="250000"/>
    <n v="654448.6"/>
    <n v="0"/>
    <n v="0"/>
    <n v="-100000"/>
    <n v="0"/>
    <n v="100000"/>
    <n v="654448.6"/>
    <n v="0"/>
    <n v="0"/>
    <n v="-"/>
    <n v="654448.6"/>
    <n v="100000"/>
    <s v="USD"/>
    <x v="9"/>
    <n v="0"/>
    <n v="4"/>
    <x v="1"/>
  </r>
  <r>
    <x v="1"/>
    <s v="21HS001 Credit Suisse International Regulatory"/>
    <s v="Credit Suisse International."/>
    <s v="0"/>
    <n v="250000"/>
    <s v="0"/>
    <n v="250000"/>
    <n v="654448.6"/>
    <n v="0"/>
    <n v="0"/>
    <n v="-100000"/>
    <n v="0"/>
    <n v="700000"/>
    <n v="654448.6"/>
    <n v="0"/>
    <n v="0"/>
    <n v="-"/>
    <n v="654448.6"/>
    <n v="700000"/>
    <s v="USD"/>
    <x v="8"/>
    <n v="0"/>
    <n v="0"/>
    <x v="0"/>
  </r>
  <r>
    <x v="1"/>
    <s v="21HS001 Credit Suisse International Regulatory"/>
    <s v="Credit Suisse International."/>
    <s v="0"/>
    <n v="250000"/>
    <s v="0"/>
    <n v="250000"/>
    <n v="654448.6"/>
    <n v="0"/>
    <n v="0"/>
    <n v="-100000"/>
    <n v="0"/>
    <n v="0"/>
    <n v="654448.6"/>
    <n v="0"/>
    <n v="0"/>
    <n v="-"/>
    <n v="654448.6"/>
    <n v="0"/>
    <s v="USD"/>
    <x v="6"/>
    <n v="0"/>
    <n v="0"/>
    <x v="0"/>
  </r>
  <r>
    <x v="0"/>
    <s v="24HS015 Credit Suisse International Regulatory"/>
    <s v="Credit Suisse International."/>
    <s v="0"/>
    <n v="100000"/>
    <s v="0"/>
    <n v="100000"/>
    <n v="128851"/>
    <n v="150000"/>
    <n v="0"/>
    <n v="0"/>
    <n v="0"/>
    <n v="0"/>
    <n v="128851"/>
    <n v="0"/>
    <n v="0"/>
    <n v="-"/>
    <n v="128851"/>
    <n v="0"/>
    <s v="USD"/>
    <x v="11"/>
    <n v="0"/>
    <n v="0"/>
    <x v="0"/>
  </r>
  <r>
    <x v="0"/>
    <s v="24HS015 Credit Suisse International Regulatory"/>
    <s v="Credit Suisse International."/>
    <s v="0"/>
    <n v="100000"/>
    <s v="0"/>
    <n v="100000"/>
    <n v="128851"/>
    <n v="150000"/>
    <n v="0"/>
    <n v="0"/>
    <n v="0"/>
    <n v="0"/>
    <n v="128851"/>
    <n v="0"/>
    <n v="0"/>
    <n v="-"/>
    <n v="128851"/>
    <n v="0"/>
    <s v="USD"/>
    <x v="6"/>
    <n v="0"/>
    <n v="0"/>
    <x v="0"/>
  </r>
  <r>
    <x v="6"/>
    <s v="25HS077 Standard Chartered Bank Regulatory"/>
    <s v="Standard Chartered Bank"/>
    <s v="0"/>
    <n v="100000"/>
    <s v="0"/>
    <n v="100000"/>
    <n v="-390701.83735133801"/>
    <n v="0"/>
    <n v="0"/>
    <n v="-790000"/>
    <n v="0"/>
    <n v="390000"/>
    <n v="-390701.83735133801"/>
    <n v="0"/>
    <n v="0"/>
    <n v="-"/>
    <n v="-390701.83735133801"/>
    <n v="390000"/>
    <s v="USD"/>
    <x v="9"/>
    <n v="0"/>
    <n v="4"/>
    <x v="1"/>
  </r>
  <r>
    <x v="6"/>
    <s v="25HS077 Standard Chartered Bank Regulatory"/>
    <s v="Standard Chartered Bank"/>
    <s v="0"/>
    <n v="100000"/>
    <s v="0"/>
    <n v="100000"/>
    <n v="-390701.83735133801"/>
    <n v="0"/>
    <n v="0"/>
    <n v="-790000"/>
    <n v="0"/>
    <n v="0"/>
    <n v="-390701.83735133801"/>
    <n v="0"/>
    <n v="0"/>
    <n v="-"/>
    <n v="-390701.83735133801"/>
    <n v="0"/>
    <s v="USD"/>
    <x v="6"/>
    <n v="0"/>
    <n v="0"/>
    <x v="0"/>
  </r>
  <r>
    <x v="6"/>
    <s v="25HS077 Citibank NA Regulatory"/>
    <s v="Citibank NA"/>
    <s v="0"/>
    <n v="50000"/>
    <s v="0"/>
    <n v="50000"/>
    <n v="11237.797208160744"/>
    <n v="0"/>
    <n v="0"/>
    <n v="0"/>
    <n v="0"/>
    <n v="0"/>
    <n v="11237.797208160744"/>
    <n v="0"/>
    <n v="0"/>
    <n v="-"/>
    <n v="11237.797208160744"/>
    <n v="0"/>
    <s v="USD"/>
    <x v="4"/>
    <n v="0"/>
    <n v="0"/>
    <x v="0"/>
  </r>
  <r>
    <x v="6"/>
    <s v="25HS077 JP Morgan Chase Bank N.A. Regulatory"/>
    <s v="JP Morgan Chase Bank N.A."/>
    <s v="0"/>
    <n v="100000"/>
    <s v="0"/>
    <n v="100000"/>
    <n v="332259.18085595954"/>
    <n v="70000"/>
    <n v="0"/>
    <n v="0"/>
    <n v="0"/>
    <n v="270000"/>
    <n v="332259.18085595954"/>
    <n v="0"/>
    <n v="0"/>
    <n v="-"/>
    <n v="332259.18085595954"/>
    <n v="270000"/>
    <s v="USD"/>
    <x v="5"/>
    <n v="0"/>
    <n v="0"/>
    <x v="0"/>
  </r>
  <r>
    <x v="4"/>
    <s v="27HS051 Citibank NA Regulatory"/>
    <s v="Citibank NA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"/>
    <s v="HCM-21EMDCMF-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UBS AG Regulatory"/>
    <s v="UBS AG"/>
    <s v="0"/>
    <n v="100000"/>
    <s v="0"/>
    <n v="100000"/>
    <n v="292305"/>
    <n v="232000"/>
    <n v="0"/>
    <n v="0"/>
    <n v="0"/>
    <n v="0"/>
    <n v="292305"/>
    <n v="0"/>
    <n v="0"/>
    <n v="-"/>
    <n v="292305"/>
    <n v="0"/>
    <s v="USD"/>
    <x v="4"/>
    <n v="0"/>
    <n v="0"/>
    <x v="0"/>
  </r>
  <r>
    <x v="7"/>
    <s v="22HS08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7"/>
    <s v="22HS08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"/>
    <s v="HCM-24BI-BOA"/>
    <s v="Bank of America NA"/>
    <s v="0"/>
    <n v="250000"/>
    <s v="0"/>
    <n v="250000"/>
    <n v="128851"/>
    <n v="270000"/>
    <n v="0"/>
    <n v="0"/>
    <n v="0"/>
    <n v="0"/>
    <n v="128851"/>
    <n v="0"/>
    <n v="0"/>
    <n v="-"/>
    <n v="128851"/>
    <n v="0"/>
    <s v="USD"/>
    <x v="4"/>
    <n v="0"/>
    <n v="0"/>
    <x v="0"/>
  </r>
  <r>
    <x v="4"/>
    <s v="HCM-24BI-SCB"/>
    <s v="Standard Chartered Bank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"/>
    <s v="22HS08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30HS056 UBS AG Regulatory"/>
    <s v="UBS AG"/>
    <s v="0"/>
    <n v="100000"/>
    <s v="0"/>
    <n v="100000"/>
    <n v="-2596.6"/>
    <n v="0"/>
    <n v="0"/>
    <n v="0"/>
    <n v="0"/>
    <n v="0"/>
    <n v="-2596.6"/>
    <n v="0"/>
    <n v="0"/>
    <n v="-"/>
    <n v="-2596.6"/>
    <n v="0"/>
    <s v="USD"/>
    <x v="10"/>
    <n v="0"/>
    <n v="0"/>
    <x v="0"/>
  </r>
  <r>
    <x v="8"/>
    <s v="30HS056 UBS AG Regulatory"/>
    <s v="UBS AG"/>
    <s v="0"/>
    <n v="100000"/>
    <s v="0"/>
    <n v="100000"/>
    <n v="-2596.6"/>
    <n v="0"/>
    <n v="0"/>
    <n v="0"/>
    <n v="0"/>
    <n v="0"/>
    <n v="-2596.6"/>
    <n v="0"/>
    <n v="0"/>
    <n v="-"/>
    <n v="-2596.6"/>
    <n v="0"/>
    <s v="USD"/>
    <x v="6"/>
    <n v="0"/>
    <n v="0"/>
    <x v="0"/>
  </r>
  <r>
    <x v="9"/>
    <s v="30HS05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9"/>
    <s v="30HS05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0"/>
    <s v="30HS05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2"/>
    <s v="24HS086 Barclays Bank PLC Regulatory"/>
    <s v="Barclays Bank PLC"/>
    <s v="0"/>
    <n v="250000"/>
    <s v="0"/>
    <n v="250000"/>
    <n v="100650.61437269099"/>
    <n v="0"/>
    <n v="0"/>
    <n v="-10000"/>
    <n v="0"/>
    <n v="0"/>
    <n v="100650.61437269099"/>
    <n v="0"/>
    <n v="0"/>
    <n v="-"/>
    <n v="100650.61437269099"/>
    <n v="0"/>
    <s v="USD"/>
    <x v="4"/>
    <n v="0"/>
    <n v="0"/>
    <x v="0"/>
  </r>
  <r>
    <x v="7"/>
    <s v="22HS082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30HS056 Barclays Bank PLC Regulatory"/>
    <s v="Barclays Bank PLC"/>
    <s v="0"/>
    <n v="100000"/>
    <s v="0"/>
    <n v="100000"/>
    <n v="2104825.0299999998"/>
    <n v="2020000"/>
    <n v="0"/>
    <n v="0"/>
    <n v="0"/>
    <n v="0"/>
    <n v="2104825.0299999998"/>
    <n v="0"/>
    <n v="0"/>
    <n v="-"/>
    <n v="2104825.0299999998"/>
    <n v="0"/>
    <s v="USD"/>
    <x v="4"/>
    <n v="0"/>
    <n v="0"/>
    <x v="0"/>
  </r>
  <r>
    <x v="9"/>
    <s v="30HS054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30HS052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3"/>
    <s v="HCM-22HSEMBD-BNP"/>
    <s v="BNP Paribas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31HS092 Barclays Bank PLC Regulatory"/>
    <s v="Barclays Bank PLC"/>
    <s v="0"/>
    <n v="100000"/>
    <s v="0"/>
    <n v="100000"/>
    <n v="-287857.99"/>
    <n v="0"/>
    <n v="0"/>
    <n v="-250000"/>
    <n v="0"/>
    <n v="0"/>
    <n v="-287857.99"/>
    <n v="0"/>
    <n v="0"/>
    <n v="-"/>
    <n v="-287857.99"/>
    <n v="0"/>
    <s v="USD"/>
    <x v="0"/>
    <n v="0"/>
    <n v="0"/>
    <x v="0"/>
  </r>
  <r>
    <x v="15"/>
    <s v="31HS091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31HS090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31HS092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31HS091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31HS090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HCM-24HGIFHY-BNP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31HS09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31HS09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31HS09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6HS088 Barclays Bank PLC Regulatory"/>
    <s v="Barclays Bank PLC"/>
    <s v="0"/>
    <n v="100000"/>
    <s v="0"/>
    <n v="100000"/>
    <n v="-17271.68"/>
    <n v="0"/>
    <n v="0"/>
    <n v="0"/>
    <n v="0"/>
    <n v="0"/>
    <n v="-17271.68"/>
    <n v="0"/>
    <n v="0"/>
    <n v="-"/>
    <n v="-17271.68"/>
    <n v="0"/>
    <s v="USD"/>
    <x v="0"/>
    <n v="0"/>
    <n v="0"/>
    <x v="0"/>
  </r>
  <r>
    <x v="18"/>
    <s v="26HS088 JP Morgan Chase Bank N.A. Regulatory"/>
    <s v="JP Morgan Chase Bank N.A."/>
    <s v="0"/>
    <n v="100000"/>
    <s v="0"/>
    <n v="100000"/>
    <n v="6553.6720000000005"/>
    <n v="0"/>
    <n v="0"/>
    <n v="0"/>
    <n v="0"/>
    <n v="0"/>
    <n v="6553.6720000000005"/>
    <n v="0"/>
    <n v="0"/>
    <n v="-"/>
    <n v="6553.6720000000005"/>
    <n v="0"/>
    <s v="USD"/>
    <x v="4"/>
    <n v="0"/>
    <n v="0"/>
    <x v="0"/>
  </r>
  <r>
    <x v="18"/>
    <s v="26HS088 Standard Chartered Bank Regulatory"/>
    <s v="Standard Chartered Bank"/>
    <s v="0"/>
    <n v="50000"/>
    <s v="0"/>
    <n v="50000"/>
    <n v="3897.0180452178192"/>
    <n v="0"/>
    <n v="0"/>
    <n v="0"/>
    <n v="0"/>
    <n v="0"/>
    <n v="3897.0180452178192"/>
    <n v="0"/>
    <n v="0"/>
    <n v="-"/>
    <n v="3897.0180452178192"/>
    <n v="0"/>
    <s v="USD"/>
    <x v="6"/>
    <n v="0"/>
    <n v="0"/>
    <x v="0"/>
  </r>
  <r>
    <x v="18"/>
    <s v="26HS088 Standard Chartered Bank Regulatory"/>
    <s v="Standard Chartered Bank"/>
    <s v="0"/>
    <n v="50000"/>
    <s v="0"/>
    <n v="50000"/>
    <n v="3897.0180452178192"/>
    <n v="0"/>
    <n v="0"/>
    <n v="0"/>
    <n v="0"/>
    <n v="0"/>
    <n v="3897.0180452178192"/>
    <n v="0"/>
    <n v="0"/>
    <n v="-"/>
    <n v="3897.0180452178192"/>
    <n v="0"/>
    <s v="USD"/>
    <x v="11"/>
    <n v="0"/>
    <n v="0"/>
    <x v="0"/>
  </r>
  <r>
    <x v="19"/>
    <s v="30HS070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30HS05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30HS05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30HS05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30HS07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30HS052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30HS054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30HS05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8"/>
    <s v="30HS05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9"/>
    <s v="30HS070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30HS07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HGIF GHIB EUR"/>
    <s v="Societe Generale."/>
    <s v="0"/>
    <n v="250000"/>
    <s v="0"/>
    <n v="250000"/>
    <n v="2844203.6582948999"/>
    <n v="4050000"/>
    <n v="0"/>
    <n v="0"/>
    <n v="0"/>
    <n v="-1200000"/>
    <n v="2844203.6582948999"/>
    <n v="0"/>
    <n v="0"/>
    <n v="-"/>
    <n v="3307097.9999999995"/>
    <n v="-1395300.082828501"/>
    <s v="EUR"/>
    <x v="3"/>
    <n v="0"/>
    <n v="0"/>
    <x v="0"/>
  </r>
  <r>
    <x v="9"/>
    <s v="HGIF GHIB EUR"/>
    <s v="Societe Generale."/>
    <s v="0"/>
    <n v="250000"/>
    <s v="0"/>
    <n v="250000"/>
    <n v="2844203.6582948999"/>
    <n v="4050000"/>
    <n v="0"/>
    <n v="0"/>
    <n v="0"/>
    <n v="1090000"/>
    <n v="2844203.6582948999"/>
    <n v="490000"/>
    <n v="0"/>
    <n v="-600000"/>
    <n v="3307097.9999999995"/>
    <n v="1267397.5752358884"/>
    <s v="EUR"/>
    <x v="5"/>
    <n v="0"/>
    <n v="0"/>
    <x v="0"/>
  </r>
  <r>
    <x v="14"/>
    <s v="31HS092 UBS AG Regulatory"/>
    <s v="UBS AG"/>
    <s v="0"/>
    <n v="100000"/>
    <s v="0"/>
    <n v="100000"/>
    <n v="-2049.9"/>
    <n v="0"/>
    <n v="0"/>
    <n v="0"/>
    <n v="0"/>
    <n v="0"/>
    <n v="-2049.9"/>
    <n v="0"/>
    <n v="0"/>
    <n v="-"/>
    <n v="-2049.9"/>
    <n v="0"/>
    <s v="USD"/>
    <x v="10"/>
    <n v="0"/>
    <n v="0"/>
    <x v="0"/>
  </r>
  <r>
    <x v="14"/>
    <s v="31HS092 UBS AG Regulatory"/>
    <s v="UBS AG"/>
    <s v="0"/>
    <n v="100000"/>
    <s v="0"/>
    <n v="100000"/>
    <n v="-2049.9"/>
    <n v="0"/>
    <n v="0"/>
    <n v="0"/>
    <n v="0"/>
    <n v="0"/>
    <n v="-2049.9"/>
    <n v="0"/>
    <n v="0"/>
    <n v="-"/>
    <n v="-2049.9"/>
    <n v="0"/>
    <s v="USD"/>
    <x v="6"/>
    <n v="0"/>
    <n v="0"/>
    <x v="0"/>
  </r>
  <r>
    <x v="15"/>
    <s v="31HS091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31HS09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0"/>
    <s v="HCM-22AGIKAN-BARCL"/>
    <s v="Barclays Bank PLC"/>
    <s v="0"/>
    <n v="500000"/>
    <s v="0"/>
    <n v="50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12"/>
    <s v="24HS08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CM-HGIFHYEU-SOC GEN"/>
    <s v="Societe Generale."/>
    <s v="0"/>
    <n v="100000"/>
    <s v="0"/>
    <n v="100000"/>
    <n v="1576973.4604613001"/>
    <n v="2515587.9"/>
    <n v="0"/>
    <n v="0"/>
    <n v="0"/>
    <n v="-930000"/>
    <n v="1576973.4604613001"/>
    <n v="0"/>
    <n v="0"/>
    <n v="-"/>
    <n v="1833626"/>
    <n v="-1081357.5641920883"/>
    <s v="EUR"/>
    <x v="3"/>
    <n v="0"/>
    <n v="0"/>
    <x v="0"/>
  </r>
  <r>
    <x v="16"/>
    <s v="HCM-HGIFHYEU-SOC GEN"/>
    <s v="Societe Generale."/>
    <s v="0"/>
    <n v="100000"/>
    <s v="0"/>
    <n v="100000"/>
    <n v="1576973.4604613001"/>
    <n v="2515587.9"/>
    <n v="0"/>
    <n v="0"/>
    <n v="0"/>
    <n v="-110000"/>
    <n v="1576973.4604613001"/>
    <n v="-430000"/>
    <n v="1"/>
    <n v="-320000"/>
    <n v="1833626"/>
    <n v="-127902.5075926126"/>
    <s v="EUR"/>
    <x v="3"/>
    <n v="0"/>
    <n v="0"/>
    <x v="0"/>
  </r>
  <r>
    <x v="21"/>
    <s v="31HS11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31HS114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31HS115 Standard Chartered Bank Regulatory"/>
    <s v="Standard Chartered Bank"/>
    <s v="0"/>
    <n v="50000"/>
    <s v="0"/>
    <n v="50000"/>
    <n v="-5776.5"/>
    <n v="0"/>
    <n v="0"/>
    <n v="-20000"/>
    <n v="0"/>
    <n v="0"/>
    <n v="-5776.5"/>
    <n v="0"/>
    <n v="0"/>
    <n v="-"/>
    <n v="-5776.5"/>
    <n v="0"/>
    <s v="USD"/>
    <x v="10"/>
    <n v="0"/>
    <n v="0"/>
    <x v="0"/>
  </r>
  <r>
    <x v="23"/>
    <s v="31HS115 Standard Chartered Bank Regulatory"/>
    <s v="Standard Chartered Bank"/>
    <s v="0"/>
    <n v="50000"/>
    <s v="0"/>
    <n v="50000"/>
    <n v="-5776.5"/>
    <n v="0"/>
    <n v="0"/>
    <n v="-20000"/>
    <n v="0"/>
    <n v="0"/>
    <n v="-5776.5"/>
    <n v="0"/>
    <n v="0"/>
    <n v="-"/>
    <n v="-5776.5"/>
    <n v="0"/>
    <s v="USD"/>
    <x v="6"/>
    <n v="0"/>
    <n v="0"/>
    <x v="0"/>
  </r>
  <r>
    <x v="21"/>
    <s v="31HS11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1"/>
    <s v="31HS11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2"/>
    <s v="31HS11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2"/>
    <s v="31HS11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3"/>
    <s v="31HS11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3"/>
    <s v="31HS11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2"/>
    <s v="HGIF GSDHY (EUR HY)"/>
    <s v="Societe Generale."/>
    <s v="0"/>
    <n v="100000"/>
    <s v="0"/>
    <n v="100000"/>
    <n v="98858.132166364987"/>
    <n v="0"/>
    <n v="0"/>
    <n v="0"/>
    <n v="0"/>
    <n v="0"/>
    <n v="98858.132166364987"/>
    <n v="0"/>
    <n v="0"/>
    <n v="-"/>
    <n v="114947.29999999997"/>
    <n v="0"/>
    <s v="EUR"/>
    <x v="4"/>
    <n v="0"/>
    <n v="0"/>
    <x v="0"/>
  </r>
  <r>
    <x v="1"/>
    <s v="HCM-21HS001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HCM-22HS00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0"/>
    <s v="HCM-24HS01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HCM-24HS03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"/>
    <s v="HCM-25HS077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4"/>
    <s v="HCM-21HS07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"/>
    <s v="HCM-22HS08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3"/>
    <s v="HCM-22HS087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HCM-26HS088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HCM-30HS05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HCM-30HS05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HCM-30HS054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HCM-30HS05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HCM-30HS056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HCM-30HS07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HCM-31HS09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HCM-31HS091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HCM-31HS09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CM-21HS09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1"/>
    <s v="HCM-31HS11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CM-31HS114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HCM-31HS11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HCM-24HS030-CSI"/>
    <s v="Credit Suisse Securities (Europe)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HCM-24HS030-CSI"/>
    <s v="Credit Suisse International."/>
    <s v="0"/>
    <n v="250000"/>
    <s v="0"/>
    <n v="250000"/>
    <n v="-29413.91"/>
    <n v="0"/>
    <n v="0"/>
    <n v="0"/>
    <n v="0"/>
    <n v="0"/>
    <n v="-29413.91"/>
    <n v="0"/>
    <n v="0"/>
    <n v="-"/>
    <n v="-29413.91"/>
    <n v="0"/>
    <s v="USD"/>
    <x v="0"/>
    <n v="0"/>
    <n v="0"/>
    <x v="0"/>
  </r>
  <r>
    <x v="25"/>
    <s v="23HS12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24HS030 Bank of America NA Regulatory"/>
    <s v="Bank of America NA"/>
    <s v="0"/>
    <n v="250000"/>
    <s v="0"/>
    <n v="250000"/>
    <n v="-66499.600000000006"/>
    <n v="0"/>
    <n v="0"/>
    <n v="0"/>
    <n v="0"/>
    <n v="0"/>
    <n v="-66499.600000000006"/>
    <n v="0"/>
    <n v="0"/>
    <n v="-"/>
    <n v="-66499.600000000006"/>
    <n v="0"/>
    <s v="USD"/>
    <x v="6"/>
    <n v="0"/>
    <n v="0"/>
    <x v="0"/>
  </r>
  <r>
    <x v="3"/>
    <s v="24HS030 Bank of America NA Regulatory"/>
    <s v="Bank of America NA"/>
    <s v="0"/>
    <n v="250000"/>
    <s v="0"/>
    <n v="250000"/>
    <n v="-66499.600000000006"/>
    <n v="0"/>
    <n v="0"/>
    <n v="0"/>
    <n v="0"/>
    <n v="0"/>
    <n v="-66499.600000000006"/>
    <n v="0"/>
    <n v="0"/>
    <n v="-"/>
    <n v="-66499.600000000006"/>
    <n v="0"/>
    <s v="USD"/>
    <x v="10"/>
    <n v="0"/>
    <n v="0"/>
    <x v="0"/>
  </r>
  <r>
    <x v="7"/>
    <s v="22HS08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7"/>
    <s v="22HS08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1"/>
    <s v="31HS11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31HS11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31HS11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31HS09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4"/>
    <s v="31HS09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5"/>
    <s v="31HS091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6"/>
    <s v="31HS09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7"/>
    <s v="31HS09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7"/>
    <s v="31HS09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8"/>
    <s v="30HS056 Goldman Sachs International Regulatory"/>
    <s v="Goldman Sachs International"/>
    <s v="0"/>
    <n v="100000"/>
    <s v="0"/>
    <n v="100000"/>
    <n v="25629.9"/>
    <n v="0"/>
    <n v="0"/>
    <n v="0"/>
    <n v="0"/>
    <n v="0"/>
    <n v="25629.9"/>
    <n v="0"/>
    <n v="0"/>
    <n v="-"/>
    <n v="25629.9"/>
    <n v="0"/>
    <s v="USD"/>
    <x v="6"/>
    <n v="0"/>
    <n v="0"/>
    <x v="0"/>
  </r>
  <r>
    <x v="8"/>
    <s v="30HS056 Goldman Sachs International Regulatory"/>
    <s v="Goldman Sachs International"/>
    <s v="0"/>
    <n v="100000"/>
    <s v="0"/>
    <n v="100000"/>
    <n v="25629.9"/>
    <n v="0"/>
    <n v="0"/>
    <n v="0"/>
    <n v="0"/>
    <n v="0"/>
    <n v="25629.9"/>
    <n v="0"/>
    <n v="0"/>
    <n v="-"/>
    <n v="25629.9"/>
    <n v="0"/>
    <s v="USD"/>
    <x v="11"/>
    <n v="0"/>
    <n v="0"/>
    <x v="0"/>
  </r>
  <r>
    <x v="5"/>
    <s v="30HS05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"/>
    <s v="30HS05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9"/>
    <s v="30HS05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9"/>
    <s v="30HS05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1"/>
    <s v="30HS05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1"/>
    <s v="30HS05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0"/>
    <s v="30HS0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0"/>
    <s v="30HS0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9"/>
    <s v="30HS07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9"/>
    <s v="30HS07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2"/>
    <s v="31HS114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6HS088 Goldman Sachs International Regulatory"/>
    <s v="Goldman Sachs International"/>
    <s v="0"/>
    <n v="100000"/>
    <s v="0"/>
    <n v="100000"/>
    <n v="73585.34199999999"/>
    <n v="0"/>
    <n v="0"/>
    <n v="0"/>
    <n v="0"/>
    <n v="0"/>
    <n v="73585.34199999999"/>
    <n v="0"/>
    <n v="0"/>
    <n v="-"/>
    <n v="73585.34199999999"/>
    <n v="0"/>
    <s v="USD"/>
    <x v="6"/>
    <n v="0"/>
    <n v="0"/>
    <x v="0"/>
  </r>
  <r>
    <x v="18"/>
    <s v="26HS088 Goldman Sachs International Regulatory"/>
    <s v="Goldman Sachs International"/>
    <s v="0"/>
    <n v="100000"/>
    <s v="0"/>
    <n v="100000"/>
    <n v="73585.34199999999"/>
    <n v="0"/>
    <n v="0"/>
    <n v="0"/>
    <n v="0"/>
    <n v="0"/>
    <n v="73585.34199999999"/>
    <n v="0"/>
    <n v="0"/>
    <n v="-"/>
    <n v="73585.34199999999"/>
    <n v="0"/>
    <s v="USD"/>
    <x v="11"/>
    <n v="0"/>
    <n v="0"/>
    <x v="0"/>
  </r>
  <r>
    <x v="21"/>
    <s v="31HS113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31HS115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1"/>
    <s v="31HS11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31HS115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6HS088 UBS AG Regulatory"/>
    <s v="UBS AG"/>
    <s v="0"/>
    <n v="100000"/>
    <s v="0"/>
    <n v="100000"/>
    <n v="5904.2999999999993"/>
    <n v="0"/>
    <n v="0"/>
    <n v="0"/>
    <n v="0"/>
    <n v="0"/>
    <n v="5904.2999999999993"/>
    <n v="0"/>
    <n v="0"/>
    <n v="-"/>
    <n v="5904.2999999999993"/>
    <n v="0"/>
    <s v="USD"/>
    <x v="6"/>
    <n v="0"/>
    <n v="0"/>
    <x v="0"/>
  </r>
  <r>
    <x v="18"/>
    <s v="26HS088 UBS AG Regulatory"/>
    <s v="UBS AG"/>
    <s v="0"/>
    <n v="100000"/>
    <s v="0"/>
    <n v="100000"/>
    <n v="5904.2999999999993"/>
    <n v="0"/>
    <n v="0"/>
    <n v="0"/>
    <n v="0"/>
    <n v="0"/>
    <n v="5904.2999999999993"/>
    <n v="0"/>
    <n v="0"/>
    <n v="-"/>
    <n v="5904.2999999999993"/>
    <n v="0"/>
    <s v="USD"/>
    <x v="11"/>
    <n v="0"/>
    <n v="0"/>
    <x v="0"/>
  </r>
  <r>
    <x v="22"/>
    <s v="31HS11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2"/>
    <s v="31HS11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6"/>
    <s v="21HS118 Standard Chartered Bank Regulatory"/>
    <s v="Standard Chartered Bank"/>
    <s v="0"/>
    <n v="100000"/>
    <s v="0"/>
    <n v="100000"/>
    <n v="-388042.50172538444"/>
    <n v="0"/>
    <n v="0"/>
    <n v="-870000"/>
    <n v="0"/>
    <n v="480000"/>
    <n v="-388042.50172538444"/>
    <n v="0"/>
    <n v="0"/>
    <n v="-"/>
    <n v="-388042.50172538444"/>
    <n v="480000"/>
    <s v="USD"/>
    <x v="9"/>
    <n v="0"/>
    <n v="4"/>
    <x v="1"/>
  </r>
  <r>
    <x v="26"/>
    <s v="21HS118 Standard Chartered Bank Regulatory"/>
    <s v="Standard Chartered Bank"/>
    <s v="0"/>
    <n v="100000"/>
    <s v="0"/>
    <n v="100000"/>
    <n v="-388042.50172538444"/>
    <n v="0"/>
    <n v="0"/>
    <n v="-870000"/>
    <n v="0"/>
    <n v="0"/>
    <n v="-388042.50172538444"/>
    <n v="0"/>
    <n v="0"/>
    <n v="-"/>
    <n v="-388042.50172538444"/>
    <n v="0"/>
    <s v="USD"/>
    <x v="6"/>
    <n v="0"/>
    <n v="0"/>
    <x v="0"/>
  </r>
  <r>
    <x v="26"/>
    <s v="21HS118 Barclays Bank PLC Regulatory"/>
    <s v="Barclays Bank PLC"/>
    <s v="0"/>
    <n v="100000"/>
    <s v="0"/>
    <n v="100000"/>
    <n v="148673.34000000003"/>
    <n v="110000"/>
    <n v="0"/>
    <n v="0"/>
    <n v="0"/>
    <n v="0"/>
    <n v="148673.34000000003"/>
    <n v="0"/>
    <n v="0"/>
    <n v="-"/>
    <n v="148673.34000000003"/>
    <n v="0"/>
    <s v="USD"/>
    <x v="4"/>
    <n v="0"/>
    <n v="0"/>
    <x v="0"/>
  </r>
  <r>
    <x v="18"/>
    <s v="HCM-26HS088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HCM-31HS090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HCM-31HS091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HCM-31HS092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CM-31HS093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HCM-30HS052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HCM-30HS053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HCM-30HS054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HCM-30HS055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HCM-30HS056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HCM-30HS070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6"/>
    <s v="21HS118 Credit Suisse International Regulatory"/>
    <s v="Credit Suisse International."/>
    <s v="0"/>
    <n v="100000"/>
    <s v="0"/>
    <n v="100000"/>
    <n v="-4692.4400000000005"/>
    <n v="0"/>
    <n v="0"/>
    <n v="-50000"/>
    <n v="0"/>
    <n v="0"/>
    <n v="-4692.4400000000005"/>
    <n v="0"/>
    <n v="0"/>
    <n v="-"/>
    <n v="-4692.4400000000005"/>
    <n v="0"/>
    <s v="USD"/>
    <x v="6"/>
    <n v="0"/>
    <n v="0"/>
    <x v="0"/>
  </r>
  <r>
    <x v="26"/>
    <s v="21HS118 Credit Suisse International Regulatory"/>
    <s v="Credit Suisse International."/>
    <s v="0"/>
    <n v="100000"/>
    <s v="0"/>
    <n v="100000"/>
    <n v="-4692.4400000000005"/>
    <n v="0"/>
    <n v="0"/>
    <n v="-50000"/>
    <n v="0"/>
    <n v="0"/>
    <n v="-4692.4400000000005"/>
    <n v="0"/>
    <n v="0"/>
    <n v="-"/>
    <n v="-4692.4400000000005"/>
    <n v="0"/>
    <s v="USD"/>
    <x v="10"/>
    <n v="0"/>
    <n v="0"/>
    <x v="0"/>
  </r>
  <r>
    <x v="17"/>
    <s v="31HS090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31HS091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31HS092 Credit Suisse International Regulatory"/>
    <s v="Credit Suisse International."/>
    <s v="0"/>
    <n v="100000"/>
    <s v="0"/>
    <n v="100000"/>
    <n v="-25911.63"/>
    <n v="0"/>
    <n v="0"/>
    <n v="0"/>
    <n v="0"/>
    <n v="0"/>
    <n v="-25911.63"/>
    <n v="0"/>
    <n v="0"/>
    <n v="-"/>
    <n v="-25911.63"/>
    <n v="0"/>
    <s v="USD"/>
    <x v="6"/>
    <n v="0"/>
    <n v="0"/>
    <x v="0"/>
  </r>
  <r>
    <x v="14"/>
    <s v="31HS092 Credit Suisse International Regulatory"/>
    <s v="Credit Suisse International."/>
    <s v="0"/>
    <n v="100000"/>
    <s v="0"/>
    <n v="100000"/>
    <n v="-25911.63"/>
    <n v="0"/>
    <n v="0"/>
    <n v="0"/>
    <n v="0"/>
    <n v="0"/>
    <n v="-25911.63"/>
    <n v="0"/>
    <n v="0"/>
    <n v="-"/>
    <n v="-25911.63"/>
    <n v="0"/>
    <s v="USD"/>
    <x v="10"/>
    <n v="0"/>
    <n v="0"/>
    <x v="0"/>
  </r>
  <r>
    <x v="16"/>
    <s v="31HS09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6HS088 Credit Suisse International Regulatory"/>
    <s v="Credit Suisse International."/>
    <s v="0"/>
    <n v="100000"/>
    <s v="0"/>
    <n v="100000"/>
    <n v="4145.652"/>
    <n v="0"/>
    <n v="0"/>
    <n v="0"/>
    <n v="0"/>
    <n v="0"/>
    <n v="4145.652"/>
    <n v="0"/>
    <n v="0"/>
    <n v="-"/>
    <n v="4145.652"/>
    <n v="0"/>
    <s v="USD"/>
    <x v="11"/>
    <n v="0"/>
    <n v="0"/>
    <x v="0"/>
  </r>
  <r>
    <x v="18"/>
    <s v="26HS088 Credit Suisse International Regulatory"/>
    <s v="Credit Suisse International."/>
    <s v="0"/>
    <n v="100000"/>
    <s v="0"/>
    <n v="100000"/>
    <n v="4145.652"/>
    <n v="0"/>
    <n v="0"/>
    <n v="0"/>
    <n v="0"/>
    <n v="0"/>
    <n v="4145.652"/>
    <n v="0"/>
    <n v="0"/>
    <n v="-"/>
    <n v="4145.652"/>
    <n v="0"/>
    <s v="USD"/>
    <x v="6"/>
    <n v="0"/>
    <n v="0"/>
    <x v="0"/>
  </r>
  <r>
    <x v="21"/>
    <s v="31HS11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1"/>
    <s v="31HS11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2"/>
    <s v="31HS114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31HS115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30HS052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30HS054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30HS056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8"/>
    <s v="30HS056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9"/>
    <s v="30HS070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HCM-31HS090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HCM-31HS091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HCM-31HS092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CM-31HS093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HCM-26HS088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1"/>
    <s v="HCM-31HS113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CM-31HS114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HCM-31HS115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HCM-30HS052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HCM-30HS053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HCM-30HS054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HCM-30HS055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HCM-30HS056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HCM-30HS070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6"/>
    <s v="21HS118 JP Morgan Chase Bank N.A. Regulatory"/>
    <s v="JP Morgan Chase Bank N.A."/>
    <s v="0"/>
    <n v="100000"/>
    <s v="0"/>
    <n v="100000"/>
    <n v="487887.73"/>
    <n v="580000"/>
    <n v="0"/>
    <n v="0"/>
    <n v="0"/>
    <n v="0"/>
    <n v="487887.73"/>
    <n v="0"/>
    <n v="0"/>
    <n v="-"/>
    <n v="487887.73"/>
    <n v="0"/>
    <s v="USD"/>
    <x v="4"/>
    <n v="0"/>
    <n v="0"/>
    <x v="0"/>
  </r>
  <r>
    <x v="3"/>
    <s v="24HS030 UBS AG Regulatory"/>
    <s v="UBS AG"/>
    <s v="0"/>
    <n v="100000"/>
    <s v="0"/>
    <n v="100000"/>
    <n v="7381.2199999999993"/>
    <n v="0"/>
    <n v="0"/>
    <n v="0"/>
    <n v="0"/>
    <n v="0"/>
    <n v="7381.2199999999993"/>
    <n v="0"/>
    <n v="0"/>
    <n v="-"/>
    <n v="7381.2199999999993"/>
    <n v="0"/>
    <s v="USD"/>
    <x v="4"/>
    <n v="0"/>
    <n v="0"/>
    <x v="0"/>
  </r>
  <r>
    <x v="7"/>
    <s v="22HS08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7"/>
    <s v="22HS08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6"/>
    <s v="21HS118 UBS AG Regulatory"/>
    <s v="UBS AG"/>
    <s v="0"/>
    <n v="100000"/>
    <s v="0"/>
    <n v="100000"/>
    <n v="-69038.570000000007"/>
    <n v="0"/>
    <n v="0"/>
    <n v="0"/>
    <n v="0"/>
    <n v="0"/>
    <n v="-69038.570000000007"/>
    <n v="0"/>
    <n v="0"/>
    <n v="-"/>
    <n v="-69038.570000000007"/>
    <n v="0"/>
    <s v="USD"/>
    <x v="10"/>
    <n v="0"/>
    <n v="0"/>
    <x v="0"/>
  </r>
  <r>
    <x v="26"/>
    <s v="21HS118 UBS AG Regulatory"/>
    <s v="UBS AG"/>
    <s v="0"/>
    <n v="100000"/>
    <s v="0"/>
    <n v="100000"/>
    <n v="-69038.570000000007"/>
    <n v="0"/>
    <n v="0"/>
    <n v="0"/>
    <n v="0"/>
    <n v="0"/>
    <n v="-69038.570000000007"/>
    <n v="0"/>
    <n v="0"/>
    <n v="-"/>
    <n v="-69038.570000000007"/>
    <n v="0"/>
    <s v="USD"/>
    <x v="6"/>
    <n v="0"/>
    <n v="0"/>
    <x v="0"/>
  </r>
  <r>
    <x v="16"/>
    <s v="HGIF GHYB Euro High Yield GHY"/>
    <s v="Societe Generale."/>
    <s v="0"/>
    <n v="100000"/>
    <s v="0"/>
    <n v="10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21"/>
    <s v="HCM-31HS113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CM-31HS114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HCM-31HS115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"/>
    <s v="21HS001 State Street Bank and Trust Company Regulatory"/>
    <s v="State Street Bank and Trust Company"/>
    <s v="0"/>
    <n v="25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22HS002 State Street Bank and Trust Company Regulatory"/>
    <s v="State Street Bank and Trust Company"/>
    <s v="0"/>
    <n v="25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0"/>
    <s v="24HS015 State Street Bank and Trust Company Regulatory"/>
    <s v="State Street Bank and Trust Company"/>
    <s v="0"/>
    <n v="25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30HS052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30HS054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State Street Bank and Trust Company Regulatory"/>
    <s v="State Street Bank and Trust Company"/>
    <s v="0"/>
    <n v="100000"/>
    <s v="0"/>
    <n v="150000"/>
    <n v="128865"/>
    <n v="170000"/>
    <n v="0"/>
    <n v="0"/>
    <n v="0"/>
    <n v="0"/>
    <n v="128865"/>
    <n v="0"/>
    <n v="0"/>
    <n v="-"/>
    <n v="128865"/>
    <n v="0"/>
    <s v="USD"/>
    <x v="4"/>
    <n v="0"/>
    <n v="0"/>
    <x v="0"/>
  </r>
  <r>
    <x v="8"/>
    <s v="30HS056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30HS070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6HS088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31HS090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5"/>
    <s v="31HS091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31HS092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1"/>
    <s v="31HS113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31HS114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31HS115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6"/>
    <s v="21HS118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HGIF - HSBC Global Investment Funds Global High Income Bond US"/>
    <s v="Banco Santander, S.A., London Branch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HGIF Global High Income Bond EUR"/>
    <s v="Royal Bank of Canad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GIF Global High Yield Bond Fund"/>
    <s v="Royal Bank of Canad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GIF - Global Short Duration High Yield Bond (Eur HY)"/>
    <s v="Royal Bank of Canad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HGIF - Global Corporate Bond"/>
    <s v="Morgan Stanley and Co. International PLC"/>
    <s v="0"/>
    <n v="500000"/>
    <s v="0"/>
    <n v="50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27"/>
    <s v="HGIF - Global Corporate Bond"/>
    <s v="Societe Generale."/>
    <s v="0"/>
    <n v="250000"/>
    <s v="0"/>
    <n v="250000"/>
    <n v="7605.3317351550004"/>
    <n v="0"/>
    <n v="0"/>
    <n v="-260000"/>
    <n v="0"/>
    <n v="10000"/>
    <n v="7605.3317351550004"/>
    <n v="0"/>
    <n v="0"/>
    <n v="-"/>
    <n v="8843.1"/>
    <n v="11627.500690237508"/>
    <s v="EUR"/>
    <x v="8"/>
    <n v="0"/>
    <n v="0"/>
    <x v="0"/>
  </r>
  <r>
    <x v="27"/>
    <s v="HGIF - Global Corporate Bond"/>
    <s v="Societe Generale."/>
    <s v="0"/>
    <n v="250000"/>
    <s v="0"/>
    <n v="250000"/>
    <n v="7605.3317351550004"/>
    <n v="0"/>
    <n v="0"/>
    <n v="-260000"/>
    <n v="0"/>
    <n v="0"/>
    <n v="7605.3317351550004"/>
    <n v="0"/>
    <n v="0"/>
    <n v="-"/>
    <n v="8843.1"/>
    <n v="0"/>
    <s v="EUR"/>
    <x v="6"/>
    <n v="0"/>
    <n v="0"/>
    <x v="0"/>
  </r>
  <r>
    <x v="27"/>
    <s v="HGIF - Global Corporate Bond"/>
    <s v="Societe Generale."/>
    <s v="0"/>
    <n v="250000"/>
    <s v="0"/>
    <n v="250000"/>
    <n v="7605.3317351550004"/>
    <n v="0"/>
    <n v="0"/>
    <n v="-260000"/>
    <n v="0"/>
    <n v="260000"/>
    <n v="7605.3317351550004"/>
    <n v="0"/>
    <n v="0"/>
    <n v="-"/>
    <n v="8843.1"/>
    <n v="302315.01794617524"/>
    <s v="EUR"/>
    <x v="9"/>
    <n v="0"/>
    <n v="4"/>
    <x v="1"/>
  </r>
  <r>
    <x v="28"/>
    <s v="22HS12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HGIF - Global Corporate Bond"/>
    <s v="HSBC Bank PLC"/>
    <s v="0"/>
    <n v="500000"/>
    <s v="0"/>
    <n v="50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27"/>
    <s v="HGIF - Global Corporate Bond"/>
    <s v="Nomura International plc"/>
    <s v="0"/>
    <n v="500000"/>
    <s v="0"/>
    <n v="50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27"/>
    <s v="HGIF - Global Corporate Bond"/>
    <s v="Royal Bank of Canada"/>
    <s v="0"/>
    <n v="300000"/>
    <s v="0"/>
    <n v="300000"/>
    <n v="-2678499.9485013001"/>
    <n v="0"/>
    <n v="0"/>
    <n v="-1020000"/>
    <n v="0"/>
    <n v="-1660000"/>
    <n v="-2678499.9485013001"/>
    <n v="0"/>
    <n v="0"/>
    <n v="-"/>
    <n v="-3114426"/>
    <n v="-1930165.1145794264"/>
    <s v="EUR"/>
    <x v="2"/>
    <n v="1"/>
    <n v="0"/>
    <x v="2"/>
  </r>
  <r>
    <x v="25"/>
    <s v="23HS12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5"/>
    <s v="23HS12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5"/>
    <s v="23HS12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2"/>
    <s v="24HS086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2"/>
    <s v="24HS086 Standard Chartered Bank Regulatory"/>
    <s v="Standard Chartered Bank"/>
    <s v="0"/>
    <n v="100000"/>
    <s v="0"/>
    <n v="100000"/>
    <n v="168968.01666770177"/>
    <n v="250000"/>
    <n v="0"/>
    <n v="0"/>
    <n v="0"/>
    <n v="0"/>
    <n v="168968.01666770177"/>
    <n v="0"/>
    <n v="0"/>
    <n v="-"/>
    <n v="168968.01666770177"/>
    <n v="0"/>
    <s v="USD"/>
    <x v="11"/>
    <n v="0"/>
    <n v="0"/>
    <x v="0"/>
  </r>
  <r>
    <x v="12"/>
    <s v="24HS086 Standard Chartered Bank Regulatory"/>
    <s v="Standard Chartered Bank"/>
    <s v="0"/>
    <n v="100000"/>
    <s v="0"/>
    <n v="100000"/>
    <n v="168968.01666770177"/>
    <n v="250000"/>
    <n v="0"/>
    <n v="0"/>
    <n v="0"/>
    <n v="0"/>
    <n v="168968.01666770177"/>
    <n v="0"/>
    <n v="0"/>
    <n v="-"/>
    <n v="168968.01666770177"/>
    <n v="0"/>
    <s v="USD"/>
    <x v="6"/>
    <n v="0"/>
    <n v="0"/>
    <x v="0"/>
  </r>
  <r>
    <x v="29"/>
    <s v="HGIF - Global Corporate Bond (US FI)"/>
    <s v="HSBC Bank PLC"/>
    <s v="0"/>
    <n v="1000000"/>
    <s v="0"/>
    <n v="10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HGIF - Global Corporate Bond (UK FI)"/>
    <s v="HSBC Bank PLC"/>
    <s v="0"/>
    <n v="1000000"/>
    <s v="0"/>
    <n v="10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HGIF - Global Corporate Bond (Overlay)"/>
    <s v="HSBC Bank PLC"/>
    <s v="0"/>
    <n v="1000000"/>
    <s v="0"/>
    <n v="10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30HS05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1"/>
    <s v="30HS05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9"/>
    <s v="30HS05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30HS05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30HS056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31HS090 Morgan Stanley and Co. International PLC Regulatory"/>
    <s v="Morgan Stanley and Co. International PLC"/>
    <s v="0"/>
    <n v="100000"/>
    <s v="0"/>
    <n v="100000"/>
    <n v="128168"/>
    <n v="160000"/>
    <n v="0"/>
    <n v="0"/>
    <n v="0"/>
    <n v="0"/>
    <n v="128168"/>
    <n v="0"/>
    <n v="0"/>
    <n v="-"/>
    <n v="128168"/>
    <n v="0"/>
    <s v="USD"/>
    <x v="11"/>
    <n v="0"/>
    <n v="0"/>
    <x v="0"/>
  </r>
  <r>
    <x v="17"/>
    <s v="31HS090 Morgan Stanley and Co. International PLC Regulatory"/>
    <s v="Morgan Stanley and Co. International PLC"/>
    <s v="0"/>
    <n v="100000"/>
    <s v="0"/>
    <n v="100000"/>
    <n v="128168"/>
    <n v="160000"/>
    <n v="0"/>
    <n v="0"/>
    <n v="0"/>
    <n v="0"/>
    <n v="128168"/>
    <n v="0"/>
    <n v="0"/>
    <n v="-"/>
    <n v="128168"/>
    <n v="0"/>
    <s v="USD"/>
    <x v="6"/>
    <n v="0"/>
    <n v="0"/>
    <x v="0"/>
  </r>
  <r>
    <x v="15"/>
    <s v="31HS091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5"/>
    <s v="31HS091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4"/>
    <s v="31HS09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31HS09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6"/>
    <s v="31HS09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2"/>
    <s v="31HS11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2"/>
    <s v="31HS11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3"/>
    <s v="31HS11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3"/>
    <s v="31HS11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1"/>
    <s v="31HS11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1"/>
    <s v="31HS11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9"/>
    <s v="30HS070 Morgan Stanley and Co. International PLC Regulatory"/>
    <s v="Morgan Stanley and Co. International PLC"/>
    <s v="0"/>
    <n v="100000"/>
    <s v="0"/>
    <n v="100000"/>
    <n v="73529"/>
    <n v="90000"/>
    <n v="0"/>
    <n v="0"/>
    <n v="0"/>
    <n v="0"/>
    <n v="73529"/>
    <n v="0"/>
    <n v="0"/>
    <n v="-"/>
    <n v="73529"/>
    <n v="0"/>
    <s v="USD"/>
    <x v="4"/>
    <n v="0"/>
    <n v="0"/>
    <x v="0"/>
  </r>
  <r>
    <x v="10"/>
    <s v="30HS05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0"/>
    <s v="30HS05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8"/>
    <s v="26HS088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18"/>
    <s v="26HS088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6"/>
    <s v="21HS118 Morgan Stanley and Co. International PLC Regulatory"/>
    <s v="Morgan Stanley and Co. International PLC"/>
    <s v="0"/>
    <n v="100000"/>
    <s v="0"/>
    <n v="100000"/>
    <n v="108583"/>
    <n v="0"/>
    <n v="0"/>
    <n v="0"/>
    <n v="0"/>
    <n v="110000"/>
    <n v="108583"/>
    <n v="0"/>
    <n v="0"/>
    <n v="-"/>
    <n v="108583"/>
    <n v="110000"/>
    <s v="USD"/>
    <x v="8"/>
    <n v="0"/>
    <n v="0"/>
    <x v="0"/>
  </r>
  <r>
    <x v="26"/>
    <s v="21HS118 Morgan Stanley and Co. International PLC Regulatory"/>
    <s v="Morgan Stanley and Co. International PLC"/>
    <s v="0"/>
    <n v="100000"/>
    <s v="0"/>
    <n v="100000"/>
    <n v="108583"/>
    <n v="0"/>
    <n v="0"/>
    <n v="0"/>
    <n v="0"/>
    <n v="0"/>
    <n v="108583"/>
    <n v="0"/>
    <n v="0"/>
    <n v="-"/>
    <n v="108583"/>
    <n v="0"/>
    <s v="USD"/>
    <x v="6"/>
    <n v="0"/>
    <n v="0"/>
    <x v="0"/>
  </r>
  <r>
    <x v="4"/>
    <s v="27HS051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5"/>
    <s v="23HS120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2"/>
    <s v="24HS086 Morgan Stanley and Co. International PLC Regulatory"/>
    <s v="Morgan Stanley and Co. International PLC"/>
    <s v="0"/>
    <n v="250000"/>
    <s v="0"/>
    <n v="250000"/>
    <n v="-1744926.7110516361"/>
    <n v="0"/>
    <n v="0"/>
    <n v="-1660000"/>
    <n v="0"/>
    <n v="0"/>
    <n v="-1744926.7110516361"/>
    <n v="0"/>
    <n v="0"/>
    <n v="-"/>
    <n v="-1744926.7110516361"/>
    <n v="0"/>
    <s v="USD"/>
    <x v="10"/>
    <n v="0"/>
    <n v="0"/>
    <x v="0"/>
  </r>
  <r>
    <x v="12"/>
    <s v="24HS086 Morgan Stanley and Co. International PLC Regulatory"/>
    <s v="Morgan Stanley and Co. International PLC"/>
    <s v="0"/>
    <n v="250000"/>
    <s v="0"/>
    <n v="250000"/>
    <n v="-1744926.7110516361"/>
    <n v="0"/>
    <n v="0"/>
    <n v="-1660000"/>
    <n v="0"/>
    <n v="0"/>
    <n v="-1744926.7110516361"/>
    <n v="0"/>
    <n v="0"/>
    <n v="-"/>
    <n v="-1744926.7110516361"/>
    <n v="0"/>
    <s v="USD"/>
    <x v="6"/>
    <n v="0"/>
    <n v="0"/>
    <x v="0"/>
  </r>
  <r>
    <x v="9"/>
    <s v="HGIF Global High Income Bond - EURO Credit GHI Sleeve"/>
    <s v="BANK OF NOVA SCOTI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GIF Global High Yield Bond - Euro High Yield GHY"/>
    <s v="BANK OF NOVA SCOTI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GIF Global Short Duration High Yield Bond - EUR HY"/>
    <s v="BANK OF NOVA SCOTI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2"/>
    <s v="30HS159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3"/>
    <s v="30HS158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4"/>
    <s v="30HS15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4"/>
    <s v="30HS15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5"/>
    <s v="30HS157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6"/>
    <s v="30HS155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7"/>
    <s v="30HS15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8"/>
    <s v="31HS153 UBS AG Regulatory"/>
    <s v="UBS AG"/>
    <s v="0"/>
    <n v="100000"/>
    <s v="0"/>
    <n v="100000"/>
    <n v="1221.5"/>
    <n v="0"/>
    <n v="0"/>
    <n v="0"/>
    <n v="0"/>
    <n v="0"/>
    <n v="1221.5"/>
    <n v="0"/>
    <n v="0"/>
    <n v="-"/>
    <n v="1221.5"/>
    <n v="0"/>
    <s v="USD"/>
    <x v="4"/>
    <n v="0"/>
    <n v="0"/>
    <x v="0"/>
  </r>
  <r>
    <x v="39"/>
    <s v="31HS15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9"/>
    <s v="31HS15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40"/>
    <s v="31HS151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1"/>
    <s v="31HS15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2"/>
    <s v="31HS167 Standard Chartered Bank Regulatory"/>
    <s v="Standard Chartered Bank"/>
    <s v="0"/>
    <n v="100000"/>
    <s v="0"/>
    <n v="100000"/>
    <n v="-3946.1573861021625"/>
    <n v="0"/>
    <n v="0"/>
    <n v="0"/>
    <n v="0"/>
    <n v="0"/>
    <n v="-3946.1573861021625"/>
    <n v="0"/>
    <n v="0"/>
    <n v="-"/>
    <n v="-3946.1573861021625"/>
    <n v="0"/>
    <s v="USD"/>
    <x v="0"/>
    <n v="0"/>
    <n v="0"/>
    <x v="0"/>
  </r>
  <r>
    <x v="43"/>
    <s v="31HS166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4"/>
    <s v="31HS165 Standard Chartered Bank Regulatory"/>
    <s v="Standard Chartered Bank"/>
    <s v="0"/>
    <n v="100000"/>
    <s v="0"/>
    <n v="100000"/>
    <n v="-634.29206933578769"/>
    <n v="0"/>
    <n v="0"/>
    <n v="0"/>
    <n v="0"/>
    <n v="0"/>
    <n v="-634.29206933578769"/>
    <n v="0"/>
    <n v="0"/>
    <n v="-"/>
    <n v="-634.29206933578769"/>
    <n v="0"/>
    <s v="USD"/>
    <x v="0"/>
    <n v="0"/>
    <n v="0"/>
    <x v="0"/>
  </r>
  <r>
    <x v="45"/>
    <s v="31HS164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5"/>
    <s v="23HS120 Goldman Sachs International Regulatory"/>
    <s v="Goldman Sachs International"/>
    <s v="0"/>
    <n v="100000"/>
    <s v="0"/>
    <n v="100000"/>
    <n v="-1628986.1034506871"/>
    <n v="0"/>
    <n v="0"/>
    <n v="-2720000"/>
    <n v="0"/>
    <n v="1090000"/>
    <n v="-1628986.1034506871"/>
    <n v="0"/>
    <n v="0"/>
    <n v="-"/>
    <n v="-1628986.1034506871"/>
    <n v="1090000"/>
    <s v="USD"/>
    <x v="1"/>
    <n v="0"/>
    <n v="1"/>
    <x v="1"/>
  </r>
  <r>
    <x v="25"/>
    <s v="23HS120 Goldman Sachs International Regulatory"/>
    <s v="Goldman Sachs International"/>
    <s v="0"/>
    <n v="100000"/>
    <s v="0"/>
    <n v="100000"/>
    <n v="-1628986.1034506871"/>
    <n v="0"/>
    <n v="0"/>
    <n v="-2720000"/>
    <n v="0"/>
    <n v="-640000"/>
    <n v="-1628986.1034506871"/>
    <n v="-690000"/>
    <n v="0"/>
    <n v="-50000"/>
    <n v="-1628986.1034506871"/>
    <n v="-640000"/>
    <s v="USD"/>
    <x v="2"/>
    <n v="1"/>
    <n v="0"/>
    <x v="2"/>
  </r>
  <r>
    <x v="26"/>
    <s v="21HS118 Goldman Sachs International Regulatory"/>
    <s v="Goldman Sachs International"/>
    <s v="0"/>
    <n v="100000"/>
    <s v="0"/>
    <n v="100000"/>
    <n v="1152908.5859999999"/>
    <n v="980000"/>
    <n v="0"/>
    <n v="0"/>
    <n v="0"/>
    <n v="180000"/>
    <n v="1152908.5859999999"/>
    <n v="0"/>
    <n v="0"/>
    <n v="-"/>
    <n v="1152908.5859999999"/>
    <n v="180000"/>
    <s v="USD"/>
    <x v="8"/>
    <n v="0"/>
    <n v="0"/>
    <x v="0"/>
  </r>
  <r>
    <x v="26"/>
    <s v="21HS118 Goldman Sachs International Regulatory"/>
    <s v="Goldman Sachs International"/>
    <s v="0"/>
    <n v="100000"/>
    <s v="0"/>
    <n v="100000"/>
    <n v="1152908.5859999999"/>
    <n v="980000"/>
    <n v="0"/>
    <n v="0"/>
    <n v="0"/>
    <n v="0"/>
    <n v="1152908.5859999999"/>
    <n v="0"/>
    <n v="0"/>
    <n v="-"/>
    <n v="1152908.5859999999"/>
    <n v="0"/>
    <s v="USD"/>
    <x v="6"/>
    <n v="0"/>
    <n v="0"/>
    <x v="0"/>
  </r>
  <r>
    <x v="1"/>
    <s v="HCM-21HS001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7"/>
    <s v="HCM-31HS090-BARCAPCME"/>
    <s v="Barclays Capital (CCP)"/>
    <s v="0"/>
    <n v="0"/>
    <s v="0"/>
    <n v="0"/>
    <n v="-654966.64"/>
    <n v="0"/>
    <n v="0"/>
    <n v="-455799.87"/>
    <n v="0"/>
    <n v="-199166.77000000002"/>
    <n v="-654966.64"/>
    <n v="0"/>
    <n v="0"/>
    <n v="-"/>
    <n v="-654966.64"/>
    <n v="-199166.77000000002"/>
    <s v="USD"/>
    <x v="12"/>
    <n v="4"/>
    <n v="0"/>
    <x v="2"/>
  </r>
  <r>
    <x v="2"/>
    <s v="HCM-22HS002-BARCAPCME"/>
    <s v="Barclays Capital (CCP)"/>
    <s v="0"/>
    <n v="0"/>
    <s v="0"/>
    <n v="0"/>
    <n v="0"/>
    <n v="0"/>
    <n v="0"/>
    <n v="-1777757.12"/>
    <n v="0"/>
    <n v="1777757.12"/>
    <n v="0"/>
    <n v="0"/>
    <n v="0"/>
    <n v="-"/>
    <n v="0"/>
    <n v="1777757.12"/>
    <s v="USD"/>
    <x v="1"/>
    <n v="0"/>
    <n v="1"/>
    <x v="1"/>
  </r>
  <r>
    <x v="24"/>
    <s v="HCM-21HS07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"/>
    <s v="HCM-22HS082-BARCAPCME"/>
    <s v="Barclays Capital (CCP)"/>
    <s v="0"/>
    <n v="0"/>
    <s v="0"/>
    <n v="0"/>
    <n v="-11070.62"/>
    <n v="0"/>
    <n v="0"/>
    <n v="0"/>
    <n v="0"/>
    <n v="-11070.62"/>
    <n v="-11070.62"/>
    <n v="0"/>
    <n v="0"/>
    <n v="-"/>
    <n v="-11070.62"/>
    <n v="-11070.62"/>
    <s v="USD"/>
    <x v="12"/>
    <n v="4"/>
    <n v="0"/>
    <x v="2"/>
  </r>
  <r>
    <x v="13"/>
    <s v="HCM-22HS087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5"/>
    <s v="HCM-23HS120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0"/>
    <s v="HCM-24HS01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HCM-24HS030-BARCAPCME"/>
    <s v="Barclays Capital (CCP)"/>
    <s v="0"/>
    <n v="0"/>
    <s v="0"/>
    <n v="0"/>
    <n v="0"/>
    <n v="0"/>
    <n v="0"/>
    <n v="-723671.37"/>
    <n v="0"/>
    <n v="723671.37"/>
    <n v="0"/>
    <n v="0"/>
    <n v="0"/>
    <n v="-"/>
    <n v="0"/>
    <n v="723671.37"/>
    <s v="USD"/>
    <x v="1"/>
    <n v="0"/>
    <n v="1"/>
    <x v="1"/>
  </r>
  <r>
    <x v="6"/>
    <s v="HCM-25HS077-BARCAPCME"/>
    <s v="Barclays Capital (CCP)"/>
    <s v="0"/>
    <n v="0"/>
    <s v="0"/>
    <n v="0"/>
    <n v="-133804.10999999999"/>
    <n v="0"/>
    <n v="0"/>
    <n v="-179403.76"/>
    <n v="0"/>
    <n v="45599.650000000023"/>
    <n v="-133804.10999999999"/>
    <n v="0"/>
    <n v="0"/>
    <n v="-"/>
    <n v="-133804.10999999999"/>
    <n v="45599.650000000023"/>
    <s v="USD"/>
    <x v="13"/>
    <n v="0"/>
    <n v="4"/>
    <x v="1"/>
  </r>
  <r>
    <x v="18"/>
    <s v="HCM-26HS088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HCM-30HS052-BARCAPCME"/>
    <s v="Barclays Capital (CCP)"/>
    <s v="0"/>
    <n v="0"/>
    <s v="0"/>
    <n v="0"/>
    <n v="-354598.79"/>
    <n v="0"/>
    <n v="0"/>
    <n v="0"/>
    <n v="0"/>
    <n v="-354598.79"/>
    <n v="-354598.79"/>
    <n v="0"/>
    <n v="0"/>
    <n v="-"/>
    <n v="-354598.79"/>
    <n v="-354598.79"/>
    <s v="USD"/>
    <x v="12"/>
    <n v="4"/>
    <n v="0"/>
    <x v="2"/>
  </r>
  <r>
    <x v="11"/>
    <s v="HCM-30HS053-BARCAPCME"/>
    <s v="Barclays Capital (CCP)"/>
    <s v="0"/>
    <n v="0"/>
    <s v="0"/>
    <n v="0"/>
    <n v="-665734.86"/>
    <n v="0"/>
    <n v="0"/>
    <n v="-0.3"/>
    <n v="0"/>
    <n v="-665734.55999999994"/>
    <n v="-665734.86"/>
    <n v="0"/>
    <n v="0"/>
    <n v="-"/>
    <n v="-665734.86"/>
    <n v="-665734.55999999994"/>
    <s v="USD"/>
    <x v="12"/>
    <n v="4"/>
    <n v="0"/>
    <x v="2"/>
  </r>
  <r>
    <x v="9"/>
    <s v="HCM-30HS05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HCM-30HS05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HCM-30HS056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HCM-30HS070-BARCAPCME"/>
    <s v="Barclays Capital (CCP)"/>
    <s v="0"/>
    <n v="0"/>
    <s v="0"/>
    <n v="0"/>
    <n v="0"/>
    <n v="0"/>
    <n v="0"/>
    <n v="-455799.87"/>
    <n v="0"/>
    <n v="455799.87"/>
    <n v="0"/>
    <n v="0"/>
    <n v="0"/>
    <n v="-"/>
    <n v="0"/>
    <n v="455799.87"/>
    <s v="USD"/>
    <x v="1"/>
    <n v="0"/>
    <n v="1"/>
    <x v="1"/>
  </r>
  <r>
    <x v="15"/>
    <s v="HCM-31HS091-BARCAPCME"/>
    <s v="Barclays Capital (CCP)"/>
    <s v="0"/>
    <n v="0"/>
    <s v="0"/>
    <n v="0"/>
    <n v="-1069931.03"/>
    <n v="0"/>
    <n v="0"/>
    <n v="-184282.75"/>
    <n v="0"/>
    <n v="-885648.28"/>
    <n v="-1069931.03"/>
    <n v="0"/>
    <n v="0"/>
    <n v="-"/>
    <n v="-1069931.03"/>
    <n v="-885648.28"/>
    <s v="USD"/>
    <x v="12"/>
    <n v="4"/>
    <n v="0"/>
    <x v="2"/>
  </r>
  <r>
    <x v="14"/>
    <s v="HCM-31HS092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CM-31HS09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1"/>
    <s v="HCM-31HS11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CM-31HS11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HCM-31HS11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"/>
    <s v="HCM-21HS001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"/>
    <s v="HCM-22HS00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"/>
    <s v="HCM-22HS08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3"/>
    <s v="HCM-22HS087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4"/>
    <s v="HCM-21HS07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5"/>
    <s v="HCM-23HS12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0"/>
    <s v="HCM-24HS015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HCM-24HS03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"/>
    <s v="HCM-25HS077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HCM-26HS088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0"/>
    <s v="HCM-30HS05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1"/>
    <s v="HCM-30HS05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9"/>
    <s v="HCM-30HS054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"/>
    <s v="HCM-30HS055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"/>
    <s v="HCM-30HS056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9"/>
    <s v="HCM-30HS07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7"/>
    <s v="HCM-31HS090-BARCAPCME"/>
    <s v="Barclays Capital (CCP)"/>
    <s v="0"/>
    <n v="0"/>
    <s v="0"/>
    <n v="0"/>
    <n v="0"/>
    <n v="0"/>
    <n v="0"/>
    <n v="-2.72"/>
    <n v="0"/>
    <n v="2.72"/>
    <n v="0"/>
    <n v="0"/>
    <n v="0"/>
    <n v="-"/>
    <n v="0"/>
    <n v="2.72"/>
    <s v="USD"/>
    <x v="1"/>
    <n v="0"/>
    <n v="1"/>
    <x v="1"/>
  </r>
  <r>
    <x v="15"/>
    <s v="HCM-31HS091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CM-31HS09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4"/>
    <s v="HCM-31HS09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1"/>
    <s v="HCM-31HS11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2"/>
    <s v="HCM-31HS114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3"/>
    <s v="HCM-31HS115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6"/>
    <s v="HCM-22HS146-UBS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6"/>
    <s v="HCM-22HS146-BOA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2"/>
    <s v="30HS159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2"/>
    <s v="30HS159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3"/>
    <s v="30HS158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3"/>
    <s v="30HS158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4"/>
    <s v="30HS156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4"/>
    <s v="30HS156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5"/>
    <s v="30HS157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5"/>
    <s v="30HS157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6"/>
    <s v="30HS155 Bank of America NA Regulatory"/>
    <s v="Bank of America NA"/>
    <s v="0"/>
    <n v="250000"/>
    <s v="0"/>
    <n v="250000"/>
    <n v="-6704.01"/>
    <n v="0"/>
    <n v="0"/>
    <n v="0"/>
    <n v="0"/>
    <n v="0"/>
    <n v="-6704.01"/>
    <n v="0"/>
    <n v="0"/>
    <n v="-"/>
    <n v="-6704.01"/>
    <n v="0"/>
    <s v="USD"/>
    <x v="6"/>
    <n v="0"/>
    <n v="0"/>
    <x v="0"/>
  </r>
  <r>
    <x v="36"/>
    <s v="30HS155 Bank of America NA Regulatory"/>
    <s v="Bank of America NA"/>
    <s v="0"/>
    <n v="250000"/>
    <s v="0"/>
    <n v="250000"/>
    <n v="-6704.01"/>
    <n v="0"/>
    <n v="0"/>
    <n v="0"/>
    <n v="0"/>
    <n v="0"/>
    <n v="-6704.01"/>
    <n v="0"/>
    <n v="0"/>
    <n v="-"/>
    <n v="-6704.01"/>
    <n v="0"/>
    <s v="USD"/>
    <x v="10"/>
    <n v="0"/>
    <n v="0"/>
    <x v="0"/>
  </r>
  <r>
    <x v="37"/>
    <s v="30HS154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7"/>
    <s v="30HS154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8"/>
    <s v="31HS153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38"/>
    <s v="31HS153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9"/>
    <s v="31HS15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9"/>
    <s v="31HS15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0"/>
    <s v="31HS151 Bank of America NA Regulatory"/>
    <s v="Bank of America NA"/>
    <s v="0"/>
    <n v="250000"/>
    <s v="0"/>
    <n v="250000"/>
    <n v="-3382.48"/>
    <n v="0"/>
    <n v="0"/>
    <n v="0"/>
    <n v="0"/>
    <n v="0"/>
    <n v="-3382.48"/>
    <n v="0"/>
    <n v="0"/>
    <n v="-"/>
    <n v="-3382.48"/>
    <n v="0"/>
    <s v="USD"/>
    <x v="6"/>
    <n v="0"/>
    <n v="0"/>
    <x v="0"/>
  </r>
  <r>
    <x v="40"/>
    <s v="31HS151 Bank of America NA Regulatory"/>
    <s v="Bank of America NA"/>
    <s v="0"/>
    <n v="250000"/>
    <s v="0"/>
    <n v="250000"/>
    <n v="-3382.48"/>
    <n v="0"/>
    <n v="0"/>
    <n v="0"/>
    <n v="0"/>
    <n v="0"/>
    <n v="-3382.48"/>
    <n v="0"/>
    <n v="0"/>
    <n v="-"/>
    <n v="-3382.48"/>
    <n v="0"/>
    <s v="USD"/>
    <x v="10"/>
    <n v="0"/>
    <n v="0"/>
    <x v="0"/>
  </r>
  <r>
    <x v="41"/>
    <s v="31HS150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1"/>
    <s v="31HS150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2"/>
    <s v="30HS159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3"/>
    <s v="30HS158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5"/>
    <s v="30HS157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4"/>
    <s v="30HS156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6"/>
    <s v="30HS15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7"/>
    <s v="30HS15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8"/>
    <s v="31HS15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0"/>
    <s v="31HS151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9"/>
    <s v="31HS1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9"/>
    <s v="31HS1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1"/>
    <s v="31HS15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"/>
    <s v="HCM-22HS082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HCM-24HS030-GSI"/>
    <s v="Goldman Sachs International"/>
    <s v="0"/>
    <n v="100000"/>
    <s v="0"/>
    <n v="100000"/>
    <n v="33743.109999999986"/>
    <n v="0"/>
    <n v="0"/>
    <n v="0"/>
    <n v="0"/>
    <n v="0"/>
    <n v="33743.109999999986"/>
    <n v="0"/>
    <n v="0"/>
    <n v="-"/>
    <n v="33743.109999999986"/>
    <n v="0"/>
    <s v="USD"/>
    <x v="4"/>
    <n v="0"/>
    <n v="0"/>
    <x v="0"/>
  </r>
  <r>
    <x v="6"/>
    <s v="25HS077 Bank of America NA Regulatory"/>
    <s v="Bank of America NA"/>
    <s v="0"/>
    <n v="250000"/>
    <s v="0"/>
    <n v="250000"/>
    <n v="-680247.55330572161"/>
    <n v="0"/>
    <n v="0"/>
    <n v="-1150000"/>
    <n v="0"/>
    <n v="460000"/>
    <n v="-680247.55330572161"/>
    <n v="0"/>
    <n v="0"/>
    <n v="-"/>
    <n v="-680247.55330572161"/>
    <n v="460000"/>
    <s v="USD"/>
    <x v="9"/>
    <n v="0"/>
    <n v="4"/>
    <x v="1"/>
  </r>
  <r>
    <x v="6"/>
    <s v="25HS077 Bank of America NA Regulatory"/>
    <s v="Bank of America NA"/>
    <s v="0"/>
    <n v="250000"/>
    <s v="0"/>
    <n v="250000"/>
    <n v="-680247.55330572161"/>
    <n v="0"/>
    <n v="0"/>
    <n v="-1150000"/>
    <n v="0"/>
    <n v="0"/>
    <n v="-680247.55330572161"/>
    <n v="0"/>
    <n v="0"/>
    <n v="-"/>
    <n v="-680247.55330572161"/>
    <n v="0"/>
    <s v="USD"/>
    <x v="6"/>
    <n v="0"/>
    <n v="0"/>
    <x v="0"/>
  </r>
  <r>
    <x v="45"/>
    <s v="31HS16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5"/>
    <s v="31HS16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47"/>
    <s v="29HS176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47"/>
    <s v="29HS176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8"/>
    <s v="29HS17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48"/>
    <s v="29HS17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9"/>
    <s v="29HS173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49"/>
    <s v="29HS173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4"/>
    <s v="31HS16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44"/>
    <s v="31HS16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43"/>
    <s v="31HS166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2"/>
    <s v="31HS167 Bank of America NA Regulatory"/>
    <s v="Bank of America NA"/>
    <s v="0"/>
    <n v="100000"/>
    <s v="0"/>
    <n v="100000"/>
    <n v="30696.425832182849"/>
    <n v="0"/>
    <n v="0"/>
    <n v="0"/>
    <n v="0"/>
    <n v="0"/>
    <n v="30696.425832182849"/>
    <n v="0"/>
    <n v="0"/>
    <n v="-"/>
    <n v="30696.425832182849"/>
    <n v="0"/>
    <s v="USD"/>
    <x v="11"/>
    <n v="0"/>
    <n v="0"/>
    <x v="0"/>
  </r>
  <r>
    <x v="42"/>
    <s v="31HS167 Bank of America NA Regulatory"/>
    <s v="Bank of America NA"/>
    <s v="0"/>
    <n v="100000"/>
    <s v="0"/>
    <n v="100000"/>
    <n v="30696.425832182849"/>
    <n v="0"/>
    <n v="0"/>
    <n v="0"/>
    <n v="0"/>
    <n v="0"/>
    <n v="30696.425832182849"/>
    <n v="0"/>
    <n v="0"/>
    <n v="-"/>
    <n v="30696.425832182849"/>
    <n v="0"/>
    <s v="USD"/>
    <x v="6"/>
    <n v="0"/>
    <n v="0"/>
    <x v="0"/>
  </r>
  <r>
    <x v="50"/>
    <s v="29HS17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0"/>
    <s v="29HS17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50"/>
    <s v="HCM-29HS174-CACIB"/>
    <s v="CREDIT AGRICOLE CORPORATE AND INVESTMENT BANK"/>
    <s v="0"/>
    <n v="500000"/>
    <s v="0"/>
    <n v="5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6"/>
    <s v="HCM-21HS118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6"/>
    <s v="HCM-22HS146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1"/>
    <s v="HCM-31HS15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0"/>
    <s v="HCM-31HS151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9"/>
    <s v="HCM-31HS15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8"/>
    <s v="HCM-31HS15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7"/>
    <s v="HCM-30HS154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6"/>
    <s v="HCM-30HS15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4"/>
    <s v="HCM-30HS156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5"/>
    <s v="HCM-30HS157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3"/>
    <s v="HCM-30HS158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2"/>
    <s v="HCM-30HS159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5"/>
    <s v="HCM-23HS12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3"/>
    <s v="HCM-31HS166-CACIB"/>
    <s v="CREDIT AGRICOLE CORPORATE AND INVESTMENT BANK"/>
    <s v="0"/>
    <n v="500000"/>
    <s v="0"/>
    <n v="500000"/>
    <n v="-42495.56366862249"/>
    <n v="0"/>
    <n v="0"/>
    <n v="0"/>
    <n v="0"/>
    <n v="0"/>
    <n v="-42495.56366862249"/>
    <n v="0"/>
    <n v="0"/>
    <n v="-"/>
    <n v="-49411.719588893997"/>
    <n v="0"/>
    <s v="EUR"/>
    <x v="0"/>
    <n v="0"/>
    <n v="0"/>
    <x v="0"/>
  </r>
  <r>
    <x v="41"/>
    <s v="HCM-31HS150-BARCAPCME"/>
    <s v="Barclays Capital (CCP)"/>
    <s v="0"/>
    <n v="0"/>
    <s v="0"/>
    <n v="0"/>
    <n v="40219.480000000003"/>
    <n v="78884.36"/>
    <n v="0"/>
    <n v="-24571.03"/>
    <n v="0"/>
    <n v="-14093.849999999999"/>
    <n v="40219.480000000003"/>
    <n v="0"/>
    <n v="0"/>
    <n v="-"/>
    <n v="40219.480000000003"/>
    <n v="-14093.849999999999"/>
    <s v="USD"/>
    <x v="12"/>
    <n v="4"/>
    <n v="0"/>
    <x v="2"/>
  </r>
  <r>
    <x v="51"/>
    <s v="HCM-22HS179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1"/>
    <s v="HCM-31HS15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3"/>
    <s v="HCM-31HS166-SOCGEN"/>
    <s v="Societe Generale."/>
    <s v="0"/>
    <n v="350000"/>
    <s v="0"/>
    <n v="350000"/>
    <n v="0"/>
    <n v="0"/>
    <n v="0"/>
    <n v="0"/>
    <n v="0"/>
    <n v="0"/>
    <n v="0"/>
    <n v="0"/>
    <n v="0"/>
    <n v="-"/>
    <n v="0"/>
    <n v="0"/>
    <s v="CAD"/>
    <x v="4"/>
    <n v="0"/>
    <n v="0"/>
    <x v="0"/>
  </r>
  <r>
    <x v="47"/>
    <s v="29HS176 Standard Chartered Bank Regulatory"/>
    <s v="Standard Chartered Bank"/>
    <s v="0"/>
    <n v="100000"/>
    <s v="0"/>
    <n v="100000"/>
    <n v="92259"/>
    <n v="120000"/>
    <n v="0"/>
    <n v="0"/>
    <n v="0"/>
    <n v="0"/>
    <n v="92259"/>
    <n v="0"/>
    <n v="0"/>
    <n v="-"/>
    <n v="92259"/>
    <n v="0"/>
    <s v="USD"/>
    <x v="4"/>
    <n v="0"/>
    <n v="0"/>
    <x v="0"/>
  </r>
  <r>
    <x v="49"/>
    <s v="29HS173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36HS13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HCM-36HS130-UBS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HCM-36HS130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HCM-36HS130-MSC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0"/>
    <s v="HCM-29HS174-SOCGEN"/>
    <s v="Societe Generale.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HCM-36HS130-MLI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30HS12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9"/>
    <s v="30HS12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"/>
    <s v="24HS030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"/>
    <s v="22HS08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1"/>
    <s v="31HS150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40"/>
    <s v="31HS151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9"/>
    <s v="31HS152 Morgan Stanley and Co. International PLC Regulatory"/>
    <s v="Morgan Stanley and Co. International PLC"/>
    <s v="0"/>
    <n v="100000"/>
    <s v="0"/>
    <n v="100000"/>
    <n v="52579"/>
    <n v="130000"/>
    <n v="0"/>
    <n v="0"/>
    <n v="0"/>
    <n v="0"/>
    <n v="52579"/>
    <n v="0"/>
    <n v="0"/>
    <n v="-"/>
    <n v="52579"/>
    <n v="0"/>
    <s v="USD"/>
    <x v="6"/>
    <n v="0"/>
    <n v="0"/>
    <x v="0"/>
  </r>
  <r>
    <x v="39"/>
    <s v="31HS152 Morgan Stanley and Co. International PLC Regulatory"/>
    <s v="Morgan Stanley and Co. International PLC"/>
    <s v="0"/>
    <n v="100000"/>
    <s v="0"/>
    <n v="100000"/>
    <n v="52579"/>
    <n v="130000"/>
    <n v="0"/>
    <n v="0"/>
    <n v="0"/>
    <n v="0"/>
    <n v="52579"/>
    <n v="0"/>
    <n v="0"/>
    <n v="-"/>
    <n v="52579"/>
    <n v="0"/>
    <s v="USD"/>
    <x v="11"/>
    <n v="0"/>
    <n v="0"/>
    <x v="0"/>
  </r>
  <r>
    <x v="34"/>
    <s v="30HS156 Morgan Stanley and Co. International PLC Regulatory"/>
    <s v="Morgan Stanley and Co. International PLC"/>
    <s v="0"/>
    <n v="100000"/>
    <s v="0"/>
    <n v="100000"/>
    <n v="73574"/>
    <n v="220000"/>
    <n v="0"/>
    <n v="0"/>
    <n v="0"/>
    <n v="0"/>
    <n v="73574"/>
    <n v="0"/>
    <n v="0"/>
    <n v="-"/>
    <n v="73574"/>
    <n v="0"/>
    <s v="USD"/>
    <x v="6"/>
    <n v="0"/>
    <n v="0"/>
    <x v="0"/>
  </r>
  <r>
    <x v="34"/>
    <s v="30HS156 Morgan Stanley and Co. International PLC Regulatory"/>
    <s v="Morgan Stanley and Co. International PLC"/>
    <s v="0"/>
    <n v="100000"/>
    <s v="0"/>
    <n v="100000"/>
    <n v="73574"/>
    <n v="220000"/>
    <n v="0"/>
    <n v="0"/>
    <n v="0"/>
    <n v="-140000"/>
    <n v="73574"/>
    <n v="0"/>
    <n v="0"/>
    <n v="-"/>
    <n v="73574"/>
    <n v="-140000"/>
    <s v="USD"/>
    <x v="7"/>
    <n v="0"/>
    <n v="0"/>
    <x v="0"/>
  </r>
  <r>
    <x v="32"/>
    <s v="30HS159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3"/>
    <s v="30HS158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5"/>
    <s v="30HS157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6"/>
    <s v="30HS15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7"/>
    <s v="30HS15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8"/>
    <s v="31HS15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9"/>
    <s v="HCM-30HS12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HCM-30HS12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HCM-30HS12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HCM-30HS126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3"/>
    <s v="HCM-24HS187-BNP"/>
    <s v="BNP Paribas"/>
    <s v="0"/>
    <n v="250000"/>
    <s v="0"/>
    <n v="250000"/>
    <n v="-5675463.3353744233"/>
    <n v="0"/>
    <n v="0"/>
    <n v="-7700000"/>
    <n v="0"/>
    <n v="2020000"/>
    <n v="-5675463.3353744233"/>
    <n v="0"/>
    <n v="0"/>
    <n v="-"/>
    <n v="-6599145.3849483784"/>
    <n v="2348755.1394279767"/>
    <s v="EUR"/>
    <x v="1"/>
    <n v="0"/>
    <n v="1"/>
    <x v="1"/>
  </r>
  <r>
    <x v="53"/>
    <s v="HCM-24HS187-ML1"/>
    <s v="Merrill Lynch International"/>
    <s v="0"/>
    <n v="250000"/>
    <s v="0"/>
    <n v="25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54"/>
    <s v="HCM-24HS189-BNP"/>
    <s v="BNP Paribas"/>
    <s v="0"/>
    <n v="250000"/>
    <s v="0"/>
    <n v="250000"/>
    <n v="-582070.96623410261"/>
    <n v="0"/>
    <n v="0"/>
    <n v="-800000"/>
    <n v="0"/>
    <n v="0"/>
    <n v="-582070.96623410261"/>
    <n v="0"/>
    <n v="0"/>
    <n v="-"/>
    <n v="-676803.05616542418"/>
    <n v="0"/>
    <s v="EUR"/>
    <x v="0"/>
    <n v="0"/>
    <n v="0"/>
    <x v="0"/>
  </r>
  <r>
    <x v="55"/>
    <s v="HCM-24HS190-BNP"/>
    <s v="BNP Paribas"/>
    <s v="0"/>
    <n v="250000"/>
    <s v="0"/>
    <n v="250000"/>
    <n v="-483291.80081336398"/>
    <n v="0"/>
    <n v="0"/>
    <n v="-400000"/>
    <n v="0"/>
    <n v="0"/>
    <n v="-483291.80081336398"/>
    <n v="0"/>
    <n v="0"/>
    <n v="-"/>
    <n v="-561947.57475435187"/>
    <n v="0"/>
    <s v="EUR"/>
    <x v="0"/>
    <n v="0"/>
    <n v="0"/>
    <x v="0"/>
  </r>
  <r>
    <x v="56"/>
    <s v="HCM-24HS188-BNP"/>
    <s v="BNP Paribas"/>
    <s v="0"/>
    <n v="250000"/>
    <s v="0"/>
    <n v="250000"/>
    <n v="-821774.21775964194"/>
    <n v="0"/>
    <n v="0"/>
    <n v="-1140000"/>
    <n v="0"/>
    <n v="310000"/>
    <n v="-821774.21775964194"/>
    <n v="0"/>
    <n v="0"/>
    <n v="-"/>
    <n v="-955518.02842196252"/>
    <n v="360452.52139736275"/>
    <s v="EUR"/>
    <x v="1"/>
    <n v="0"/>
    <n v="1"/>
    <x v="1"/>
  </r>
  <r>
    <x v="56"/>
    <s v="HCM-24HS188-ML1"/>
    <s v="Merrill Lynch International"/>
    <s v="0"/>
    <n v="250000"/>
    <s v="0"/>
    <n v="250000"/>
    <n v="-1158089.280231548"/>
    <n v="0"/>
    <n v="0"/>
    <n v="-1490000"/>
    <n v="0"/>
    <n v="330000"/>
    <n v="-1158089.280231548"/>
    <n v="0"/>
    <n v="0"/>
    <n v="-"/>
    <n v="-1346568.3905248984"/>
    <n v="383707.52277783782"/>
    <s v="EUR"/>
    <x v="1"/>
    <n v="0"/>
    <n v="1"/>
    <x v="1"/>
  </r>
  <r>
    <x v="55"/>
    <s v="HCM-24HS190-ML1"/>
    <s v="Merrill Lynch International"/>
    <s v="0"/>
    <n v="250000"/>
    <s v="0"/>
    <n v="250000"/>
    <n v="-700962.93856873154"/>
    <n v="0"/>
    <n v="0"/>
    <n v="-910000"/>
    <n v="0"/>
    <n v="0"/>
    <n v="-700962.93856873154"/>
    <n v="0"/>
    <n v="0"/>
    <n v="-"/>
    <n v="-815044.70520388382"/>
    <n v="0"/>
    <s v="EUR"/>
    <x v="0"/>
    <n v="0"/>
    <n v="0"/>
    <x v="0"/>
  </r>
  <r>
    <x v="54"/>
    <s v="HCM-24HS189-ML1"/>
    <s v="Merrill Lynch International"/>
    <s v="0"/>
    <n v="250000"/>
    <s v="0"/>
    <n v="250000"/>
    <n v="-871918.24676573055"/>
    <n v="0"/>
    <n v="0"/>
    <n v="-1110000"/>
    <n v="0"/>
    <n v="0"/>
    <n v="-871918.24676573055"/>
    <n v="0"/>
    <n v="0"/>
    <n v="-"/>
    <n v="-1013823.0016099211"/>
    <n v="0"/>
    <s v="EUR"/>
    <x v="0"/>
    <n v="0"/>
    <n v="0"/>
    <x v="0"/>
  </r>
  <r>
    <x v="57"/>
    <s v="26HS186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8"/>
    <s v="26HS18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9"/>
    <s v="21HS18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59"/>
    <s v="21HS18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60"/>
    <s v="21HS18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60"/>
    <s v="21HS18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9"/>
    <s v="HCM-30HS123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0"/>
    <s v="21HS184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9"/>
    <s v="21HS183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7"/>
    <s v="26HS18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30HS12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8"/>
    <s v="26HS185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9"/>
    <s v="30HS12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30HS12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30HS125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HCM-36HS130-BNP"/>
    <s v="BNP Paribas"/>
    <s v="0"/>
    <n v="100000"/>
    <s v="0"/>
    <n v="100000"/>
    <n v="-95974"/>
    <n v="0"/>
    <n v="0"/>
    <n v="-110000"/>
    <n v="0"/>
    <n v="0"/>
    <n v="-95974"/>
    <n v="0"/>
    <n v="0"/>
    <n v="-"/>
    <n v="-95974"/>
    <n v="0"/>
    <s v="USD"/>
    <x v="0"/>
    <n v="0"/>
    <n v="0"/>
    <x v="0"/>
  </r>
  <r>
    <x v="58"/>
    <s v="26HS185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7"/>
    <s v="26HS18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0"/>
    <s v="21HS184 Standard Chartered Bank Regulatory"/>
    <s v="Standard Chartered Bank"/>
    <s v="0"/>
    <n v="50000"/>
    <s v="0"/>
    <n v="50000"/>
    <n v="2200339.9546596413"/>
    <n v="2250000"/>
    <n v="0"/>
    <n v="0"/>
    <n v="0"/>
    <n v="0"/>
    <n v="2200339.9546596413"/>
    <n v="0"/>
    <n v="0"/>
    <n v="-"/>
    <n v="2200339.9546596413"/>
    <n v="0"/>
    <s v="USD"/>
    <x v="4"/>
    <n v="0"/>
    <n v="0"/>
    <x v="0"/>
  </r>
  <r>
    <x v="59"/>
    <s v="21HS18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1"/>
    <s v="HCM-37HS191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HCM-30HS125-MLI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HCM-30HS124-MLI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2"/>
    <s v="31HS206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2"/>
    <s v="HCM-31HS206-BNP"/>
    <s v="BNP Paribas"/>
    <s v="0"/>
    <n v="100000"/>
    <s v="0"/>
    <n v="100000"/>
    <n v="-2040118.0050243302"/>
    <n v="0"/>
    <n v="0"/>
    <n v="-2150000"/>
    <n v="0"/>
    <n v="0"/>
    <n v="-2040118.0050243302"/>
    <n v="0"/>
    <n v="0"/>
    <n v="-"/>
    <n v="-2040118.0050243302"/>
    <n v="0"/>
    <s v="USD"/>
    <x v="6"/>
    <n v="0"/>
    <n v="0"/>
    <x v="0"/>
  </r>
  <r>
    <x v="62"/>
    <s v="HCM-31HS206-BNP"/>
    <s v="BNP Paribas"/>
    <s v="0"/>
    <n v="100000"/>
    <s v="0"/>
    <n v="100000"/>
    <n v="-2040118.0050243302"/>
    <n v="0"/>
    <n v="0"/>
    <n v="-2150000"/>
    <n v="0"/>
    <n v="100000"/>
    <n v="-2040118.0050243302"/>
    <n v="0"/>
    <n v="0"/>
    <n v="-"/>
    <n v="-2040118.0050243302"/>
    <n v="100000"/>
    <s v="USD"/>
    <x v="9"/>
    <n v="0"/>
    <n v="4"/>
    <x v="1"/>
  </r>
  <r>
    <x v="1"/>
    <s v="21HS001 Merrill Lynch International Regulatory"/>
    <s v="Merrill Lynch International"/>
    <s v="0"/>
    <n v="250000"/>
    <s v="0"/>
    <n v="250000"/>
    <n v="-10474681.616500216"/>
    <n v="0"/>
    <n v="0"/>
    <n v="-12740000"/>
    <n v="0"/>
    <n v="2260000"/>
    <n v="-10474681.616500216"/>
    <n v="0"/>
    <n v="0"/>
    <n v="-"/>
    <n v="-10474681.616500216"/>
    <n v="2260000"/>
    <s v="USD"/>
    <x v="9"/>
    <n v="0"/>
    <n v="4"/>
    <x v="1"/>
  </r>
  <r>
    <x v="0"/>
    <s v="24HS015 Merrill Lynch International Regulatory"/>
    <s v="Merrill Lynch International"/>
    <s v="0"/>
    <n v="250000"/>
    <s v="0"/>
    <n v="250000"/>
    <n v="-7230391.6100000003"/>
    <n v="0"/>
    <n v="0"/>
    <n v="-7560000"/>
    <n v="0"/>
    <n v="320000"/>
    <n v="-7230391.6100000003"/>
    <n v="0"/>
    <n v="0"/>
    <n v="-"/>
    <n v="-7230391.6100000003"/>
    <n v="320000"/>
    <s v="USD"/>
    <x v="9"/>
    <n v="0"/>
    <n v="4"/>
    <x v="1"/>
  </r>
  <r>
    <x v="2"/>
    <s v="22HS002 Merrill Lynch International Regulatory"/>
    <s v="Merrill Lynch International"/>
    <s v="0"/>
    <n v="250000"/>
    <s v="0"/>
    <n v="250000"/>
    <n v="7355510.1433282271"/>
    <n v="7900000"/>
    <n v="0"/>
    <n v="0"/>
    <n v="0"/>
    <n v="-540000"/>
    <n v="7355510.1433282271"/>
    <n v="0"/>
    <n v="0"/>
    <n v="-"/>
    <n v="7355510.1433282271"/>
    <n v="-540000"/>
    <s v="USD"/>
    <x v="7"/>
    <n v="0"/>
    <n v="0"/>
    <x v="0"/>
  </r>
  <r>
    <x v="2"/>
    <s v="22HS002 Merrill Lynch International Regulatory"/>
    <s v="Merrill Lynch International"/>
    <s v="0"/>
    <n v="250000"/>
    <s v="0"/>
    <n v="250000"/>
    <n v="7355510.1433282271"/>
    <n v="7900000"/>
    <n v="0"/>
    <n v="0"/>
    <n v="0"/>
    <n v="400000"/>
    <n v="7355510.1433282271"/>
    <n v="0"/>
    <n v="0"/>
    <n v="-400000"/>
    <n v="7355510.1433282271"/>
    <n v="400000"/>
    <s v="USD"/>
    <x v="8"/>
    <n v="0"/>
    <n v="0"/>
    <x v="0"/>
  </r>
  <r>
    <x v="10"/>
    <s v="30HS052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1"/>
    <s v="30HS05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9"/>
    <s v="30HS054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"/>
    <s v="30HS055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8"/>
    <s v="30HS056 Merrill Lynch International Regulatory"/>
    <s v="Merrill Lynch International"/>
    <s v="0"/>
    <n v="100000"/>
    <s v="0"/>
    <n v="100000"/>
    <n v="-319956.56"/>
    <n v="0"/>
    <n v="0"/>
    <n v="0"/>
    <n v="0"/>
    <n v="-320000"/>
    <n v="-319956.56"/>
    <n v="0"/>
    <n v="0"/>
    <n v="-"/>
    <n v="-319956.56"/>
    <n v="-320000"/>
    <s v="USD"/>
    <x v="14"/>
    <n v="4"/>
    <n v="0"/>
    <x v="2"/>
  </r>
  <r>
    <x v="19"/>
    <s v="30HS070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8"/>
    <s v="26HS088 Merrill Lynch International Regulatory"/>
    <s v="Merrill Lynch International"/>
    <s v="0"/>
    <n v="100000"/>
    <s v="0"/>
    <n v="100000"/>
    <n v="-111191.13125078121"/>
    <n v="0"/>
    <n v="0"/>
    <n v="0"/>
    <n v="0"/>
    <n v="-120000"/>
    <n v="-111191.13125078121"/>
    <n v="0"/>
    <n v="0"/>
    <n v="-"/>
    <n v="-111191.13125078121"/>
    <n v="-120000"/>
    <s v="USD"/>
    <x v="14"/>
    <n v="4"/>
    <n v="0"/>
    <x v="2"/>
  </r>
  <r>
    <x v="17"/>
    <s v="31HS090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5"/>
    <s v="31HS091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4"/>
    <s v="31HS092 Merrill Lynch International Regulatory"/>
    <s v="Merrill Lynch International"/>
    <s v="0"/>
    <n v="100000"/>
    <s v="0"/>
    <n v="100000"/>
    <n v="-24487.75"/>
    <n v="0"/>
    <n v="0"/>
    <n v="0"/>
    <n v="0"/>
    <n v="0"/>
    <n v="-24487.75"/>
    <n v="0"/>
    <n v="0"/>
    <n v="-"/>
    <n v="-24487.75"/>
    <n v="0"/>
    <s v="USD"/>
    <x v="10"/>
    <n v="0"/>
    <n v="0"/>
    <x v="0"/>
  </r>
  <r>
    <x v="16"/>
    <s v="31HS09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1"/>
    <s v="31HS11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2"/>
    <s v="31HS114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3"/>
    <s v="31HS115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6"/>
    <s v="21HS118 Merrill Lynch International Regulatory"/>
    <s v="Merrill Lynch International"/>
    <s v="0"/>
    <n v="100000"/>
    <s v="0"/>
    <n v="100000"/>
    <n v="-99448.886771643884"/>
    <n v="0"/>
    <n v="0"/>
    <n v="-330000"/>
    <n v="0"/>
    <n v="230000"/>
    <n v="-99448.886771643884"/>
    <n v="0"/>
    <n v="0"/>
    <n v="-"/>
    <n v="-99448.886771643884"/>
    <n v="230000"/>
    <s v="USD"/>
    <x v="9"/>
    <n v="0"/>
    <n v="4"/>
    <x v="1"/>
  </r>
  <r>
    <x v="26"/>
    <s v="21HS118 Merrill Lynch International Regulatory"/>
    <s v="Merrill Lynch International"/>
    <s v="0"/>
    <n v="100000"/>
    <s v="0"/>
    <n v="100000"/>
    <n v="-99448.886771643884"/>
    <n v="0"/>
    <n v="0"/>
    <n v="-330000"/>
    <n v="0"/>
    <n v="160000"/>
    <n v="-99448.886771643884"/>
    <n v="0"/>
    <n v="2"/>
    <n v="-160000"/>
    <n v="-99448.886771643884"/>
    <n v="160000"/>
    <s v="USD"/>
    <x v="9"/>
    <n v="0"/>
    <n v="4"/>
    <x v="1"/>
  </r>
  <r>
    <x v="53"/>
    <s v="24HS187 Merrill Lynch International Regulatory"/>
    <s v="Merrill Lynch International"/>
    <s v="0"/>
    <n v="250000"/>
    <s v="0"/>
    <n v="250000"/>
    <n v="-8258406.1791010424"/>
    <n v="0"/>
    <n v="0"/>
    <n v="-10630000"/>
    <n v="0"/>
    <n v="2365082.6374999997"/>
    <n v="-8258406.1791010424"/>
    <n v="0"/>
    <n v="0"/>
    <n v="-"/>
    <n v="-9602462.3547759075"/>
    <n v="2749999.9999999995"/>
    <s v="EUR"/>
    <x v="9"/>
    <n v="0"/>
    <n v="4"/>
    <x v="1"/>
  </r>
  <r>
    <x v="60"/>
    <s v="21HS184 Merrill Lynch International Regulatory"/>
    <s v="Merrill Lynch International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9"/>
    <s v="21HS183 Merrill Lynch International Regulatory"/>
    <s v="Merrill Lynch International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8"/>
    <s v="26HS185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7"/>
    <s v="26HS186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9"/>
    <s v="30HS12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31"/>
    <s v="30HS126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4"/>
    <s v="31HS092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5"/>
    <s v="31HS091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6"/>
    <s v="31HS09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7"/>
    <s v="31HS090 BNP Paribas Regulatory"/>
    <s v="BNP Paribas"/>
    <s v="0"/>
    <n v="100000"/>
    <s v="0"/>
    <n v="100000"/>
    <n v="-660433.5"/>
    <n v="0"/>
    <n v="0"/>
    <n v="-650000"/>
    <n v="0"/>
    <n v="0"/>
    <n v="-660433.5"/>
    <n v="0"/>
    <n v="0"/>
    <n v="-"/>
    <n v="-660433.5"/>
    <n v="0"/>
    <s v="USD"/>
    <x v="10"/>
    <n v="0"/>
    <n v="0"/>
    <x v="0"/>
  </r>
  <r>
    <x v="18"/>
    <s v="26HS088 BNP Paribas Regulatory"/>
    <s v="BNP Paribas"/>
    <s v="0"/>
    <n v="100000"/>
    <s v="0"/>
    <n v="100000"/>
    <n v="3936.5520000000015"/>
    <n v="0"/>
    <n v="0"/>
    <n v="0"/>
    <n v="0"/>
    <n v="0"/>
    <n v="3936.5520000000015"/>
    <n v="0"/>
    <n v="0"/>
    <n v="-"/>
    <n v="3936.5520000000015"/>
    <n v="0"/>
    <s v="USD"/>
    <x v="11"/>
    <n v="0"/>
    <n v="0"/>
    <x v="0"/>
  </r>
  <r>
    <x v="11"/>
    <s v="30HS05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9"/>
    <s v="30HS054 BNP Paribas Regulatory"/>
    <s v="BNP Paribas"/>
    <s v="0"/>
    <n v="100000"/>
    <s v="0"/>
    <n v="100000"/>
    <n v="236235.1"/>
    <n v="110000"/>
    <n v="0"/>
    <n v="0"/>
    <n v="0"/>
    <n v="130000"/>
    <n v="236235.1"/>
    <n v="0"/>
    <n v="0"/>
    <n v="-"/>
    <n v="236235.1"/>
    <n v="130000"/>
    <s v="USD"/>
    <x v="8"/>
    <n v="0"/>
    <n v="0"/>
    <x v="0"/>
  </r>
  <r>
    <x v="5"/>
    <s v="30HS05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8"/>
    <s v="30HS056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19"/>
    <s v="30HS070 BNP Paribas Regulatory"/>
    <s v="BNP Paribas"/>
    <s v="0"/>
    <n v="100000"/>
    <s v="0"/>
    <n v="100000"/>
    <n v="-660433.5"/>
    <n v="0"/>
    <n v="0"/>
    <n v="-650000"/>
    <n v="0"/>
    <n v="0"/>
    <n v="-660433.5"/>
    <n v="0"/>
    <n v="0"/>
    <n v="-"/>
    <n v="-660433.5"/>
    <n v="0"/>
    <s v="USD"/>
    <x v="10"/>
    <n v="0"/>
    <n v="0"/>
    <x v="0"/>
  </r>
  <r>
    <x v="10"/>
    <s v="30HS052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3"/>
    <s v="31HS115 BNP Paribas Regulatory"/>
    <s v="BNP Paribas"/>
    <s v="0"/>
    <n v="100000"/>
    <s v="0"/>
    <n v="100000"/>
    <n v="39553"/>
    <n v="120000"/>
    <n v="0"/>
    <n v="0"/>
    <n v="0"/>
    <n v="0"/>
    <n v="39553"/>
    <n v="0"/>
    <n v="0"/>
    <n v="-"/>
    <n v="39553"/>
    <n v="0"/>
    <s v="USD"/>
    <x v="11"/>
    <n v="0"/>
    <n v="0"/>
    <x v="0"/>
  </r>
  <r>
    <x v="1"/>
    <s v="21HS001 BNP Paribas Regulatory"/>
    <s v="BNP Paribas"/>
    <s v="0"/>
    <n v="100000"/>
    <s v="0"/>
    <n v="100000"/>
    <n v="-6444748.2814380601"/>
    <n v="0"/>
    <n v="0"/>
    <n v="-5890000"/>
    <n v="0"/>
    <n v="-560000"/>
    <n v="-6444748.2814380601"/>
    <n v="0"/>
    <n v="0"/>
    <n v="-"/>
    <n v="-6444748.2814380601"/>
    <n v="-560000"/>
    <s v="USD"/>
    <x v="14"/>
    <n v="4"/>
    <n v="0"/>
    <x v="2"/>
  </r>
  <r>
    <x v="22"/>
    <s v="31HS114 BNP Paribas Regulatory"/>
    <s v="BNP Paribas"/>
    <s v="0"/>
    <n v="100000"/>
    <s v="0"/>
    <n v="100000"/>
    <n v="-775087"/>
    <n v="0"/>
    <n v="0"/>
    <n v="-190000"/>
    <n v="0"/>
    <n v="-590000"/>
    <n v="-775087"/>
    <n v="0"/>
    <n v="0"/>
    <n v="-"/>
    <n v="-775087"/>
    <n v="-590000"/>
    <s v="USD"/>
    <x v="14"/>
    <n v="4"/>
    <n v="0"/>
    <x v="2"/>
  </r>
  <r>
    <x v="0"/>
    <s v="24HS015 BNP Paribas Regulatory"/>
    <s v="BNP Paribas"/>
    <s v="0"/>
    <n v="100000"/>
    <s v="0"/>
    <n v="100000"/>
    <n v="-2696870"/>
    <n v="0"/>
    <n v="0"/>
    <n v="-1590000"/>
    <n v="0"/>
    <n v="-1110000"/>
    <n v="-2696870"/>
    <n v="0"/>
    <n v="0"/>
    <n v="-"/>
    <n v="-2696870"/>
    <n v="-1110000"/>
    <s v="USD"/>
    <x v="14"/>
    <n v="4"/>
    <n v="0"/>
    <x v="2"/>
  </r>
  <r>
    <x v="2"/>
    <s v="22HS002 BNP Paribas Regulatory"/>
    <s v="BNP Paribas"/>
    <s v="0"/>
    <n v="100000"/>
    <s v="0"/>
    <n v="100000"/>
    <n v="6106884.8914380595"/>
    <n v="8170000"/>
    <n v="0"/>
    <n v="0"/>
    <n v="0"/>
    <n v="-2060000"/>
    <n v="6106884.8914380595"/>
    <n v="0"/>
    <n v="0"/>
    <n v="-"/>
    <n v="6106884.8914380595"/>
    <n v="-2060000"/>
    <s v="USD"/>
    <x v="7"/>
    <n v="0"/>
    <n v="0"/>
    <x v="0"/>
  </r>
  <r>
    <x v="21"/>
    <s v="31HS11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6"/>
    <s v="21HS118 BNP Paribas Regulatory"/>
    <s v="BNP Paribas"/>
    <s v="0"/>
    <n v="100000"/>
    <s v="0"/>
    <n v="100000"/>
    <n v="-398513.40462251363"/>
    <n v="0"/>
    <n v="0"/>
    <n v="-180000"/>
    <n v="0"/>
    <n v="-220000"/>
    <n v="-398513.40462251363"/>
    <n v="0"/>
    <n v="0"/>
    <n v="-"/>
    <n v="-398513.40462251363"/>
    <n v="-220000"/>
    <s v="USD"/>
    <x v="14"/>
    <n v="4"/>
    <n v="0"/>
    <x v="2"/>
  </r>
  <r>
    <x v="27"/>
    <s v="30HS12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27"/>
    <s v="30HS12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25"/>
    <s v="23HS120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58"/>
    <s v="26HS18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7"/>
    <s v="26HS186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9"/>
    <s v="21HS18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0"/>
    <s v="21HS184 BNP Paribas Regulatory"/>
    <s v="BNP Paribas"/>
    <s v="0"/>
    <n v="100000"/>
    <s v="0"/>
    <n v="100000"/>
    <n v="372731.49194289575"/>
    <n v="440000"/>
    <n v="0"/>
    <n v="0"/>
    <n v="0"/>
    <n v="0"/>
    <n v="372731.49194289575"/>
    <n v="0"/>
    <n v="0"/>
    <n v="-"/>
    <n v="372731.49194289575"/>
    <n v="0"/>
    <s v="USD"/>
    <x v="11"/>
    <n v="0"/>
    <n v="0"/>
    <x v="0"/>
  </r>
  <r>
    <x v="61"/>
    <s v="37HS191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9"/>
    <s v="30HS12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30HS126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2"/>
    <s v="24HS086 BNP Paribas Regulatory"/>
    <s v="BNP Paribas"/>
    <s v="0"/>
    <n v="100000"/>
    <s v="0"/>
    <n v="100000"/>
    <n v="29773.470523239357"/>
    <n v="40000"/>
    <n v="0"/>
    <n v="0"/>
    <n v="0"/>
    <n v="0"/>
    <n v="29773.470523239357"/>
    <n v="0"/>
    <n v="0"/>
    <n v="-"/>
    <n v="29773.470523239357"/>
    <n v="0"/>
    <s v="USD"/>
    <x v="11"/>
    <n v="0"/>
    <n v="0"/>
    <x v="0"/>
  </r>
  <r>
    <x v="62"/>
    <s v="HCM-31HS206-SCB"/>
    <s v="Standard Chartered Bank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3"/>
    <s v="25HS084 - JPMS"/>
    <s v="J.P. Morgan Securities Plc"/>
    <s v="0"/>
    <n v="250000"/>
    <s v="0"/>
    <n v="250000"/>
    <n v="510917.98877388751"/>
    <n v="0"/>
    <n v="0"/>
    <n v="0"/>
    <n v="0"/>
    <n v="520000"/>
    <n v="510917.98877388751"/>
    <n v="0"/>
    <n v="0"/>
    <n v="-"/>
    <n v="594069.92671231367"/>
    <n v="604630.03589235048"/>
    <s v="EUR"/>
    <x v="5"/>
    <n v="0"/>
    <n v="0"/>
    <x v="0"/>
  </r>
  <r>
    <x v="64"/>
    <s v="25HS103 - JPMS"/>
    <s v="J.P. Morgan Securities Plc"/>
    <s v="0"/>
    <n v="250000"/>
    <s v="0"/>
    <n v="250000"/>
    <n v="417712.17025584145"/>
    <n v="420000"/>
    <n v="0"/>
    <n v="0"/>
    <n v="0"/>
    <n v="0"/>
    <n v="417712.17025584145"/>
    <n v="0"/>
    <n v="0"/>
    <n v="-"/>
    <n v="485694.85479704046"/>
    <n v="0"/>
    <s v="EUR"/>
    <x v="4"/>
    <n v="0"/>
    <n v="0"/>
    <x v="0"/>
  </r>
  <r>
    <x v="63"/>
    <s v="25HS084 - DB"/>
    <s v="Deutsche Bank AG"/>
    <s v="0"/>
    <n v="250000"/>
    <s v="0"/>
    <n v="250000"/>
    <n v="-1960796"/>
    <n v="0"/>
    <n v="0"/>
    <n v="-2690000"/>
    <n v="0"/>
    <n v="720000"/>
    <n v="-1960796"/>
    <n v="0"/>
    <n v="0"/>
    <n v="-"/>
    <n v="-2279915.6843414945"/>
    <n v="837180.04969710065"/>
    <s v="EUR"/>
    <x v="1"/>
    <n v="0"/>
    <n v="1"/>
    <x v="1"/>
  </r>
  <r>
    <x v="63"/>
    <s v="25HS084 - MS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64"/>
    <s v="25HS103 - DB"/>
    <s v="Deutsche Bank AG"/>
    <s v="0"/>
    <n v="250000"/>
    <s v="0"/>
    <n v="250000"/>
    <n v="-1530097"/>
    <n v="0"/>
    <n v="0"/>
    <n v="-2100000"/>
    <n v="0"/>
    <n v="560000"/>
    <n v="-1530097"/>
    <n v="0"/>
    <n v="0"/>
    <n v="-"/>
    <n v="-1779120.3923630342"/>
    <n v="651140.03865330049"/>
    <s v="EUR"/>
    <x v="1"/>
    <n v="0"/>
    <n v="1"/>
    <x v="1"/>
  </r>
  <r>
    <x v="29"/>
    <s v="HGIF - HSBC Investment Funds - Global Corporate Bond (US FI)"/>
    <s v="HSBC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HGIF - HSBC Investment Funds -Global Corporate Bond (UK FI)"/>
    <s v="HSBC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HGIF - HSBC Index Tracker Investment Funds - Global Corporate Bond (Overlay)"/>
    <s v="HSBC Bank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9"/>
    <s v="HCM-21HS18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0"/>
    <s v="HCM-21HS18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8"/>
    <s v="HCM-26HS18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7"/>
    <s v="HCM-26HS186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4"/>
    <s v="25HS103 - BNP"/>
    <s v="BNP Paribas"/>
    <s v="0"/>
    <n v="250000"/>
    <s v="0"/>
    <n v="250000"/>
    <n v="-1041700.7608440809"/>
    <n v="0"/>
    <n v="0"/>
    <n v="-1010000"/>
    <n v="0"/>
    <n v="0"/>
    <n v="-1041700.7608440809"/>
    <n v="0"/>
    <n v="0"/>
    <n v="-"/>
    <n v="-1211237.631573549"/>
    <n v="0"/>
    <s v="EUR"/>
    <x v="0"/>
    <n v="0"/>
    <n v="0"/>
    <x v="0"/>
  </r>
  <r>
    <x v="63"/>
    <s v="25HS084 - GS"/>
    <s v="Goldman Sachs International"/>
    <s v="0"/>
    <n v="250000"/>
    <s v="0"/>
    <n v="250000"/>
    <n v="-3545542.574"/>
    <n v="0"/>
    <n v="0"/>
    <n v="-4430000"/>
    <n v="0"/>
    <n v="880000"/>
    <n v="-3545542.574"/>
    <n v="0"/>
    <n v="0"/>
    <n v="-"/>
    <n v="-4122579.8726451476"/>
    <n v="1023220.0607409008"/>
    <s v="EUR"/>
    <x v="1"/>
    <n v="0"/>
    <n v="1"/>
    <x v="1"/>
  </r>
  <r>
    <x v="64"/>
    <s v="25HS103 - GS"/>
    <s v="Goldman Sachs International"/>
    <s v="0"/>
    <n v="250000"/>
    <s v="0"/>
    <n v="250000"/>
    <n v="-2285334.5359999998"/>
    <n v="0"/>
    <n v="0"/>
    <n v="-2770000"/>
    <n v="0"/>
    <n v="480000"/>
    <n v="-2285334.5359999998"/>
    <n v="0"/>
    <n v="0"/>
    <n v="-"/>
    <n v="-2657272.8894763617"/>
    <n v="558120.03313140047"/>
    <s v="EUR"/>
    <x v="1"/>
    <n v="0"/>
    <n v="1"/>
    <x v="1"/>
  </r>
  <r>
    <x v="65"/>
    <s v="HCM-30HS199-BNP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6"/>
    <s v="HCM-30HS201-BNP"/>
    <s v="BNP Paribas"/>
    <s v="0"/>
    <n v="100000"/>
    <s v="0"/>
    <n v="100000"/>
    <n v="7880.82"/>
    <n v="0"/>
    <n v="0"/>
    <n v="0"/>
    <n v="0"/>
    <n v="0"/>
    <n v="7880.82"/>
    <n v="0"/>
    <n v="0"/>
    <n v="-"/>
    <n v="7880.82"/>
    <n v="0"/>
    <s v="USD"/>
    <x v="11"/>
    <n v="0"/>
    <n v="0"/>
    <x v="0"/>
  </r>
  <r>
    <x v="66"/>
    <s v="HCM-30HS201-BNP"/>
    <s v="BNP Paribas"/>
    <s v="0"/>
    <n v="100000"/>
    <s v="0"/>
    <n v="100000"/>
    <n v="7880.82"/>
    <n v="0"/>
    <n v="0"/>
    <n v="0"/>
    <n v="0"/>
    <n v="0"/>
    <n v="7880.82"/>
    <n v="0"/>
    <n v="0"/>
    <n v="-"/>
    <n v="7880.82"/>
    <n v="0"/>
    <s v="USD"/>
    <x v="6"/>
    <n v="0"/>
    <n v="0"/>
    <x v="0"/>
  </r>
  <r>
    <x v="67"/>
    <s v="HCM-30HS202-BNP"/>
    <s v="BNP Paribas"/>
    <s v="0"/>
    <n v="100000"/>
    <s v="0"/>
    <n v="100000"/>
    <n v="-21232.87"/>
    <n v="0"/>
    <n v="0"/>
    <n v="0"/>
    <n v="0"/>
    <n v="0"/>
    <n v="-21232.87"/>
    <n v="0"/>
    <n v="0"/>
    <n v="-"/>
    <n v="-21232.87"/>
    <n v="0"/>
    <s v="USD"/>
    <x v="10"/>
    <n v="0"/>
    <n v="0"/>
    <x v="0"/>
  </r>
  <r>
    <x v="67"/>
    <s v="HCM-30HS202-BNP"/>
    <s v="BNP Paribas"/>
    <s v="0"/>
    <n v="100000"/>
    <s v="0"/>
    <n v="100000"/>
    <n v="-21232.87"/>
    <n v="0"/>
    <n v="0"/>
    <n v="0"/>
    <n v="0"/>
    <n v="0"/>
    <n v="-21232.87"/>
    <n v="0"/>
    <n v="0"/>
    <n v="-"/>
    <n v="-21232.87"/>
    <n v="0"/>
    <s v="USD"/>
    <x v="6"/>
    <n v="0"/>
    <n v="0"/>
    <x v="0"/>
  </r>
  <r>
    <x v="68"/>
    <s v="HCM-30HS203-BNP"/>
    <s v="BNP Paribas"/>
    <s v="0"/>
    <n v="100000"/>
    <s v="0"/>
    <n v="100000"/>
    <n v="58308.153176107313"/>
    <n v="150000"/>
    <n v="0"/>
    <n v="0"/>
    <n v="0"/>
    <n v="0"/>
    <n v="58308.153176107313"/>
    <n v="0"/>
    <n v="0"/>
    <n v="-"/>
    <n v="58308.153176107313"/>
    <n v="0"/>
    <s v="USD"/>
    <x v="11"/>
    <n v="0"/>
    <n v="0"/>
    <x v="0"/>
  </r>
  <r>
    <x v="68"/>
    <s v="HCM-30HS203-BNP"/>
    <s v="BNP Paribas"/>
    <s v="0"/>
    <n v="100000"/>
    <s v="0"/>
    <n v="100000"/>
    <n v="58308.153176107313"/>
    <n v="150000"/>
    <n v="0"/>
    <n v="0"/>
    <n v="0"/>
    <n v="0"/>
    <n v="58308.153176107313"/>
    <n v="0"/>
    <n v="0"/>
    <n v="-"/>
    <n v="58308.153176107313"/>
    <n v="0"/>
    <s v="USD"/>
    <x v="6"/>
    <n v="0"/>
    <n v="0"/>
    <x v="0"/>
  </r>
  <r>
    <x v="69"/>
    <s v="HCM-30HS204-BNP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0"/>
    <s v="HCM-30HS205-BNP"/>
    <s v="BNP Paribas"/>
    <s v="0"/>
    <n v="100000"/>
    <s v="0"/>
    <n v="100000"/>
    <n v="-580940.59154499625"/>
    <n v="0"/>
    <n v="0"/>
    <n v="-560000"/>
    <n v="0"/>
    <n v="0"/>
    <n v="-580940.59154499625"/>
    <n v="0"/>
    <n v="0"/>
    <n v="-"/>
    <n v="-580940.59154499625"/>
    <n v="0"/>
    <s v="USD"/>
    <x v="10"/>
    <n v="0"/>
    <n v="0"/>
    <x v="0"/>
  </r>
  <r>
    <x v="70"/>
    <s v="HCM-30HS205-BNP"/>
    <s v="BNP Paribas"/>
    <s v="0"/>
    <n v="100000"/>
    <s v="0"/>
    <n v="100000"/>
    <n v="-580940.59154499625"/>
    <n v="0"/>
    <n v="0"/>
    <n v="-560000"/>
    <n v="0"/>
    <n v="0"/>
    <n v="-580940.59154499625"/>
    <n v="0"/>
    <n v="0"/>
    <n v="-"/>
    <n v="-580940.59154499625"/>
    <n v="0"/>
    <s v="USD"/>
    <x v="6"/>
    <n v="0"/>
    <n v="0"/>
    <x v="0"/>
  </r>
  <r>
    <x v="71"/>
    <s v="HCM-30HS200-BNP"/>
    <s v="BNP Paribas"/>
    <s v="0"/>
    <n v="100000"/>
    <s v="0"/>
    <n v="100000"/>
    <n v="-3.0937550509794511"/>
    <n v="0"/>
    <n v="0"/>
    <n v="0"/>
    <n v="0"/>
    <n v="0"/>
    <n v="-3.0937550509794511"/>
    <n v="0"/>
    <n v="0"/>
    <n v="-"/>
    <n v="-3.0937550509794511"/>
    <n v="0"/>
    <s v="USD"/>
    <x v="0"/>
    <n v="0"/>
    <n v="0"/>
    <x v="0"/>
  </r>
  <r>
    <x v="65"/>
    <s v="30HS199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1"/>
    <s v="30HS200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6"/>
    <s v="30HS201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7"/>
    <s v="30HS202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8"/>
    <s v="30HS203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9"/>
    <s v="30HS204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0"/>
    <s v="30HS205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4"/>
    <s v="25HS103 - UBS"/>
    <s v="UBS AG"/>
    <s v="0"/>
    <n v="250000"/>
    <s v="0"/>
    <n v="250000"/>
    <n v="143834"/>
    <n v="350000"/>
    <n v="0"/>
    <n v="0"/>
    <n v="0"/>
    <n v="0"/>
    <n v="143834"/>
    <n v="0"/>
    <n v="0"/>
    <n v="-"/>
    <n v="167242.99342796218"/>
    <n v="0"/>
    <s v="EUR"/>
    <x v="4"/>
    <n v="0"/>
    <n v="0"/>
    <x v="0"/>
  </r>
  <r>
    <x v="22"/>
    <s v="HGIF-231HS114-CACIB"/>
    <s v="CREDIT AGRICOLE CORPORATE AND INVESTMENT BANK"/>
    <s v="0"/>
    <n v="500000"/>
    <s v="0"/>
    <n v="500000"/>
    <n v="4066.2"/>
    <n v="0"/>
    <n v="0"/>
    <n v="0"/>
    <n v="0"/>
    <n v="0"/>
    <n v="4066.2"/>
    <n v="0"/>
    <n v="0"/>
    <n v="-"/>
    <n v="4066.2"/>
    <n v="0"/>
    <s v="USD"/>
    <x v="4"/>
    <n v="0"/>
    <n v="0"/>
    <x v="0"/>
  </r>
  <r>
    <x v="9"/>
    <s v="HGIF-30HS054-CACIB"/>
    <s v="CREDIT AGRICOLE CORPORATE AND INVESTMENT BANK"/>
    <s v="0"/>
    <n v="500000"/>
    <s v="0"/>
    <n v="5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6"/>
    <s v="HGIF-31HS093-CACIB"/>
    <s v="CREDIT AGRICOLE CORPORATE AND INVESTMENT BANK"/>
    <s v="0"/>
    <n v="500000"/>
    <s v="0"/>
    <n v="500000"/>
    <n v="7355.9"/>
    <n v="0"/>
    <n v="0"/>
    <n v="0"/>
    <n v="0"/>
    <n v="0"/>
    <n v="7355.9"/>
    <n v="0"/>
    <n v="0"/>
    <n v="-"/>
    <n v="7355.9"/>
    <n v="0"/>
    <s v="USD"/>
    <x v="4"/>
    <n v="0"/>
    <n v="0"/>
    <x v="0"/>
  </r>
  <r>
    <x v="64"/>
    <s v="25HS103 - SCB"/>
    <s v="Standard Chartered Bank"/>
    <s v="0"/>
    <n v="250000"/>
    <s v="0"/>
    <n v="250000"/>
    <n v="207161.60521489737"/>
    <n v="0"/>
    <n v="0"/>
    <n v="-570000"/>
    <n v="0"/>
    <n v="570000"/>
    <n v="207161.60521489737"/>
    <n v="0"/>
    <n v="0"/>
    <n v="-"/>
    <n v="240877.17076269296"/>
    <n v="662767.539343538"/>
    <s v="EUR"/>
    <x v="1"/>
    <n v="0"/>
    <n v="1"/>
    <x v="1"/>
  </r>
  <r>
    <x v="64"/>
    <s v="25HS103 - SCB"/>
    <s v="Standard Chartered Bank"/>
    <s v="0"/>
    <n v="250000"/>
    <s v="0"/>
    <n v="250000"/>
    <n v="207161.60521489737"/>
    <n v="0"/>
    <n v="0"/>
    <n v="-570000"/>
    <n v="0"/>
    <n v="210000"/>
    <n v="207161.60521489737"/>
    <n v="0"/>
    <n v="0"/>
    <n v="-"/>
    <n v="240877.17076269296"/>
    <n v="244177.5144949877"/>
    <s v="EUR"/>
    <x v="5"/>
    <n v="0"/>
    <n v="0"/>
    <x v="0"/>
  </r>
  <r>
    <x v="63"/>
    <s v="25HS084 - BNP"/>
    <s v="BNP Paribas"/>
    <s v="0"/>
    <n v="250000"/>
    <s v="0"/>
    <n v="250000"/>
    <n v="-1475945.1483266912"/>
    <n v="0"/>
    <n v="0"/>
    <n v="-700000"/>
    <n v="0"/>
    <n v="-780000"/>
    <n v="-1475945.1483266912"/>
    <n v="0"/>
    <n v="0"/>
    <n v="-"/>
    <n v="-1716155.3230921305"/>
    <n v="-906945.05383852567"/>
    <s v="EUR"/>
    <x v="2"/>
    <n v="1"/>
    <n v="0"/>
    <x v="2"/>
  </r>
  <r>
    <x v="64"/>
    <s v="25HS103 - MLI"/>
    <s v="Merrill Lynch International"/>
    <s v="0"/>
    <n v="250000"/>
    <s v="0"/>
    <n v="250000"/>
    <n v="-181957.53549085924"/>
    <n v="0"/>
    <n v="0"/>
    <n v="0"/>
    <n v="0"/>
    <n v="0"/>
    <n v="-181957.53549085924"/>
    <n v="0"/>
    <n v="0"/>
    <n v="-"/>
    <n v="-211571.13695138818"/>
    <n v="0"/>
    <s v="EUR"/>
    <x v="0"/>
    <n v="0"/>
    <n v="0"/>
    <x v="0"/>
  </r>
  <r>
    <x v="63"/>
    <s v="25HS084 - MLI"/>
    <s v="Merrill Lynch International"/>
    <s v="0"/>
    <n v="250000"/>
    <s v="0"/>
    <n v="250000"/>
    <n v="50284.553123474354"/>
    <n v="310000"/>
    <n v="0"/>
    <n v="0"/>
    <n v="0"/>
    <n v="-250000"/>
    <n v="50284.553123474354"/>
    <n v="0"/>
    <n v="0"/>
    <n v="-"/>
    <n v="58468.367615148272"/>
    <n v="-290687.51725593774"/>
    <s v="EUR"/>
    <x v="3"/>
    <n v="0"/>
    <n v="0"/>
    <x v="0"/>
  </r>
  <r>
    <x v="65"/>
    <s v="30HS199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1"/>
    <s v="30HS20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71"/>
    <s v="30HS20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66"/>
    <s v="30HS201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7"/>
    <s v="30HS20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8"/>
    <s v="30HS20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9"/>
    <s v="30HS204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0"/>
    <s v="30HS205 Standard Chartered Bank Regulatory"/>
    <s v="Standard Chartered Bank"/>
    <s v="0"/>
    <n v="100000"/>
    <s v="0"/>
    <n v="100000"/>
    <n v="446.26709392889791"/>
    <n v="0"/>
    <n v="0"/>
    <n v="0"/>
    <n v="0"/>
    <n v="0"/>
    <n v="446.26709392889791"/>
    <n v="0"/>
    <n v="0"/>
    <n v="-"/>
    <n v="446.26709392889791"/>
    <n v="0"/>
    <s v="USD"/>
    <x v="4"/>
    <n v="0"/>
    <n v="0"/>
    <x v="0"/>
  </r>
  <r>
    <x v="63"/>
    <s v="25HS084 - SCB"/>
    <s v="Standard Chartered Bank"/>
    <s v="0"/>
    <n v="250000"/>
    <s v="0"/>
    <n v="250000"/>
    <n v="267372.64001318876"/>
    <n v="0"/>
    <n v="0"/>
    <n v="-710000"/>
    <n v="0"/>
    <n v="710000"/>
    <n v="267372.64001318876"/>
    <n v="0"/>
    <n v="0"/>
    <n v="-"/>
    <n v="310887.55563039775"/>
    <n v="825552.54900686315"/>
    <s v="EUR"/>
    <x v="1"/>
    <n v="0"/>
    <n v="1"/>
    <x v="1"/>
  </r>
  <r>
    <x v="63"/>
    <s v="25HS084 - SCB"/>
    <s v="Standard Chartered Bank"/>
    <s v="0"/>
    <n v="250000"/>
    <s v="0"/>
    <n v="250000"/>
    <n v="267372.64001318876"/>
    <n v="0"/>
    <n v="0"/>
    <n v="-710000"/>
    <n v="0"/>
    <n v="270000"/>
    <n v="267372.64001318876"/>
    <n v="0"/>
    <n v="0"/>
    <n v="-"/>
    <n v="310887.55563039775"/>
    <n v="313942.51863641274"/>
    <s v="EUR"/>
    <x v="5"/>
    <n v="0"/>
    <n v="0"/>
    <x v="0"/>
  </r>
  <r>
    <x v="72"/>
    <s v="24HS169 - UBS"/>
    <s v="UBS AG"/>
    <s v="0"/>
    <n v="250000"/>
    <s v="0"/>
    <n v="25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72"/>
    <s v="24HS169 - 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59"/>
    <s v="21HS183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3"/>
    <s v="29HS211 BNP Paribas Regulatory"/>
    <s v="BNP Paribas"/>
    <s v="0"/>
    <n v="100000"/>
    <s v="0"/>
    <n v="100000"/>
    <n v="78836"/>
    <n v="0"/>
    <n v="0"/>
    <n v="0"/>
    <n v="0"/>
    <n v="0"/>
    <n v="78836"/>
    <n v="0"/>
    <n v="0"/>
    <n v="-"/>
    <n v="78836"/>
    <n v="0"/>
    <s v="USD"/>
    <x v="4"/>
    <n v="0"/>
    <n v="0"/>
    <x v="0"/>
  </r>
  <r>
    <x v="74"/>
    <s v="29HS213 BNP Paribas Regulatory"/>
    <s v="BNP Paribas"/>
    <s v="0"/>
    <n v="100000"/>
    <s v="0"/>
    <n v="100000"/>
    <n v="117221.91"/>
    <n v="110000"/>
    <n v="0"/>
    <n v="0"/>
    <n v="0"/>
    <n v="0"/>
    <n v="117221.91"/>
    <n v="0"/>
    <n v="0"/>
    <n v="-"/>
    <n v="117221.91"/>
    <n v="0"/>
    <s v="USD"/>
    <x v="6"/>
    <n v="0"/>
    <n v="0"/>
    <x v="0"/>
  </r>
  <r>
    <x v="74"/>
    <s v="29HS213 BNP Paribas Regulatory"/>
    <s v="BNP Paribas"/>
    <s v="0"/>
    <n v="100000"/>
    <s v="0"/>
    <n v="100000"/>
    <n v="117221.91"/>
    <n v="110000"/>
    <n v="0"/>
    <n v="0"/>
    <n v="0"/>
    <n v="0"/>
    <n v="117221.91"/>
    <n v="0"/>
    <n v="0"/>
    <n v="-"/>
    <n v="117221.91"/>
    <n v="0"/>
    <s v="USD"/>
    <x v="11"/>
    <n v="0"/>
    <n v="0"/>
    <x v="0"/>
  </r>
  <r>
    <x v="75"/>
    <s v="29HS21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30HS125 vs CGML Reg"/>
    <s v="Citigroup Global Markets Ltd.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6"/>
    <s v="30HS20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30HS12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36HS13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7"/>
    <s v="30HS20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30HS22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2"/>
    <s v="31HS20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5"/>
    <s v="30HS199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8"/>
    <s v="30HS20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0"/>
    <s v="30HS20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9"/>
    <s v="30HS20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1"/>
    <s v="30HS20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9"/>
    <s v="30HS12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1"/>
    <s v="30HS12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5"/>
    <s v="29HS210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3"/>
    <s v="29HS211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6"/>
    <s v="29HS21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4"/>
    <s v="29HS213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11"/>
    <n v="0"/>
    <n v="0"/>
    <x v="0"/>
  </r>
  <r>
    <x v="74"/>
    <s v="29HS213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6"/>
    <n v="0"/>
    <n v="0"/>
    <x v="0"/>
  </r>
  <r>
    <x v="76"/>
    <s v="HSBC Global Investment Funds - Global Lower Carbon Fund"/>
    <s v="HSBC Bank PLC"/>
    <s v="0"/>
    <n v="215007.51250000001"/>
    <s v="0"/>
    <n v="215007.51250000001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76"/>
    <s v="HSBC Global Investment Funds - Global Lower Carbon Bond"/>
    <s v="CREDIT AGRICOLE CORPORATE AND INVESTMENT BANK"/>
    <s v="0"/>
    <n v="250000"/>
    <s v="0"/>
    <n v="250000"/>
    <n v="-5487.8"/>
    <n v="0"/>
    <n v="0"/>
    <n v="0"/>
    <n v="0"/>
    <n v="0"/>
    <n v="-5487.8"/>
    <n v="0"/>
    <n v="0"/>
    <n v="-"/>
    <n v="-5487.8"/>
    <n v="0"/>
    <s v="USD"/>
    <x v="0"/>
    <n v="0"/>
    <n v="0"/>
    <x v="0"/>
  </r>
  <r>
    <x v="76"/>
    <s v="HSBC Global Investment Funds - Global Lower Carbon Bond"/>
    <s v="Societe Generale."/>
    <s v="0"/>
    <n v="250000"/>
    <s v="0"/>
    <n v="250000"/>
    <n v="176931"/>
    <n v="240000"/>
    <n v="0"/>
    <n v="0"/>
    <n v="0"/>
    <n v="0"/>
    <n v="176931"/>
    <n v="0"/>
    <n v="0"/>
    <n v="-"/>
    <n v="176931"/>
    <n v="0"/>
    <s v="USD"/>
    <x v="4"/>
    <n v="0"/>
    <n v="0"/>
    <x v="0"/>
  </r>
  <r>
    <x v="76"/>
    <s v="29HS21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3"/>
    <s v="29HS211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4"/>
    <s v="29HS21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5"/>
    <s v="29HS21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3"/>
    <s v="29HS211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6"/>
    <s v="29HS212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4"/>
    <s v="29HS21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30"/>
    <s v="30HS124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5"/>
    <s v="29HS210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3"/>
    <s v="25HS084 - UBS"/>
    <s v="UBS AG"/>
    <s v="0"/>
    <n v="250000"/>
    <s v="0"/>
    <n v="250000"/>
    <n v="184842"/>
    <n v="320000"/>
    <n v="0"/>
    <n v="0"/>
    <n v="0"/>
    <n v="0"/>
    <n v="184842"/>
    <n v="0"/>
    <n v="0"/>
    <n v="-"/>
    <n v="214925.04825848815"/>
    <n v="0"/>
    <s v="EUR"/>
    <x v="4"/>
    <n v="0"/>
    <n v="0"/>
    <x v="0"/>
  </r>
  <r>
    <x v="63"/>
    <s v="25HS084 - Credit Suisse"/>
    <s v="Credit Suisse International."/>
    <s v="0"/>
    <n v="250000"/>
    <s v="0"/>
    <n v="250000"/>
    <n v="-15507.993582752497"/>
    <n v="0"/>
    <n v="0"/>
    <n v="0"/>
    <n v="0"/>
    <n v="0"/>
    <n v="-15507.993582752497"/>
    <n v="0"/>
    <n v="0"/>
    <n v="-"/>
    <n v="-18031.920608765351"/>
    <n v="0"/>
    <s v="EUR"/>
    <x v="0"/>
    <n v="0"/>
    <n v="0"/>
    <x v="0"/>
  </r>
  <r>
    <x v="64"/>
    <s v="25HS103 - Credit Suisse"/>
    <s v="Credit Suisse International."/>
    <s v="0"/>
    <n v="250000"/>
    <s v="0"/>
    <n v="250000"/>
    <n v="-3177.2799999999988"/>
    <n v="0"/>
    <n v="0"/>
    <n v="-20000"/>
    <n v="0"/>
    <n v="0"/>
    <n v="-3177.2799999999988"/>
    <n v="0"/>
    <n v="0"/>
    <n v="-"/>
    <n v="-3694.3825393077818"/>
    <n v="0"/>
    <s v="EUR"/>
    <x v="0"/>
    <n v="0"/>
    <n v="0"/>
    <x v="0"/>
  </r>
  <r>
    <x v="77"/>
    <s v="27HS145 - GS"/>
    <s v="Goldman Sachs International"/>
    <s v="0"/>
    <n v="250000"/>
    <s v="0"/>
    <n v="25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77"/>
    <s v="27HS145 - HSBC Trinkaus"/>
    <s v="HSBC Trinkaus &amp; Burkhardt AG"/>
    <s v="0"/>
    <n v="290687.51725593774"/>
    <s v="0"/>
    <n v="290687.51725593774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7"/>
    <s v="HSBC GIF GLOBAL CORPORATE BOND _CA-CIB"/>
    <s v="CREDIT AGRICOLE CORPORATE AND INVESTMENT BANK"/>
    <s v="0"/>
    <n v="581375.03451187548"/>
    <s v="0"/>
    <n v="581375.03451187548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8"/>
    <s v="21HS218 Standard Chartered Bank Regulatory"/>
    <s v="Standard Chartered Bank"/>
    <s v="0"/>
    <n v="100000"/>
    <s v="0"/>
    <n v="100000"/>
    <n v="1303528.988430856"/>
    <n v="700000"/>
    <n v="0"/>
    <n v="0"/>
    <n v="0"/>
    <n v="610000"/>
    <n v="1303528.988430856"/>
    <n v="0"/>
    <n v="0"/>
    <n v="-"/>
    <n v="1303528.988430856"/>
    <n v="610000"/>
    <s v="USD"/>
    <x v="8"/>
    <n v="0"/>
    <n v="0"/>
    <x v="0"/>
  </r>
  <r>
    <x v="79"/>
    <s v="24HS219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9"/>
    <s v="24HS219 Merrill Lynch International Regulatory"/>
    <s v="Merrill Lynch International"/>
    <s v="0"/>
    <n v="100000"/>
    <s v="0"/>
    <n v="100000"/>
    <n v="-529385.16999999993"/>
    <n v="0"/>
    <n v="0"/>
    <n v="-540000"/>
    <n v="0"/>
    <n v="0"/>
    <n v="-529385.16999999993"/>
    <n v="0"/>
    <n v="0"/>
    <n v="-"/>
    <n v="-529385.16999999993"/>
    <n v="0"/>
    <s v="USD"/>
    <x v="0"/>
    <n v="0"/>
    <n v="0"/>
    <x v="0"/>
  </r>
  <r>
    <x v="78"/>
    <s v="21HS218 Merrill Lynch International Regulatory"/>
    <s v="Merrill Lynch International"/>
    <s v="0"/>
    <n v="100000"/>
    <s v="0"/>
    <n v="100000"/>
    <n v="-1030608.4631891429"/>
    <n v="0"/>
    <n v="0"/>
    <n v="-1280000"/>
    <n v="0"/>
    <n v="240000"/>
    <n v="-1030608.4631891429"/>
    <n v="0"/>
    <n v="0"/>
    <n v="-"/>
    <n v="-1030608.4631891429"/>
    <n v="240000"/>
    <s v="USD"/>
    <x v="9"/>
    <n v="0"/>
    <n v="4"/>
    <x v="1"/>
  </r>
  <r>
    <x v="78"/>
    <s v="21HS218 Merrill Lynch International Regulatory"/>
    <s v="Merrill Lynch International"/>
    <s v="0"/>
    <n v="100000"/>
    <s v="0"/>
    <n v="100000"/>
    <n v="-1030608.4631891429"/>
    <n v="0"/>
    <n v="0"/>
    <n v="-1280000"/>
    <n v="0"/>
    <n v="0"/>
    <n v="-1030608.4631891429"/>
    <n v="0"/>
    <n v="0"/>
    <n v="-"/>
    <n v="-1030608.4631891429"/>
    <n v="0"/>
    <s v="USD"/>
    <x v="6"/>
    <n v="0"/>
    <n v="0"/>
    <x v="0"/>
  </r>
  <r>
    <x v="64"/>
    <s v="25HS103 - MS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  <s v="EUR"/>
    <x v="4"/>
    <n v="0"/>
    <n v="0"/>
    <x v="0"/>
  </r>
  <r>
    <x v="50"/>
    <s v="29HS174 - RBC"/>
    <s v="Royal Bank of Canada"/>
    <s v="0"/>
    <n v="250000"/>
    <s v="0"/>
    <n v="250000"/>
    <n v="199881.7"/>
    <n v="320000"/>
    <n v="0"/>
    <n v="0"/>
    <n v="0"/>
    <n v="0"/>
    <n v="199881.7"/>
    <n v="0"/>
    <n v="0"/>
    <n v="-"/>
    <n v="199881.7"/>
    <n v="0"/>
    <s v="USD"/>
    <x v="4"/>
    <n v="0"/>
    <n v="0"/>
    <x v="0"/>
  </r>
  <r>
    <x v="43"/>
    <s v="31HS166- RBC"/>
    <s v="Royal Bank of Canada"/>
    <s v="0"/>
    <n v="250000"/>
    <s v="0"/>
    <n v="250000"/>
    <n v="-36497.391671107915"/>
    <n v="0"/>
    <n v="0"/>
    <n v="0"/>
    <n v="0"/>
    <n v="0"/>
    <n v="-36497.391671107915"/>
    <n v="0"/>
    <n v="0"/>
    <n v="-"/>
    <n v="-42437.344684767595"/>
    <n v="0"/>
    <s v="EUR"/>
    <x v="0"/>
    <n v="0"/>
    <n v="0"/>
    <x v="0"/>
  </r>
  <r>
    <x v="64"/>
    <s v="25HS103 - BCY"/>
    <s v="Barclays Bank PLC"/>
    <s v="0"/>
    <n v="250000"/>
    <s v="0"/>
    <n v="250000"/>
    <n v="-1128264.2311380676"/>
    <n v="0"/>
    <n v="0"/>
    <n v="-1110000"/>
    <n v="0"/>
    <n v="0"/>
    <n v="-1128264.2311380676"/>
    <n v="0"/>
    <n v="0"/>
    <n v="-"/>
    <n v="-1311889.3126328173"/>
    <n v="0"/>
    <s v="EUR"/>
    <x v="0"/>
    <n v="0"/>
    <n v="0"/>
    <x v="0"/>
  </r>
  <r>
    <x v="63"/>
    <s v="25HS084 - BCY"/>
    <s v="Barclays Bank PLC"/>
    <s v="0"/>
    <n v="250000"/>
    <s v="0"/>
    <n v="250000"/>
    <n v="-1054646.5628680827"/>
    <n v="0"/>
    <n v="0"/>
    <n v="-1010000"/>
    <n v="0"/>
    <n v="0"/>
    <n v="-1054646.5628680827"/>
    <n v="0"/>
    <n v="0"/>
    <n v="-"/>
    <n v="-1226290.3637705247"/>
    <n v="0"/>
    <s v="EUR"/>
    <x v="0"/>
    <n v="0"/>
    <n v="0"/>
    <x v="0"/>
  </r>
  <r>
    <x v="79"/>
    <s v="24HS219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8"/>
    <s v="21HS218 Credit Suisse International Regulatory"/>
    <s v="Credit Suisse International."/>
    <s v="0"/>
    <n v="100000"/>
    <s v="0"/>
    <n v="100000"/>
    <n v="-45824"/>
    <n v="0"/>
    <n v="0"/>
    <n v="-150000"/>
    <n v="0"/>
    <n v="100000"/>
    <n v="-45824"/>
    <n v="0"/>
    <n v="0"/>
    <n v="-"/>
    <n v="-45824"/>
    <n v="100000"/>
    <s v="USD"/>
    <x v="9"/>
    <n v="0"/>
    <n v="4"/>
    <x v="1"/>
  </r>
  <r>
    <x v="78"/>
    <s v="21HS218 Credit Suisse International Regulatory"/>
    <s v="Credit Suisse International."/>
    <s v="0"/>
    <n v="100000"/>
    <s v="0"/>
    <n v="100000"/>
    <n v="-45824"/>
    <n v="0"/>
    <n v="0"/>
    <n v="-150000"/>
    <n v="0"/>
    <n v="0"/>
    <n v="-45824"/>
    <n v="0"/>
    <n v="0"/>
    <n v="-"/>
    <n v="-45824"/>
    <n v="0"/>
    <s v="USD"/>
    <x v="6"/>
    <n v="0"/>
    <n v="0"/>
    <x v="0"/>
  </r>
  <r>
    <x v="79"/>
    <s v="24HS219 Barclays Bank PLC Regulatory"/>
    <s v="Barclays Bank PLC"/>
    <s v="0"/>
    <n v="80000"/>
    <s v="0"/>
    <n v="8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8"/>
    <s v="21HS218 Barclays Bank PLC Regulatory"/>
    <s v="Barclays Bank PLC"/>
    <s v="0"/>
    <n v="80000"/>
    <s v="0"/>
    <n v="80000"/>
    <n v="-1905741.5049999997"/>
    <n v="0"/>
    <n v="0"/>
    <n v="-2220000"/>
    <n v="0"/>
    <n v="310000"/>
    <n v="-1905741.5049999997"/>
    <n v="0"/>
    <n v="0"/>
    <n v="-"/>
    <n v="-1905741.5049999997"/>
    <n v="310000"/>
    <s v="USD"/>
    <x v="1"/>
    <n v="0"/>
    <n v="1"/>
    <x v="1"/>
  </r>
  <r>
    <x v="78"/>
    <s v="21HS218 Barclays Bank PLC Regulatory"/>
    <s v="Barclays Bank PLC"/>
    <s v="0"/>
    <n v="80000"/>
    <s v="0"/>
    <n v="80000"/>
    <n v="-1905741.5049999997"/>
    <n v="0"/>
    <n v="0"/>
    <n v="-2220000"/>
    <n v="0"/>
    <n v="-200000"/>
    <n v="-1905741.5049999997"/>
    <n v="-250000"/>
    <n v="0"/>
    <n v="-50000"/>
    <n v="-1905741.5049999997"/>
    <n v="-200000"/>
    <s v="USD"/>
    <x v="2"/>
    <n v="1"/>
    <n v="0"/>
    <x v="2"/>
  </r>
  <r>
    <x v="78"/>
    <s v="21HS218 Goldman Sachs International Regulatory"/>
    <s v="Goldman Sachs International"/>
    <s v="0"/>
    <n v="100000"/>
    <s v="0"/>
    <n v="100000"/>
    <n v="-874197.64399999997"/>
    <n v="0"/>
    <n v="0"/>
    <n v="-700000"/>
    <n v="0"/>
    <n v="-180000"/>
    <n v="-874197.64399999997"/>
    <n v="0"/>
    <n v="0"/>
    <n v="-"/>
    <n v="-874197.64399999997"/>
    <n v="-180000"/>
    <s v="USD"/>
    <x v="14"/>
    <n v="4"/>
    <n v="0"/>
    <x v="2"/>
  </r>
  <r>
    <x v="79"/>
    <s v="24HS219 Goldman Sachs International Regulatory"/>
    <s v="Goldman Sachs International"/>
    <s v="0"/>
    <n v="100000"/>
    <s v="0"/>
    <n v="100000"/>
    <n v="150447.51"/>
    <n v="0"/>
    <n v="0"/>
    <n v="0"/>
    <n v="0"/>
    <n v="160000"/>
    <n v="150447.51"/>
    <n v="0"/>
    <n v="0"/>
    <n v="-"/>
    <n v="150447.51"/>
    <n v="160000"/>
    <s v="USD"/>
    <x v="8"/>
    <n v="0"/>
    <n v="0"/>
    <x v="0"/>
  </r>
  <r>
    <x v="80"/>
    <s v="MSFT-TBA-Barclays Capital Inc."/>
    <s v="Barclays Capital Inc."/>
    <s v="0"/>
    <n v="250000"/>
    <s v="0"/>
    <n v="250000"/>
    <n v="115384.23527000015"/>
    <n v="0"/>
    <n v="0"/>
    <n v="0"/>
    <n v="0"/>
    <n v="0"/>
    <n v="115384.23527000015"/>
    <n v="0"/>
    <n v="0"/>
    <n v="-"/>
    <n v="115384.23527000015"/>
    <n v="0"/>
    <s v="USD"/>
    <x v="4"/>
    <n v="0"/>
    <n v="0"/>
    <x v="0"/>
  </r>
  <r>
    <x v="77"/>
    <s v="27HS145 - Deutsche"/>
    <s v="Deutsche Bank AG"/>
    <s v="0"/>
    <n v="290687.51725593774"/>
    <s v="0"/>
    <n v="290687.51725593774"/>
    <n v="0"/>
    <n v="0"/>
    <n v="0"/>
    <n v="-1330224"/>
    <n v="0"/>
    <n v="1330224"/>
    <n v="0"/>
    <n v="0"/>
    <n v="0"/>
    <n v="-"/>
    <n v="0"/>
    <n v="1330224"/>
    <s v="USD"/>
    <x v="1"/>
    <n v="0"/>
    <n v="1"/>
    <x v="1"/>
  </r>
  <r>
    <x v="20"/>
    <s v="21HS058 - JPMS"/>
    <s v="J.P. Morgan Securities Plc"/>
    <s v="0"/>
    <n v="250000"/>
    <s v="0"/>
    <n v="250000"/>
    <n v="167682.54283901228"/>
    <n v="210000"/>
    <n v="0"/>
    <n v="0"/>
    <n v="0"/>
    <n v="0"/>
    <n v="167682.54283901228"/>
    <n v="0"/>
    <n v="0"/>
    <n v="-"/>
    <n v="194972.88826013959"/>
    <n v="0"/>
    <s v="EUR"/>
    <x v="4"/>
    <n v="0"/>
    <n v="0"/>
    <x v="0"/>
  </r>
  <r>
    <x v="27"/>
    <s v="HGIF - Global Corporate Bond"/>
    <s v="Goldman Sachs International"/>
    <s v="0"/>
    <n v="100000"/>
    <s v="0"/>
    <n v="100000"/>
    <n v="4869423"/>
    <n v="7910000"/>
    <n v="0"/>
    <n v="0"/>
    <n v="0"/>
    <n v="-3040000"/>
    <n v="4869423"/>
    <n v="0"/>
    <n v="0"/>
    <n v="-"/>
    <n v="4869423"/>
    <n v="-3040000"/>
    <s v="USD"/>
    <x v="7"/>
    <n v="0"/>
    <n v="0"/>
    <x v="0"/>
  </r>
  <r>
    <x v="81"/>
    <s v="35HS217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1"/>
    <s v="35HS217_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1"/>
    <s v="35HS217 State Street Bank and Trust Company Regulatory"/>
    <s v="State Street Bank and Trust Company"/>
    <s v="0"/>
    <n v="500000"/>
    <s v="0"/>
    <n v="5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1"/>
    <s v="35HS217 JPMS"/>
    <s v="J.P. Morgan Securities Plc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7HS088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26"/>
    <s v="21HS118 - Citi"/>
    <s v="Citibank NA"/>
    <s v="0"/>
    <n v="250000"/>
    <s v="0"/>
    <n v="250000"/>
    <n v="46.05299999999999"/>
    <n v="0"/>
    <n v="0"/>
    <n v="0"/>
    <n v="0"/>
    <n v="0"/>
    <n v="46.05299999999999"/>
    <n v="0"/>
    <n v="0"/>
    <n v="-"/>
    <n v="46.05299999999999"/>
    <n v="0"/>
    <s v="USD"/>
    <x v="4"/>
    <n v="0"/>
    <n v="0"/>
    <x v="0"/>
  </r>
  <r>
    <x v="3"/>
    <s v="24HS030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52"/>
    <s v="36HS130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8"/>
    <s v="21HS218 - BNP"/>
    <s v="BNP Paribas"/>
    <s v="0"/>
    <n v="500000"/>
    <s v="0"/>
    <n v="500000"/>
    <n v="-274772.81900000013"/>
    <n v="260000"/>
    <n v="0"/>
    <n v="0"/>
    <n v="0"/>
    <n v="-280000"/>
    <n v="-274772.81900000013"/>
    <n v="0"/>
    <n v="0"/>
    <n v="-"/>
    <n v="-274772.81900000013"/>
    <n v="-280000"/>
    <s v="USD"/>
    <x v="14"/>
    <n v="4"/>
    <n v="0"/>
    <x v="2"/>
  </r>
  <r>
    <x v="78"/>
    <s v="21HS218 - BNP"/>
    <s v="BNP Paribas"/>
    <s v="0"/>
    <n v="500000"/>
    <s v="0"/>
    <n v="500000"/>
    <n v="-274772.81900000013"/>
    <n v="260000"/>
    <n v="0"/>
    <n v="0"/>
    <n v="0"/>
    <n v="-260000"/>
    <n v="-274772.81900000013"/>
    <n v="0"/>
    <n v="0"/>
    <n v="-"/>
    <n v="-274772.81900000013"/>
    <n v="-260000"/>
    <s v="USD"/>
    <x v="7"/>
    <n v="0"/>
    <n v="0"/>
    <x v="0"/>
  </r>
  <r>
    <x v="78"/>
    <s v="21HS218 - BNP"/>
    <s v="BNP Paribas"/>
    <s v="0"/>
    <n v="500000"/>
    <s v="0"/>
    <n v="500000"/>
    <n v="-274772.81900000013"/>
    <n v="260000"/>
    <n v="0"/>
    <n v="0"/>
    <n v="0"/>
    <n v="0"/>
    <n v="-274772.81900000013"/>
    <n v="0"/>
    <n v="0"/>
    <n v="-"/>
    <n v="-274772.81900000013"/>
    <n v="0"/>
    <s v="USD"/>
    <x v="6"/>
    <n v="0"/>
    <n v="0"/>
    <x v="0"/>
  </r>
  <r>
    <x v="79"/>
    <s v="24HS219 - BNP"/>
    <s v="BNP Paribas"/>
    <s v="0"/>
    <n v="500000"/>
    <s v="0"/>
    <n v="5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18"/>
    <s v="27HS145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82"/>
    <s v="35HS216 - BNP"/>
    <s v="BNP Paribas"/>
    <s v="0"/>
    <n v="500000"/>
    <s v="0"/>
    <n v="50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6"/>
    <s v="25HS077 UBS AG"/>
    <s v="UBS AG"/>
    <s v="0"/>
    <n v="100000"/>
    <s v="0"/>
    <n v="100000"/>
    <n v="-81901.365240067506"/>
    <n v="0"/>
    <n v="0"/>
    <n v="0"/>
    <n v="0"/>
    <n v="0"/>
    <n v="-81901.365240067506"/>
    <n v="0"/>
    <n v="0"/>
    <n v="-"/>
    <n v="-81901.365240067506"/>
    <n v="0"/>
    <s v="USD"/>
    <x v="0"/>
    <n v="0"/>
    <n v="0"/>
    <x v="0"/>
  </r>
  <r>
    <x v="80"/>
    <s v="MSFT-TBA-Goldman Sachs"/>
    <s v="Goldman, Sachs &amp; Co."/>
    <s v="0"/>
    <n v="250000"/>
    <s v="0"/>
    <n v="250000"/>
    <n v="0"/>
    <n v="0"/>
    <n v="0"/>
    <n v="0"/>
    <n v="0"/>
    <n v="0"/>
    <n v="0"/>
    <n v="0"/>
    <n v="0"/>
    <n v="-"/>
    <n v="0"/>
    <n v="0"/>
    <s v="USD"/>
    <x v="4"/>
    <n v="0"/>
    <n v="0"/>
    <x v="0"/>
  </r>
  <r>
    <x v="78"/>
    <s v="21HS218 Citibank Regulatory"/>
    <s v="Citibank NA"/>
    <s v="0"/>
    <n v="100000"/>
    <s v="0"/>
    <n v="100000"/>
    <n v="-146126"/>
    <n v="0"/>
    <n v="0"/>
    <n v="0"/>
    <n v="0"/>
    <n v="-150000"/>
    <n v="-146126"/>
    <n v="0"/>
    <n v="0"/>
    <n v="-"/>
    <n v="-146126"/>
    <n v="-150000"/>
    <s v="USD"/>
    <x v="14"/>
    <n v="4"/>
    <n v="0"/>
    <x v="2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n v="0"/>
    <n v="0"/>
    <x v="0"/>
  </r>
  <r>
    <x v="83"/>
    <m/>
    <m/>
    <m/>
    <m/>
    <m/>
    <m/>
    <m/>
    <m/>
    <m/>
    <m/>
    <m/>
    <m/>
    <m/>
    <m/>
    <m/>
    <m/>
    <m/>
    <m/>
    <m/>
    <x v="15"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36">
  <r>
    <x v="0"/>
    <s v="24HS015 Barclays Bank PLC Regulatory"/>
    <s v="Barclays Bank PLC"/>
    <s v="0"/>
    <n v="250000"/>
    <s v="0"/>
    <n v="250000"/>
    <n v="-7470053.3100000005"/>
    <n v="0"/>
    <n v="0"/>
    <n v="-7640000"/>
    <n v="0"/>
    <n v="0"/>
    <n v="-7470053.3100000005"/>
    <n v="0"/>
    <n v="0"/>
    <n v="-"/>
    <n v="-7470053.3100000005"/>
    <n v="0"/>
  </r>
  <r>
    <x v="0"/>
    <s v="24HS015 Barclays Bank PLC Regulatory"/>
    <s v="Barclays Bank PLC"/>
    <s v="0"/>
    <n v="250000"/>
    <s v="0"/>
    <n v="250000"/>
    <n v="-7470053.3100000005"/>
    <n v="0"/>
    <n v="0"/>
    <n v="-7640000"/>
    <n v="0"/>
    <n v="320000"/>
    <n v="-7470053.3100000005"/>
    <n v="0"/>
    <n v="1"/>
    <n v="-320000"/>
    <n v="-7470053.3100000005"/>
    <n v="320000"/>
  </r>
  <r>
    <x v="1"/>
    <s v="21HS001 Barclays Bank PLC Regulatory"/>
    <s v="Barclays Bank PLC"/>
    <s v="0"/>
    <n v="250000"/>
    <s v="0"/>
    <n v="250000"/>
    <n v="-21394882.029999997"/>
    <n v="0"/>
    <n v="0"/>
    <n v="-25640000"/>
    <n v="0"/>
    <n v="4240000"/>
    <n v="-21394882.029999997"/>
    <n v="0"/>
    <n v="0"/>
    <n v="-"/>
    <n v="-21394882.029999997"/>
    <n v="4240000"/>
  </r>
  <r>
    <x v="1"/>
    <s v="21HS001 Barclays Bank PLC Regulatory"/>
    <s v="Barclays Bank PLC"/>
    <s v="0"/>
    <n v="250000"/>
    <s v="0"/>
    <n v="250000"/>
    <n v="-21394882.029999997"/>
    <n v="0"/>
    <n v="0"/>
    <n v="-25640000"/>
    <n v="0"/>
    <n v="-3000000"/>
    <n v="-21394882.029999997"/>
    <n v="-3220000"/>
    <n v="1"/>
    <n v="-220000"/>
    <n v="-21394882.029999997"/>
    <n v="-3000000"/>
  </r>
  <r>
    <x v="2"/>
    <s v="22HS002 Barclays Bank PLC Regulatory"/>
    <s v="Barclays Bank PLC"/>
    <s v="0"/>
    <n v="250000"/>
    <s v="0"/>
    <n v="250000"/>
    <n v="-14456570.188581867"/>
    <n v="0"/>
    <n v="0"/>
    <n v="-14940000"/>
    <n v="0"/>
    <n v="480000"/>
    <n v="-14456570.188581867"/>
    <n v="0"/>
    <n v="0"/>
    <n v="-"/>
    <n v="-14456570.188581867"/>
    <n v="480000"/>
  </r>
  <r>
    <x v="2"/>
    <s v="22HS002 Barclays Bank PLC Regulatory"/>
    <s v="Barclays Bank PLC"/>
    <s v="0"/>
    <n v="250000"/>
    <s v="0"/>
    <n v="250000"/>
    <n v="-14456570.188581867"/>
    <n v="0"/>
    <n v="0"/>
    <n v="-14940000"/>
    <n v="0"/>
    <n v="-710000"/>
    <n v="-14456570.188581867"/>
    <n v="-930000"/>
    <n v="1"/>
    <n v="-220000"/>
    <n v="-14456570.188581867"/>
    <n v="-710000"/>
  </r>
  <r>
    <x v="0"/>
    <s v="24HS015 JP Morgan Chase Bank N.A. Regulatory"/>
    <s v="JP Morgan Chase Bank N.A."/>
    <s v="0"/>
    <n v="100000"/>
    <s v="0"/>
    <n v="100000"/>
    <n v="-6312389"/>
    <n v="0"/>
    <n v="0"/>
    <n v="-6940000"/>
    <n v="0"/>
    <n v="620000"/>
    <n v="-6312389"/>
    <n v="0"/>
    <n v="0"/>
    <n v="-"/>
    <n v="-6312389"/>
    <n v="620000"/>
  </r>
  <r>
    <x v="1"/>
    <s v="21HS001 JP Morgan Chase Bank N.A. Regulatory"/>
    <s v="JP Morgan Chase Bank N.A."/>
    <s v="0"/>
    <n v="100000"/>
    <s v="0"/>
    <n v="100000"/>
    <n v="-4975528.5999999996"/>
    <n v="0"/>
    <n v="0"/>
    <n v="-6280000"/>
    <n v="0"/>
    <n v="1300000"/>
    <n v="-4975528.5999999996"/>
    <n v="0"/>
    <n v="0"/>
    <n v="-"/>
    <n v="-4975528.5999999996"/>
    <n v="1300000"/>
  </r>
  <r>
    <x v="2"/>
    <s v="22HS002 JP Morgan Chase Bank N.A. Regulatory"/>
    <s v="JP Morgan Chase Bank N.A."/>
    <s v="0"/>
    <n v="100000"/>
    <s v="0"/>
    <n v="100000"/>
    <n v="1709203.88"/>
    <n v="2090000"/>
    <n v="0"/>
    <n v="0"/>
    <n v="0"/>
    <n v="-380000"/>
    <n v="1709203.88"/>
    <n v="0"/>
    <n v="0"/>
    <n v="-"/>
    <n v="1709203.88"/>
    <n v="-380000"/>
  </r>
  <r>
    <x v="0"/>
    <s v="24HS015 Citibank NA Regulatory"/>
    <s v="Citibank NA"/>
    <s v="0"/>
    <n v="50000"/>
    <s v="0"/>
    <n v="50000"/>
    <n v="-550592"/>
    <n v="0"/>
    <n v="0"/>
    <n v="-136326.20000000001"/>
    <n v="0"/>
    <n v="-414265.8"/>
    <n v="-550592"/>
    <n v="0"/>
    <n v="0"/>
    <n v="-"/>
    <n v="-550592"/>
    <n v="-414265.8"/>
  </r>
  <r>
    <x v="1"/>
    <s v="21HS001 Citibank NA Regulatory"/>
    <s v="Citibank NA"/>
    <s v="0"/>
    <n v="50000"/>
    <s v="0"/>
    <n v="50000"/>
    <n v="-18196.2"/>
    <n v="0"/>
    <n v="0"/>
    <n v="0"/>
    <n v="0"/>
    <n v="0"/>
    <n v="-18196.2"/>
    <n v="0"/>
    <n v="0"/>
    <n v="-"/>
    <n v="-18196.2"/>
    <n v="0"/>
  </r>
  <r>
    <x v="2"/>
    <s v="22HS002 Citibank NA Regulatory"/>
    <s v="Citibank NA"/>
    <s v="0"/>
    <n v="50000"/>
    <s v="0"/>
    <n v="50000"/>
    <n v="0"/>
    <n v="0"/>
    <n v="0"/>
    <n v="0"/>
    <n v="0"/>
    <n v="0"/>
    <n v="0"/>
    <n v="0"/>
    <n v="0"/>
    <n v="-"/>
    <n v="0"/>
    <n v="0"/>
  </r>
  <r>
    <x v="2"/>
    <s v="22HS002 Citibank NA Regulatory"/>
    <s v="Citibank NA"/>
    <s v="0"/>
    <n v="50000"/>
    <s v="0"/>
    <n v="50000"/>
    <n v="0"/>
    <n v="0"/>
    <n v="0"/>
    <n v="0"/>
    <n v="0"/>
    <n v="1386374.1440000001"/>
    <n v="0"/>
    <n v="0"/>
    <n v="0"/>
    <n v="-"/>
    <n v="0"/>
    <n v="1386374.1440000001"/>
  </r>
  <r>
    <x v="0"/>
    <s v="24HS015 UBS AG Regulatory"/>
    <s v="UBS AG"/>
    <s v="0"/>
    <n v="250000"/>
    <s v="0"/>
    <n v="250000"/>
    <n v="155369"/>
    <n v="0"/>
    <n v="0"/>
    <n v="0"/>
    <n v="0"/>
    <n v="0"/>
    <n v="155369"/>
    <n v="0"/>
    <n v="0"/>
    <n v="-"/>
    <n v="155369"/>
    <n v="0"/>
  </r>
  <r>
    <x v="1"/>
    <s v="21HS001 UBS AG Regulatory"/>
    <s v="UBS AG"/>
    <s v="0"/>
    <n v="250000"/>
    <s v="0"/>
    <n v="250000"/>
    <n v="1057372"/>
    <n v="2011000"/>
    <n v="0"/>
    <n v="0"/>
    <n v="0"/>
    <n v="-950000"/>
    <n v="1057372"/>
    <n v="0"/>
    <n v="0"/>
    <n v="-"/>
    <n v="1057372"/>
    <n v="-950000"/>
  </r>
  <r>
    <x v="1"/>
    <s v="21HS001 UBS AG Regulatory"/>
    <s v="UBS AG"/>
    <s v="0"/>
    <n v="250000"/>
    <s v="0"/>
    <n v="250000"/>
    <n v="1057372"/>
    <n v="2011000"/>
    <n v="0"/>
    <n v="0"/>
    <n v="0"/>
    <n v="330000"/>
    <n v="1057372"/>
    <n v="0"/>
    <n v="0"/>
    <n v="-"/>
    <n v="1057372"/>
    <n v="330000"/>
  </r>
  <r>
    <x v="2"/>
    <s v="22HS002 UBS AG Regulatory"/>
    <s v="UBS AG"/>
    <s v="0"/>
    <n v="250000"/>
    <s v="0"/>
    <n v="250000"/>
    <n v="1774365"/>
    <n v="3401000"/>
    <n v="0"/>
    <n v="0"/>
    <n v="0"/>
    <n v="-1620000"/>
    <n v="1774365"/>
    <n v="0"/>
    <n v="0"/>
    <n v="-"/>
    <n v="1774365"/>
    <n v="-1620000"/>
  </r>
  <r>
    <x v="2"/>
    <s v="22HS002 UBS AG Regulatory"/>
    <s v="UBS AG"/>
    <s v="0"/>
    <n v="250000"/>
    <s v="0"/>
    <n v="250000"/>
    <n v="1774365"/>
    <n v="3401000"/>
    <n v="0"/>
    <n v="0"/>
    <n v="0"/>
    <n v="1920000"/>
    <n v="1774365"/>
    <n v="0"/>
    <n v="0"/>
    <n v="-"/>
    <n v="1774365"/>
    <n v="1920000"/>
  </r>
  <r>
    <x v="2"/>
    <s v="22HS002 UBS AG Regulatory"/>
    <s v="UBS AG"/>
    <s v="0"/>
    <n v="250000"/>
    <s v="0"/>
    <n v="250000"/>
    <n v="1774365"/>
    <n v="3401000"/>
    <n v="0"/>
    <n v="0"/>
    <n v="0"/>
    <n v="250000"/>
    <n v="1774365"/>
    <n v="0"/>
    <n v="0"/>
    <n v="-"/>
    <n v="1774365"/>
    <n v="250000"/>
  </r>
  <r>
    <x v="0"/>
    <s v="HCM-24HGIFEM-DB"/>
    <s v="Deutsche Bank AG"/>
    <s v="0"/>
    <n v="250000"/>
    <s v="0"/>
    <n v="250000"/>
    <n v="-673571.1"/>
    <n v="0"/>
    <n v="0"/>
    <n v="-820000"/>
    <n v="0"/>
    <n v="0"/>
    <n v="-673571.1"/>
    <n v="0"/>
    <n v="0"/>
    <n v="-"/>
    <n v="-673571.1"/>
    <n v="0"/>
  </r>
  <r>
    <x v="1"/>
    <s v="HCM-24HGIFLD-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2"/>
    <s v="HCM-24HGIFNW-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0"/>
    <s v="24HS015 Goldman Sachs International Regulatory"/>
    <s v="Goldman Sachs International"/>
    <s v="0"/>
    <n v="100000"/>
    <s v="0"/>
    <n v="100000"/>
    <n v="6679711.4700000007"/>
    <n v="6940000"/>
    <n v="0"/>
    <n v="0"/>
    <n v="0"/>
    <n v="0"/>
    <n v="6679711.4700000007"/>
    <n v="0"/>
    <n v="0"/>
    <n v="-"/>
    <n v="6679711.4700000007"/>
    <n v="0"/>
  </r>
  <r>
    <x v="0"/>
    <s v="24HS015 Goldman Sachs International Regulatory"/>
    <s v="Goldman Sachs International"/>
    <s v="0"/>
    <n v="100000"/>
    <s v="0"/>
    <n v="100000"/>
    <n v="6679711.4700000007"/>
    <n v="6940000"/>
    <n v="0"/>
    <n v="0"/>
    <n v="0"/>
    <n v="-260000"/>
    <n v="6679711.4700000007"/>
    <n v="0"/>
    <n v="0"/>
    <n v="-"/>
    <n v="6679711.4700000007"/>
    <n v="-260000"/>
  </r>
  <r>
    <x v="1"/>
    <s v="21HS001 Goldman Sachs International Regulatory"/>
    <s v="Goldman Sachs International"/>
    <s v="0"/>
    <n v="100000"/>
    <s v="0"/>
    <n v="100000"/>
    <n v="2624037.4000000004"/>
    <n v="1660000"/>
    <n v="0"/>
    <n v="0"/>
    <n v="0"/>
    <n v="0"/>
    <n v="2624037.4000000004"/>
    <n v="0"/>
    <n v="0"/>
    <n v="-"/>
    <n v="2624037.4000000004"/>
    <n v="0"/>
  </r>
  <r>
    <x v="1"/>
    <s v="21HS001 Goldman Sachs International Regulatory"/>
    <s v="Goldman Sachs International"/>
    <s v="0"/>
    <n v="100000"/>
    <s v="0"/>
    <n v="100000"/>
    <n v="2624037.4000000004"/>
    <n v="1660000"/>
    <n v="0"/>
    <n v="0"/>
    <n v="0"/>
    <n v="970000"/>
    <n v="2624037.4000000004"/>
    <n v="0"/>
    <n v="0"/>
    <n v="-"/>
    <n v="2624037.4000000004"/>
    <n v="970000"/>
  </r>
  <r>
    <x v="2"/>
    <s v="22HS002 Goldman Sachs International Regulatory"/>
    <s v="Goldman Sachs International"/>
    <s v="0"/>
    <n v="100000"/>
    <s v="0"/>
    <n v="100000"/>
    <n v="-11936242.734000001"/>
    <n v="0"/>
    <n v="0"/>
    <n v="-13250000"/>
    <n v="0"/>
    <n v="1310000"/>
    <n v="-11936242.734000001"/>
    <n v="0"/>
    <n v="0"/>
    <n v="-"/>
    <n v="-11936242.734000001"/>
    <n v="1310000"/>
  </r>
  <r>
    <x v="2"/>
    <s v="22HS002 Goldman Sachs International Regulatory"/>
    <s v="Goldman Sachs International"/>
    <s v="0"/>
    <n v="100000"/>
    <s v="0"/>
    <n v="100000"/>
    <n v="-11936242.734000001"/>
    <n v="0"/>
    <n v="0"/>
    <n v="-13250000"/>
    <n v="0"/>
    <n v="0"/>
    <n v="-11936242.734000001"/>
    <n v="0"/>
    <n v="0"/>
    <n v="-"/>
    <n v="-11936242.734000001"/>
    <n v="0"/>
  </r>
  <r>
    <x v="0"/>
    <s v="24HS015 Standard Chartered Bank Regulatory"/>
    <s v="Standard Chartered Bank"/>
    <s v="0"/>
    <n v="100000"/>
    <s v="0"/>
    <n v="100000"/>
    <n v="0"/>
    <n v="0"/>
    <n v="0"/>
    <n v="-1710000"/>
    <n v="0"/>
    <n v="1710000"/>
    <n v="0"/>
    <n v="0"/>
    <n v="0"/>
    <n v="-"/>
    <n v="0"/>
    <n v="1710000"/>
  </r>
  <r>
    <x v="0"/>
    <s v="24HS015 Standard Chartered Bank Regulatory"/>
    <s v="Standard Chartered Bank"/>
    <s v="0"/>
    <n v="100000"/>
    <s v="0"/>
    <n v="100000"/>
    <n v="0"/>
    <n v="0"/>
    <n v="0"/>
    <n v="-1710000"/>
    <n v="0"/>
    <n v="0"/>
    <n v="0"/>
    <n v="0"/>
    <n v="0"/>
    <n v="-"/>
    <n v="0"/>
    <n v="0"/>
  </r>
  <r>
    <x v="1"/>
    <s v="21HS001 Standard Chartered Bank Regulatory"/>
    <s v="Standard Chartered Bank"/>
    <s v="0"/>
    <n v="50000"/>
    <s v="0"/>
    <n v="50000"/>
    <n v="7312482.6307511795"/>
    <n v="3210000"/>
    <n v="0"/>
    <n v="0"/>
    <n v="0"/>
    <n v="0"/>
    <n v="7312482.6307511795"/>
    <n v="0"/>
    <n v="0"/>
    <n v="-"/>
    <n v="7312482.6307511795"/>
    <n v="0"/>
  </r>
  <r>
    <x v="1"/>
    <s v="21HS001 Standard Chartered Bank Regulatory"/>
    <s v="Standard Chartered Bank"/>
    <s v="0"/>
    <n v="50000"/>
    <s v="0"/>
    <n v="50000"/>
    <n v="7312482.6307511795"/>
    <n v="3210000"/>
    <n v="0"/>
    <n v="0"/>
    <n v="0"/>
    <n v="4110000"/>
    <n v="7312482.6307511795"/>
    <n v="0"/>
    <n v="0"/>
    <n v="-"/>
    <n v="7312482.6307511795"/>
    <n v="4110000"/>
  </r>
  <r>
    <x v="2"/>
    <s v="22HS002 Standard Chartered Bank Regulatory"/>
    <s v="Standard Chartered Bank"/>
    <s v="0"/>
    <n v="100000"/>
    <s v="0"/>
    <n v="100000"/>
    <n v="572890.02251087571"/>
    <n v="0"/>
    <n v="0"/>
    <n v="-5040000"/>
    <n v="0"/>
    <n v="580000"/>
    <n v="572890.02251087571"/>
    <n v="0"/>
    <n v="0"/>
    <n v="-"/>
    <n v="572890.02251087571"/>
    <n v="580000"/>
  </r>
  <r>
    <x v="2"/>
    <s v="22HS002 Standard Chartered Bank Regulatory"/>
    <s v="Standard Chartered Bank"/>
    <s v="0"/>
    <n v="100000"/>
    <s v="0"/>
    <n v="100000"/>
    <n v="572890.02251087571"/>
    <n v="0"/>
    <n v="0"/>
    <n v="-5040000"/>
    <n v="0"/>
    <n v="0"/>
    <n v="572890.02251087571"/>
    <n v="0"/>
    <n v="0"/>
    <n v="-"/>
    <n v="572890.02251087571"/>
    <n v="0"/>
  </r>
  <r>
    <x v="2"/>
    <s v="22HS002 Standard Chartered Bank Regulatory"/>
    <s v="Standard Chartered Bank"/>
    <s v="0"/>
    <n v="100000"/>
    <s v="0"/>
    <n v="100000"/>
    <n v="572890.02251087571"/>
    <n v="0"/>
    <n v="0"/>
    <n v="-5040000"/>
    <n v="0"/>
    <n v="5040000"/>
    <n v="572890.02251087571"/>
    <n v="0"/>
    <n v="0"/>
    <n v="-"/>
    <n v="572890.02251087571"/>
    <n v="5040000"/>
  </r>
  <r>
    <x v="3"/>
    <s v="24HS030 JP Morgan Chase Bank N.A. Regulatory"/>
    <s v="JP Morgan Chase Bank N.A."/>
    <s v="0"/>
    <n v="100000"/>
    <s v="0"/>
    <n v="100000"/>
    <n v="6187.369999999999"/>
    <n v="0"/>
    <n v="0"/>
    <n v="0"/>
    <n v="0"/>
    <n v="0"/>
    <n v="6187.369999999999"/>
    <n v="0"/>
    <n v="0"/>
    <n v="-"/>
    <n v="6187.369999999999"/>
    <n v="0"/>
  </r>
  <r>
    <x v="2"/>
    <s v="HCM-21HGIFNW-MLBLTD"/>
    <s v="Merrill Lynch International Bank LTD"/>
    <s v="0"/>
    <n v="250000"/>
    <s v="0"/>
    <n v="250000"/>
    <n v="63964.58"/>
    <n v="0"/>
    <n v="0"/>
    <n v="0"/>
    <n v="0"/>
    <n v="0"/>
    <n v="63964.58"/>
    <n v="0"/>
    <n v="0"/>
    <n v="-"/>
    <n v="63964.58"/>
    <n v="0"/>
  </r>
  <r>
    <x v="0"/>
    <s v="HCM-24HGIFEM-MLIBLTD"/>
    <s v="Merrill Lynch International Bank LTD"/>
    <s v="0"/>
    <n v="250000"/>
    <s v="0"/>
    <n v="250000"/>
    <n v="61224.58"/>
    <n v="0"/>
    <n v="0"/>
    <n v="0"/>
    <n v="0"/>
    <n v="0"/>
    <n v="61224.58"/>
    <n v="0"/>
    <n v="0"/>
    <n v="-"/>
    <n v="61224.58"/>
    <n v="0"/>
  </r>
  <r>
    <x v="3"/>
    <s v="24HS030 Standard Chartered Bank Regulatory"/>
    <s v="Standard Chartered Bank"/>
    <s v="0"/>
    <n v="100000"/>
    <s v="0"/>
    <n v="100000"/>
    <n v="-50931.9"/>
    <n v="0"/>
    <n v="0"/>
    <n v="0"/>
    <n v="0"/>
    <n v="0"/>
    <n v="-50931.9"/>
    <n v="0"/>
    <n v="0"/>
    <n v="-"/>
    <n v="-50931.9"/>
    <n v="0"/>
  </r>
  <r>
    <x v="3"/>
    <s v="24HS030 Standard Chartered Bank Regulatory"/>
    <s v="Standard Chartered Bank"/>
    <s v="0"/>
    <n v="100000"/>
    <s v="0"/>
    <n v="100000"/>
    <n v="-50931.9"/>
    <n v="0"/>
    <n v="0"/>
    <n v="0"/>
    <n v="0"/>
    <n v="0"/>
    <n v="-50931.9"/>
    <n v="0"/>
    <n v="0"/>
    <n v="-"/>
    <n v="-50931.9"/>
    <n v="0"/>
  </r>
  <r>
    <x v="2"/>
    <s v="22HS002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2"/>
    <s v="22HS002 Morgan Stanley and Co. International PLC Regulatory"/>
    <s v="Morgan Stanley and Co. International PLC"/>
    <s v="0"/>
    <n v="250000"/>
    <s v="0"/>
    <n v="250000"/>
    <n v="0"/>
    <n v="0"/>
    <n v="0"/>
    <n v="0"/>
    <n v="0"/>
    <n v="760000"/>
    <n v="0"/>
    <n v="0"/>
    <n v="0"/>
    <n v="-"/>
    <n v="0"/>
    <n v="760000"/>
  </r>
  <r>
    <x v="1"/>
    <s v="21HS001 Morgan Stanley and Co. International PLC Regulatory"/>
    <s v="Morgan Stanley and Co. International PLC"/>
    <s v="0"/>
    <n v="250000"/>
    <s v="0"/>
    <n v="250000"/>
    <n v="-306.77999999999997"/>
    <n v="0"/>
    <n v="0"/>
    <n v="0"/>
    <n v="0"/>
    <n v="0"/>
    <n v="-306.77999999999997"/>
    <n v="0"/>
    <n v="0"/>
    <n v="-"/>
    <n v="-306.77999999999997"/>
    <n v="0"/>
  </r>
  <r>
    <x v="1"/>
    <s v="21HS001 Morgan Stanley and Co. International PLC Regulatory"/>
    <s v="Morgan Stanley and Co. International PLC"/>
    <s v="0"/>
    <n v="250000"/>
    <s v="0"/>
    <n v="250000"/>
    <n v="-306.77999999999997"/>
    <n v="0"/>
    <n v="0"/>
    <n v="0"/>
    <n v="0"/>
    <n v="0"/>
    <n v="-306.77999999999997"/>
    <n v="0"/>
    <n v="0"/>
    <n v="-"/>
    <n v="-306.77999999999997"/>
    <n v="0"/>
  </r>
  <r>
    <x v="0"/>
    <s v="24HS015 Morgan Stanley and Co. International PLC Regulatory"/>
    <s v="Morgan Stanley and Co. International PLC"/>
    <s v="0"/>
    <n v="250000"/>
    <s v="0"/>
    <n v="250000"/>
    <n v="-297150"/>
    <n v="0"/>
    <n v="0"/>
    <n v="-260000"/>
    <n v="0"/>
    <n v="0"/>
    <n v="-297150"/>
    <n v="0"/>
    <n v="0"/>
    <n v="-"/>
    <n v="-297150"/>
    <n v="0"/>
  </r>
  <r>
    <x v="0"/>
    <s v="24HS015 Morgan Stanley and Co. International PLC Regulatory"/>
    <s v="Morgan Stanley and Co. International PLC"/>
    <s v="0"/>
    <n v="250000"/>
    <s v="0"/>
    <n v="250000"/>
    <n v="-297150"/>
    <n v="0"/>
    <n v="0"/>
    <n v="-260000"/>
    <n v="0"/>
    <n v="0"/>
    <n v="-297150"/>
    <n v="0"/>
    <n v="0"/>
    <n v="-"/>
    <n v="-297150"/>
    <n v="0"/>
  </r>
  <r>
    <x v="3"/>
    <s v="24HS030 Barclays Bank PLC Regulatory"/>
    <s v="Barclays Bank PLC"/>
    <s v="0"/>
    <n v="250000"/>
    <s v="0"/>
    <n v="250000"/>
    <n v="12475.760000000002"/>
    <n v="0"/>
    <n v="0"/>
    <n v="0"/>
    <n v="0"/>
    <n v="0"/>
    <n v="12475.760000000002"/>
    <n v="0"/>
    <n v="0"/>
    <n v="-"/>
    <n v="12475.760000000002"/>
    <n v="0"/>
  </r>
  <r>
    <x v="4"/>
    <s v="27HS05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30HS055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2"/>
    <s v="22HS002 Credit Suisse International Regulatory"/>
    <s v="Credit Suisse International."/>
    <s v="0"/>
    <n v="100000"/>
    <s v="0"/>
    <n v="100000"/>
    <n v="-450144.14"/>
    <n v="0"/>
    <n v="0"/>
    <n v="-500000"/>
    <n v="0"/>
    <n v="0"/>
    <n v="-450144.14"/>
    <n v="0"/>
    <n v="0"/>
    <n v="-"/>
    <n v="-450144.14"/>
    <n v="0"/>
  </r>
  <r>
    <x v="2"/>
    <s v="22HS002 Credit Suisse International Regulatory"/>
    <s v="Credit Suisse International."/>
    <s v="0"/>
    <n v="100000"/>
    <s v="0"/>
    <n v="100000"/>
    <n v="-450144.14"/>
    <n v="0"/>
    <n v="0"/>
    <n v="-500000"/>
    <n v="0"/>
    <n v="0"/>
    <n v="-450144.14"/>
    <n v="0"/>
    <n v="0"/>
    <n v="-"/>
    <n v="-450144.14"/>
    <n v="0"/>
  </r>
  <r>
    <x v="1"/>
    <s v="21HS001 Credit Suisse International Regulatory"/>
    <s v="Credit Suisse International."/>
    <s v="0"/>
    <n v="250000"/>
    <s v="0"/>
    <n v="250000"/>
    <n v="654448.6"/>
    <n v="0"/>
    <n v="0"/>
    <n v="-100000"/>
    <n v="0"/>
    <n v="100000"/>
    <n v="654448.6"/>
    <n v="0"/>
    <n v="0"/>
    <n v="-"/>
    <n v="654448.6"/>
    <n v="100000"/>
  </r>
  <r>
    <x v="1"/>
    <s v="21HS001 Credit Suisse International Regulatory"/>
    <s v="Credit Suisse International."/>
    <s v="0"/>
    <n v="250000"/>
    <s v="0"/>
    <n v="250000"/>
    <n v="654448.6"/>
    <n v="0"/>
    <n v="0"/>
    <n v="-100000"/>
    <n v="0"/>
    <n v="700000"/>
    <n v="654448.6"/>
    <n v="0"/>
    <n v="0"/>
    <n v="-"/>
    <n v="654448.6"/>
    <n v="700000"/>
  </r>
  <r>
    <x v="1"/>
    <s v="21HS001 Credit Suisse International Regulatory"/>
    <s v="Credit Suisse International."/>
    <s v="0"/>
    <n v="250000"/>
    <s v="0"/>
    <n v="250000"/>
    <n v="654448.6"/>
    <n v="0"/>
    <n v="0"/>
    <n v="-100000"/>
    <n v="0"/>
    <n v="0"/>
    <n v="654448.6"/>
    <n v="0"/>
    <n v="0"/>
    <n v="-"/>
    <n v="654448.6"/>
    <n v="0"/>
  </r>
  <r>
    <x v="0"/>
    <s v="24HS015 Credit Suisse International Regulatory"/>
    <s v="Credit Suisse International."/>
    <s v="0"/>
    <n v="100000"/>
    <s v="0"/>
    <n v="100000"/>
    <n v="128851"/>
    <n v="150000"/>
    <n v="0"/>
    <n v="0"/>
    <n v="0"/>
    <n v="0"/>
    <n v="128851"/>
    <n v="0"/>
    <n v="0"/>
    <n v="-"/>
    <n v="128851"/>
    <n v="0"/>
  </r>
  <r>
    <x v="0"/>
    <s v="24HS015 Credit Suisse International Regulatory"/>
    <s v="Credit Suisse International."/>
    <s v="0"/>
    <n v="100000"/>
    <s v="0"/>
    <n v="100000"/>
    <n v="128851"/>
    <n v="150000"/>
    <n v="0"/>
    <n v="0"/>
    <n v="0"/>
    <n v="0"/>
    <n v="128851"/>
    <n v="0"/>
    <n v="0"/>
    <n v="-"/>
    <n v="128851"/>
    <n v="0"/>
  </r>
  <r>
    <x v="6"/>
    <s v="25HS077 Standard Chartered Bank Regulatory"/>
    <s v="Standard Chartered Bank"/>
    <s v="0"/>
    <n v="100000"/>
    <s v="0"/>
    <n v="100000"/>
    <n v="-390701.83735133801"/>
    <n v="0"/>
    <n v="0"/>
    <n v="-790000"/>
    <n v="0"/>
    <n v="390000"/>
    <n v="-390701.83735133801"/>
    <n v="0"/>
    <n v="0"/>
    <n v="-"/>
    <n v="-390701.83735133801"/>
    <n v="390000"/>
  </r>
  <r>
    <x v="6"/>
    <s v="25HS077 Standard Chartered Bank Regulatory"/>
    <s v="Standard Chartered Bank"/>
    <s v="0"/>
    <n v="100000"/>
    <s v="0"/>
    <n v="100000"/>
    <n v="-390701.83735133801"/>
    <n v="0"/>
    <n v="0"/>
    <n v="-790000"/>
    <n v="0"/>
    <n v="0"/>
    <n v="-390701.83735133801"/>
    <n v="0"/>
    <n v="0"/>
    <n v="-"/>
    <n v="-390701.83735133801"/>
    <n v="0"/>
  </r>
  <r>
    <x v="6"/>
    <s v="25HS077 Citibank NA Regulatory"/>
    <s v="Citibank NA"/>
    <s v="0"/>
    <n v="50000"/>
    <s v="0"/>
    <n v="50000"/>
    <n v="11237.797208160744"/>
    <n v="0"/>
    <n v="0"/>
    <n v="0"/>
    <n v="0"/>
    <n v="0"/>
    <n v="11237.797208160744"/>
    <n v="0"/>
    <n v="0"/>
    <n v="-"/>
    <n v="11237.797208160744"/>
    <n v="0"/>
  </r>
  <r>
    <x v="6"/>
    <s v="25HS077 JP Morgan Chase Bank N.A. Regulatory"/>
    <s v="JP Morgan Chase Bank N.A."/>
    <s v="0"/>
    <n v="100000"/>
    <s v="0"/>
    <n v="100000"/>
    <n v="332259.18085595954"/>
    <n v="70000"/>
    <n v="0"/>
    <n v="0"/>
    <n v="0"/>
    <n v="270000"/>
    <n v="332259.18085595954"/>
    <n v="0"/>
    <n v="0"/>
    <n v="-"/>
    <n v="332259.18085595954"/>
    <n v="270000"/>
  </r>
  <r>
    <x v="4"/>
    <s v="27HS051 Citibank NA Regulatory"/>
    <s v="Citibank NA"/>
    <s v="0"/>
    <n v="50000"/>
    <s v="0"/>
    <n v="50000"/>
    <n v="0"/>
    <n v="0"/>
    <n v="0"/>
    <n v="0"/>
    <n v="0"/>
    <n v="0"/>
    <n v="0"/>
    <n v="0"/>
    <n v="0"/>
    <n v="-"/>
    <n v="0"/>
    <n v="0"/>
  </r>
  <r>
    <x v="6"/>
    <s v="HCM-21EMDCMF-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5"/>
    <s v="30HS055 UBS AG Regulatory"/>
    <s v="UBS AG"/>
    <s v="0"/>
    <n v="100000"/>
    <s v="0"/>
    <n v="100000"/>
    <n v="292305"/>
    <n v="232000"/>
    <n v="0"/>
    <n v="0"/>
    <n v="0"/>
    <n v="0"/>
    <n v="292305"/>
    <n v="0"/>
    <n v="0"/>
    <n v="-"/>
    <n v="292305"/>
    <n v="0"/>
  </r>
  <r>
    <x v="7"/>
    <s v="22HS08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"/>
    <s v="22HS08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4"/>
    <s v="HCM-24BI-BOA"/>
    <s v="Bank of America NA"/>
    <s v="0"/>
    <n v="250000"/>
    <s v="0"/>
    <n v="250000"/>
    <n v="128851"/>
    <n v="270000"/>
    <n v="0"/>
    <n v="0"/>
    <n v="0"/>
    <n v="0"/>
    <n v="128851"/>
    <n v="0"/>
    <n v="0"/>
    <n v="-"/>
    <n v="128851"/>
    <n v="0"/>
  </r>
  <r>
    <x v="4"/>
    <s v="HCM-24BI-SCB"/>
    <s v="Standard Chartered Bank"/>
    <s v="0"/>
    <n v="250000"/>
    <s v="0"/>
    <n v="250000"/>
    <n v="0"/>
    <n v="0"/>
    <n v="0"/>
    <n v="0"/>
    <n v="0"/>
    <n v="0"/>
    <n v="0"/>
    <n v="0"/>
    <n v="0"/>
    <n v="-"/>
    <n v="0"/>
    <n v="0"/>
  </r>
  <r>
    <x v="7"/>
    <s v="22HS08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UBS AG Regulatory"/>
    <s v="UBS AG"/>
    <s v="0"/>
    <n v="100000"/>
    <s v="0"/>
    <n v="100000"/>
    <n v="-2596.6"/>
    <n v="0"/>
    <n v="0"/>
    <n v="0"/>
    <n v="0"/>
    <n v="0"/>
    <n v="-2596.6"/>
    <n v="0"/>
    <n v="0"/>
    <n v="-"/>
    <n v="-2596.6"/>
    <n v="0"/>
  </r>
  <r>
    <x v="8"/>
    <s v="30HS056 UBS AG Regulatory"/>
    <s v="UBS AG"/>
    <s v="0"/>
    <n v="100000"/>
    <s v="0"/>
    <n v="100000"/>
    <n v="-2596.6"/>
    <n v="0"/>
    <n v="0"/>
    <n v="0"/>
    <n v="0"/>
    <n v="0"/>
    <n v="-2596.6"/>
    <n v="0"/>
    <n v="0"/>
    <n v="-"/>
    <n v="-2596.6"/>
    <n v="0"/>
  </r>
  <r>
    <x v="9"/>
    <s v="30HS05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2"/>
    <s v="24HS086 Barclays Bank PLC Regulatory"/>
    <s v="Barclays Bank PLC"/>
    <s v="0"/>
    <n v="250000"/>
    <s v="0"/>
    <n v="250000"/>
    <n v="100650.61437269099"/>
    <n v="0"/>
    <n v="0"/>
    <n v="-10000"/>
    <n v="0"/>
    <n v="0"/>
    <n v="100650.61437269099"/>
    <n v="0"/>
    <n v="0"/>
    <n v="-"/>
    <n v="100650.61437269099"/>
    <n v="0"/>
  </r>
  <r>
    <x v="7"/>
    <s v="22HS082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8"/>
    <s v="30HS056 Barclays Bank PLC Regulatory"/>
    <s v="Barclays Bank PLC"/>
    <s v="0"/>
    <n v="100000"/>
    <s v="0"/>
    <n v="100000"/>
    <n v="2104825.0299999998"/>
    <n v="2020000"/>
    <n v="0"/>
    <n v="0"/>
    <n v="0"/>
    <n v="0"/>
    <n v="2104825.0299999998"/>
    <n v="0"/>
    <n v="0"/>
    <n v="-"/>
    <n v="2104825.0299999998"/>
    <n v="0"/>
  </r>
  <r>
    <x v="9"/>
    <s v="30HS054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11"/>
    <s v="30HS053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13"/>
    <s v="HCM-22HSEMBD-BNP"/>
    <s v="BNP Paribas"/>
    <s v="0"/>
    <n v="250000"/>
    <s v="0"/>
    <n v="250000"/>
    <n v="0"/>
    <n v="0"/>
    <n v="0"/>
    <n v="0"/>
    <n v="0"/>
    <n v="0"/>
    <n v="0"/>
    <n v="0"/>
    <n v="0"/>
    <n v="-"/>
    <n v="0"/>
    <n v="0"/>
  </r>
  <r>
    <x v="14"/>
    <s v="31HS092 Barclays Bank PLC Regulatory"/>
    <s v="Barclays Bank PLC"/>
    <s v="0"/>
    <n v="100000"/>
    <s v="0"/>
    <n v="100000"/>
    <n v="-287857.99"/>
    <n v="0"/>
    <n v="0"/>
    <n v="-250000"/>
    <n v="0"/>
    <n v="0"/>
    <n v="-287857.99"/>
    <n v="0"/>
    <n v="0"/>
    <n v="-"/>
    <n v="-287857.99"/>
    <n v="0"/>
  </r>
  <r>
    <x v="15"/>
    <s v="31HS091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5"/>
    <s v="31HS091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6"/>
    <s v="31HS09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7"/>
    <s v="31HS090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4"/>
    <s v="HCM-24HGIFHY-BNP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31HS09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Barclays Bank PLC Regulatory"/>
    <s v="Barclays Bank PLC"/>
    <s v="0"/>
    <n v="100000"/>
    <s v="0"/>
    <n v="100000"/>
    <n v="-17271.68"/>
    <n v="0"/>
    <n v="0"/>
    <n v="0"/>
    <n v="0"/>
    <n v="0"/>
    <n v="-17271.68"/>
    <n v="0"/>
    <n v="0"/>
    <n v="-"/>
    <n v="-17271.68"/>
    <n v="0"/>
  </r>
  <r>
    <x v="18"/>
    <s v="26HS088 JP Morgan Chase Bank N.A. Regulatory"/>
    <s v="JP Morgan Chase Bank N.A."/>
    <s v="0"/>
    <n v="100000"/>
    <s v="0"/>
    <n v="100000"/>
    <n v="6553.6720000000005"/>
    <n v="0"/>
    <n v="0"/>
    <n v="0"/>
    <n v="0"/>
    <n v="0"/>
    <n v="6553.6720000000005"/>
    <n v="0"/>
    <n v="0"/>
    <n v="-"/>
    <n v="6553.6720000000005"/>
    <n v="0"/>
  </r>
  <r>
    <x v="18"/>
    <s v="26HS088 Standard Chartered Bank Regulatory"/>
    <s v="Standard Chartered Bank"/>
    <s v="0"/>
    <n v="50000"/>
    <s v="0"/>
    <n v="50000"/>
    <n v="3897.0180452178192"/>
    <n v="0"/>
    <n v="0"/>
    <n v="0"/>
    <n v="0"/>
    <n v="0"/>
    <n v="3897.0180452178192"/>
    <n v="0"/>
    <n v="0"/>
    <n v="-"/>
    <n v="3897.0180452178192"/>
    <n v="0"/>
  </r>
  <r>
    <x v="18"/>
    <s v="26HS088 Standard Chartered Bank Regulatory"/>
    <s v="Standard Chartered Bank"/>
    <s v="0"/>
    <n v="50000"/>
    <s v="0"/>
    <n v="50000"/>
    <n v="3897.0180452178192"/>
    <n v="0"/>
    <n v="0"/>
    <n v="0"/>
    <n v="0"/>
    <n v="0"/>
    <n v="3897.0180452178192"/>
    <n v="0"/>
    <n v="0"/>
    <n v="-"/>
    <n v="3897.0180452178192"/>
    <n v="0"/>
  </r>
  <r>
    <x v="19"/>
    <s v="30HS070 Barclays Bank PLC Regulatory"/>
    <s v="Barclays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10"/>
    <s v="30HS05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30HS05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30HS07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1"/>
    <s v="30HS05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9"/>
    <s v="30HS054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5"/>
    <s v="30HS055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8"/>
    <s v="30HS05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8"/>
    <s v="30HS05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9"/>
    <s v="30HS070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19"/>
    <s v="30HS07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HGIF GHIB EUR"/>
    <s v="Societe Generale."/>
    <s v="0"/>
    <n v="250000"/>
    <s v="0"/>
    <n v="250000"/>
    <n v="2844203.6582948999"/>
    <n v="4050000"/>
    <n v="0"/>
    <n v="0"/>
    <n v="0"/>
    <n v="-1200000"/>
    <n v="2844203.6582948999"/>
    <n v="0"/>
    <n v="0"/>
    <n v="-"/>
    <n v="3307097.9999999995"/>
    <n v="-1395300.082828501"/>
  </r>
  <r>
    <x v="9"/>
    <s v="HGIF GHIB EUR"/>
    <s v="Societe Generale."/>
    <s v="0"/>
    <n v="250000"/>
    <s v="0"/>
    <n v="250000"/>
    <n v="2844203.6582948999"/>
    <n v="4050000"/>
    <n v="0"/>
    <n v="0"/>
    <n v="0"/>
    <n v="1090000"/>
    <n v="2844203.6582948999"/>
    <n v="490000"/>
    <n v="0"/>
    <n v="-600000"/>
    <n v="3307097.9999999995"/>
    <n v="1267397.5752358884"/>
  </r>
  <r>
    <x v="14"/>
    <s v="31HS092 UBS AG Regulatory"/>
    <s v="UBS AG"/>
    <s v="0"/>
    <n v="100000"/>
    <s v="0"/>
    <n v="100000"/>
    <n v="-2049.9"/>
    <n v="0"/>
    <n v="0"/>
    <n v="0"/>
    <n v="0"/>
    <n v="0"/>
    <n v="-2049.9"/>
    <n v="0"/>
    <n v="0"/>
    <n v="-"/>
    <n v="-2049.9"/>
    <n v="0"/>
  </r>
  <r>
    <x v="14"/>
    <s v="31HS092 UBS AG Regulatory"/>
    <s v="UBS AG"/>
    <s v="0"/>
    <n v="100000"/>
    <s v="0"/>
    <n v="100000"/>
    <n v="-2049.9"/>
    <n v="0"/>
    <n v="0"/>
    <n v="0"/>
    <n v="0"/>
    <n v="0"/>
    <n v="-2049.9"/>
    <n v="0"/>
    <n v="0"/>
    <n v="-"/>
    <n v="-2049.9"/>
    <n v="0"/>
  </r>
  <r>
    <x v="15"/>
    <s v="31HS091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0"/>
    <s v="HCM-22AGIKAN-BARCL"/>
    <s v="Barclays Bank PLC"/>
    <s v="0"/>
    <n v="500000"/>
    <s v="0"/>
    <n v="500000"/>
    <n v="0"/>
    <n v="0"/>
    <n v="0"/>
    <n v="0"/>
    <n v="0"/>
    <n v="0"/>
    <n v="0"/>
    <n v="0"/>
    <n v="0"/>
    <n v="-"/>
    <n v="0"/>
    <n v="0"/>
  </r>
  <r>
    <x v="12"/>
    <s v="24HS08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HCM-HGIFHYEU-SOC GEN"/>
    <s v="Societe Generale."/>
    <s v="0"/>
    <n v="100000"/>
    <s v="0"/>
    <n v="100000"/>
    <n v="1576973.4604613001"/>
    <n v="2515587.9"/>
    <n v="0"/>
    <n v="0"/>
    <n v="0"/>
    <n v="-930000"/>
    <n v="1576973.4604613001"/>
    <n v="0"/>
    <n v="0"/>
    <n v="-"/>
    <n v="1833626"/>
    <n v="-1081357.5641920883"/>
  </r>
  <r>
    <x v="16"/>
    <s v="HCM-HGIFHYEU-SOC GEN"/>
    <s v="Societe Generale."/>
    <s v="0"/>
    <n v="100000"/>
    <s v="0"/>
    <n v="100000"/>
    <n v="1576973.4604613001"/>
    <n v="2515587.9"/>
    <n v="0"/>
    <n v="0"/>
    <n v="0"/>
    <n v="-110000"/>
    <n v="1576973.4604613001"/>
    <n v="-430000"/>
    <n v="1"/>
    <n v="-320000"/>
    <n v="1833626"/>
    <n v="-127902.5075926126"/>
  </r>
  <r>
    <x v="21"/>
    <s v="31HS11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22"/>
    <s v="31HS114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23"/>
    <s v="31HS115 Standard Chartered Bank Regulatory"/>
    <s v="Standard Chartered Bank"/>
    <s v="0"/>
    <n v="50000"/>
    <s v="0"/>
    <n v="50000"/>
    <n v="-5776.5"/>
    <n v="0"/>
    <n v="0"/>
    <n v="-20000"/>
    <n v="0"/>
    <n v="0"/>
    <n v="-5776.5"/>
    <n v="0"/>
    <n v="0"/>
    <n v="-"/>
    <n v="-5776.5"/>
    <n v="0"/>
  </r>
  <r>
    <x v="23"/>
    <s v="31HS115 Standard Chartered Bank Regulatory"/>
    <s v="Standard Chartered Bank"/>
    <s v="0"/>
    <n v="50000"/>
    <s v="0"/>
    <n v="50000"/>
    <n v="-5776.5"/>
    <n v="0"/>
    <n v="0"/>
    <n v="-20000"/>
    <n v="0"/>
    <n v="0"/>
    <n v="-5776.5"/>
    <n v="0"/>
    <n v="0"/>
    <n v="-"/>
    <n v="-5776.5"/>
    <n v="0"/>
  </r>
  <r>
    <x v="21"/>
    <s v="31HS11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31HS11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HGIF GSDHY (EUR HY)"/>
    <s v="Societe Generale."/>
    <s v="0"/>
    <n v="100000"/>
    <s v="0"/>
    <n v="100000"/>
    <n v="98858.132166364987"/>
    <n v="0"/>
    <n v="0"/>
    <n v="0"/>
    <n v="0"/>
    <n v="0"/>
    <n v="98858.132166364987"/>
    <n v="0"/>
    <n v="0"/>
    <n v="-"/>
    <n v="114947.29999999997"/>
    <n v="0"/>
  </r>
  <r>
    <x v="1"/>
    <s v="HCM-21HS001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2"/>
    <s v="HCM-22HS00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0"/>
    <s v="HCM-24HS01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"/>
    <s v="HCM-24HS03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6"/>
    <s v="HCM-25HS077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24"/>
    <s v="HCM-21HS07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7"/>
    <s v="HCM-22HS08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3"/>
    <s v="HCM-22HS087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8"/>
    <s v="HCM-26HS088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0"/>
    <s v="HCM-30HS05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1"/>
    <s v="HCM-30HS05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9"/>
    <s v="HCM-30HS054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5"/>
    <s v="HCM-30HS05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8"/>
    <s v="HCM-30HS056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9"/>
    <s v="HCM-30HS07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7"/>
    <s v="HCM-31HS09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5"/>
    <s v="HCM-31HS091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4"/>
    <s v="HCM-31HS09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16"/>
    <s v="HCM-21HS09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21"/>
    <s v="HCM-31HS11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22"/>
    <s v="HCM-31HS114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23"/>
    <s v="HCM-31HS11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"/>
    <s v="HCM-24HS030-CSI"/>
    <s v="Credit Suisse Securities (Europe)"/>
    <s v="0"/>
    <n v="250000"/>
    <s v="0"/>
    <n v="250000"/>
    <n v="0"/>
    <n v="0"/>
    <n v="0"/>
    <n v="0"/>
    <n v="0"/>
    <n v="0"/>
    <n v="0"/>
    <n v="0"/>
    <n v="0"/>
    <n v="-"/>
    <n v="0"/>
    <n v="0"/>
  </r>
  <r>
    <x v="3"/>
    <s v="HCM-24HS030-CSI"/>
    <s v="Credit Suisse International."/>
    <s v="0"/>
    <n v="250000"/>
    <s v="0"/>
    <n v="250000"/>
    <n v="-29413.91"/>
    <n v="0"/>
    <n v="0"/>
    <n v="0"/>
    <n v="0"/>
    <n v="0"/>
    <n v="-29413.91"/>
    <n v="0"/>
    <n v="0"/>
    <n v="-"/>
    <n v="-29413.91"/>
    <n v="0"/>
  </r>
  <r>
    <x v="25"/>
    <s v="23HS12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"/>
    <s v="24HS030 Bank of America NA Regulatory"/>
    <s v="Bank of America NA"/>
    <s v="0"/>
    <n v="250000"/>
    <s v="0"/>
    <n v="250000"/>
    <n v="-66499.600000000006"/>
    <n v="0"/>
    <n v="0"/>
    <n v="0"/>
    <n v="0"/>
    <n v="0"/>
    <n v="-66499.600000000006"/>
    <n v="0"/>
    <n v="0"/>
    <n v="-"/>
    <n v="-66499.600000000006"/>
    <n v="0"/>
  </r>
  <r>
    <x v="3"/>
    <s v="24HS030 Bank of America NA Regulatory"/>
    <s v="Bank of America NA"/>
    <s v="0"/>
    <n v="250000"/>
    <s v="0"/>
    <n v="250000"/>
    <n v="-66499.600000000006"/>
    <n v="0"/>
    <n v="0"/>
    <n v="0"/>
    <n v="0"/>
    <n v="0"/>
    <n v="-66499.600000000006"/>
    <n v="0"/>
    <n v="0"/>
    <n v="-"/>
    <n v="-66499.600000000006"/>
    <n v="0"/>
  </r>
  <r>
    <x v="7"/>
    <s v="22HS08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7"/>
    <s v="22HS08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21"/>
    <s v="31HS11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31HS091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Goldman Sachs International Regulatory"/>
    <s v="Goldman Sachs International"/>
    <s v="0"/>
    <n v="100000"/>
    <s v="0"/>
    <n v="100000"/>
    <n v="25629.9"/>
    <n v="0"/>
    <n v="0"/>
    <n v="0"/>
    <n v="0"/>
    <n v="0"/>
    <n v="25629.9"/>
    <n v="0"/>
    <n v="0"/>
    <n v="-"/>
    <n v="25629.9"/>
    <n v="0"/>
  </r>
  <r>
    <x v="8"/>
    <s v="30HS056 Goldman Sachs International Regulatory"/>
    <s v="Goldman Sachs International"/>
    <s v="0"/>
    <n v="100000"/>
    <s v="0"/>
    <n v="100000"/>
    <n v="25629.9"/>
    <n v="0"/>
    <n v="0"/>
    <n v="0"/>
    <n v="0"/>
    <n v="0"/>
    <n v="25629.9"/>
    <n v="0"/>
    <n v="0"/>
    <n v="-"/>
    <n v="25629.9"/>
    <n v="0"/>
  </r>
  <r>
    <x v="5"/>
    <s v="30HS05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30HS05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30HS07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30HS07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Goldman Sachs International Regulatory"/>
    <s v="Goldman Sachs International"/>
    <s v="0"/>
    <n v="100000"/>
    <s v="0"/>
    <n v="100000"/>
    <n v="73585.34199999999"/>
    <n v="0"/>
    <n v="0"/>
    <n v="0"/>
    <n v="0"/>
    <n v="0"/>
    <n v="73585.34199999999"/>
    <n v="0"/>
    <n v="0"/>
    <n v="-"/>
    <n v="73585.34199999999"/>
    <n v="0"/>
  </r>
  <r>
    <x v="18"/>
    <s v="26HS088 Goldman Sachs International Regulatory"/>
    <s v="Goldman Sachs International"/>
    <s v="0"/>
    <n v="100000"/>
    <s v="0"/>
    <n v="100000"/>
    <n v="73585.34199999999"/>
    <n v="0"/>
    <n v="0"/>
    <n v="0"/>
    <n v="0"/>
    <n v="0"/>
    <n v="73585.34199999999"/>
    <n v="0"/>
    <n v="0"/>
    <n v="-"/>
    <n v="73585.34199999999"/>
    <n v="0"/>
  </r>
  <r>
    <x v="21"/>
    <s v="31HS113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Barclays Bank PLC Regulatory"/>
    <s v="Barclays Bank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31HS11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UBS AG Regulatory"/>
    <s v="UBS AG"/>
    <s v="0"/>
    <n v="100000"/>
    <s v="0"/>
    <n v="100000"/>
    <n v="5904.2999999999993"/>
    <n v="0"/>
    <n v="0"/>
    <n v="0"/>
    <n v="0"/>
    <n v="0"/>
    <n v="5904.2999999999993"/>
    <n v="0"/>
    <n v="0"/>
    <n v="-"/>
    <n v="5904.2999999999993"/>
    <n v="0"/>
  </r>
  <r>
    <x v="18"/>
    <s v="26HS088 UBS AG Regulatory"/>
    <s v="UBS AG"/>
    <s v="0"/>
    <n v="100000"/>
    <s v="0"/>
    <n v="100000"/>
    <n v="5904.2999999999993"/>
    <n v="0"/>
    <n v="0"/>
    <n v="0"/>
    <n v="0"/>
    <n v="0"/>
    <n v="5904.2999999999993"/>
    <n v="0"/>
    <n v="0"/>
    <n v="-"/>
    <n v="5904.2999999999993"/>
    <n v="0"/>
  </r>
  <r>
    <x v="22"/>
    <s v="31HS11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Standard Chartered Bank Regulatory"/>
    <s v="Standard Chartered Bank"/>
    <s v="0"/>
    <n v="100000"/>
    <s v="0"/>
    <n v="100000"/>
    <n v="-388042.50172538444"/>
    <n v="0"/>
    <n v="0"/>
    <n v="-870000"/>
    <n v="0"/>
    <n v="480000"/>
    <n v="-388042.50172538444"/>
    <n v="0"/>
    <n v="0"/>
    <n v="-"/>
    <n v="-388042.50172538444"/>
    <n v="480000"/>
  </r>
  <r>
    <x v="26"/>
    <s v="21HS118 Standard Chartered Bank Regulatory"/>
    <s v="Standard Chartered Bank"/>
    <s v="0"/>
    <n v="100000"/>
    <s v="0"/>
    <n v="100000"/>
    <n v="-388042.50172538444"/>
    <n v="0"/>
    <n v="0"/>
    <n v="-870000"/>
    <n v="0"/>
    <n v="0"/>
    <n v="-388042.50172538444"/>
    <n v="0"/>
    <n v="0"/>
    <n v="-"/>
    <n v="-388042.50172538444"/>
    <n v="0"/>
  </r>
  <r>
    <x v="26"/>
    <s v="21HS118 Barclays Bank PLC Regulatory"/>
    <s v="Barclays Bank PLC"/>
    <s v="0"/>
    <n v="100000"/>
    <s v="0"/>
    <n v="100000"/>
    <n v="148673.34000000003"/>
    <n v="110000"/>
    <n v="0"/>
    <n v="0"/>
    <n v="0"/>
    <n v="0"/>
    <n v="148673.34000000003"/>
    <n v="0"/>
    <n v="0"/>
    <n v="-"/>
    <n v="148673.34000000003"/>
    <n v="0"/>
  </r>
  <r>
    <x v="18"/>
    <s v="HCM-26HS088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HCM-31HS090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HCM-31HS091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HCM-31HS092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HCM-31HS093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HCM-30HS052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HCM-30HS053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HCM-30HS054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HCM-30HS055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HCM-30HS056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HCM-30HS070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Credit Suisse International Regulatory"/>
    <s v="Credit Suisse International."/>
    <s v="0"/>
    <n v="100000"/>
    <s v="0"/>
    <n v="100000"/>
    <n v="-4692.4400000000005"/>
    <n v="0"/>
    <n v="0"/>
    <n v="-50000"/>
    <n v="0"/>
    <n v="0"/>
    <n v="-4692.4400000000005"/>
    <n v="0"/>
    <n v="0"/>
    <n v="-"/>
    <n v="-4692.4400000000005"/>
    <n v="0"/>
  </r>
  <r>
    <x v="26"/>
    <s v="21HS118 Credit Suisse International Regulatory"/>
    <s v="Credit Suisse International."/>
    <s v="0"/>
    <n v="100000"/>
    <s v="0"/>
    <n v="100000"/>
    <n v="-4692.4400000000005"/>
    <n v="0"/>
    <n v="0"/>
    <n v="-50000"/>
    <n v="0"/>
    <n v="0"/>
    <n v="-4692.4400000000005"/>
    <n v="0"/>
    <n v="0"/>
    <n v="-"/>
    <n v="-4692.4400000000005"/>
    <n v="0"/>
  </r>
  <r>
    <x v="17"/>
    <s v="31HS090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31HS091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Credit Suisse International Regulatory"/>
    <s v="Credit Suisse International."/>
    <s v="0"/>
    <n v="100000"/>
    <s v="0"/>
    <n v="100000"/>
    <n v="-25911.63"/>
    <n v="0"/>
    <n v="0"/>
    <n v="0"/>
    <n v="0"/>
    <n v="0"/>
    <n v="-25911.63"/>
    <n v="0"/>
    <n v="0"/>
    <n v="-"/>
    <n v="-25911.63"/>
    <n v="0"/>
  </r>
  <r>
    <x v="14"/>
    <s v="31HS092 Credit Suisse International Regulatory"/>
    <s v="Credit Suisse International."/>
    <s v="0"/>
    <n v="100000"/>
    <s v="0"/>
    <n v="100000"/>
    <n v="-25911.63"/>
    <n v="0"/>
    <n v="0"/>
    <n v="0"/>
    <n v="0"/>
    <n v="0"/>
    <n v="-25911.63"/>
    <n v="0"/>
    <n v="0"/>
    <n v="-"/>
    <n v="-25911.63"/>
    <n v="0"/>
  </r>
  <r>
    <x v="16"/>
    <s v="31HS09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Credit Suisse International Regulatory"/>
    <s v="Credit Suisse International."/>
    <s v="0"/>
    <n v="100000"/>
    <s v="0"/>
    <n v="100000"/>
    <n v="4145.652"/>
    <n v="0"/>
    <n v="0"/>
    <n v="0"/>
    <n v="0"/>
    <n v="0"/>
    <n v="4145.652"/>
    <n v="0"/>
    <n v="0"/>
    <n v="-"/>
    <n v="4145.652"/>
    <n v="0"/>
  </r>
  <r>
    <x v="18"/>
    <s v="26HS088 Credit Suisse International Regulatory"/>
    <s v="Credit Suisse International."/>
    <s v="0"/>
    <n v="100000"/>
    <s v="0"/>
    <n v="100000"/>
    <n v="4145.652"/>
    <n v="0"/>
    <n v="0"/>
    <n v="0"/>
    <n v="0"/>
    <n v="0"/>
    <n v="4145.652"/>
    <n v="0"/>
    <n v="0"/>
    <n v="-"/>
    <n v="4145.652"/>
    <n v="0"/>
  </r>
  <r>
    <x v="21"/>
    <s v="31HS11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31HS11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30HS055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30HS070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HCM-31HS090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HCM-31HS091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HCM-31HS092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HCM-31HS093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HCM-26HS088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HCM-31HS113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HCM-31HS114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HCM-31HS115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HCM-30HS052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HCM-30HS053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HCM-30HS054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HCM-30HS055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HCM-30HS056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HCM-30HS070-CSI"/>
    <s v="Credit Suisse Securities (Europe)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JP Morgan Chase Bank N.A. Regulatory"/>
    <s v="JP Morgan Chase Bank N.A."/>
    <s v="0"/>
    <n v="100000"/>
    <s v="0"/>
    <n v="100000"/>
    <n v="487887.73"/>
    <n v="580000"/>
    <n v="0"/>
    <n v="0"/>
    <n v="0"/>
    <n v="0"/>
    <n v="487887.73"/>
    <n v="0"/>
    <n v="0"/>
    <n v="-"/>
    <n v="487887.73"/>
    <n v="0"/>
  </r>
  <r>
    <x v="3"/>
    <s v="24HS030 UBS AG Regulatory"/>
    <s v="UBS AG"/>
    <s v="0"/>
    <n v="100000"/>
    <s v="0"/>
    <n v="100000"/>
    <n v="7381.2199999999993"/>
    <n v="0"/>
    <n v="0"/>
    <n v="0"/>
    <n v="0"/>
    <n v="0"/>
    <n v="7381.2199999999993"/>
    <n v="0"/>
    <n v="0"/>
    <n v="-"/>
    <n v="7381.2199999999993"/>
    <n v="0"/>
  </r>
  <r>
    <x v="7"/>
    <s v="22HS08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7"/>
    <s v="22HS08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UBS AG Regulatory"/>
    <s v="UBS AG"/>
    <s v="0"/>
    <n v="100000"/>
    <s v="0"/>
    <n v="100000"/>
    <n v="-69038.570000000007"/>
    <n v="0"/>
    <n v="0"/>
    <n v="0"/>
    <n v="0"/>
    <n v="0"/>
    <n v="-69038.570000000007"/>
    <n v="0"/>
    <n v="0"/>
    <n v="-"/>
    <n v="-69038.570000000007"/>
    <n v="0"/>
  </r>
  <r>
    <x v="26"/>
    <s v="21HS118 UBS AG Regulatory"/>
    <s v="UBS AG"/>
    <s v="0"/>
    <n v="100000"/>
    <s v="0"/>
    <n v="100000"/>
    <n v="-69038.570000000007"/>
    <n v="0"/>
    <n v="0"/>
    <n v="0"/>
    <n v="0"/>
    <n v="0"/>
    <n v="-69038.570000000007"/>
    <n v="0"/>
    <n v="0"/>
    <n v="-"/>
    <n v="-69038.570000000007"/>
    <n v="0"/>
  </r>
  <r>
    <x v="16"/>
    <s v="HGIF GHYB Euro High Yield GHY"/>
    <s v="Societe Generale.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HCM-31HS113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HCM-31HS114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HCM-31HS115-DB"/>
    <s v="Deutsche Bank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1"/>
    <s v="21HS001 State Street Bank and Trust Company Regulatory"/>
    <s v="State Street Bank and Trust Company"/>
    <s v="0"/>
    <n v="250000"/>
    <s v="0"/>
    <n v="150000"/>
    <n v="0"/>
    <n v="0"/>
    <n v="0"/>
    <n v="0"/>
    <n v="0"/>
    <n v="0"/>
    <n v="0"/>
    <n v="0"/>
    <n v="0"/>
    <n v="-"/>
    <n v="0"/>
    <n v="0"/>
  </r>
  <r>
    <x v="2"/>
    <s v="22HS002 State Street Bank and Trust Company Regulatory"/>
    <s v="State Street Bank and Trust Company"/>
    <s v="0"/>
    <n v="250000"/>
    <s v="0"/>
    <n v="150000"/>
    <n v="0"/>
    <n v="0"/>
    <n v="0"/>
    <n v="0"/>
    <n v="0"/>
    <n v="0"/>
    <n v="0"/>
    <n v="0"/>
    <n v="0"/>
    <n v="-"/>
    <n v="0"/>
    <n v="0"/>
  </r>
  <r>
    <x v="0"/>
    <s v="24HS015 State Street Bank and Trust Company Regulatory"/>
    <s v="State Street Bank and Trust Company"/>
    <s v="0"/>
    <n v="250000"/>
    <s v="0"/>
    <n v="150000"/>
    <n v="0"/>
    <n v="0"/>
    <n v="0"/>
    <n v="0"/>
    <n v="0"/>
    <n v="0"/>
    <n v="0"/>
    <n v="0"/>
    <n v="0"/>
    <n v="-"/>
    <n v="0"/>
    <n v="0"/>
  </r>
  <r>
    <x v="10"/>
    <s v="30HS052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1"/>
    <s v="30HS053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9"/>
    <s v="30HS054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5"/>
    <s v="30HS055 State Street Bank and Trust Company Regulatory"/>
    <s v="State Street Bank and Trust Company"/>
    <s v="0"/>
    <n v="100000"/>
    <s v="0"/>
    <n v="150000"/>
    <n v="128865"/>
    <n v="170000"/>
    <n v="0"/>
    <n v="0"/>
    <n v="0"/>
    <n v="0"/>
    <n v="128865"/>
    <n v="0"/>
    <n v="0"/>
    <n v="-"/>
    <n v="128865"/>
    <n v="0"/>
  </r>
  <r>
    <x v="8"/>
    <s v="30HS056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9"/>
    <s v="30HS070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8"/>
    <s v="26HS088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7"/>
    <s v="31HS090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5"/>
    <s v="31HS091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4"/>
    <s v="31HS092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6"/>
    <s v="31HS093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21"/>
    <s v="31HS113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22"/>
    <s v="31HS114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23"/>
    <s v="31HS115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26"/>
    <s v="21HS118 State Street Bank and Trust Company Regulatory"/>
    <s v="State Street Bank and Trust Company"/>
    <s v="0"/>
    <n v="100000"/>
    <s v="0"/>
    <n v="150000"/>
    <n v="0"/>
    <n v="0"/>
    <n v="0"/>
    <n v="0"/>
    <n v="0"/>
    <n v="0"/>
    <n v="0"/>
    <n v="0"/>
    <n v="0"/>
    <n v="-"/>
    <n v="0"/>
    <n v="0"/>
  </r>
  <r>
    <x v="11"/>
    <s v="HGIF - HSBC Global Investment Funds Global High Income Bond US"/>
    <s v="Banco Santander, S.A., London Branch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HGIF Global High Income Bond EUR"/>
    <s v="Royal Bank of Canada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HGIF Global High Yield Bond Fund"/>
    <s v="Royal Bank of Canada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HGIF - Global Short Duration High Yield Bond (Eur HY)"/>
    <s v="Royal Bank of Canada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HGIF - Global Corporate Bond"/>
    <s v="Morgan Stanley and Co. International PLC"/>
    <s v="0"/>
    <n v="500000"/>
    <s v="0"/>
    <n v="500000"/>
    <n v="0"/>
    <n v="0"/>
    <n v="0"/>
    <n v="0"/>
    <n v="0"/>
    <n v="0"/>
    <n v="0"/>
    <n v="0"/>
    <n v="0"/>
    <n v="-"/>
    <n v="0"/>
    <n v="0"/>
  </r>
  <r>
    <x v="27"/>
    <s v="HGIF - Global Corporate Bond"/>
    <s v="Societe Generale."/>
    <s v="0"/>
    <n v="250000"/>
    <s v="0"/>
    <n v="250000"/>
    <n v="7605.3317351550004"/>
    <n v="0"/>
    <n v="0"/>
    <n v="-260000"/>
    <n v="0"/>
    <n v="10000"/>
    <n v="7605.3317351550004"/>
    <n v="0"/>
    <n v="0"/>
    <n v="-"/>
    <n v="8843.1"/>
    <n v="11627.500690237508"/>
  </r>
  <r>
    <x v="27"/>
    <s v="HGIF - Global Corporate Bond"/>
    <s v="Societe Generale."/>
    <s v="0"/>
    <n v="250000"/>
    <s v="0"/>
    <n v="250000"/>
    <n v="7605.3317351550004"/>
    <n v="0"/>
    <n v="0"/>
    <n v="-260000"/>
    <n v="0"/>
    <n v="0"/>
    <n v="7605.3317351550004"/>
    <n v="0"/>
    <n v="0"/>
    <n v="-"/>
    <n v="8843.1"/>
    <n v="0"/>
  </r>
  <r>
    <x v="27"/>
    <s v="HGIF - Global Corporate Bond"/>
    <s v="Societe Generale."/>
    <s v="0"/>
    <n v="250000"/>
    <s v="0"/>
    <n v="250000"/>
    <n v="7605.3317351550004"/>
    <n v="0"/>
    <n v="0"/>
    <n v="-260000"/>
    <n v="0"/>
    <n v="260000"/>
    <n v="7605.3317351550004"/>
    <n v="0"/>
    <n v="0"/>
    <n v="-"/>
    <n v="8843.1"/>
    <n v="302315.01794617524"/>
  </r>
  <r>
    <x v="28"/>
    <s v="22HS12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HGIF - Global Corporate Bond"/>
    <s v="HSBC Bank PLC"/>
    <s v="0"/>
    <n v="500000"/>
    <s v="0"/>
    <n v="500000"/>
    <n v="0"/>
    <n v="0"/>
    <n v="0"/>
    <n v="0"/>
    <n v="0"/>
    <n v="0"/>
    <n v="0"/>
    <n v="0"/>
    <n v="0"/>
    <n v="-"/>
    <n v="0"/>
    <n v="0"/>
  </r>
  <r>
    <x v="27"/>
    <s v="HGIF - Global Corporate Bond"/>
    <s v="Nomura International plc"/>
    <s v="0"/>
    <n v="500000"/>
    <s v="0"/>
    <n v="500000"/>
    <n v="0"/>
    <n v="0"/>
    <n v="0"/>
    <n v="0"/>
    <n v="0"/>
    <n v="0"/>
    <n v="0"/>
    <n v="0"/>
    <n v="0"/>
    <n v="-"/>
    <n v="0"/>
    <n v="0"/>
  </r>
  <r>
    <x v="27"/>
    <s v="HGIF - Global Corporate Bond"/>
    <s v="Royal Bank of Canada"/>
    <s v="0"/>
    <n v="300000"/>
    <s v="0"/>
    <n v="300000"/>
    <n v="-2678499.9485013001"/>
    <n v="0"/>
    <n v="0"/>
    <n v="-1020000"/>
    <n v="0"/>
    <n v="-1660000"/>
    <n v="-2678499.9485013001"/>
    <n v="0"/>
    <n v="0"/>
    <n v="-"/>
    <n v="-3114426"/>
    <n v="-1930165.1145794264"/>
  </r>
  <r>
    <x v="25"/>
    <s v="23HS12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25"/>
    <s v="23HS12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25"/>
    <s v="23HS12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12"/>
    <s v="24HS086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12"/>
    <s v="24HS086 Standard Chartered Bank Regulatory"/>
    <s v="Standard Chartered Bank"/>
    <s v="0"/>
    <n v="100000"/>
    <s v="0"/>
    <n v="100000"/>
    <n v="168968.01666770177"/>
    <n v="250000"/>
    <n v="0"/>
    <n v="0"/>
    <n v="0"/>
    <n v="0"/>
    <n v="168968.01666770177"/>
    <n v="0"/>
    <n v="0"/>
    <n v="-"/>
    <n v="168968.01666770177"/>
    <n v="0"/>
  </r>
  <r>
    <x v="12"/>
    <s v="24HS086 Standard Chartered Bank Regulatory"/>
    <s v="Standard Chartered Bank"/>
    <s v="0"/>
    <n v="100000"/>
    <s v="0"/>
    <n v="100000"/>
    <n v="168968.01666770177"/>
    <n v="250000"/>
    <n v="0"/>
    <n v="0"/>
    <n v="0"/>
    <n v="0"/>
    <n v="168968.01666770177"/>
    <n v="0"/>
    <n v="0"/>
    <n v="-"/>
    <n v="168968.01666770177"/>
    <n v="0"/>
  </r>
  <r>
    <x v="29"/>
    <s v="HGIF - Global Corporate Bond (US FI)"/>
    <s v="HSBC Bank PLC"/>
    <s v="0"/>
    <n v="1000000"/>
    <s v="0"/>
    <n v="1000000"/>
    <n v="0"/>
    <n v="0"/>
    <n v="0"/>
    <n v="0"/>
    <n v="0"/>
    <n v="0"/>
    <n v="0"/>
    <n v="0"/>
    <n v="0"/>
    <n v="-"/>
    <n v="0"/>
    <n v="0"/>
  </r>
  <r>
    <x v="30"/>
    <s v="HGIF - Global Corporate Bond (UK FI)"/>
    <s v="HSBC Bank PLC"/>
    <s v="0"/>
    <n v="1000000"/>
    <s v="0"/>
    <n v="1000000"/>
    <n v="0"/>
    <n v="0"/>
    <n v="0"/>
    <n v="0"/>
    <n v="0"/>
    <n v="0"/>
    <n v="0"/>
    <n v="0"/>
    <n v="0"/>
    <n v="-"/>
    <n v="0"/>
    <n v="0"/>
  </r>
  <r>
    <x v="31"/>
    <s v="HGIF - Global Corporate Bond (Overlay)"/>
    <s v="HSBC Bank PLC"/>
    <s v="0"/>
    <n v="1000000"/>
    <s v="0"/>
    <n v="1000000"/>
    <n v="0"/>
    <n v="0"/>
    <n v="0"/>
    <n v="0"/>
    <n v="0"/>
    <n v="0"/>
    <n v="0"/>
    <n v="0"/>
    <n v="0"/>
    <n v="-"/>
    <n v="0"/>
    <n v="0"/>
  </r>
  <r>
    <x v="11"/>
    <s v="30HS05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30HS05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Morgan Stanley and Co. International PLC Regulatory"/>
    <s v="Morgan Stanley and Co. International PLC"/>
    <s v="0"/>
    <n v="100000"/>
    <s v="0"/>
    <n v="100000"/>
    <n v="128168"/>
    <n v="160000"/>
    <n v="0"/>
    <n v="0"/>
    <n v="0"/>
    <n v="0"/>
    <n v="128168"/>
    <n v="0"/>
    <n v="0"/>
    <n v="-"/>
    <n v="128168"/>
    <n v="0"/>
  </r>
  <r>
    <x v="17"/>
    <s v="31HS090 Morgan Stanley and Co. International PLC Regulatory"/>
    <s v="Morgan Stanley and Co. International PLC"/>
    <s v="0"/>
    <n v="100000"/>
    <s v="0"/>
    <n v="100000"/>
    <n v="128168"/>
    <n v="160000"/>
    <n v="0"/>
    <n v="0"/>
    <n v="0"/>
    <n v="0"/>
    <n v="128168"/>
    <n v="0"/>
    <n v="0"/>
    <n v="-"/>
    <n v="128168"/>
    <n v="0"/>
  </r>
  <r>
    <x v="15"/>
    <s v="31HS091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31HS091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31HS11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31HS11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30HS070 Morgan Stanley and Co. International PLC Regulatory"/>
    <s v="Morgan Stanley and Co. International PLC"/>
    <s v="0"/>
    <n v="100000"/>
    <s v="0"/>
    <n v="100000"/>
    <n v="73529"/>
    <n v="90000"/>
    <n v="0"/>
    <n v="0"/>
    <n v="0"/>
    <n v="0"/>
    <n v="73529"/>
    <n v="0"/>
    <n v="0"/>
    <n v="-"/>
    <n v="73529"/>
    <n v="0"/>
  </r>
  <r>
    <x v="10"/>
    <s v="30HS05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0"/>
    <s v="30HS05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Morgan Stanley and Co. International PLC Regulatory"/>
    <s v="Morgan Stanley and Co. International PLC"/>
    <s v="0"/>
    <n v="100000"/>
    <s v="0"/>
    <n v="100000"/>
    <n v="108583"/>
    <n v="0"/>
    <n v="0"/>
    <n v="0"/>
    <n v="0"/>
    <n v="110000"/>
    <n v="108583"/>
    <n v="0"/>
    <n v="0"/>
    <n v="-"/>
    <n v="108583"/>
    <n v="110000"/>
  </r>
  <r>
    <x v="26"/>
    <s v="21HS118 Morgan Stanley and Co. International PLC Regulatory"/>
    <s v="Morgan Stanley and Co. International PLC"/>
    <s v="0"/>
    <n v="100000"/>
    <s v="0"/>
    <n v="100000"/>
    <n v="108583"/>
    <n v="0"/>
    <n v="0"/>
    <n v="0"/>
    <n v="0"/>
    <n v="0"/>
    <n v="108583"/>
    <n v="0"/>
    <n v="0"/>
    <n v="-"/>
    <n v="108583"/>
    <n v="0"/>
  </r>
  <r>
    <x v="4"/>
    <s v="27HS051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25"/>
    <s v="23HS120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12"/>
    <s v="24HS086 Morgan Stanley and Co. International PLC Regulatory"/>
    <s v="Morgan Stanley and Co. International PLC"/>
    <s v="0"/>
    <n v="250000"/>
    <s v="0"/>
    <n v="250000"/>
    <n v="-1744926.7110516361"/>
    <n v="0"/>
    <n v="0"/>
    <n v="-1660000"/>
    <n v="0"/>
    <n v="0"/>
    <n v="-1744926.7110516361"/>
    <n v="0"/>
    <n v="0"/>
    <n v="-"/>
    <n v="-1744926.7110516361"/>
    <n v="0"/>
  </r>
  <r>
    <x v="12"/>
    <s v="24HS086 Morgan Stanley and Co. International PLC Regulatory"/>
    <s v="Morgan Stanley and Co. International PLC"/>
    <s v="0"/>
    <n v="250000"/>
    <s v="0"/>
    <n v="250000"/>
    <n v="-1744926.7110516361"/>
    <n v="0"/>
    <n v="0"/>
    <n v="-1660000"/>
    <n v="0"/>
    <n v="0"/>
    <n v="-1744926.7110516361"/>
    <n v="0"/>
    <n v="0"/>
    <n v="-"/>
    <n v="-1744926.7110516361"/>
    <n v="0"/>
  </r>
  <r>
    <x v="9"/>
    <s v="HGIF Global High Income Bond - EURO Credit GHI Sleeve"/>
    <s v="BANK OF NOVA SCOTIA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HGIF Global High Yield Bond - Euro High Yield GHY"/>
    <s v="BANK OF NOVA SCOTIA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HGIF Global Short Duration High Yield Bond - EUR HY"/>
    <s v="BANK OF NOVA SCOTIA"/>
    <s v="0"/>
    <n v="100000"/>
    <s v="0"/>
    <n v="100000"/>
    <n v="0"/>
    <n v="0"/>
    <n v="0"/>
    <n v="0"/>
    <n v="0"/>
    <n v="0"/>
    <n v="0"/>
    <n v="0"/>
    <n v="0"/>
    <n v="-"/>
    <n v="0"/>
    <n v="0"/>
  </r>
  <r>
    <x v="32"/>
    <s v="30HS159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3"/>
    <s v="30HS158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4"/>
    <s v="30HS15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4"/>
    <s v="30HS15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5"/>
    <s v="30HS157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6"/>
    <s v="30HS155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7"/>
    <s v="30HS15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8"/>
    <s v="31HS153 UBS AG Regulatory"/>
    <s v="UBS AG"/>
    <s v="0"/>
    <n v="100000"/>
    <s v="0"/>
    <n v="100000"/>
    <n v="1221.5"/>
    <n v="0"/>
    <n v="0"/>
    <n v="0"/>
    <n v="0"/>
    <n v="0"/>
    <n v="1221.5"/>
    <n v="0"/>
    <n v="0"/>
    <n v="-"/>
    <n v="1221.5"/>
    <n v="0"/>
  </r>
  <r>
    <x v="39"/>
    <s v="31HS15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9"/>
    <s v="31HS15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40"/>
    <s v="31HS151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41"/>
    <s v="31HS15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42"/>
    <s v="31HS167 Standard Chartered Bank Regulatory"/>
    <s v="Standard Chartered Bank"/>
    <s v="0"/>
    <n v="100000"/>
    <s v="0"/>
    <n v="100000"/>
    <n v="-3946.1573861021625"/>
    <n v="0"/>
    <n v="0"/>
    <n v="0"/>
    <n v="0"/>
    <n v="0"/>
    <n v="-3946.1573861021625"/>
    <n v="0"/>
    <n v="0"/>
    <n v="-"/>
    <n v="-3946.1573861021625"/>
    <n v="0"/>
  </r>
  <r>
    <x v="43"/>
    <s v="31HS166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44"/>
    <s v="31HS165 Standard Chartered Bank Regulatory"/>
    <s v="Standard Chartered Bank"/>
    <s v="0"/>
    <n v="100000"/>
    <s v="0"/>
    <n v="100000"/>
    <n v="-634.29206933578769"/>
    <n v="0"/>
    <n v="0"/>
    <n v="0"/>
    <n v="0"/>
    <n v="0"/>
    <n v="-634.29206933578769"/>
    <n v="0"/>
    <n v="0"/>
    <n v="-"/>
    <n v="-634.29206933578769"/>
    <n v="0"/>
  </r>
  <r>
    <x v="45"/>
    <s v="31HS164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25"/>
    <s v="23HS120 Goldman Sachs International Regulatory"/>
    <s v="Goldman Sachs International"/>
    <s v="0"/>
    <n v="100000"/>
    <s v="0"/>
    <n v="100000"/>
    <n v="-1628986.1034506871"/>
    <n v="0"/>
    <n v="0"/>
    <n v="-2720000"/>
    <n v="0"/>
    <n v="1090000"/>
    <n v="-1628986.1034506871"/>
    <n v="0"/>
    <n v="0"/>
    <n v="-"/>
    <n v="-1628986.1034506871"/>
    <n v="1090000"/>
  </r>
  <r>
    <x v="25"/>
    <s v="23HS120 Goldman Sachs International Regulatory"/>
    <s v="Goldman Sachs International"/>
    <s v="0"/>
    <n v="100000"/>
    <s v="0"/>
    <n v="100000"/>
    <n v="-1628986.1034506871"/>
    <n v="0"/>
    <n v="0"/>
    <n v="-2720000"/>
    <n v="0"/>
    <n v="-640000"/>
    <n v="-1628986.1034506871"/>
    <n v="-690000"/>
    <n v="0"/>
    <n v="-50000"/>
    <n v="-1628986.1034506871"/>
    <n v="-640000"/>
  </r>
  <r>
    <x v="26"/>
    <s v="21HS118 Goldman Sachs International Regulatory"/>
    <s v="Goldman Sachs International"/>
    <s v="0"/>
    <n v="100000"/>
    <s v="0"/>
    <n v="100000"/>
    <n v="1152908.5859999999"/>
    <n v="980000"/>
    <n v="0"/>
    <n v="0"/>
    <n v="0"/>
    <n v="180000"/>
    <n v="1152908.5859999999"/>
    <n v="0"/>
    <n v="0"/>
    <n v="-"/>
    <n v="1152908.5859999999"/>
    <n v="180000"/>
  </r>
  <r>
    <x v="26"/>
    <s v="21HS118 Goldman Sachs International Regulatory"/>
    <s v="Goldman Sachs International"/>
    <s v="0"/>
    <n v="100000"/>
    <s v="0"/>
    <n v="100000"/>
    <n v="1152908.5859999999"/>
    <n v="980000"/>
    <n v="0"/>
    <n v="0"/>
    <n v="0"/>
    <n v="0"/>
    <n v="1152908.5859999999"/>
    <n v="0"/>
    <n v="0"/>
    <n v="-"/>
    <n v="1152908.5859999999"/>
    <n v="0"/>
  </r>
  <r>
    <x v="1"/>
    <s v="HCM-21HS001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7"/>
    <s v="HCM-31HS090-BARCAPCME"/>
    <s v="Barclays Capital (CCP)"/>
    <s v="0"/>
    <n v="0"/>
    <s v="0"/>
    <n v="0"/>
    <n v="-654966.64"/>
    <n v="0"/>
    <n v="0"/>
    <n v="-455799.87"/>
    <n v="0"/>
    <n v="-199166.77000000002"/>
    <n v="-654966.64"/>
    <n v="0"/>
    <n v="0"/>
    <n v="-"/>
    <n v="-654966.64"/>
    <n v="-199166.77000000002"/>
  </r>
  <r>
    <x v="2"/>
    <s v="HCM-22HS002-BARCAPCME"/>
    <s v="Barclays Capital (CCP)"/>
    <s v="0"/>
    <n v="0"/>
    <s v="0"/>
    <n v="0"/>
    <n v="0"/>
    <n v="0"/>
    <n v="0"/>
    <n v="-1777757.12"/>
    <n v="0"/>
    <n v="1777757.12"/>
    <n v="0"/>
    <n v="0"/>
    <n v="0"/>
    <n v="-"/>
    <n v="0"/>
    <n v="1777757.12"/>
  </r>
  <r>
    <x v="24"/>
    <s v="HCM-21HS07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7"/>
    <s v="HCM-22HS082-BARCAPCME"/>
    <s v="Barclays Capital (CCP)"/>
    <s v="0"/>
    <n v="0"/>
    <s v="0"/>
    <n v="0"/>
    <n v="-11070.62"/>
    <n v="0"/>
    <n v="0"/>
    <n v="0"/>
    <n v="0"/>
    <n v="-11070.62"/>
    <n v="-11070.62"/>
    <n v="0"/>
    <n v="0"/>
    <n v="-"/>
    <n v="-11070.62"/>
    <n v="-11070.62"/>
  </r>
  <r>
    <x v="13"/>
    <s v="HCM-22HS087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5"/>
    <s v="HCM-23HS120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0"/>
    <s v="HCM-24HS01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3"/>
    <s v="HCM-24HS030-BARCAPCME"/>
    <s v="Barclays Capital (CCP)"/>
    <s v="0"/>
    <n v="0"/>
    <s v="0"/>
    <n v="0"/>
    <n v="0"/>
    <n v="0"/>
    <n v="0"/>
    <n v="-723671.37"/>
    <n v="0"/>
    <n v="723671.37"/>
    <n v="0"/>
    <n v="0"/>
    <n v="0"/>
    <n v="-"/>
    <n v="0"/>
    <n v="723671.37"/>
  </r>
  <r>
    <x v="6"/>
    <s v="HCM-25HS077-BARCAPCME"/>
    <s v="Barclays Capital (CCP)"/>
    <s v="0"/>
    <n v="0"/>
    <s v="0"/>
    <n v="0"/>
    <n v="-133804.10999999999"/>
    <n v="0"/>
    <n v="0"/>
    <n v="-179403.76"/>
    <n v="0"/>
    <n v="45599.650000000023"/>
    <n v="-133804.10999999999"/>
    <n v="0"/>
    <n v="0"/>
    <n v="-"/>
    <n v="-133804.10999999999"/>
    <n v="45599.650000000023"/>
  </r>
  <r>
    <x v="18"/>
    <s v="HCM-26HS088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0"/>
    <s v="HCM-30HS052-BARCAPCME"/>
    <s v="Barclays Capital (CCP)"/>
    <s v="0"/>
    <n v="0"/>
    <s v="0"/>
    <n v="0"/>
    <n v="-354598.79"/>
    <n v="0"/>
    <n v="0"/>
    <n v="0"/>
    <n v="0"/>
    <n v="-354598.79"/>
    <n v="-354598.79"/>
    <n v="0"/>
    <n v="0"/>
    <n v="-"/>
    <n v="-354598.79"/>
    <n v="-354598.79"/>
  </r>
  <r>
    <x v="11"/>
    <s v="HCM-30HS053-BARCAPCME"/>
    <s v="Barclays Capital (CCP)"/>
    <s v="0"/>
    <n v="0"/>
    <s v="0"/>
    <n v="0"/>
    <n v="-665734.86"/>
    <n v="0"/>
    <n v="0"/>
    <n v="-0.3"/>
    <n v="0"/>
    <n v="-665734.55999999994"/>
    <n v="-665734.86"/>
    <n v="0"/>
    <n v="0"/>
    <n v="-"/>
    <n v="-665734.86"/>
    <n v="-665734.55999999994"/>
  </r>
  <r>
    <x v="9"/>
    <s v="HCM-30HS05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5"/>
    <s v="HCM-30HS05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8"/>
    <s v="HCM-30HS056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9"/>
    <s v="HCM-30HS070-BARCAPCME"/>
    <s v="Barclays Capital (CCP)"/>
    <s v="0"/>
    <n v="0"/>
    <s v="0"/>
    <n v="0"/>
    <n v="0"/>
    <n v="0"/>
    <n v="0"/>
    <n v="-455799.87"/>
    <n v="0"/>
    <n v="455799.87"/>
    <n v="0"/>
    <n v="0"/>
    <n v="0"/>
    <n v="-"/>
    <n v="0"/>
    <n v="455799.87"/>
  </r>
  <r>
    <x v="15"/>
    <s v="HCM-31HS091-BARCAPCME"/>
    <s v="Barclays Capital (CCP)"/>
    <s v="0"/>
    <n v="0"/>
    <s v="0"/>
    <n v="0"/>
    <n v="-1069931.03"/>
    <n v="0"/>
    <n v="0"/>
    <n v="-184282.75"/>
    <n v="0"/>
    <n v="-885648.28"/>
    <n v="-1069931.03"/>
    <n v="0"/>
    <n v="0"/>
    <n v="-"/>
    <n v="-1069931.03"/>
    <n v="-885648.28"/>
  </r>
  <r>
    <x v="14"/>
    <s v="HCM-31HS092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6"/>
    <s v="HCM-31HS09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1"/>
    <s v="HCM-31HS11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2"/>
    <s v="HCM-31HS11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3"/>
    <s v="HCM-31HS11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"/>
    <s v="HCM-21HS001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"/>
    <s v="HCM-22HS00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7"/>
    <s v="HCM-22HS08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3"/>
    <s v="HCM-22HS087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4"/>
    <s v="HCM-21HS07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5"/>
    <s v="HCM-23HS12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0"/>
    <s v="HCM-24HS015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3"/>
    <s v="HCM-24HS03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6"/>
    <s v="HCM-25HS077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8"/>
    <s v="HCM-26HS088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0"/>
    <s v="HCM-30HS05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1"/>
    <s v="HCM-30HS05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9"/>
    <s v="HCM-30HS054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5"/>
    <s v="HCM-30HS055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8"/>
    <s v="HCM-30HS056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9"/>
    <s v="HCM-30HS07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37"/>
    <s v="HCM-31HS090-BARCAPCME"/>
    <s v="Barclays Capital (CCP)"/>
    <s v="0"/>
    <n v="0"/>
    <s v="0"/>
    <n v="0"/>
    <n v="0"/>
    <n v="0"/>
    <n v="0"/>
    <n v="-2.72"/>
    <n v="0"/>
    <n v="2.72"/>
    <n v="0"/>
    <n v="0"/>
    <n v="0"/>
    <n v="-"/>
    <n v="0"/>
    <n v="2.72"/>
  </r>
  <r>
    <x v="15"/>
    <s v="HCM-31HS091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6"/>
    <s v="HCM-31HS09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14"/>
    <s v="HCM-31HS092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1"/>
    <s v="HCM-31HS113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2"/>
    <s v="HCM-31HS114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3"/>
    <s v="HCM-31HS115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46"/>
    <s v="HCM-22HS146-UBS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46"/>
    <s v="HCM-22HS146-BOA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32"/>
    <s v="30HS159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2"/>
    <s v="30HS159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3"/>
    <s v="30HS158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3"/>
    <s v="30HS158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4"/>
    <s v="30HS156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4"/>
    <s v="30HS156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5"/>
    <s v="30HS157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5"/>
    <s v="30HS157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6"/>
    <s v="30HS155 Bank of America NA Regulatory"/>
    <s v="Bank of America NA"/>
    <s v="0"/>
    <n v="250000"/>
    <s v="0"/>
    <n v="250000"/>
    <n v="-6704.01"/>
    <n v="0"/>
    <n v="0"/>
    <n v="0"/>
    <n v="0"/>
    <n v="0"/>
    <n v="-6704.01"/>
    <n v="0"/>
    <n v="0"/>
    <n v="-"/>
    <n v="-6704.01"/>
    <n v="0"/>
  </r>
  <r>
    <x v="36"/>
    <s v="30HS155 Bank of America NA Regulatory"/>
    <s v="Bank of America NA"/>
    <s v="0"/>
    <n v="250000"/>
    <s v="0"/>
    <n v="250000"/>
    <n v="-6704.01"/>
    <n v="0"/>
    <n v="0"/>
    <n v="0"/>
    <n v="0"/>
    <n v="0"/>
    <n v="-6704.01"/>
    <n v="0"/>
    <n v="0"/>
    <n v="-"/>
    <n v="-6704.01"/>
    <n v="0"/>
  </r>
  <r>
    <x v="37"/>
    <s v="30HS154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7"/>
    <s v="30HS154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8"/>
    <s v="31HS153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8"/>
    <s v="31HS153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9"/>
    <s v="31HS15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9"/>
    <s v="31HS152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40"/>
    <s v="31HS151 Bank of America NA Regulatory"/>
    <s v="Bank of America NA"/>
    <s v="0"/>
    <n v="250000"/>
    <s v="0"/>
    <n v="250000"/>
    <n v="-3382.48"/>
    <n v="0"/>
    <n v="0"/>
    <n v="0"/>
    <n v="0"/>
    <n v="0"/>
    <n v="-3382.48"/>
    <n v="0"/>
    <n v="0"/>
    <n v="-"/>
    <n v="-3382.48"/>
    <n v="0"/>
  </r>
  <r>
    <x v="40"/>
    <s v="31HS151 Bank of America NA Regulatory"/>
    <s v="Bank of America NA"/>
    <s v="0"/>
    <n v="250000"/>
    <s v="0"/>
    <n v="250000"/>
    <n v="-3382.48"/>
    <n v="0"/>
    <n v="0"/>
    <n v="0"/>
    <n v="0"/>
    <n v="0"/>
    <n v="-3382.48"/>
    <n v="0"/>
    <n v="0"/>
    <n v="-"/>
    <n v="-3382.48"/>
    <n v="0"/>
  </r>
  <r>
    <x v="41"/>
    <s v="31HS150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41"/>
    <s v="31HS150 Bank of America NA Regulatory"/>
    <s v="Bank of America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32"/>
    <s v="30HS159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3"/>
    <s v="30HS158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5"/>
    <s v="30HS157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4"/>
    <s v="30HS156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6"/>
    <s v="30HS15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7"/>
    <s v="30HS15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8"/>
    <s v="31HS15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40"/>
    <s v="31HS151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9"/>
    <s v="31HS1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9"/>
    <s v="31HS152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41"/>
    <s v="31HS150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7"/>
    <s v="HCM-22HS082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"/>
    <s v="HCM-24HS030-GSI"/>
    <s v="Goldman Sachs International"/>
    <s v="0"/>
    <n v="100000"/>
    <s v="0"/>
    <n v="100000"/>
    <n v="33743.109999999986"/>
    <n v="0"/>
    <n v="0"/>
    <n v="0"/>
    <n v="0"/>
    <n v="0"/>
    <n v="33743.109999999986"/>
    <n v="0"/>
    <n v="0"/>
    <n v="-"/>
    <n v="33743.109999999986"/>
    <n v="0"/>
  </r>
  <r>
    <x v="6"/>
    <s v="25HS077 Bank of America NA Regulatory"/>
    <s v="Bank of America NA"/>
    <s v="0"/>
    <n v="250000"/>
    <s v="0"/>
    <n v="250000"/>
    <n v="-680247.55330572161"/>
    <n v="0"/>
    <n v="0"/>
    <n v="-1150000"/>
    <n v="0"/>
    <n v="460000"/>
    <n v="-680247.55330572161"/>
    <n v="0"/>
    <n v="0"/>
    <n v="-"/>
    <n v="-680247.55330572161"/>
    <n v="460000"/>
  </r>
  <r>
    <x v="6"/>
    <s v="25HS077 Bank of America NA Regulatory"/>
    <s v="Bank of America NA"/>
    <s v="0"/>
    <n v="250000"/>
    <s v="0"/>
    <n v="250000"/>
    <n v="-680247.55330572161"/>
    <n v="0"/>
    <n v="0"/>
    <n v="-1150000"/>
    <n v="0"/>
    <n v="0"/>
    <n v="-680247.55330572161"/>
    <n v="0"/>
    <n v="0"/>
    <n v="-"/>
    <n v="-680247.55330572161"/>
    <n v="0"/>
  </r>
  <r>
    <x v="45"/>
    <s v="31HS16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5"/>
    <s v="31HS16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7"/>
    <s v="29HS176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7"/>
    <s v="29HS176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8"/>
    <s v="29HS17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8"/>
    <s v="29HS17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9"/>
    <s v="29HS173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9"/>
    <s v="29HS173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4"/>
    <s v="31HS16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4"/>
    <s v="31HS165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3"/>
    <s v="31HS166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42"/>
    <s v="31HS167 Bank of America NA Regulatory"/>
    <s v="Bank of America NA"/>
    <s v="0"/>
    <n v="100000"/>
    <s v="0"/>
    <n v="100000"/>
    <n v="30696.425832182849"/>
    <n v="0"/>
    <n v="0"/>
    <n v="0"/>
    <n v="0"/>
    <n v="0"/>
    <n v="30696.425832182849"/>
    <n v="0"/>
    <n v="0"/>
    <n v="-"/>
    <n v="30696.425832182849"/>
    <n v="0"/>
  </r>
  <r>
    <x v="42"/>
    <s v="31HS167 Bank of America NA Regulatory"/>
    <s v="Bank of America NA"/>
    <s v="0"/>
    <n v="100000"/>
    <s v="0"/>
    <n v="100000"/>
    <n v="30696.425832182849"/>
    <n v="0"/>
    <n v="0"/>
    <n v="0"/>
    <n v="0"/>
    <n v="0"/>
    <n v="30696.425832182849"/>
    <n v="0"/>
    <n v="0"/>
    <n v="-"/>
    <n v="30696.425832182849"/>
    <n v="0"/>
  </r>
  <r>
    <x v="50"/>
    <s v="29HS17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50"/>
    <s v="29HS174 Bank of America NA Regulatory"/>
    <s v="Bank of America NA"/>
    <s v="0"/>
    <n v="100000"/>
    <s v="0"/>
    <n v="100000"/>
    <n v="0"/>
    <n v="0"/>
    <n v="0"/>
    <n v="0"/>
    <n v="0"/>
    <n v="0"/>
    <n v="0"/>
    <n v="0"/>
    <n v="0"/>
    <n v="-"/>
    <n v="0"/>
    <n v="0"/>
  </r>
  <r>
    <x v="50"/>
    <s v="HCM-29HS174-CACIB"/>
    <s v="CREDIT AGRICOLE CORPORATE AND INVESTMENT BANK"/>
    <s v="0"/>
    <n v="500000"/>
    <s v="0"/>
    <n v="500000"/>
    <n v="0"/>
    <n v="0"/>
    <n v="0"/>
    <n v="0"/>
    <n v="0"/>
    <n v="0"/>
    <n v="0"/>
    <n v="0"/>
    <n v="0"/>
    <n v="-"/>
    <n v="0"/>
    <n v="0"/>
  </r>
  <r>
    <x v="26"/>
    <s v="HCM-21HS118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46"/>
    <s v="HCM-22HS146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41"/>
    <s v="HCM-31HS15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40"/>
    <s v="HCM-31HS151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9"/>
    <s v="HCM-31HS152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8"/>
    <s v="HCM-31HS153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7"/>
    <s v="HCM-30HS154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6"/>
    <s v="HCM-30HS155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4"/>
    <s v="HCM-30HS156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5"/>
    <s v="HCM-30HS157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3"/>
    <s v="HCM-30HS158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32"/>
    <s v="HCM-30HS159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25"/>
    <s v="HCM-23HS120-JPMCME"/>
    <s v="JP Morgan Securities (CCP)"/>
    <s v="0"/>
    <n v="0"/>
    <s v="0"/>
    <n v="0"/>
    <n v="0"/>
    <n v="0"/>
    <n v="0"/>
    <n v="0"/>
    <n v="0"/>
    <n v="0"/>
    <n v="0"/>
    <n v="0"/>
    <n v="0"/>
    <n v="-"/>
    <n v="0"/>
    <n v="0"/>
  </r>
  <r>
    <x v="43"/>
    <s v="HCM-31HS166-CACIB"/>
    <s v="CREDIT AGRICOLE CORPORATE AND INVESTMENT BANK"/>
    <s v="0"/>
    <n v="500000"/>
    <s v="0"/>
    <n v="500000"/>
    <n v="-42495.56366862249"/>
    <n v="0"/>
    <n v="0"/>
    <n v="0"/>
    <n v="0"/>
    <n v="0"/>
    <n v="-42495.56366862249"/>
    <n v="0"/>
    <n v="0"/>
    <n v="-"/>
    <n v="-49411.719588893997"/>
    <n v="0"/>
  </r>
  <r>
    <x v="41"/>
    <s v="HCM-31HS150-BARCAPCME"/>
    <s v="Barclays Capital (CCP)"/>
    <s v="0"/>
    <n v="0"/>
    <s v="0"/>
    <n v="0"/>
    <n v="40219.480000000003"/>
    <n v="78884.36"/>
    <n v="0"/>
    <n v="-24571.03"/>
    <n v="0"/>
    <n v="-14093.849999999999"/>
    <n v="40219.480000000003"/>
    <n v="0"/>
    <n v="0"/>
    <n v="-"/>
    <n v="40219.480000000003"/>
    <n v="-14093.849999999999"/>
  </r>
  <r>
    <x v="51"/>
    <s v="HCM-22HS179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41"/>
    <s v="HCM-31HS150-BARCAPIC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43"/>
    <s v="HCM-31HS166-SOCGEN"/>
    <s v="Societe Generale."/>
    <s v="0"/>
    <n v="350000"/>
    <s v="0"/>
    <n v="350000"/>
    <n v="0"/>
    <n v="0"/>
    <n v="0"/>
    <n v="0"/>
    <n v="0"/>
    <n v="0"/>
    <n v="0"/>
    <n v="0"/>
    <n v="0"/>
    <n v="-"/>
    <n v="0"/>
    <n v="0"/>
  </r>
  <r>
    <x v="47"/>
    <s v="29HS176 Standard Chartered Bank Regulatory"/>
    <s v="Standard Chartered Bank"/>
    <s v="0"/>
    <n v="100000"/>
    <s v="0"/>
    <n v="100000"/>
    <n v="92259"/>
    <n v="120000"/>
    <n v="0"/>
    <n v="0"/>
    <n v="0"/>
    <n v="0"/>
    <n v="92259"/>
    <n v="0"/>
    <n v="0"/>
    <n v="-"/>
    <n v="92259"/>
    <n v="0"/>
  </r>
  <r>
    <x v="49"/>
    <s v="29HS173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52"/>
    <s v="36HS13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52"/>
    <s v="HCM-36HS130-UBS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52"/>
    <s v="HCM-36HS130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2"/>
    <s v="HCM-36HS130-MSC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50"/>
    <s v="HCM-29HS174-SOCGEN"/>
    <s v="Societe Generale."/>
    <s v="0"/>
    <n v="250000"/>
    <s v="0"/>
    <n v="250000"/>
    <n v="0"/>
    <n v="0"/>
    <n v="0"/>
    <n v="0"/>
    <n v="0"/>
    <n v="0"/>
    <n v="0"/>
    <n v="0"/>
    <n v="0"/>
    <n v="-"/>
    <n v="0"/>
    <n v="0"/>
  </r>
  <r>
    <x v="52"/>
    <s v="HCM-36HS130-MLI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1"/>
    <s v="30HS12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29"/>
    <s v="30HS12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3"/>
    <s v="24HS030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7"/>
    <s v="22HS082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41"/>
    <s v="31HS150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40"/>
    <s v="31HS151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39"/>
    <s v="31HS152 Morgan Stanley and Co. International PLC Regulatory"/>
    <s v="Morgan Stanley and Co. International PLC"/>
    <s v="0"/>
    <n v="100000"/>
    <s v="0"/>
    <n v="100000"/>
    <n v="52579"/>
    <n v="130000"/>
    <n v="0"/>
    <n v="0"/>
    <n v="0"/>
    <n v="0"/>
    <n v="52579"/>
    <n v="0"/>
    <n v="0"/>
    <n v="-"/>
    <n v="52579"/>
    <n v="0"/>
  </r>
  <r>
    <x v="39"/>
    <s v="31HS152 Morgan Stanley and Co. International PLC Regulatory"/>
    <s v="Morgan Stanley and Co. International PLC"/>
    <s v="0"/>
    <n v="100000"/>
    <s v="0"/>
    <n v="100000"/>
    <n v="52579"/>
    <n v="130000"/>
    <n v="0"/>
    <n v="0"/>
    <n v="0"/>
    <n v="0"/>
    <n v="52579"/>
    <n v="0"/>
    <n v="0"/>
    <n v="-"/>
    <n v="52579"/>
    <n v="0"/>
  </r>
  <r>
    <x v="34"/>
    <s v="30HS156 Morgan Stanley and Co. International PLC Regulatory"/>
    <s v="Morgan Stanley and Co. International PLC"/>
    <s v="0"/>
    <n v="100000"/>
    <s v="0"/>
    <n v="100000"/>
    <n v="73574"/>
    <n v="220000"/>
    <n v="0"/>
    <n v="0"/>
    <n v="0"/>
    <n v="0"/>
    <n v="73574"/>
    <n v="0"/>
    <n v="0"/>
    <n v="-"/>
    <n v="73574"/>
    <n v="0"/>
  </r>
  <r>
    <x v="34"/>
    <s v="30HS156 Morgan Stanley and Co. International PLC Regulatory"/>
    <s v="Morgan Stanley and Co. International PLC"/>
    <s v="0"/>
    <n v="100000"/>
    <s v="0"/>
    <n v="100000"/>
    <n v="73574"/>
    <n v="220000"/>
    <n v="0"/>
    <n v="0"/>
    <n v="0"/>
    <n v="-140000"/>
    <n v="73574"/>
    <n v="0"/>
    <n v="0"/>
    <n v="-"/>
    <n v="73574"/>
    <n v="-140000"/>
  </r>
  <r>
    <x v="32"/>
    <s v="30HS159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33"/>
    <s v="30HS158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35"/>
    <s v="30HS157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36"/>
    <s v="30HS155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37"/>
    <s v="30HS154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38"/>
    <s v="31HS153 Morgan Stanley and Co. International PLC Regulatory"/>
    <s v="Morgan Stanley and Co. International PLC"/>
    <s v="0"/>
    <n v="100000"/>
    <s v="0"/>
    <n v="100000"/>
    <n v="0"/>
    <n v="0"/>
    <n v="0"/>
    <n v="0"/>
    <n v="0"/>
    <n v="0"/>
    <n v="0"/>
    <n v="0"/>
    <n v="0"/>
    <n v="-"/>
    <n v="0"/>
    <n v="0"/>
  </r>
  <r>
    <x v="29"/>
    <s v="HCM-30HS12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27"/>
    <s v="HCM-30HS12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30"/>
    <s v="HCM-30HS12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31"/>
    <s v="HCM-30HS126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53"/>
    <s v="HCM-24HS187-BNP"/>
    <s v="BNP Paribas"/>
    <s v="0"/>
    <n v="250000"/>
    <s v="0"/>
    <n v="250000"/>
    <n v="-5675463.3353744233"/>
    <n v="0"/>
    <n v="0"/>
    <n v="-7700000"/>
    <n v="0"/>
    <n v="2020000"/>
    <n v="-5675463.3353744233"/>
    <n v="0"/>
    <n v="0"/>
    <n v="-"/>
    <n v="-6599145.3849483784"/>
    <n v="2348755.1394279767"/>
  </r>
  <r>
    <x v="53"/>
    <s v="HCM-24HS187-ML1"/>
    <s v="Merrill Lynch International"/>
    <s v="0"/>
    <n v="250000"/>
    <s v="0"/>
    <n v="250000"/>
    <n v="0"/>
    <n v="0"/>
    <n v="0"/>
    <n v="0"/>
    <n v="0"/>
    <n v="0"/>
    <n v="0"/>
    <n v="0"/>
    <n v="0"/>
    <n v="-"/>
    <n v="0"/>
    <n v="0"/>
  </r>
  <r>
    <x v="54"/>
    <s v="HCM-24HS189-BNP"/>
    <s v="BNP Paribas"/>
    <s v="0"/>
    <n v="250000"/>
    <s v="0"/>
    <n v="250000"/>
    <n v="-582070.96623410261"/>
    <n v="0"/>
    <n v="0"/>
    <n v="-800000"/>
    <n v="0"/>
    <n v="0"/>
    <n v="-582070.96623410261"/>
    <n v="0"/>
    <n v="0"/>
    <n v="-"/>
    <n v="-676803.05616542418"/>
    <n v="0"/>
  </r>
  <r>
    <x v="55"/>
    <s v="HCM-24HS190-BNP"/>
    <s v="BNP Paribas"/>
    <s v="0"/>
    <n v="250000"/>
    <s v="0"/>
    <n v="250000"/>
    <n v="-483291.80081336398"/>
    <n v="0"/>
    <n v="0"/>
    <n v="-400000"/>
    <n v="0"/>
    <n v="0"/>
    <n v="-483291.80081336398"/>
    <n v="0"/>
    <n v="0"/>
    <n v="-"/>
    <n v="-561947.57475435187"/>
    <n v="0"/>
  </r>
  <r>
    <x v="56"/>
    <s v="HCM-24HS188-BNP"/>
    <s v="BNP Paribas"/>
    <s v="0"/>
    <n v="250000"/>
    <s v="0"/>
    <n v="250000"/>
    <n v="-821774.21775964194"/>
    <n v="0"/>
    <n v="0"/>
    <n v="-1140000"/>
    <n v="0"/>
    <n v="310000"/>
    <n v="-821774.21775964194"/>
    <n v="0"/>
    <n v="0"/>
    <n v="-"/>
    <n v="-955518.02842196252"/>
    <n v="360452.52139736275"/>
  </r>
  <r>
    <x v="56"/>
    <s v="HCM-24HS188-ML1"/>
    <s v="Merrill Lynch International"/>
    <s v="0"/>
    <n v="250000"/>
    <s v="0"/>
    <n v="250000"/>
    <n v="-1158089.280231548"/>
    <n v="0"/>
    <n v="0"/>
    <n v="-1490000"/>
    <n v="0"/>
    <n v="330000"/>
    <n v="-1158089.280231548"/>
    <n v="0"/>
    <n v="0"/>
    <n v="-"/>
    <n v="-1346568.3905248984"/>
    <n v="383707.52277783782"/>
  </r>
  <r>
    <x v="55"/>
    <s v="HCM-24HS190-ML1"/>
    <s v="Merrill Lynch International"/>
    <s v="0"/>
    <n v="250000"/>
    <s v="0"/>
    <n v="250000"/>
    <n v="-700962.93856873154"/>
    <n v="0"/>
    <n v="0"/>
    <n v="-910000"/>
    <n v="0"/>
    <n v="0"/>
    <n v="-700962.93856873154"/>
    <n v="0"/>
    <n v="0"/>
    <n v="-"/>
    <n v="-815044.70520388382"/>
    <n v="0"/>
  </r>
  <r>
    <x v="54"/>
    <s v="HCM-24HS189-ML1"/>
    <s v="Merrill Lynch International"/>
    <s v="0"/>
    <n v="250000"/>
    <s v="0"/>
    <n v="250000"/>
    <n v="-871918.24676573055"/>
    <n v="0"/>
    <n v="0"/>
    <n v="-1110000"/>
    <n v="0"/>
    <n v="0"/>
    <n v="-871918.24676573055"/>
    <n v="0"/>
    <n v="0"/>
    <n v="-"/>
    <n v="-1013823.0016099211"/>
    <n v="0"/>
  </r>
  <r>
    <x v="57"/>
    <s v="26HS186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8"/>
    <s v="26HS185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9"/>
    <s v="21HS18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9"/>
    <s v="21HS183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60"/>
    <s v="21HS18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60"/>
    <s v="21HS184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9"/>
    <s v="HCM-30HS123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60"/>
    <s v="21HS184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59"/>
    <s v="21HS183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57"/>
    <s v="26HS18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0"/>
    <s v="30HS124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58"/>
    <s v="26HS185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9"/>
    <s v="30HS12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31"/>
    <s v="30HS126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30HS125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52"/>
    <s v="HCM-36HS130-BNP"/>
    <s v="BNP Paribas"/>
    <s v="0"/>
    <n v="100000"/>
    <s v="0"/>
    <n v="100000"/>
    <n v="-95974"/>
    <n v="0"/>
    <n v="0"/>
    <n v="-110000"/>
    <n v="0"/>
    <n v="0"/>
    <n v="-95974"/>
    <n v="0"/>
    <n v="0"/>
    <n v="-"/>
    <n v="-95974"/>
    <n v="0"/>
  </r>
  <r>
    <x v="58"/>
    <s v="26HS185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57"/>
    <s v="26HS186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60"/>
    <s v="21HS184 Standard Chartered Bank Regulatory"/>
    <s v="Standard Chartered Bank"/>
    <s v="0"/>
    <n v="50000"/>
    <s v="0"/>
    <n v="50000"/>
    <n v="2200339.9546596413"/>
    <n v="2250000"/>
    <n v="0"/>
    <n v="0"/>
    <n v="0"/>
    <n v="0"/>
    <n v="2200339.9546596413"/>
    <n v="0"/>
    <n v="0"/>
    <n v="-"/>
    <n v="2200339.9546596413"/>
    <n v="0"/>
  </r>
  <r>
    <x v="59"/>
    <s v="21HS18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61"/>
    <s v="HCM-37HS191-GSI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HCM-30HS125-MLI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0"/>
    <s v="HCM-30HS124-MLI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62"/>
    <s v="31HS206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62"/>
    <s v="HCM-31HS206-BNP"/>
    <s v="BNP Paribas"/>
    <s v="0"/>
    <n v="100000"/>
    <s v="0"/>
    <n v="100000"/>
    <n v="-2040118.0050243302"/>
    <n v="0"/>
    <n v="0"/>
    <n v="-2150000"/>
    <n v="0"/>
    <n v="0"/>
    <n v="-2040118.0050243302"/>
    <n v="0"/>
    <n v="0"/>
    <n v="-"/>
    <n v="-2040118.0050243302"/>
    <n v="0"/>
  </r>
  <r>
    <x v="62"/>
    <s v="HCM-31HS206-BNP"/>
    <s v="BNP Paribas"/>
    <s v="0"/>
    <n v="100000"/>
    <s v="0"/>
    <n v="100000"/>
    <n v="-2040118.0050243302"/>
    <n v="0"/>
    <n v="0"/>
    <n v="-2150000"/>
    <n v="0"/>
    <n v="100000"/>
    <n v="-2040118.0050243302"/>
    <n v="0"/>
    <n v="0"/>
    <n v="-"/>
    <n v="-2040118.0050243302"/>
    <n v="100000"/>
  </r>
  <r>
    <x v="1"/>
    <s v="21HS001 Merrill Lynch International Regulatory"/>
    <s v="Merrill Lynch International"/>
    <s v="0"/>
    <n v="250000"/>
    <s v="0"/>
    <n v="250000"/>
    <n v="-10474681.616500216"/>
    <n v="0"/>
    <n v="0"/>
    <n v="-12740000"/>
    <n v="0"/>
    <n v="2260000"/>
    <n v="-10474681.616500216"/>
    <n v="0"/>
    <n v="0"/>
    <n v="-"/>
    <n v="-10474681.616500216"/>
    <n v="2260000"/>
  </r>
  <r>
    <x v="0"/>
    <s v="24HS015 Merrill Lynch International Regulatory"/>
    <s v="Merrill Lynch International"/>
    <s v="0"/>
    <n v="250000"/>
    <s v="0"/>
    <n v="250000"/>
    <n v="-7230391.6100000003"/>
    <n v="0"/>
    <n v="0"/>
    <n v="-7560000"/>
    <n v="0"/>
    <n v="320000"/>
    <n v="-7230391.6100000003"/>
    <n v="0"/>
    <n v="0"/>
    <n v="-"/>
    <n v="-7230391.6100000003"/>
    <n v="320000"/>
  </r>
  <r>
    <x v="2"/>
    <s v="22HS002 Merrill Lynch International Regulatory"/>
    <s v="Merrill Lynch International"/>
    <s v="0"/>
    <n v="250000"/>
    <s v="0"/>
    <n v="250000"/>
    <n v="7355510.1433282271"/>
    <n v="7900000"/>
    <n v="0"/>
    <n v="0"/>
    <n v="0"/>
    <n v="-540000"/>
    <n v="7355510.1433282271"/>
    <n v="0"/>
    <n v="0"/>
    <n v="-"/>
    <n v="7355510.1433282271"/>
    <n v="-540000"/>
  </r>
  <r>
    <x v="2"/>
    <s v="22HS002 Merrill Lynch International Regulatory"/>
    <s v="Merrill Lynch International"/>
    <s v="0"/>
    <n v="250000"/>
    <s v="0"/>
    <n v="250000"/>
    <n v="7355510.1433282271"/>
    <n v="7900000"/>
    <n v="0"/>
    <n v="0"/>
    <n v="0"/>
    <n v="400000"/>
    <n v="7355510.1433282271"/>
    <n v="0"/>
    <n v="0"/>
    <n v="-400000"/>
    <n v="7355510.1433282271"/>
    <n v="400000"/>
  </r>
  <r>
    <x v="10"/>
    <s v="30HS052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1"/>
    <s v="30HS05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"/>
    <s v="30HS055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Merrill Lynch International Regulatory"/>
    <s v="Merrill Lynch International"/>
    <s v="0"/>
    <n v="100000"/>
    <s v="0"/>
    <n v="100000"/>
    <n v="-319956.56"/>
    <n v="0"/>
    <n v="0"/>
    <n v="0"/>
    <n v="0"/>
    <n v="-320000"/>
    <n v="-319956.56"/>
    <n v="0"/>
    <n v="0"/>
    <n v="-"/>
    <n v="-319956.56"/>
    <n v="-320000"/>
  </r>
  <r>
    <x v="19"/>
    <s v="30HS070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8"/>
    <s v="26HS088 Merrill Lynch International Regulatory"/>
    <s v="Merrill Lynch International"/>
    <s v="0"/>
    <n v="100000"/>
    <s v="0"/>
    <n v="100000"/>
    <n v="-111191.13125078121"/>
    <n v="0"/>
    <n v="0"/>
    <n v="0"/>
    <n v="0"/>
    <n v="-120000"/>
    <n v="-111191.13125078121"/>
    <n v="0"/>
    <n v="0"/>
    <n v="-"/>
    <n v="-111191.13125078121"/>
    <n v="-120000"/>
  </r>
  <r>
    <x v="17"/>
    <s v="31HS090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31HS091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Merrill Lynch International Regulatory"/>
    <s v="Merrill Lynch International"/>
    <s v="0"/>
    <n v="100000"/>
    <s v="0"/>
    <n v="100000"/>
    <n v="-24487.75"/>
    <n v="0"/>
    <n v="0"/>
    <n v="0"/>
    <n v="0"/>
    <n v="0"/>
    <n v="-24487.75"/>
    <n v="0"/>
    <n v="0"/>
    <n v="-"/>
    <n v="-24487.75"/>
    <n v="0"/>
  </r>
  <r>
    <x v="16"/>
    <s v="31HS09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1"/>
    <s v="31HS11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2"/>
    <s v="31HS114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Merrill Lynch International Regulatory"/>
    <s v="Merrill Lynch International"/>
    <s v="0"/>
    <n v="100000"/>
    <s v="0"/>
    <n v="100000"/>
    <n v="-99448.886771643884"/>
    <n v="0"/>
    <n v="0"/>
    <n v="-330000"/>
    <n v="0"/>
    <n v="230000"/>
    <n v="-99448.886771643884"/>
    <n v="0"/>
    <n v="0"/>
    <n v="-"/>
    <n v="-99448.886771643884"/>
    <n v="230000"/>
  </r>
  <r>
    <x v="26"/>
    <s v="21HS118 Merrill Lynch International Regulatory"/>
    <s v="Merrill Lynch International"/>
    <s v="0"/>
    <n v="100000"/>
    <s v="0"/>
    <n v="100000"/>
    <n v="-99448.886771643884"/>
    <n v="0"/>
    <n v="0"/>
    <n v="-330000"/>
    <n v="0"/>
    <n v="160000"/>
    <n v="-99448.886771643884"/>
    <n v="0"/>
    <n v="2"/>
    <n v="-160000"/>
    <n v="-99448.886771643884"/>
    <n v="160000"/>
  </r>
  <r>
    <x v="53"/>
    <s v="24HS187 Merrill Lynch International Regulatory"/>
    <s v="Merrill Lynch International"/>
    <s v="0"/>
    <n v="250000"/>
    <s v="0"/>
    <n v="250000"/>
    <n v="-8258406.1791010424"/>
    <n v="0"/>
    <n v="0"/>
    <n v="-10630000"/>
    <n v="0"/>
    <n v="2365082.6374999997"/>
    <n v="-8258406.1791010424"/>
    <n v="0"/>
    <n v="0"/>
    <n v="-"/>
    <n v="-9602462.3547759075"/>
    <n v="2749999.9999999995"/>
  </r>
  <r>
    <x v="60"/>
    <s v="21HS184 Merrill Lynch International Regulatory"/>
    <s v="Merrill Lynch International"/>
    <s v="0"/>
    <n v="250000"/>
    <s v="0"/>
    <n v="250000"/>
    <n v="0"/>
    <n v="0"/>
    <n v="0"/>
    <n v="0"/>
    <n v="0"/>
    <n v="0"/>
    <n v="0"/>
    <n v="0"/>
    <n v="0"/>
    <n v="-"/>
    <n v="0"/>
    <n v="0"/>
  </r>
  <r>
    <x v="59"/>
    <s v="21HS183 Merrill Lynch International Regulatory"/>
    <s v="Merrill Lynch International"/>
    <s v="0"/>
    <n v="250000"/>
    <s v="0"/>
    <n v="250000"/>
    <n v="0"/>
    <n v="0"/>
    <n v="0"/>
    <n v="0"/>
    <n v="0"/>
    <n v="0"/>
    <n v="0"/>
    <n v="0"/>
    <n v="0"/>
    <n v="-"/>
    <n v="0"/>
    <n v="0"/>
  </r>
  <r>
    <x v="58"/>
    <s v="26HS185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57"/>
    <s v="26HS186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29"/>
    <s v="30HS123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31"/>
    <s v="30HS126 Merrill Lynch International Regulatory"/>
    <s v="Merrill Lynch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14"/>
    <s v="31HS092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15"/>
    <s v="31HS091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16"/>
    <s v="31HS09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17"/>
    <s v="31HS090 BNP Paribas Regulatory"/>
    <s v="BNP Paribas"/>
    <s v="0"/>
    <n v="100000"/>
    <s v="0"/>
    <n v="100000"/>
    <n v="-660433.5"/>
    <n v="0"/>
    <n v="0"/>
    <n v="-650000"/>
    <n v="0"/>
    <n v="0"/>
    <n v="-660433.5"/>
    <n v="0"/>
    <n v="0"/>
    <n v="-"/>
    <n v="-660433.5"/>
    <n v="0"/>
  </r>
  <r>
    <x v="18"/>
    <s v="26HS088 BNP Paribas Regulatory"/>
    <s v="BNP Paribas"/>
    <s v="0"/>
    <n v="100000"/>
    <s v="0"/>
    <n v="100000"/>
    <n v="3936.5520000000015"/>
    <n v="0"/>
    <n v="0"/>
    <n v="0"/>
    <n v="0"/>
    <n v="0"/>
    <n v="3936.5520000000015"/>
    <n v="0"/>
    <n v="0"/>
    <n v="-"/>
    <n v="3936.5520000000015"/>
    <n v="0"/>
  </r>
  <r>
    <x v="11"/>
    <s v="30HS05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9"/>
    <s v="30HS054 BNP Paribas Regulatory"/>
    <s v="BNP Paribas"/>
    <s v="0"/>
    <n v="100000"/>
    <s v="0"/>
    <n v="100000"/>
    <n v="236235.1"/>
    <n v="110000"/>
    <n v="0"/>
    <n v="0"/>
    <n v="0"/>
    <n v="130000"/>
    <n v="236235.1"/>
    <n v="0"/>
    <n v="0"/>
    <n v="-"/>
    <n v="236235.1"/>
    <n v="130000"/>
  </r>
  <r>
    <x v="5"/>
    <s v="30HS05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8"/>
    <s v="30HS056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19"/>
    <s v="30HS070 BNP Paribas Regulatory"/>
    <s v="BNP Paribas"/>
    <s v="0"/>
    <n v="100000"/>
    <s v="0"/>
    <n v="100000"/>
    <n v="-660433.5"/>
    <n v="0"/>
    <n v="0"/>
    <n v="-650000"/>
    <n v="0"/>
    <n v="0"/>
    <n v="-660433.5"/>
    <n v="0"/>
    <n v="0"/>
    <n v="-"/>
    <n v="-660433.5"/>
    <n v="0"/>
  </r>
  <r>
    <x v="10"/>
    <s v="30HS052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23"/>
    <s v="31HS115 BNP Paribas Regulatory"/>
    <s v="BNP Paribas"/>
    <s v="0"/>
    <n v="100000"/>
    <s v="0"/>
    <n v="100000"/>
    <n v="39553"/>
    <n v="120000"/>
    <n v="0"/>
    <n v="0"/>
    <n v="0"/>
    <n v="0"/>
    <n v="39553"/>
    <n v="0"/>
    <n v="0"/>
    <n v="-"/>
    <n v="39553"/>
    <n v="0"/>
  </r>
  <r>
    <x v="1"/>
    <s v="21HS001 BNP Paribas Regulatory"/>
    <s v="BNP Paribas"/>
    <s v="0"/>
    <n v="100000"/>
    <s v="0"/>
    <n v="100000"/>
    <n v="-6444748.2814380601"/>
    <n v="0"/>
    <n v="0"/>
    <n v="-5890000"/>
    <n v="0"/>
    <n v="-560000"/>
    <n v="-6444748.2814380601"/>
    <n v="0"/>
    <n v="0"/>
    <n v="-"/>
    <n v="-6444748.2814380601"/>
    <n v="-560000"/>
  </r>
  <r>
    <x v="22"/>
    <s v="31HS114 BNP Paribas Regulatory"/>
    <s v="BNP Paribas"/>
    <s v="0"/>
    <n v="100000"/>
    <s v="0"/>
    <n v="100000"/>
    <n v="-775087"/>
    <n v="0"/>
    <n v="0"/>
    <n v="-190000"/>
    <n v="0"/>
    <n v="-590000"/>
    <n v="-775087"/>
    <n v="0"/>
    <n v="0"/>
    <n v="-"/>
    <n v="-775087"/>
    <n v="-590000"/>
  </r>
  <r>
    <x v="0"/>
    <s v="24HS015 BNP Paribas Regulatory"/>
    <s v="BNP Paribas"/>
    <s v="0"/>
    <n v="100000"/>
    <s v="0"/>
    <n v="100000"/>
    <n v="-2696870"/>
    <n v="0"/>
    <n v="0"/>
    <n v="-1590000"/>
    <n v="0"/>
    <n v="-1110000"/>
    <n v="-2696870"/>
    <n v="0"/>
    <n v="0"/>
    <n v="-"/>
    <n v="-2696870"/>
    <n v="-1110000"/>
  </r>
  <r>
    <x v="2"/>
    <s v="22HS002 BNP Paribas Regulatory"/>
    <s v="BNP Paribas"/>
    <s v="0"/>
    <n v="100000"/>
    <s v="0"/>
    <n v="100000"/>
    <n v="6106884.8914380595"/>
    <n v="8170000"/>
    <n v="0"/>
    <n v="0"/>
    <n v="0"/>
    <n v="-2060000"/>
    <n v="6106884.8914380595"/>
    <n v="0"/>
    <n v="0"/>
    <n v="-"/>
    <n v="6106884.8914380595"/>
    <n v="-2060000"/>
  </r>
  <r>
    <x v="21"/>
    <s v="31HS11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26"/>
    <s v="21HS118 BNP Paribas Regulatory"/>
    <s v="BNP Paribas"/>
    <s v="0"/>
    <n v="100000"/>
    <s v="0"/>
    <n v="100000"/>
    <n v="-398513.40462251363"/>
    <n v="0"/>
    <n v="0"/>
    <n v="-180000"/>
    <n v="0"/>
    <n v="-220000"/>
    <n v="-398513.40462251363"/>
    <n v="0"/>
    <n v="0"/>
    <n v="-"/>
    <n v="-398513.40462251363"/>
    <n v="-220000"/>
  </r>
  <r>
    <x v="27"/>
    <s v="30HS12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30HS12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25"/>
    <s v="23HS120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58"/>
    <s v="26HS185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57"/>
    <s v="26HS186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59"/>
    <s v="21HS18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60"/>
    <s v="21HS184 BNP Paribas Regulatory"/>
    <s v="BNP Paribas"/>
    <s v="0"/>
    <n v="100000"/>
    <s v="0"/>
    <n v="100000"/>
    <n v="372731.49194289575"/>
    <n v="440000"/>
    <n v="0"/>
    <n v="0"/>
    <n v="0"/>
    <n v="0"/>
    <n v="372731.49194289575"/>
    <n v="0"/>
    <n v="0"/>
    <n v="-"/>
    <n v="372731.49194289575"/>
    <n v="0"/>
  </r>
  <r>
    <x v="61"/>
    <s v="37HS191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29"/>
    <s v="30HS123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31"/>
    <s v="30HS126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12"/>
    <s v="24HS086 BNP Paribas Regulatory"/>
    <s v="BNP Paribas"/>
    <s v="0"/>
    <n v="100000"/>
    <s v="0"/>
    <n v="100000"/>
    <n v="29773.470523239357"/>
    <n v="40000"/>
    <n v="0"/>
    <n v="0"/>
    <n v="0"/>
    <n v="0"/>
    <n v="29773.470523239357"/>
    <n v="0"/>
    <n v="0"/>
    <n v="-"/>
    <n v="29773.470523239357"/>
    <n v="0"/>
  </r>
  <r>
    <x v="62"/>
    <s v="HCM-31HS206-SCB"/>
    <s v="Standard Chartered Bank"/>
    <s v="0"/>
    <n v="250000"/>
    <s v="0"/>
    <n v="250000"/>
    <n v="0"/>
    <n v="0"/>
    <n v="0"/>
    <n v="0"/>
    <n v="0"/>
    <n v="0"/>
    <n v="0"/>
    <n v="0"/>
    <n v="0"/>
    <n v="-"/>
    <n v="0"/>
    <n v="0"/>
  </r>
  <r>
    <x v="63"/>
    <s v="25HS084 - JPMS"/>
    <s v="J.P. Morgan Securities Plc"/>
    <s v="0"/>
    <n v="250000"/>
    <s v="0"/>
    <n v="250000"/>
    <n v="510917.98877388751"/>
    <n v="0"/>
    <n v="0"/>
    <n v="0"/>
    <n v="0"/>
    <n v="520000"/>
    <n v="510917.98877388751"/>
    <n v="0"/>
    <n v="0"/>
    <n v="-"/>
    <n v="594069.92671231367"/>
    <n v="604630.03589235048"/>
  </r>
  <r>
    <x v="64"/>
    <s v="25HS103 - JPMS"/>
    <s v="J.P. Morgan Securities Plc"/>
    <s v="0"/>
    <n v="250000"/>
    <s v="0"/>
    <n v="250000"/>
    <n v="417712.17025584145"/>
    <n v="420000"/>
    <n v="0"/>
    <n v="0"/>
    <n v="0"/>
    <n v="0"/>
    <n v="417712.17025584145"/>
    <n v="0"/>
    <n v="0"/>
    <n v="-"/>
    <n v="485694.85479704046"/>
    <n v="0"/>
  </r>
  <r>
    <x v="63"/>
    <s v="25HS084 - DB"/>
    <s v="Deutsche Bank AG"/>
    <s v="0"/>
    <n v="250000"/>
    <s v="0"/>
    <n v="250000"/>
    <n v="-1960796"/>
    <n v="0"/>
    <n v="0"/>
    <n v="-2690000"/>
    <n v="0"/>
    <n v="720000"/>
    <n v="-1960796"/>
    <n v="0"/>
    <n v="0"/>
    <n v="-"/>
    <n v="-2279915.6843414945"/>
    <n v="837180.04969710065"/>
  </r>
  <r>
    <x v="63"/>
    <s v="25HS084 - MS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64"/>
    <s v="25HS103 - DB"/>
    <s v="Deutsche Bank AG"/>
    <s v="0"/>
    <n v="250000"/>
    <s v="0"/>
    <n v="250000"/>
    <n v="-1530097"/>
    <n v="0"/>
    <n v="0"/>
    <n v="-2100000"/>
    <n v="0"/>
    <n v="560000"/>
    <n v="-1530097"/>
    <n v="0"/>
    <n v="0"/>
    <n v="-"/>
    <n v="-1779120.3923630342"/>
    <n v="651140.03865330049"/>
  </r>
  <r>
    <x v="29"/>
    <s v="HGIF - HSBC Investment Funds - Global Corporate Bond (US FI)"/>
    <s v="HSBC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30"/>
    <s v="HGIF - HSBC Investment Funds -Global Corporate Bond (UK FI)"/>
    <s v="HSBC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31"/>
    <s v="HGIF - HSBC Index Tracker Investment Funds - Global Corporate Bond (Overlay)"/>
    <s v="HSBC Bank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59"/>
    <s v="HCM-21HS183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60"/>
    <s v="HCM-21HS184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58"/>
    <s v="HCM-26HS185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57"/>
    <s v="HCM-26HS186-BARCAPCME"/>
    <s v="Barclays Capital (CCP)"/>
    <s v="0"/>
    <n v="0"/>
    <s v="0"/>
    <n v="0"/>
    <n v="0"/>
    <n v="0"/>
    <n v="0"/>
    <n v="0"/>
    <n v="0"/>
    <n v="0"/>
    <n v="0"/>
    <n v="0"/>
    <n v="0"/>
    <n v="-"/>
    <n v="0"/>
    <n v="0"/>
  </r>
  <r>
    <x v="64"/>
    <s v="25HS103 - BNP"/>
    <s v="BNP Paribas"/>
    <s v="0"/>
    <n v="250000"/>
    <s v="0"/>
    <n v="250000"/>
    <n v="-1041700.7608440809"/>
    <n v="0"/>
    <n v="0"/>
    <n v="-1010000"/>
    <n v="0"/>
    <n v="0"/>
    <n v="-1041700.7608440809"/>
    <n v="0"/>
    <n v="0"/>
    <n v="-"/>
    <n v="-1211237.631573549"/>
    <n v="0"/>
  </r>
  <r>
    <x v="63"/>
    <s v="25HS084 - GS"/>
    <s v="Goldman Sachs International"/>
    <s v="0"/>
    <n v="250000"/>
    <s v="0"/>
    <n v="250000"/>
    <n v="-3545542.574"/>
    <n v="0"/>
    <n v="0"/>
    <n v="-4430000"/>
    <n v="0"/>
    <n v="880000"/>
    <n v="-3545542.574"/>
    <n v="0"/>
    <n v="0"/>
    <n v="-"/>
    <n v="-4122579.8726451476"/>
    <n v="1023220.0607409008"/>
  </r>
  <r>
    <x v="64"/>
    <s v="25HS103 - GS"/>
    <s v="Goldman Sachs International"/>
    <s v="0"/>
    <n v="250000"/>
    <s v="0"/>
    <n v="250000"/>
    <n v="-2285334.5359999998"/>
    <n v="0"/>
    <n v="0"/>
    <n v="-2770000"/>
    <n v="0"/>
    <n v="480000"/>
    <n v="-2285334.5359999998"/>
    <n v="0"/>
    <n v="0"/>
    <n v="-"/>
    <n v="-2657272.8894763617"/>
    <n v="558120.03313140047"/>
  </r>
  <r>
    <x v="65"/>
    <s v="HCM-30HS199-BNP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66"/>
    <s v="HCM-30HS201-BNP"/>
    <s v="BNP Paribas"/>
    <s v="0"/>
    <n v="100000"/>
    <s v="0"/>
    <n v="100000"/>
    <n v="7880.82"/>
    <n v="0"/>
    <n v="0"/>
    <n v="0"/>
    <n v="0"/>
    <n v="0"/>
    <n v="7880.82"/>
    <n v="0"/>
    <n v="0"/>
    <n v="-"/>
    <n v="7880.82"/>
    <n v="0"/>
  </r>
  <r>
    <x v="66"/>
    <s v="HCM-30HS201-BNP"/>
    <s v="BNP Paribas"/>
    <s v="0"/>
    <n v="100000"/>
    <s v="0"/>
    <n v="100000"/>
    <n v="7880.82"/>
    <n v="0"/>
    <n v="0"/>
    <n v="0"/>
    <n v="0"/>
    <n v="0"/>
    <n v="7880.82"/>
    <n v="0"/>
    <n v="0"/>
    <n v="-"/>
    <n v="7880.82"/>
    <n v="0"/>
  </r>
  <r>
    <x v="67"/>
    <s v="HCM-30HS202-BNP"/>
    <s v="BNP Paribas"/>
    <s v="0"/>
    <n v="100000"/>
    <s v="0"/>
    <n v="100000"/>
    <n v="-21232.87"/>
    <n v="0"/>
    <n v="0"/>
    <n v="0"/>
    <n v="0"/>
    <n v="0"/>
    <n v="-21232.87"/>
    <n v="0"/>
    <n v="0"/>
    <n v="-"/>
    <n v="-21232.87"/>
    <n v="0"/>
  </r>
  <r>
    <x v="67"/>
    <s v="HCM-30HS202-BNP"/>
    <s v="BNP Paribas"/>
    <s v="0"/>
    <n v="100000"/>
    <s v="0"/>
    <n v="100000"/>
    <n v="-21232.87"/>
    <n v="0"/>
    <n v="0"/>
    <n v="0"/>
    <n v="0"/>
    <n v="0"/>
    <n v="-21232.87"/>
    <n v="0"/>
    <n v="0"/>
    <n v="-"/>
    <n v="-21232.87"/>
    <n v="0"/>
  </r>
  <r>
    <x v="68"/>
    <s v="HCM-30HS203-BNP"/>
    <s v="BNP Paribas"/>
    <s v="0"/>
    <n v="100000"/>
    <s v="0"/>
    <n v="100000"/>
    <n v="58308.153176107313"/>
    <n v="150000"/>
    <n v="0"/>
    <n v="0"/>
    <n v="0"/>
    <n v="0"/>
    <n v="58308.153176107313"/>
    <n v="0"/>
    <n v="0"/>
    <n v="-"/>
    <n v="58308.153176107313"/>
    <n v="0"/>
  </r>
  <r>
    <x v="68"/>
    <s v="HCM-30HS203-BNP"/>
    <s v="BNP Paribas"/>
    <s v="0"/>
    <n v="100000"/>
    <s v="0"/>
    <n v="100000"/>
    <n v="58308.153176107313"/>
    <n v="150000"/>
    <n v="0"/>
    <n v="0"/>
    <n v="0"/>
    <n v="0"/>
    <n v="58308.153176107313"/>
    <n v="0"/>
    <n v="0"/>
    <n v="-"/>
    <n v="58308.153176107313"/>
    <n v="0"/>
  </r>
  <r>
    <x v="69"/>
    <s v="HCM-30HS204-BNP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70"/>
    <s v="HCM-30HS205-BNP"/>
    <s v="BNP Paribas"/>
    <s v="0"/>
    <n v="100000"/>
    <s v="0"/>
    <n v="100000"/>
    <n v="-580940.59154499625"/>
    <n v="0"/>
    <n v="0"/>
    <n v="-560000"/>
    <n v="0"/>
    <n v="0"/>
    <n v="-580940.59154499625"/>
    <n v="0"/>
    <n v="0"/>
    <n v="-"/>
    <n v="-580940.59154499625"/>
    <n v="0"/>
  </r>
  <r>
    <x v="70"/>
    <s v="HCM-30HS205-BNP"/>
    <s v="BNP Paribas"/>
    <s v="0"/>
    <n v="100000"/>
    <s v="0"/>
    <n v="100000"/>
    <n v="-580940.59154499625"/>
    <n v="0"/>
    <n v="0"/>
    <n v="-560000"/>
    <n v="0"/>
    <n v="0"/>
    <n v="-580940.59154499625"/>
    <n v="0"/>
    <n v="0"/>
    <n v="-"/>
    <n v="-580940.59154499625"/>
    <n v="0"/>
  </r>
  <r>
    <x v="71"/>
    <s v="HCM-30HS200-BNP"/>
    <s v="BNP Paribas"/>
    <s v="0"/>
    <n v="100000"/>
    <s v="0"/>
    <n v="100000"/>
    <n v="-3.0937550509794511"/>
    <n v="0"/>
    <n v="0"/>
    <n v="0"/>
    <n v="0"/>
    <n v="0"/>
    <n v="-3.0937550509794511"/>
    <n v="0"/>
    <n v="0"/>
    <n v="-"/>
    <n v="-3.0937550509794511"/>
    <n v="0"/>
  </r>
  <r>
    <x v="65"/>
    <s v="30HS199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71"/>
    <s v="30HS200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66"/>
    <s v="30HS201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67"/>
    <s v="30HS202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68"/>
    <s v="30HS203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69"/>
    <s v="30HS204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70"/>
    <s v="30HS205 UBS AG Regulatory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64"/>
    <s v="25HS103 - UBS"/>
    <s v="UBS AG"/>
    <s v="0"/>
    <n v="250000"/>
    <s v="0"/>
    <n v="250000"/>
    <n v="143834"/>
    <n v="350000"/>
    <n v="0"/>
    <n v="0"/>
    <n v="0"/>
    <n v="0"/>
    <n v="143834"/>
    <n v="0"/>
    <n v="0"/>
    <n v="-"/>
    <n v="167242.99342796218"/>
    <n v="0"/>
  </r>
  <r>
    <x v="22"/>
    <s v="HGIF-231HS114-CACIB"/>
    <s v="CREDIT AGRICOLE CORPORATE AND INVESTMENT BANK"/>
    <s v="0"/>
    <n v="500000"/>
    <s v="0"/>
    <n v="500000"/>
    <n v="4066.2"/>
    <n v="0"/>
    <n v="0"/>
    <n v="0"/>
    <n v="0"/>
    <n v="0"/>
    <n v="4066.2"/>
    <n v="0"/>
    <n v="0"/>
    <n v="-"/>
    <n v="4066.2"/>
    <n v="0"/>
  </r>
  <r>
    <x v="9"/>
    <s v="HGIF-30HS054-CACIB"/>
    <s v="CREDIT AGRICOLE CORPORATE AND INVESTMENT BANK"/>
    <s v="0"/>
    <n v="500000"/>
    <s v="0"/>
    <n v="500000"/>
    <n v="0"/>
    <n v="0"/>
    <n v="0"/>
    <n v="0"/>
    <n v="0"/>
    <n v="0"/>
    <n v="0"/>
    <n v="0"/>
    <n v="0"/>
    <n v="-"/>
    <n v="0"/>
    <n v="0"/>
  </r>
  <r>
    <x v="16"/>
    <s v="HGIF-31HS093-CACIB"/>
    <s v="CREDIT AGRICOLE CORPORATE AND INVESTMENT BANK"/>
    <s v="0"/>
    <n v="500000"/>
    <s v="0"/>
    <n v="500000"/>
    <n v="7355.9"/>
    <n v="0"/>
    <n v="0"/>
    <n v="0"/>
    <n v="0"/>
    <n v="0"/>
    <n v="7355.9"/>
    <n v="0"/>
    <n v="0"/>
    <n v="-"/>
    <n v="7355.9"/>
    <n v="0"/>
  </r>
  <r>
    <x v="64"/>
    <s v="25HS103 - SCB"/>
    <s v="Standard Chartered Bank"/>
    <s v="0"/>
    <n v="250000"/>
    <s v="0"/>
    <n v="250000"/>
    <n v="207161.60521489737"/>
    <n v="0"/>
    <n v="0"/>
    <n v="-570000"/>
    <n v="0"/>
    <n v="570000"/>
    <n v="207161.60521489737"/>
    <n v="0"/>
    <n v="0"/>
    <n v="-"/>
    <n v="240877.17076269296"/>
    <n v="662767.539343538"/>
  </r>
  <r>
    <x v="64"/>
    <s v="25HS103 - SCB"/>
    <s v="Standard Chartered Bank"/>
    <s v="0"/>
    <n v="250000"/>
    <s v="0"/>
    <n v="250000"/>
    <n v="207161.60521489737"/>
    <n v="0"/>
    <n v="0"/>
    <n v="-570000"/>
    <n v="0"/>
    <n v="210000"/>
    <n v="207161.60521489737"/>
    <n v="0"/>
    <n v="0"/>
    <n v="-"/>
    <n v="240877.17076269296"/>
    <n v="244177.5144949877"/>
  </r>
  <r>
    <x v="63"/>
    <s v="25HS084 - BNP"/>
    <s v="BNP Paribas"/>
    <s v="0"/>
    <n v="250000"/>
    <s v="0"/>
    <n v="250000"/>
    <n v="-1475945.1483266912"/>
    <n v="0"/>
    <n v="0"/>
    <n v="-700000"/>
    <n v="0"/>
    <n v="-780000"/>
    <n v="-1475945.1483266912"/>
    <n v="0"/>
    <n v="0"/>
    <n v="-"/>
    <n v="-1716155.3230921305"/>
    <n v="-906945.05383852567"/>
  </r>
  <r>
    <x v="64"/>
    <s v="25HS103 - MLI"/>
    <s v="Merrill Lynch International"/>
    <s v="0"/>
    <n v="250000"/>
    <s v="0"/>
    <n v="250000"/>
    <n v="-181957.53549085924"/>
    <n v="0"/>
    <n v="0"/>
    <n v="0"/>
    <n v="0"/>
    <n v="0"/>
    <n v="-181957.53549085924"/>
    <n v="0"/>
    <n v="0"/>
    <n v="-"/>
    <n v="-211571.13695138818"/>
    <n v="0"/>
  </r>
  <r>
    <x v="63"/>
    <s v="25HS084 - MLI"/>
    <s v="Merrill Lynch International"/>
    <s v="0"/>
    <n v="250000"/>
    <s v="0"/>
    <n v="250000"/>
    <n v="50284.553123474354"/>
    <n v="310000"/>
    <n v="0"/>
    <n v="0"/>
    <n v="0"/>
    <n v="-250000"/>
    <n v="50284.553123474354"/>
    <n v="0"/>
    <n v="0"/>
    <n v="-"/>
    <n v="58468.367615148272"/>
    <n v="-290687.51725593774"/>
  </r>
  <r>
    <x v="65"/>
    <s v="30HS199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1"/>
    <s v="30HS20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1"/>
    <s v="30HS20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66"/>
    <s v="30HS201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67"/>
    <s v="30HS20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68"/>
    <s v="30HS203 Standard Chartered Bank Regulatory"/>
    <s v="Standard Chartered Bank"/>
    <s v="0"/>
    <n v="50000"/>
    <s v="0"/>
    <n v="50000"/>
    <n v="0"/>
    <n v="0"/>
    <n v="0"/>
    <n v="0"/>
    <n v="0"/>
    <n v="0"/>
    <n v="0"/>
    <n v="0"/>
    <n v="0"/>
    <n v="-"/>
    <n v="0"/>
    <n v="0"/>
  </r>
  <r>
    <x v="69"/>
    <s v="30HS204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0"/>
    <s v="30HS205 Standard Chartered Bank Regulatory"/>
    <s v="Standard Chartered Bank"/>
    <s v="0"/>
    <n v="100000"/>
    <s v="0"/>
    <n v="100000"/>
    <n v="446.26709392889791"/>
    <n v="0"/>
    <n v="0"/>
    <n v="0"/>
    <n v="0"/>
    <n v="0"/>
    <n v="446.26709392889791"/>
    <n v="0"/>
    <n v="0"/>
    <n v="-"/>
    <n v="446.26709392889791"/>
    <n v="0"/>
  </r>
  <r>
    <x v="63"/>
    <s v="25HS084 - SCB"/>
    <s v="Standard Chartered Bank"/>
    <s v="0"/>
    <n v="250000"/>
    <s v="0"/>
    <n v="250000"/>
    <n v="267372.64001318876"/>
    <n v="0"/>
    <n v="0"/>
    <n v="-710000"/>
    <n v="0"/>
    <n v="710000"/>
    <n v="267372.64001318876"/>
    <n v="0"/>
    <n v="0"/>
    <n v="-"/>
    <n v="310887.55563039775"/>
    <n v="825552.54900686315"/>
  </r>
  <r>
    <x v="63"/>
    <s v="25HS084 - SCB"/>
    <s v="Standard Chartered Bank"/>
    <s v="0"/>
    <n v="250000"/>
    <s v="0"/>
    <n v="250000"/>
    <n v="267372.64001318876"/>
    <n v="0"/>
    <n v="0"/>
    <n v="-710000"/>
    <n v="0"/>
    <n v="270000"/>
    <n v="267372.64001318876"/>
    <n v="0"/>
    <n v="0"/>
    <n v="-"/>
    <n v="310887.55563039775"/>
    <n v="313942.51863641274"/>
  </r>
  <r>
    <x v="72"/>
    <s v="24HS169 - UBS"/>
    <s v="UBS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72"/>
    <s v="24HS169 - DB"/>
    <s v="Deutsche Bank AG"/>
    <s v="0"/>
    <n v="250000"/>
    <s v="0"/>
    <n v="250000"/>
    <n v="0"/>
    <n v="0"/>
    <n v="0"/>
    <n v="0"/>
    <n v="0"/>
    <n v="0"/>
    <n v="0"/>
    <n v="0"/>
    <n v="0"/>
    <n v="-"/>
    <n v="0"/>
    <n v="0"/>
  </r>
  <r>
    <x v="59"/>
    <s v="21HS183 Morgan Stanley and Co. International PLC Regulatory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73"/>
    <s v="29HS211 BNP Paribas Regulatory"/>
    <s v="BNP Paribas"/>
    <s v="0"/>
    <n v="100000"/>
    <s v="0"/>
    <n v="100000"/>
    <n v="78836"/>
    <n v="0"/>
    <n v="0"/>
    <n v="0"/>
    <n v="0"/>
    <n v="0"/>
    <n v="78836"/>
    <n v="0"/>
    <n v="0"/>
    <n v="-"/>
    <n v="78836"/>
    <n v="0"/>
  </r>
  <r>
    <x v="74"/>
    <s v="29HS213 BNP Paribas Regulatory"/>
    <s v="BNP Paribas"/>
    <s v="0"/>
    <n v="100000"/>
    <s v="0"/>
    <n v="100000"/>
    <n v="117221.91"/>
    <n v="110000"/>
    <n v="0"/>
    <n v="0"/>
    <n v="0"/>
    <n v="0"/>
    <n v="117221.91"/>
    <n v="0"/>
    <n v="0"/>
    <n v="-"/>
    <n v="117221.91"/>
    <n v="0"/>
  </r>
  <r>
    <x v="74"/>
    <s v="29HS213 BNP Paribas Regulatory"/>
    <s v="BNP Paribas"/>
    <s v="0"/>
    <n v="100000"/>
    <s v="0"/>
    <n v="100000"/>
    <n v="117221.91"/>
    <n v="110000"/>
    <n v="0"/>
    <n v="0"/>
    <n v="0"/>
    <n v="0"/>
    <n v="117221.91"/>
    <n v="0"/>
    <n v="0"/>
    <n v="-"/>
    <n v="117221.91"/>
    <n v="0"/>
  </r>
  <r>
    <x v="75"/>
    <s v="29HS210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30HS125 vs CGML Reg"/>
    <s v="Citigroup Global Markets Ltd."/>
    <s v="0"/>
    <n v="250000"/>
    <s v="0"/>
    <n v="250000"/>
    <n v="0"/>
    <n v="0"/>
    <n v="0"/>
    <n v="0"/>
    <n v="0"/>
    <n v="0"/>
    <n v="0"/>
    <n v="0"/>
    <n v="0"/>
    <n v="-"/>
    <n v="0"/>
    <n v="0"/>
  </r>
  <r>
    <x v="66"/>
    <s v="30HS201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27"/>
    <s v="30HS12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52"/>
    <s v="36HS13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67"/>
    <s v="30HS202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30"/>
    <s v="30HS22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62"/>
    <s v="31HS20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65"/>
    <s v="30HS199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68"/>
    <s v="30HS20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70"/>
    <s v="30HS205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69"/>
    <s v="30HS204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71"/>
    <s v="30HS200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29"/>
    <s v="30HS123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31"/>
    <s v="30HS126 JP Morgan Chase Bank N.A. Regulatory"/>
    <s v="JP Morgan Chase Bank N.A."/>
    <s v="0"/>
    <n v="100000"/>
    <s v="0"/>
    <n v="100000"/>
    <n v="0"/>
    <n v="0"/>
    <n v="0"/>
    <n v="0"/>
    <n v="0"/>
    <n v="0"/>
    <n v="0"/>
    <n v="0"/>
    <n v="0"/>
    <n v="-"/>
    <n v="0"/>
    <n v="0"/>
  </r>
  <r>
    <x v="75"/>
    <s v="29HS210 BNP Paribas Regulatory"/>
    <s v="BNP Paribas"/>
    <s v="0"/>
    <n v="100000"/>
    <s v="0"/>
    <n v="100000"/>
    <n v="0"/>
    <n v="0"/>
    <n v="0"/>
    <n v="0"/>
    <n v="0"/>
    <n v="0"/>
    <n v="0"/>
    <n v="0"/>
    <n v="0"/>
    <n v="-"/>
    <n v="0"/>
    <n v="0"/>
  </r>
  <r>
    <x v="73"/>
    <s v="29HS211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6"/>
    <s v="29HS212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4"/>
    <s v="29HS213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4"/>
    <s v="29HS213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6"/>
    <s v="HSBC Global Investment Funds - Global Lower Carbon Fund"/>
    <s v="HSBC Bank PLC"/>
    <s v="0"/>
    <n v="215007.51250000001"/>
    <s v="0"/>
    <n v="215007.51250000001"/>
    <n v="0"/>
    <n v="0"/>
    <n v="0"/>
    <n v="0"/>
    <n v="0"/>
    <n v="0"/>
    <n v="0"/>
    <n v="0"/>
    <n v="0"/>
    <n v="-"/>
    <n v="0"/>
    <n v="0"/>
  </r>
  <r>
    <x v="76"/>
    <s v="HSBC Global Investment Funds - Global Lower Carbon Bond"/>
    <s v="CREDIT AGRICOLE CORPORATE AND INVESTMENT BANK"/>
    <s v="0"/>
    <n v="250000"/>
    <s v="0"/>
    <n v="250000"/>
    <n v="-5487.8"/>
    <n v="0"/>
    <n v="0"/>
    <n v="0"/>
    <n v="0"/>
    <n v="0"/>
    <n v="-5487.8"/>
    <n v="0"/>
    <n v="0"/>
    <n v="-"/>
    <n v="-5487.8"/>
    <n v="0"/>
  </r>
  <r>
    <x v="76"/>
    <s v="HSBC Global Investment Funds - Global Lower Carbon Bond"/>
    <s v="Societe Generale."/>
    <s v="0"/>
    <n v="250000"/>
    <s v="0"/>
    <n v="250000"/>
    <n v="176931"/>
    <n v="240000"/>
    <n v="0"/>
    <n v="0"/>
    <n v="0"/>
    <n v="0"/>
    <n v="176931"/>
    <n v="0"/>
    <n v="0"/>
    <n v="-"/>
    <n v="176931"/>
    <n v="0"/>
  </r>
  <r>
    <x v="76"/>
    <s v="29HS212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73"/>
    <s v="29HS211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74"/>
    <s v="29HS213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75"/>
    <s v="29HS210 UBS AG Regulatory"/>
    <s v="UBS AG"/>
    <s v="0"/>
    <n v="100000"/>
    <s v="0"/>
    <n v="100000"/>
    <n v="0"/>
    <n v="0"/>
    <n v="0"/>
    <n v="0"/>
    <n v="0"/>
    <n v="0"/>
    <n v="0"/>
    <n v="0"/>
    <n v="0"/>
    <n v="-"/>
    <n v="0"/>
    <n v="0"/>
  </r>
  <r>
    <x v="73"/>
    <s v="29HS211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76"/>
    <s v="29HS212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74"/>
    <s v="29HS213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30"/>
    <s v="30HS124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75"/>
    <s v="29HS210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63"/>
    <s v="25HS084 - UBS"/>
    <s v="UBS AG"/>
    <s v="0"/>
    <n v="250000"/>
    <s v="0"/>
    <n v="250000"/>
    <n v="184842"/>
    <n v="320000"/>
    <n v="0"/>
    <n v="0"/>
    <n v="0"/>
    <n v="0"/>
    <n v="184842"/>
    <n v="0"/>
    <n v="0"/>
    <n v="-"/>
    <n v="214925.04825848815"/>
    <n v="0"/>
  </r>
  <r>
    <x v="63"/>
    <s v="25HS084 - Credit Suisse"/>
    <s v="Credit Suisse International."/>
    <s v="0"/>
    <n v="250000"/>
    <s v="0"/>
    <n v="250000"/>
    <n v="-15507.993582752497"/>
    <n v="0"/>
    <n v="0"/>
    <n v="0"/>
    <n v="0"/>
    <n v="0"/>
    <n v="-15507.993582752497"/>
    <n v="0"/>
    <n v="0"/>
    <n v="-"/>
    <n v="-18031.920608765351"/>
    <n v="0"/>
  </r>
  <r>
    <x v="64"/>
    <s v="25HS103 - Credit Suisse"/>
    <s v="Credit Suisse International."/>
    <s v="0"/>
    <n v="250000"/>
    <s v="0"/>
    <n v="250000"/>
    <n v="-3177.2799999999988"/>
    <n v="0"/>
    <n v="0"/>
    <n v="-20000"/>
    <n v="0"/>
    <n v="0"/>
    <n v="-3177.2799999999988"/>
    <n v="0"/>
    <n v="0"/>
    <n v="-"/>
    <n v="-3694.3825393077818"/>
    <n v="0"/>
  </r>
  <r>
    <x v="77"/>
    <s v="27HS145 - GS"/>
    <s v="Goldman Sachs International"/>
    <s v="0"/>
    <n v="250000"/>
    <s v="0"/>
    <n v="250000"/>
    <n v="0"/>
    <n v="0"/>
    <n v="0"/>
    <n v="0"/>
    <n v="0"/>
    <n v="0"/>
    <n v="0"/>
    <n v="0"/>
    <n v="0"/>
    <n v="-"/>
    <n v="0"/>
    <n v="0"/>
  </r>
  <r>
    <x v="77"/>
    <s v="27HS145 - HSBC Trinkaus"/>
    <s v="HSBC Trinkaus &amp; Burkhardt AG"/>
    <s v="0"/>
    <n v="290687.51725593774"/>
    <s v="0"/>
    <n v="290687.51725593774"/>
    <n v="0"/>
    <n v="0"/>
    <n v="0"/>
    <n v="0"/>
    <n v="0"/>
    <n v="0"/>
    <n v="0"/>
    <n v="0"/>
    <n v="0"/>
    <n v="-"/>
    <n v="0"/>
    <n v="0"/>
  </r>
  <r>
    <x v="27"/>
    <s v="HSBC GIF GLOBAL CORPORATE BOND _CA-CIB"/>
    <s v="CREDIT AGRICOLE CORPORATE AND INVESTMENT BANK"/>
    <s v="0"/>
    <n v="581375.03451187548"/>
    <s v="0"/>
    <n v="581375.03451187548"/>
    <n v="0"/>
    <n v="0"/>
    <n v="0"/>
    <n v="0"/>
    <n v="0"/>
    <n v="0"/>
    <n v="0"/>
    <n v="0"/>
    <n v="0"/>
    <n v="-"/>
    <n v="0"/>
    <n v="0"/>
  </r>
  <r>
    <x v="78"/>
    <s v="21HS218 Standard Chartered Bank Regulatory"/>
    <s v="Standard Chartered Bank"/>
    <s v="0"/>
    <n v="100000"/>
    <s v="0"/>
    <n v="100000"/>
    <n v="1303528.988430856"/>
    <n v="700000"/>
    <n v="0"/>
    <n v="0"/>
    <n v="0"/>
    <n v="610000"/>
    <n v="1303528.988430856"/>
    <n v="0"/>
    <n v="0"/>
    <n v="-"/>
    <n v="1303528.988430856"/>
    <n v="610000"/>
  </r>
  <r>
    <x v="79"/>
    <s v="24HS219 Standard Chartered Bank Regulatory"/>
    <s v="Standard Chartered Bank"/>
    <s v="0"/>
    <n v="100000"/>
    <s v="0"/>
    <n v="100000"/>
    <n v="0"/>
    <n v="0"/>
    <n v="0"/>
    <n v="0"/>
    <n v="0"/>
    <n v="0"/>
    <n v="0"/>
    <n v="0"/>
    <n v="0"/>
    <n v="-"/>
    <n v="0"/>
    <n v="0"/>
  </r>
  <r>
    <x v="79"/>
    <s v="24HS219 Merrill Lynch International Regulatory"/>
    <s v="Merrill Lynch International"/>
    <s v="0"/>
    <n v="100000"/>
    <s v="0"/>
    <n v="100000"/>
    <n v="-529385.16999999993"/>
    <n v="0"/>
    <n v="0"/>
    <n v="-540000"/>
    <n v="0"/>
    <n v="0"/>
    <n v="-529385.16999999993"/>
    <n v="0"/>
    <n v="0"/>
    <n v="-"/>
    <n v="-529385.16999999993"/>
    <n v="0"/>
  </r>
  <r>
    <x v="78"/>
    <s v="21HS218 Merrill Lynch International Regulatory"/>
    <s v="Merrill Lynch International"/>
    <s v="0"/>
    <n v="100000"/>
    <s v="0"/>
    <n v="100000"/>
    <n v="-1030608.4631891429"/>
    <n v="0"/>
    <n v="0"/>
    <n v="-1280000"/>
    <n v="0"/>
    <n v="240000"/>
    <n v="-1030608.4631891429"/>
    <n v="0"/>
    <n v="0"/>
    <n v="-"/>
    <n v="-1030608.4631891429"/>
    <n v="240000"/>
  </r>
  <r>
    <x v="78"/>
    <s v="21HS218 Merrill Lynch International Regulatory"/>
    <s v="Merrill Lynch International"/>
    <s v="0"/>
    <n v="100000"/>
    <s v="0"/>
    <n v="100000"/>
    <n v="-1030608.4631891429"/>
    <n v="0"/>
    <n v="0"/>
    <n v="-1280000"/>
    <n v="0"/>
    <n v="0"/>
    <n v="-1030608.4631891429"/>
    <n v="0"/>
    <n v="0"/>
    <n v="-"/>
    <n v="-1030608.4631891429"/>
    <n v="0"/>
  </r>
  <r>
    <x v="64"/>
    <s v="25HS103 - MS"/>
    <s v="Morgan Stanley and Co. International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50"/>
    <s v="29HS174 - RBC"/>
    <s v="Royal Bank of Canada"/>
    <s v="0"/>
    <n v="250000"/>
    <s v="0"/>
    <n v="250000"/>
    <n v="199881.7"/>
    <n v="320000"/>
    <n v="0"/>
    <n v="0"/>
    <n v="0"/>
    <n v="0"/>
    <n v="199881.7"/>
    <n v="0"/>
    <n v="0"/>
    <n v="-"/>
    <n v="199881.7"/>
    <n v="0"/>
  </r>
  <r>
    <x v="43"/>
    <s v="31HS166- RBC"/>
    <s v="Royal Bank of Canada"/>
    <s v="0"/>
    <n v="250000"/>
    <s v="0"/>
    <n v="250000"/>
    <n v="-36497.391671107915"/>
    <n v="0"/>
    <n v="0"/>
    <n v="0"/>
    <n v="0"/>
    <n v="0"/>
    <n v="-36497.391671107915"/>
    <n v="0"/>
    <n v="0"/>
    <n v="-"/>
    <n v="-42437.344684767595"/>
    <n v="0"/>
  </r>
  <r>
    <x v="64"/>
    <s v="25HS103 - BCY"/>
    <s v="Barclays Bank PLC"/>
    <s v="0"/>
    <n v="250000"/>
    <s v="0"/>
    <n v="250000"/>
    <n v="-1128264.2311380676"/>
    <n v="0"/>
    <n v="0"/>
    <n v="-1110000"/>
    <n v="0"/>
    <n v="0"/>
    <n v="-1128264.2311380676"/>
    <n v="0"/>
    <n v="0"/>
    <n v="-"/>
    <n v="-1311889.3126328173"/>
    <n v="0"/>
  </r>
  <r>
    <x v="63"/>
    <s v="25HS084 - BCY"/>
    <s v="Barclays Bank PLC"/>
    <s v="0"/>
    <n v="250000"/>
    <s v="0"/>
    <n v="250000"/>
    <n v="-1054646.5628680827"/>
    <n v="0"/>
    <n v="0"/>
    <n v="-1010000"/>
    <n v="0"/>
    <n v="0"/>
    <n v="-1054646.5628680827"/>
    <n v="0"/>
    <n v="0"/>
    <n v="-"/>
    <n v="-1226290.3637705247"/>
    <n v="0"/>
  </r>
  <r>
    <x v="79"/>
    <s v="24HS219 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78"/>
    <s v="21HS218 Credit Suisse International Regulatory"/>
    <s v="Credit Suisse International."/>
    <s v="0"/>
    <n v="100000"/>
    <s v="0"/>
    <n v="100000"/>
    <n v="-45824"/>
    <n v="0"/>
    <n v="0"/>
    <n v="-150000"/>
    <n v="0"/>
    <n v="100000"/>
    <n v="-45824"/>
    <n v="0"/>
    <n v="0"/>
    <n v="-"/>
    <n v="-45824"/>
    <n v="100000"/>
  </r>
  <r>
    <x v="78"/>
    <s v="21HS218 Credit Suisse International Regulatory"/>
    <s v="Credit Suisse International."/>
    <s v="0"/>
    <n v="100000"/>
    <s v="0"/>
    <n v="100000"/>
    <n v="-45824"/>
    <n v="0"/>
    <n v="0"/>
    <n v="-150000"/>
    <n v="0"/>
    <n v="0"/>
    <n v="-45824"/>
    <n v="0"/>
    <n v="0"/>
    <n v="-"/>
    <n v="-45824"/>
    <n v="0"/>
  </r>
  <r>
    <x v="79"/>
    <s v="24HS219 Barclays Bank PLC Regulatory"/>
    <s v="Barclays Bank PLC"/>
    <s v="0"/>
    <n v="80000"/>
    <s v="0"/>
    <n v="80000"/>
    <n v="0"/>
    <n v="0"/>
    <n v="0"/>
    <n v="0"/>
    <n v="0"/>
    <n v="0"/>
    <n v="0"/>
    <n v="0"/>
    <n v="0"/>
    <n v="-"/>
    <n v="0"/>
    <n v="0"/>
  </r>
  <r>
    <x v="78"/>
    <s v="21HS218 Barclays Bank PLC Regulatory"/>
    <s v="Barclays Bank PLC"/>
    <s v="0"/>
    <n v="80000"/>
    <s v="0"/>
    <n v="80000"/>
    <n v="-1905741.5049999997"/>
    <n v="0"/>
    <n v="0"/>
    <n v="-2220000"/>
    <n v="0"/>
    <n v="310000"/>
    <n v="-1905741.5049999997"/>
    <n v="0"/>
    <n v="0"/>
    <n v="-"/>
    <n v="-1905741.5049999997"/>
    <n v="310000"/>
  </r>
  <r>
    <x v="78"/>
    <s v="21HS218 Barclays Bank PLC Regulatory"/>
    <s v="Barclays Bank PLC"/>
    <s v="0"/>
    <n v="80000"/>
    <s v="0"/>
    <n v="80000"/>
    <n v="-1905741.5049999997"/>
    <n v="0"/>
    <n v="0"/>
    <n v="-2220000"/>
    <n v="0"/>
    <n v="-200000"/>
    <n v="-1905741.5049999997"/>
    <n v="-250000"/>
    <n v="0"/>
    <n v="-50000"/>
    <n v="-1905741.5049999997"/>
    <n v="-200000"/>
  </r>
  <r>
    <x v="78"/>
    <s v="21HS218 Goldman Sachs International Regulatory"/>
    <s v="Goldman Sachs International"/>
    <s v="0"/>
    <n v="100000"/>
    <s v="0"/>
    <n v="100000"/>
    <n v="-874197.64399999997"/>
    <n v="0"/>
    <n v="0"/>
    <n v="-700000"/>
    <n v="0"/>
    <n v="-180000"/>
    <n v="-874197.64399999997"/>
    <n v="0"/>
    <n v="0"/>
    <n v="-"/>
    <n v="-874197.64399999997"/>
    <n v="-180000"/>
  </r>
  <r>
    <x v="79"/>
    <s v="24HS219 Goldman Sachs International Regulatory"/>
    <s v="Goldman Sachs International"/>
    <s v="0"/>
    <n v="100000"/>
    <s v="0"/>
    <n v="100000"/>
    <n v="150447.51"/>
    <n v="0"/>
    <n v="0"/>
    <n v="0"/>
    <n v="0"/>
    <n v="160000"/>
    <n v="150447.51"/>
    <n v="0"/>
    <n v="0"/>
    <n v="-"/>
    <n v="150447.51"/>
    <n v="160000"/>
  </r>
  <r>
    <x v="80"/>
    <s v="MSFT-TBA-Barclays Capital Inc."/>
    <s v="Barclays Capital Inc."/>
    <s v="0"/>
    <n v="250000"/>
    <s v="0"/>
    <n v="250000"/>
    <n v="115384.23527000015"/>
    <n v="0"/>
    <n v="0"/>
    <n v="0"/>
    <n v="0"/>
    <n v="0"/>
    <n v="115384.23527000015"/>
    <n v="0"/>
    <n v="0"/>
    <n v="-"/>
    <n v="115384.23527000015"/>
    <n v="0"/>
  </r>
  <r>
    <x v="77"/>
    <s v="27HS145 - Deutsche"/>
    <s v="Deutsche Bank AG"/>
    <s v="0"/>
    <n v="290687.51725593774"/>
    <s v="0"/>
    <n v="290687.51725593774"/>
    <n v="0"/>
    <n v="0"/>
    <n v="0"/>
    <n v="-1330224"/>
    <n v="0"/>
    <n v="1330224"/>
    <n v="0"/>
    <n v="0"/>
    <n v="0"/>
    <n v="-"/>
    <n v="0"/>
    <n v="1330224"/>
  </r>
  <r>
    <x v="20"/>
    <s v="21HS058 - JPMS"/>
    <s v="J.P. Morgan Securities Plc"/>
    <s v="0"/>
    <n v="250000"/>
    <s v="0"/>
    <n v="250000"/>
    <n v="167682.54283901228"/>
    <n v="210000"/>
    <n v="0"/>
    <n v="0"/>
    <n v="0"/>
    <n v="0"/>
    <n v="167682.54283901228"/>
    <n v="0"/>
    <n v="0"/>
    <n v="-"/>
    <n v="194972.88826013959"/>
    <n v="0"/>
  </r>
  <r>
    <x v="27"/>
    <s v="HGIF - Global Corporate Bond"/>
    <s v="Goldman Sachs International"/>
    <s v="0"/>
    <n v="100000"/>
    <s v="0"/>
    <n v="100000"/>
    <n v="4869423"/>
    <n v="7910000"/>
    <n v="0"/>
    <n v="0"/>
    <n v="0"/>
    <n v="-3040000"/>
    <n v="4869423"/>
    <n v="0"/>
    <n v="0"/>
    <n v="-"/>
    <n v="4869423"/>
    <n v="-3040000"/>
  </r>
  <r>
    <x v="81"/>
    <s v="35HS217 Goldman Sachs International Regulatory"/>
    <s v="Goldman Sachs International"/>
    <s v="0"/>
    <n v="100000"/>
    <s v="0"/>
    <n v="100000"/>
    <n v="0"/>
    <n v="0"/>
    <n v="0"/>
    <n v="0"/>
    <n v="0"/>
    <n v="0"/>
    <n v="0"/>
    <n v="0"/>
    <n v="0"/>
    <n v="-"/>
    <n v="0"/>
    <n v="0"/>
  </r>
  <r>
    <x v="81"/>
    <s v="35HS217_Credit Suisse International Regulatory"/>
    <s v="Credit Suisse International."/>
    <s v="0"/>
    <n v="100000"/>
    <s v="0"/>
    <n v="100000"/>
    <n v="0"/>
    <n v="0"/>
    <n v="0"/>
    <n v="0"/>
    <n v="0"/>
    <n v="0"/>
    <n v="0"/>
    <n v="0"/>
    <n v="0"/>
    <n v="-"/>
    <n v="0"/>
    <n v="0"/>
  </r>
  <r>
    <x v="81"/>
    <s v="35HS217 State Street Bank and Trust Company Regulatory"/>
    <s v="State Street Bank and Trust Company"/>
    <s v="0"/>
    <n v="500000"/>
    <s v="0"/>
    <n v="500000"/>
    <n v="0"/>
    <n v="0"/>
    <n v="0"/>
    <n v="0"/>
    <n v="0"/>
    <n v="0"/>
    <n v="0"/>
    <n v="0"/>
    <n v="0"/>
    <n v="-"/>
    <n v="0"/>
    <n v="0"/>
  </r>
  <r>
    <x v="81"/>
    <s v="35HS217 JPMS"/>
    <s v="J.P. Morgan Securities Plc"/>
    <s v="0"/>
    <n v="250000"/>
    <s v="0"/>
    <n v="250000"/>
    <n v="0"/>
    <n v="0"/>
    <n v="0"/>
    <n v="0"/>
    <n v="0"/>
    <n v="0"/>
    <n v="0"/>
    <n v="0"/>
    <n v="0"/>
    <n v="-"/>
    <n v="0"/>
    <n v="0"/>
  </r>
  <r>
    <x v="18"/>
    <s v="27HS088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26"/>
    <s v="21HS118 - Citi"/>
    <s v="Citibank NA"/>
    <s v="0"/>
    <n v="250000"/>
    <s v="0"/>
    <n v="250000"/>
    <n v="46.05299999999999"/>
    <n v="0"/>
    <n v="0"/>
    <n v="0"/>
    <n v="0"/>
    <n v="0"/>
    <n v="46.05299999999999"/>
    <n v="0"/>
    <n v="0"/>
    <n v="-"/>
    <n v="46.05299999999999"/>
    <n v="0"/>
  </r>
  <r>
    <x v="3"/>
    <s v="24HS030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52"/>
    <s v="36HS130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78"/>
    <s v="21HS218 - BNP"/>
    <s v="BNP Paribas"/>
    <s v="0"/>
    <n v="500000"/>
    <s v="0"/>
    <n v="500000"/>
    <n v="-274772.81900000013"/>
    <n v="260000"/>
    <n v="0"/>
    <n v="0"/>
    <n v="0"/>
    <n v="-280000"/>
    <n v="-274772.81900000013"/>
    <n v="0"/>
    <n v="0"/>
    <n v="-"/>
    <n v="-274772.81900000013"/>
    <n v="-280000"/>
  </r>
  <r>
    <x v="78"/>
    <s v="21HS218 - BNP"/>
    <s v="BNP Paribas"/>
    <s v="0"/>
    <n v="500000"/>
    <s v="0"/>
    <n v="500000"/>
    <n v="-274772.81900000013"/>
    <n v="260000"/>
    <n v="0"/>
    <n v="0"/>
    <n v="0"/>
    <n v="-260000"/>
    <n v="-274772.81900000013"/>
    <n v="0"/>
    <n v="0"/>
    <n v="-"/>
    <n v="-274772.81900000013"/>
    <n v="-260000"/>
  </r>
  <r>
    <x v="78"/>
    <s v="21HS218 - BNP"/>
    <s v="BNP Paribas"/>
    <s v="0"/>
    <n v="500000"/>
    <s v="0"/>
    <n v="500000"/>
    <n v="-274772.81900000013"/>
    <n v="260000"/>
    <n v="0"/>
    <n v="0"/>
    <n v="0"/>
    <n v="0"/>
    <n v="-274772.81900000013"/>
    <n v="0"/>
    <n v="0"/>
    <n v="-"/>
    <n v="-274772.81900000013"/>
    <n v="0"/>
  </r>
  <r>
    <x v="79"/>
    <s v="24HS219 - BNP"/>
    <s v="BNP Paribas"/>
    <s v="0"/>
    <n v="500000"/>
    <s v="0"/>
    <n v="500000"/>
    <n v="0"/>
    <n v="0"/>
    <n v="0"/>
    <n v="0"/>
    <n v="0"/>
    <n v="0"/>
    <n v="0"/>
    <n v="0"/>
    <n v="0"/>
    <n v="-"/>
    <n v="0"/>
    <n v="0"/>
  </r>
  <r>
    <x v="18"/>
    <s v="27HS145 - Citi"/>
    <s v="Citibank NA"/>
    <s v="0"/>
    <n v="250000"/>
    <s v="0"/>
    <n v="250000"/>
    <n v="0"/>
    <n v="0"/>
    <n v="0"/>
    <n v="0"/>
    <n v="0"/>
    <n v="0"/>
    <n v="0"/>
    <n v="0"/>
    <n v="0"/>
    <n v="-"/>
    <n v="0"/>
    <n v="0"/>
  </r>
  <r>
    <x v="82"/>
    <s v="35HS216 - BNP"/>
    <s v="BNP Paribas"/>
    <s v="0"/>
    <n v="500000"/>
    <s v="0"/>
    <n v="500000"/>
    <n v="0"/>
    <n v="0"/>
    <n v="0"/>
    <n v="0"/>
    <n v="0"/>
    <n v="0"/>
    <n v="0"/>
    <n v="0"/>
    <n v="0"/>
    <n v="-"/>
    <n v="0"/>
    <n v="0"/>
  </r>
  <r>
    <x v="6"/>
    <s v="25HS077 UBS AG"/>
    <s v="UBS AG"/>
    <s v="0"/>
    <n v="100000"/>
    <s v="0"/>
    <n v="100000"/>
    <n v="-81901.365240067506"/>
    <n v="0"/>
    <n v="0"/>
    <n v="0"/>
    <n v="0"/>
    <n v="0"/>
    <n v="-81901.365240067506"/>
    <n v="0"/>
    <n v="0"/>
    <n v="-"/>
    <n v="-81901.365240067506"/>
    <n v="0"/>
  </r>
  <r>
    <x v="80"/>
    <s v="MSFT-TBA-Goldman Sachs"/>
    <s v="Goldman, Sachs &amp; Co."/>
    <s v="0"/>
    <n v="250000"/>
    <s v="0"/>
    <n v="250000"/>
    <n v="0"/>
    <n v="0"/>
    <n v="0"/>
    <n v="0"/>
    <n v="0"/>
    <n v="0"/>
    <n v="0"/>
    <n v="0"/>
    <n v="0"/>
    <n v="-"/>
    <n v="0"/>
    <n v="0"/>
  </r>
  <r>
    <x v="78"/>
    <s v="21HS218 Citibank Regulatory"/>
    <s v="Citibank NA"/>
    <s v="0"/>
    <n v="100000"/>
    <s v="0"/>
    <n v="100000"/>
    <n v="-146126"/>
    <n v="0"/>
    <n v="0"/>
    <n v="0"/>
    <n v="0"/>
    <n v="-150000"/>
    <n v="-146126"/>
    <n v="0"/>
    <n v="0"/>
    <n v="-"/>
    <n v="-146126"/>
    <n v="-150000"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  <r>
    <x v="83"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7">
  <r>
    <s v="22HS002"/>
    <x v="0"/>
    <s v="HGIF GEM DEBT TOTAL RET"/>
    <s v="400515-73293786"/>
    <s v="USD"/>
    <e v="#N/A"/>
    <e v="#N/A"/>
    <e v="#N/A"/>
    <e v="#N/A"/>
    <e v="#N/A"/>
    <n v="134081498.12"/>
    <e v="#N/A"/>
    <n v="6324131.2640000004"/>
    <n v="-710000"/>
    <e v="#N/A"/>
    <n v="0"/>
    <n v="0"/>
    <n v="1829601637.3794854"/>
    <n v="0"/>
    <n v="0"/>
    <n v="0"/>
    <e v="#N/A"/>
    <e v="#N/A"/>
    <n v="181130562.10056907"/>
    <e v="#N/A"/>
    <e v="#N/A"/>
    <e v="#N/A"/>
    <e v="#N/A"/>
    <m/>
  </r>
  <r>
    <s v="24HS015"/>
    <x v="1"/>
    <s v="HGIF GEM BOND"/>
    <s v="400515-73293684"/>
    <s v="USD"/>
    <e v="#N/A"/>
    <e v="#N/A"/>
    <d v="2018-06-06T00:00:00"/>
    <s v="16:29"/>
    <e v="#N/A"/>
    <n v="67391229.920000002"/>
    <e v="#N/A"/>
    <n v="940000"/>
    <n v="-1524265.8"/>
    <e v="#N/A"/>
    <n v="19926800"/>
    <n v="0"/>
    <n v="3733524967.2285104"/>
    <n v="0"/>
    <n v="0"/>
    <n v="0"/>
    <e v="#N/A"/>
    <e v="#N/A"/>
    <n v="369618971.75562257"/>
    <e v="#N/A"/>
    <e v="#N/A"/>
    <e v="#N/A"/>
    <e v="#N/A"/>
    <m/>
  </r>
  <r>
    <s v="21HS001"/>
    <x v="2"/>
    <s v="HGIF GEM LOC DBT OLAY"/>
    <s v="400515-73294157"/>
    <s v="USD"/>
    <e v="#N/A"/>
    <e v="#N/A"/>
    <d v="2018-06-06T00:00:00"/>
    <s v="16:29"/>
    <e v="#N/A"/>
    <n v="180474393.13"/>
    <e v="#N/A"/>
    <n v="5870000"/>
    <n v="-3560000"/>
    <e v="#N/A"/>
    <n v="1047408148.1774395"/>
    <n v="18602304.390000001"/>
    <n v="2787547679.500062"/>
    <n v="18602304.390000001"/>
    <n v="6.6733582807581848E-3"/>
    <n v="18602304.390000001"/>
    <e v="#N/A"/>
    <e v="#N/A"/>
    <n v="257364915.88050616"/>
    <e v="#N/A"/>
    <e v="#N/A"/>
    <e v="#N/A"/>
    <e v="#N/A"/>
    <m/>
  </r>
  <r>
    <s v="31HS091"/>
    <x v="3"/>
    <s v="HGIF GLOBAL HIGH YIELD BOND US FIXE"/>
    <s v="400515-73423766"/>
    <s v="USD"/>
    <e v="#N/A"/>
    <e v="#N/A"/>
    <d v="2018-06-06T00:00:00"/>
    <s v="16:29"/>
    <n v="28181837.190000001"/>
    <n v="24527046.710000001"/>
    <e v="#N/A"/>
    <n v="0"/>
    <n v="-885648.28"/>
    <e v="#N/A"/>
    <n v="0"/>
    <n v="22514176.530000001"/>
    <n v="961912189.976717"/>
    <n v="22514176.530000001"/>
    <n v="2.340564634132036E-2"/>
    <n v="22514176.530000001"/>
    <e v="#N/A"/>
    <e v="#N/A"/>
    <n v="72715130.277694985"/>
    <e v="#N/A"/>
    <e v="#N/A"/>
    <e v="#N/A"/>
    <e v="#N/A"/>
    <m/>
  </r>
  <r>
    <s v="21HS118"/>
    <x v="4"/>
    <s v="HGIF GEM LOCAL CCY RATES"/>
    <s v="400515-74216790"/>
    <s v="USD"/>
    <e v="#N/A"/>
    <e v="#N/A"/>
    <d v="2018-06-06T00:00:00"/>
    <s v="16:29"/>
    <e v="#N/A"/>
    <n v="6196954.3200000003"/>
    <e v="#N/A"/>
    <n v="0"/>
    <n v="-220000"/>
    <e v="#N/A"/>
    <n v="19951200"/>
    <n v="0"/>
    <n v="219625414.72939035"/>
    <n v="0"/>
    <n v="0"/>
    <n v="0"/>
    <e v="#N/A"/>
    <e v="#N/A"/>
    <n v="21742916.058209646"/>
    <e v="#N/A"/>
    <e v="#N/A"/>
    <e v="#N/A"/>
    <e v="#N/A"/>
    <m/>
  </r>
  <r>
    <s v="30HS123"/>
    <x v="5"/>
    <s v="HGIF-GB CORP BD (US SL)-AMEU"/>
    <s v="400515-74429794"/>
    <s v="USD"/>
    <e v="#N/A"/>
    <e v="#N/A"/>
    <d v="2018-06-06T00:00:00"/>
    <s v="16:29"/>
    <e v="#N/A"/>
    <n v="11202933.18"/>
    <e v="#N/A"/>
    <n v="0"/>
    <n v="0"/>
    <e v="#N/A"/>
    <n v="0"/>
    <n v="84894.080000000002"/>
    <n v="1315300427.6879325"/>
    <n v="84894.080000000002"/>
    <n v="6.4543489998881024E-5"/>
    <n v="84894.080000000002"/>
    <e v="#N/A"/>
    <e v="#N/A"/>
    <n v="130129848.26110533"/>
    <e v="#N/A"/>
    <e v="#N/A"/>
    <e v="#N/A"/>
    <e v="#N/A"/>
    <m/>
  </r>
  <r>
    <s v="30HS056"/>
    <x v="6"/>
    <s v="HGIF HIGH INCOME-EMD"/>
    <s v="400515-73294790"/>
    <s v="USD"/>
    <e v="#N/A"/>
    <e v="#N/A"/>
    <d v="2018-06-06T00:00:00"/>
    <s v="16:29"/>
    <n v="14686878.99"/>
    <n v="10142775.050000001"/>
    <e v="#N/A"/>
    <n v="0"/>
    <n v="-320000"/>
    <e v="#N/A"/>
    <n v="0"/>
    <n v="0"/>
    <n v="414409060.62667835"/>
    <n v="0"/>
    <n v="0"/>
    <n v="0"/>
    <e v="#N/A"/>
    <e v="#N/A"/>
    <n v="41026497.002041161"/>
    <e v="#N/A"/>
    <e v="#N/A"/>
    <e v="#N/A"/>
    <e v="#N/A"/>
    <m/>
  </r>
  <r>
    <s v="21HS184"/>
    <x v="7"/>
    <s v="HGIF GEM LOC DEBT EX-ASIA"/>
    <s v="400515-76690541"/>
    <s v="USD"/>
    <e v="#N/A"/>
    <e v="#N/A"/>
    <d v="2018-06-06T00:00:00"/>
    <s v="16:29"/>
    <n v="10078458.869999999"/>
    <n v="10079809.4"/>
    <e v="#N/A"/>
    <n v="0"/>
    <n v="0"/>
    <e v="#N/A"/>
    <n v="0"/>
    <n v="0"/>
    <n v="12579070.491128562"/>
    <n v="0"/>
    <n v="0"/>
    <n v="0"/>
    <e v="#N/A"/>
    <e v="#N/A"/>
    <n v="1245327.9786217278"/>
    <e v="#N/A"/>
    <e v="#N/A"/>
    <e v="#N/A"/>
    <e v="#N/A"/>
    <m/>
  </r>
  <r>
    <s v="37HS191"/>
    <x v="8"/>
    <s v="HGIF GLB CORP FX T BD 2020"/>
    <s v="400515-77050130"/>
    <s v="USD"/>
    <e v="#N/A"/>
    <e v="#N/A"/>
    <d v="2018-06-06T00:00:00"/>
    <s v="16:29"/>
    <n v="62024.18"/>
    <n v="82124.679999999993"/>
    <e v="#N/A"/>
    <n v="0"/>
    <n v="0"/>
    <e v="#N/A"/>
    <n v="0"/>
    <n v="0"/>
    <n v="299877163.03096938"/>
    <n v="0"/>
    <n v="0"/>
    <n v="0"/>
    <e v="#N/A"/>
    <e v="#N/A"/>
    <n v="29687839.140065972"/>
    <e v="#N/A"/>
    <e v="#N/A"/>
    <e v="#N/A"/>
    <e v="#N/A"/>
    <m/>
  </r>
  <r>
    <s v="21HS218"/>
    <x v="9"/>
    <s v="HGIF GEM M-A INCOM EMD LOC"/>
    <s v="400515-77837934"/>
    <s v="USD"/>
    <e v="#N/A"/>
    <e v="#N/A"/>
    <d v="2018-06-06T00:00:00"/>
    <s v="16:29"/>
    <e v="#N/A"/>
    <n v="8749328.4900000002"/>
    <e v="#N/A"/>
    <n v="310000"/>
    <n v="-810000"/>
    <e v="#N/A"/>
    <n v="60588333.335367844"/>
    <n v="0"/>
    <n v="170664398.24099308"/>
    <n v="0"/>
    <n v="0"/>
    <n v="0"/>
    <e v="#N/A"/>
    <e v="#N/A"/>
    <n v="16895775.425858315"/>
    <e v="#N/A"/>
    <e v="#N/A"/>
    <e v="#N/A"/>
    <e v="#N/A"/>
    <m/>
  </r>
  <r>
    <s v="30HS053"/>
    <x v="6"/>
    <s v="HGIF GLB HI INC BD (USFI)"/>
    <s v="400515-73294833"/>
    <s v="USD"/>
    <e v="#N/A"/>
    <e v="#N/A"/>
    <d v="2018-06-06T00:00:00"/>
    <s v="16:29"/>
    <n v="9313379.1400000006"/>
    <n v="5359862.2300000004"/>
    <e v="#N/A"/>
    <n v="0"/>
    <n v="-665734.55999999994"/>
    <e v="#N/A"/>
    <n v="0"/>
    <n v="9500526.629999999"/>
    <n v="288841998.36357456"/>
    <n v="9500526.629999999"/>
    <n v="3.2891777109371002E-2"/>
    <n v="9500526.629999999"/>
    <e v="#N/A"/>
    <e v="#N/A"/>
    <n v="19094831.207993884"/>
    <e v="#N/A"/>
    <e v="#N/A"/>
    <e v="#N/A"/>
    <e v="#N/A"/>
    <m/>
  </r>
  <r>
    <s v="30HS125"/>
    <x v="5"/>
    <s v="HGIF-GB CORP BD (EUR SL)-AMFR"/>
    <s v="400515-74429751"/>
    <s v="USD"/>
    <e v="#N/A"/>
    <e v="#N/A"/>
    <d v="2018-06-06T00:00:00"/>
    <s v="16:29"/>
    <n v="7818241.6299999999"/>
    <n v="9142608.2899999991"/>
    <e v="#N/A"/>
    <n v="0"/>
    <n v="-1930165.1145794264"/>
    <e v="#N/A"/>
    <n v="0"/>
    <n v="0"/>
    <n v="804968167.44458544"/>
    <n v="0"/>
    <n v="0"/>
    <n v="0"/>
    <e v="#N/A"/>
    <e v="#N/A"/>
    <n v="79691848.577013969"/>
    <e v="#N/A"/>
    <e v="#N/A"/>
    <e v="#N/A"/>
    <e v="#N/A"/>
    <m/>
  </r>
  <r>
    <s v="24HS219"/>
    <x v="7"/>
    <s v="HGIF GEM M-A INC EMD HARD"/>
    <s v="400515-77836581"/>
    <s v="USD"/>
    <e v="#N/A"/>
    <e v="#N/A"/>
    <d v="2018-06-06T00:00:00"/>
    <s v="16:29"/>
    <n v="-842326.81"/>
    <n v="3182264"/>
    <e v="#N/A"/>
    <n v="0"/>
    <n v="0"/>
    <e v="#N/A"/>
    <n v="0"/>
    <n v="0"/>
    <n v="118674883.47113985"/>
    <n v="0"/>
    <n v="0"/>
    <n v="0"/>
    <e v="#N/A"/>
    <e v="#N/A"/>
    <n v="11748813.463642845"/>
    <e v="#N/A"/>
    <e v="#N/A"/>
    <e v="#N/A"/>
    <e v="#N/A"/>
    <m/>
  </r>
  <r>
    <s v="31HS113"/>
    <x v="10"/>
    <s v="HGIF GB SHRT DR HY BD US"/>
    <s v="400515-74104129"/>
    <s v="USD"/>
    <e v="#N/A"/>
    <e v="#N/A"/>
    <d v="2018-06-06T00:00:00"/>
    <s v="16:29"/>
    <n v="6531088.1399999997"/>
    <n v="3083065.96"/>
    <e v="#N/A"/>
    <n v="0"/>
    <n v="0"/>
    <e v="#N/A"/>
    <n v="0"/>
    <n v="0"/>
    <n v="351224162.06285363"/>
    <n v="0"/>
    <n v="0"/>
    <n v="0"/>
    <e v="#N/A"/>
    <e v="#N/A"/>
    <n v="34771192.044222511"/>
    <e v="#N/A"/>
    <e v="#N/A"/>
    <e v="#N/A"/>
    <e v="#N/A"/>
    <m/>
  </r>
  <r>
    <s v="30HS054"/>
    <x v="6"/>
    <s v="HGIF GLOBAL HIGH INCOME BOND (PARIS"/>
    <s v="400515-73294495"/>
    <s v="USD"/>
    <e v="#N/A"/>
    <e v="#N/A"/>
    <d v="2018-06-06T00:00:00"/>
    <s v="16:29"/>
    <n v="1015463"/>
    <n v="15008841.710000001"/>
    <e v="#N/A"/>
    <n v="0"/>
    <n v="0"/>
    <e v="#N/A"/>
    <n v="0"/>
    <n v="0"/>
    <n v="296774418.37339675"/>
    <n v="0"/>
    <n v="0"/>
    <n v="0"/>
    <e v="#N/A"/>
    <e v="#N/A"/>
    <n v="29380667.418966278"/>
    <e v="#N/A"/>
    <e v="#N/A"/>
    <e v="#N/A"/>
    <e v="#N/A"/>
    <m/>
  </r>
  <r>
    <s v="31HS092"/>
    <x v="3"/>
    <s v="HGIF GLOBAL HIGH YIELD BOND US EMD"/>
    <s v="400515-73423774"/>
    <s v="USD"/>
    <e v="#N/A"/>
    <e v="#N/A"/>
    <d v="2018-06-06T00:00:00"/>
    <s v="16:29"/>
    <n v="2818771.47"/>
    <n v="19526085.210000001"/>
    <e v="#N/A"/>
    <n v="0"/>
    <n v="0"/>
    <e v="#N/A"/>
    <n v="0"/>
    <n v="790.81"/>
    <n v="225788912.7129311"/>
    <n v="790.81"/>
    <n v="3.5024306131693847E-6"/>
    <n v="790.81"/>
    <e v="#N/A"/>
    <e v="#N/A"/>
    <n v="22352311.548580181"/>
    <e v="#N/A"/>
    <e v="#N/A"/>
    <e v="#N/A"/>
    <e v="#N/A"/>
    <m/>
  </r>
  <r>
    <s v="31HS090"/>
    <x v="3"/>
    <s v="HGIF GLOBAL HIGH YIELD BOND OVERLAY"/>
    <s v="400515-73423758"/>
    <s v="USD"/>
    <e v="#N/A"/>
    <e v="#N/A"/>
    <d v="2018-06-06T00:00:00"/>
    <s v="16:29"/>
    <n v="3255778.61"/>
    <n v="2790439.28"/>
    <e v="#N/A"/>
    <n v="0"/>
    <n v="-199166.77000000002"/>
    <e v="#N/A"/>
    <n v="0"/>
    <n v="0"/>
    <n v="142238727.5484651"/>
    <n v="122287738.34046"/>
    <n v="0.85973588521306765"/>
    <n v="0"/>
    <e v="#N/A"/>
    <e v="#N/A"/>
    <n v="-108206104.31316195"/>
    <e v="#N/A"/>
    <e v="#N/A"/>
    <e v="#N/A"/>
    <e v="#N/A"/>
    <m/>
  </r>
  <r>
    <s v="30HS070"/>
    <x v="6"/>
    <s v="HGIF GLOBAL HIGH INCOME BD (OVERL)"/>
    <s v="400515-74209819"/>
    <s v="USD"/>
    <e v="#N/A"/>
    <e v="#N/A"/>
    <d v="2018-06-06T00:00:00"/>
    <s v="16:29"/>
    <n v="1666504.72"/>
    <n v="839308"/>
    <e v="#N/A"/>
    <n v="455799.87"/>
    <n v="0"/>
    <e v="#N/A"/>
    <n v="0"/>
    <n v="0"/>
    <n v="7806044.2067753961"/>
    <n v="0"/>
    <n v="0"/>
    <n v="0"/>
    <e v="#N/A"/>
    <e v="#N/A"/>
    <n v="772798.37647076428"/>
    <e v="#N/A"/>
    <e v="#N/A"/>
    <e v="#N/A"/>
    <e v="#N/A"/>
    <m/>
  </r>
  <r>
    <s v="30HS124"/>
    <x v="5"/>
    <s v="HGIF-GB CORP BD (GBP SL)-AMEU"/>
    <s v="400515-74429837"/>
    <s v="USD"/>
    <e v="#N/A"/>
    <e v="#N/A"/>
    <d v="2018-06-06T00:00:00"/>
    <s v="16:29"/>
    <n v="905105.76"/>
    <n v="1477883.3"/>
    <e v="#N/A"/>
    <n v="0"/>
    <n v="0"/>
    <e v="#N/A"/>
    <n v="0"/>
    <n v="0"/>
    <n v="243094208.04095569"/>
    <n v="2368972.8138274178"/>
    <n v="9.7450812708310235E-3"/>
    <n v="0"/>
    <e v="#N/A"/>
    <e v="#N/A"/>
    <n v="21697353.782227196"/>
    <e v="#N/A"/>
    <e v="#N/A"/>
    <e v="#N/A"/>
    <e v="#N/A"/>
    <m/>
  </r>
  <r>
    <s v="36HS130"/>
    <x v="11"/>
    <s v="HGIF BRAZIL BOND"/>
    <s v="400515-73292189"/>
    <s v="USD"/>
    <e v="#N/A"/>
    <e v="#N/A"/>
    <d v="2018-06-06T00:00:00"/>
    <s v="16:29"/>
    <n v="2356875.63"/>
    <n v="1793620.72"/>
    <e v="#N/A"/>
    <n v="0"/>
    <n v="0"/>
    <e v="#N/A"/>
    <n v="0"/>
    <n v="0"/>
    <n v="117599507.19081903"/>
    <n v="0"/>
    <n v="0"/>
    <n v="0"/>
    <e v="#N/A"/>
    <e v="#N/A"/>
    <n v="11642351.211891085"/>
    <e v="#N/A"/>
    <e v="#N/A"/>
    <e v="#N/A"/>
    <e v="#N/A"/>
    <m/>
  </r>
  <r>
    <s v="38HS214"/>
    <x v="7"/>
    <s v="HGIF US DOLLAR BOND"/>
    <s v="400515-73296514"/>
    <s v="USD"/>
    <e v="#N/A"/>
    <e v="#N/A"/>
    <d v="2018-06-06T00:00:00"/>
    <s v="16:29"/>
    <n v="1303244.3"/>
    <n v="1063140.24"/>
    <e v="#N/A"/>
    <n v="0"/>
    <n v="0"/>
    <e v="#N/A"/>
    <n v="0"/>
    <n v="0"/>
    <n v="83091718.831137091"/>
    <n v="3016574.6818400002"/>
    <n v="3.6304155507607509E-2"/>
    <n v="0"/>
    <e v="#N/A"/>
    <e v="#N/A"/>
    <n v="5209505.4824425727"/>
    <e v="#N/A"/>
    <e v="#N/A"/>
    <e v="#N/A"/>
    <e v="#N/A"/>
    <m/>
  </r>
  <r>
    <s v="26HS088"/>
    <x v="12"/>
    <s v="HGIF GEM INFL LINKED BD OVERLAY"/>
    <s v="400515-73293169"/>
    <s v="USD"/>
    <e v="#N/A"/>
    <e v="#N/A"/>
    <d v="2018-06-06T00:00:00"/>
    <s v="16:29"/>
    <n v="545235.21"/>
    <n v="386469.97"/>
    <e v="#N/A"/>
    <n v="0"/>
    <n v="-120000"/>
    <e v="#N/A"/>
    <n v="1193789"/>
    <n v="28.66"/>
    <n v="13429011.384154614"/>
    <n v="28.66"/>
    <n v="2.134185397580122E-6"/>
    <n v="28.66"/>
    <e v="#N/A"/>
    <e v="#N/A"/>
    <n v="1329443.4670313071"/>
    <e v="#N/A"/>
    <e v="#N/A"/>
    <e v="#N/A"/>
    <e v="#N/A"/>
    <m/>
  </r>
  <r>
    <s v="30HS205"/>
    <x v="7"/>
    <s v="SSTL DEP HSBC GBL HI BOND - CASH"/>
    <s v="400515-77490472"/>
    <s v="USD"/>
    <e v="#N/A"/>
    <e v="#N/A"/>
    <d v="2018-06-06T00:00:00"/>
    <s v="16:29"/>
    <n v="241948.23"/>
    <n v="340502.23"/>
    <e v="#N/A"/>
    <n v="0"/>
    <n v="0"/>
    <e v="#N/A"/>
    <n v="0"/>
    <n v="0"/>
    <n v="328833.68467945873"/>
    <n v="0"/>
    <n v="0"/>
    <n v="0"/>
    <e v="#N/A"/>
    <e v="#N/A"/>
    <n v="32554.534783266416"/>
    <e v="#N/A"/>
    <e v="#N/A"/>
    <e v="#N/A"/>
    <e v="#N/A"/>
    <m/>
  </r>
  <r>
    <s v="29HS212"/>
    <x v="13"/>
    <s v="HGIF GLC BOND-EUR SL-AMFR"/>
    <s v="400515-77660435"/>
    <s v="USD"/>
    <e v="#N/A"/>
    <e v="#N/A"/>
    <d v="2018-06-06T00:00:00"/>
    <s v="16:29"/>
    <n v="352035.11"/>
    <n v="440063.6"/>
    <e v="#N/A"/>
    <n v="0"/>
    <n v="0"/>
    <e v="#N/A"/>
    <n v="0"/>
    <n v="0"/>
    <n v="22679506.760888595"/>
    <n v="0"/>
    <n v="0"/>
    <n v="0"/>
    <e v="#N/A"/>
    <e v="#N/A"/>
    <n v="2245271.1693279711"/>
    <e v="#N/A"/>
    <e v="#N/A"/>
    <e v="#N/A"/>
    <e v="#N/A"/>
    <m/>
  </r>
  <r>
    <s v="31HS115"/>
    <x v="10"/>
    <s v="HGIF GB SHRT DR HY BD OVRL"/>
    <s v="400515-74104196"/>
    <s v="USD"/>
    <e v="#N/A"/>
    <e v="#N/A"/>
    <d v="2018-06-06T00:00:00"/>
    <s v="16:29"/>
    <n v="355704"/>
    <n v="51029.18"/>
    <e v="#N/A"/>
    <n v="0"/>
    <n v="0"/>
    <e v="#N/A"/>
    <n v="0"/>
    <n v="0"/>
    <n v="104792.29095951773"/>
    <n v="0"/>
    <n v="0"/>
    <n v="0"/>
    <e v="#N/A"/>
    <e v="#N/A"/>
    <n v="10374.436804992256"/>
    <e v="#N/A"/>
    <e v="#N/A"/>
    <e v="#N/A"/>
    <e v="#N/A"/>
    <m/>
  </r>
  <r>
    <s v="29HS211"/>
    <x v="13"/>
    <s v="HGIF GLC BOND-USD SL-AMUS"/>
    <s v="400515-77655134"/>
    <s v="USD"/>
    <e v="#N/A"/>
    <e v="#N/A"/>
    <d v="2018-06-06T00:00:00"/>
    <s v="16:29"/>
    <n v="147207.73000000001"/>
    <n v="19912.689999999999"/>
    <e v="#N/A"/>
    <n v="0"/>
    <n v="0"/>
    <e v="#N/A"/>
    <n v="424617.5"/>
    <n v="0"/>
    <n v="35875728.161263771"/>
    <n v="0"/>
    <n v="0"/>
    <n v="0"/>
    <e v="#N/A"/>
    <e v="#N/A"/>
    <n v="3551697.0879651136"/>
    <e v="#N/A"/>
    <e v="#N/A"/>
    <e v="#N/A"/>
    <e v="#N/A"/>
    <m/>
  </r>
  <r>
    <s v="31HS114"/>
    <x v="10"/>
    <s v="HGIF GLOBAL SHORT DURATION HIGH YIE"/>
    <s v="400515-74104220"/>
    <s v="USD"/>
    <e v="#N/A"/>
    <e v="#N/A"/>
    <d v="2018-06-06T00:00:00"/>
    <s v="16:29"/>
    <n v="385031.05"/>
    <n v="1531833.41"/>
    <e v="#N/A"/>
    <n v="0"/>
    <n v="-590000"/>
    <e v="#N/A"/>
    <n v="0"/>
    <n v="0"/>
    <n v="76244346.954994157"/>
    <n v="0"/>
    <n v="0"/>
    <n v="0"/>
    <e v="#N/A"/>
    <e v="#N/A"/>
    <n v="7548190.3485444216"/>
    <e v="#N/A"/>
    <e v="#N/A"/>
    <e v="#N/A"/>
    <e v="#N/A"/>
    <m/>
  </r>
  <r>
    <s v="30HS201"/>
    <x v="7"/>
    <s v="SSTL DEP HSBC GBL HI BOND US HYLD"/>
    <s v="400515-77490515"/>
    <s v="USD"/>
    <e v="#N/A"/>
    <e v="#N/A"/>
    <d v="2018-06-06T00:00:00"/>
    <s v="16:29"/>
    <n v="38256.120000000003"/>
    <n v="44673.74"/>
    <e v="#N/A"/>
    <n v="0"/>
    <n v="0"/>
    <e v="#N/A"/>
    <n v="0"/>
    <n v="0"/>
    <n v="4169155.4353619488"/>
    <n v="0"/>
    <n v="0"/>
    <n v="0"/>
    <e v="#N/A"/>
    <e v="#N/A"/>
    <n v="412746.38810083293"/>
    <e v="#N/A"/>
    <e v="#N/A"/>
    <e v="#N/A"/>
    <e v="#N/A"/>
    <m/>
  </r>
  <r>
    <s v="30HS202"/>
    <x v="7"/>
    <s v="SSTL DEP HSBC GBI HI BOND US EMD"/>
    <s v="400515-77361119"/>
    <s v="USD"/>
    <e v="#N/A"/>
    <e v="#N/A"/>
    <d v="2018-06-06T00:00:00"/>
    <s v="16:29"/>
    <n v="-13219.93"/>
    <n v="41805.800000000003"/>
    <e v="#N/A"/>
    <n v="0"/>
    <n v="0"/>
    <e v="#N/A"/>
    <n v="0"/>
    <n v="0"/>
    <n v="6544200.0377284568"/>
    <n v="0"/>
    <n v="0"/>
    <n v="0"/>
    <e v="#N/A"/>
    <e v="#N/A"/>
    <n v="647875.8037351172"/>
    <e v="#N/A"/>
    <e v="#N/A"/>
    <e v="#N/A"/>
    <e v="#N/A"/>
    <m/>
  </r>
  <r>
    <s v="30HS200"/>
    <x v="7"/>
    <s v="SSTL DEP OF HSBC GBL HI BD US IGC"/>
    <s v="400515-77359426"/>
    <s v="USD"/>
    <e v="#N/A"/>
    <e v="#N/A"/>
    <d v="2018-06-06T00:00:00"/>
    <s v="16:29"/>
    <n v="22015.06"/>
    <n v="142948.67000000001"/>
    <e v="#N/A"/>
    <n v="0"/>
    <n v="0"/>
    <e v="#N/A"/>
    <n v="0"/>
    <n v="0"/>
    <n v="5543362.7469139611"/>
    <n v="0"/>
    <n v="0"/>
    <n v="0"/>
    <e v="#N/A"/>
    <e v="#N/A"/>
    <n v="548792.91194448213"/>
    <e v="#N/A"/>
    <e v="#N/A"/>
    <e v="#N/A"/>
    <e v="#N/A"/>
    <m/>
  </r>
  <r>
    <s v="30HS204"/>
    <x v="7"/>
    <s v="SSTL DEP HSBC GBL HI BOND ABS"/>
    <s v="400515-77489118"/>
    <s v="USD"/>
    <e v="#N/A"/>
    <e v="#N/A"/>
    <d v="2018-06-06T00:00:00"/>
    <s v="16:29"/>
    <n v="16487.86"/>
    <n v="15184"/>
    <e v="#N/A"/>
    <n v="0"/>
    <n v="0"/>
    <e v="#N/A"/>
    <n v="0"/>
    <n v="157703.85999999999"/>
    <n v="2449093.2682979777"/>
    <n v="2396476.41"/>
    <n v="0.97851578011377893"/>
    <n v="157703.85999999999"/>
    <e v="#N/A"/>
    <e v="#N/A"/>
    <n v="-2154016.1764385002"/>
    <e v="#N/A"/>
    <e v="#N/A"/>
    <e v="#N/A"/>
    <e v="#N/A"/>
    <m/>
  </r>
  <r>
    <s v="30HS203"/>
    <x v="7"/>
    <s v="SSTL DEP HIF GBI HI BOND - EUR CR"/>
    <s v="400515-77361076"/>
    <s v="USD"/>
    <e v="#N/A"/>
    <e v="#N/A"/>
    <d v="2018-06-06T00:00:00"/>
    <s v="16:29"/>
    <n v="14746.78"/>
    <n v="2204.38"/>
    <e v="#N/A"/>
    <n v="0"/>
    <n v="0"/>
    <e v="#N/A"/>
    <n v="0"/>
    <n v="0"/>
    <n v="4983997.7586901849"/>
    <n v="0"/>
    <n v="0"/>
    <n v="0"/>
    <e v="#N/A"/>
    <e v="#N/A"/>
    <n v="493415.77811032831"/>
    <e v="#N/A"/>
    <e v="#N/A"/>
    <e v="#N/A"/>
    <e v="#N/A"/>
    <m/>
  </r>
  <r>
    <s v="30HS199"/>
    <x v="7"/>
    <s v="SSTL DEP HSBC GBL HI BOND OVERLAY"/>
    <s v="400515-77359383"/>
    <s v="USD"/>
    <e v="#N/A"/>
    <e v="#N/A"/>
    <d v="2018-06-06T00:00:00"/>
    <s v="16:29"/>
    <n v="9526.2999999999993"/>
    <n v="51079.31"/>
    <e v="#N/A"/>
    <n v="0"/>
    <n v="0"/>
    <e v="#N/A"/>
    <n v="0"/>
    <n v="0"/>
    <n v="52525.318372894049"/>
    <n v="0"/>
    <n v="0"/>
    <n v="0"/>
    <e v="#N/A"/>
    <e v="#N/A"/>
    <n v="5200.0065189165107"/>
    <e v="#N/A"/>
    <e v="#N/A"/>
    <e v="#N/A"/>
    <e v="#N/A"/>
    <m/>
  </r>
  <r>
    <s v="21HS183"/>
    <x v="7"/>
    <s v="HGIF GEM LOCAL DEBT-ASIA"/>
    <s v="400515-76829282"/>
    <s v="USD"/>
    <e v="#N/A"/>
    <e v="#N/A"/>
    <d v="2018-06-06T00:00:00"/>
    <s v="16:29"/>
    <n v="4.53"/>
    <n v="-307.13"/>
    <e v="#N/A"/>
    <n v="0"/>
    <n v="0"/>
    <e v="#N/A"/>
    <n v="0"/>
    <n v="0"/>
    <n v="-3.8489275513106685E-8"/>
    <n v="0"/>
    <n v="0"/>
    <n v="0"/>
    <e v="#N/A"/>
    <e v="#N/A"/>
    <n v="-3.810438275797562E-9"/>
    <e v="#N/A"/>
    <e v="#N/A"/>
    <e v="#N/A"/>
    <e v="#N/A"/>
    <m/>
  </r>
  <r>
    <s v="26HS185"/>
    <x v="12"/>
    <s v="HGIF GEM INFL LKD BD-ASIA"/>
    <s v="400515-76830046"/>
    <s v="USD"/>
    <e v="#N/A"/>
    <e v="#N/A"/>
    <d v="2018-06-06T00:00:00"/>
    <s v="16:29"/>
    <n v="0.03"/>
    <n v="0.03"/>
    <e v="#N/A"/>
    <n v="0"/>
    <n v="0"/>
    <e v="#N/A"/>
    <n v="0"/>
    <n v="0"/>
    <n v="4.4368848336805808E-2"/>
    <n v="0"/>
    <n v="0"/>
    <n v="0"/>
    <e v="#N/A"/>
    <e v="#N/A"/>
    <n v="4.3925159853437749E-3"/>
    <e v="#N/A"/>
    <e v="#N/A"/>
    <e v="#N/A"/>
    <e v="#N/A"/>
    <m/>
  </r>
  <r>
    <s v="26HS186"/>
    <x v="12"/>
    <s v="HGIF GEM INFL LKD BD EX-ASIA"/>
    <s v="400515-76829859"/>
    <s v="USD"/>
    <e v="#N/A"/>
    <e v="#N/A"/>
    <d v="2018-06-06T00:00:00"/>
    <s v="16:29"/>
    <n v="0.01"/>
    <n v="-10.65"/>
    <e v="#N/A"/>
    <n v="0"/>
    <n v="0"/>
    <e v="#N/A"/>
    <n v="0"/>
    <n v="0"/>
    <n v="11.180011699246577"/>
    <n v="0"/>
    <n v="0"/>
    <n v="0"/>
    <e v="#N/A"/>
    <e v="#N/A"/>
    <n v="1.1068211582254113"/>
    <e v="#N/A"/>
    <e v="#N/A"/>
    <e v="#N/A"/>
    <e v="#N/A"/>
    <m/>
  </r>
  <r>
    <s v="30HS126"/>
    <x v="5"/>
    <s v="HGIF-GB CORP BD (OLAY SL)-AMEU"/>
    <s v="400515-74429727"/>
    <s v="USD"/>
    <e v="#N/A"/>
    <e v="#N/A"/>
    <d v="2018-06-06T00:00:00"/>
    <s v="16:29"/>
    <n v="0"/>
    <n v="0"/>
    <e v="#N/A"/>
    <n v="0"/>
    <n v="0"/>
    <e v="#N/A"/>
    <n v="0"/>
    <n v="0"/>
    <n v="0"/>
    <n v="0"/>
    <e v="#DIV/0!"/>
    <n v="0"/>
    <e v="#N/A"/>
    <e v="#N/A"/>
    <n v="0"/>
    <e v="#N/A"/>
    <e v="#N/A"/>
    <e v="#N/A"/>
    <e v="#N/A"/>
    <m/>
  </r>
  <r>
    <s v="29HS210"/>
    <x v="13"/>
    <s v="HGIF GLC BOND-OLAY SL-AMUS"/>
    <s v="400515-77655228"/>
    <s v="USD"/>
    <e v="#N/A"/>
    <e v="#N/A"/>
    <d v="2018-06-06T00:00:00"/>
    <s v="16:29"/>
    <n v="0"/>
    <n v="0.05"/>
    <e v="#N/A"/>
    <n v="0"/>
    <n v="0"/>
    <e v="#N/A"/>
    <n v="0"/>
    <n v="0"/>
    <n v="4.2356249709369465E-2"/>
    <n v="0"/>
    <n v="0"/>
    <n v="0"/>
    <e v="#N/A"/>
    <e v="#N/A"/>
    <n v="4.1932687212275768E-3"/>
    <e v="#N/A"/>
    <e v="#N/A"/>
    <e v="#N/A"/>
    <e v="#N/A"/>
    <m/>
  </r>
  <r>
    <s v="31HS093"/>
    <x v="3"/>
    <s v="HGIF GLOBAL HIGH YIELD BOND PARIS"/>
    <s v="400515-73423782"/>
    <s v="USD"/>
    <e v="#N/A"/>
    <e v="#N/A"/>
    <d v="2018-06-06T00:00:00"/>
    <s v="16:29"/>
    <n v="642551.47"/>
    <n v="2831982.73"/>
    <e v="#N/A"/>
    <n v="0"/>
    <n v="0"/>
    <e v="#N/A"/>
    <n v="0"/>
    <n v="0"/>
    <n v="158177936.31776854"/>
    <n v="0"/>
    <n v="0"/>
    <n v="0"/>
    <e v="#N/A"/>
    <e v="#N/A"/>
    <n v="15659615.695459086"/>
    <e v="#N/A"/>
    <e v="#N/A"/>
    <e v="#N/A"/>
    <e v="#N/A"/>
    <m/>
  </r>
  <r>
    <s v="29HS213"/>
    <x v="13"/>
    <s v="HGIF GLC BOND-GBP SL-AMEU"/>
    <s v="400515-77659781"/>
    <s v="USD"/>
    <e v="#N/A"/>
    <e v="#N/A"/>
    <d v="2018-06-06T00:00:00"/>
    <s v="16:29"/>
    <n v="205289.60000000001"/>
    <n v="50390.8"/>
    <e v="#N/A"/>
    <n v="0"/>
    <n v="0"/>
    <e v="#N/A"/>
    <n v="0"/>
    <n v="0"/>
    <n v="6247362.7271657037"/>
    <n v="5911086.1089037685"/>
    <n v="0.94617302805235115"/>
    <n v="0"/>
    <e v="#N/A"/>
    <e v="#N/A"/>
    <n v="-5292597.198914364"/>
    <e v="#N/A"/>
    <e v="#N/A"/>
    <e v="#N/A"/>
    <e v="#N/A"/>
    <m/>
  </r>
  <r>
    <s v="30HS055"/>
    <x v="6"/>
    <s v="HGIF HIGH INCOME-ABS"/>
    <s v="400515-73294538"/>
    <s v="USD"/>
    <e v="#N/A"/>
    <e v="#N/A"/>
    <d v="2018-06-06T00:00:00"/>
    <s v="16:29"/>
    <n v="-13648.47"/>
    <n v="1283309.8700000001"/>
    <e v="#N/A"/>
    <n v="0"/>
    <n v="0"/>
    <e v="#N/A"/>
    <n v="0"/>
    <n v="12721801.119999999"/>
    <n v="187074898.15275893"/>
    <n v="12721801.119999999"/>
    <n v="6.8003784824256938E-2"/>
    <n v="12721801.119999999"/>
    <e v="#N/A"/>
    <e v="#N/A"/>
    <n v="5798613.797123136"/>
    <e v="#N/A"/>
    <e v="#N/A"/>
    <e v="#N/A"/>
    <e v="#N/A"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nsolidated Funds">
  <location ref="A1:I16" firstHeaderRow="0" firstDataRow="1" firstDataCol="1"/>
  <pivotFields count="29">
    <pivotField showAll="0"/>
    <pivotField axis="axisRow" showAll="0" sortType="ascending">
      <items count="16">
        <item n="HARRISON GEM M-A INCOM EMD LOC" x="9"/>
        <item n="HARRISON LOWER CARBON BOND" x="13"/>
        <item n="JCH GIF Brazil Bond" x="11"/>
        <item n="JCH GIF GEM Debt Total Return" x="0"/>
        <item n="JCH GIF GEM Inflation Linked Bond" x="12"/>
        <item n="JCH GIF Global Corporate Bond" x="5"/>
        <item n="JCH GIF Global Corporate Fixed Term Bond 2020" x="8"/>
        <item n="JCH GIF Global Emerging Markets Bond" x="1"/>
        <item n="JCH GIF Global Emerging Markets Local Currency Rates" x="4"/>
        <item n="JCH GIF Global Emerging Markets Local Debt" x="2"/>
        <item n="JCH GIF Global High Income Bond" x="6"/>
        <item n="JCH GIF Global High Yield Bond" x="3"/>
        <item n="JCH GIF Global Short Duration High Yield Bond" x="10"/>
        <item x="7"/>
        <item h="1"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ustody Balance" fld="5" baseField="1" baseItem="0" numFmtId="164"/>
    <dataField name="FUND Admin Balance" fld="10" baseField="1" baseItem="0"/>
    <dataField name="Sum of T-Bills Holdings" fld="15" baseField="1" baseItem="9"/>
    <dataField name="Exp. Margin OutFlows" fld="13" baseField="1" baseItem="0"/>
    <dataField name="Exp Margin Inflow" fld="12" baseField="1" baseItem="0"/>
    <dataField name="Sum of NAV" fld="17" baseField="1" baseItem="0"/>
    <dataField name="Sum of Fund Holdings Level" fld="18" baseField="1" baseItem="0"/>
    <dataField name="Sum of GLF Holdings" fld="20" baseField="1" baseItem="0"/>
  </dataFields>
  <formats count="12">
    <format dxfId="12">
      <pivotArea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5">
      <pivotArea field="1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C29" firstHeaderRow="1" firstDataRow="2" firstDataCol="1" rowPageCount="1" colPageCount="1"/>
  <pivotFields count="24">
    <pivotField axis="axisRow" outline="0" showAll="0" defaultSubtotal="0">
      <items count="84">
        <item x="1"/>
        <item x="20"/>
        <item x="24"/>
        <item x="26"/>
        <item x="59"/>
        <item x="60"/>
        <item x="78"/>
        <item x="2"/>
        <item x="7"/>
        <item x="13"/>
        <item x="28"/>
        <item x="46"/>
        <item x="51"/>
        <item x="25"/>
        <item x="0"/>
        <item x="3"/>
        <item x="12"/>
        <item x="72"/>
        <item x="53"/>
        <item x="56"/>
        <item x="54"/>
        <item x="55"/>
        <item x="79"/>
        <item x="6"/>
        <item x="63"/>
        <item x="64"/>
        <item x="18"/>
        <item x="58"/>
        <item x="57"/>
        <item x="4"/>
        <item x="77"/>
        <item x="49"/>
        <item x="50"/>
        <item x="48"/>
        <item x="47"/>
        <item x="75"/>
        <item x="73"/>
        <item x="76"/>
        <item x="74"/>
        <item x="10"/>
        <item x="11"/>
        <item x="9"/>
        <item x="5"/>
        <item x="8"/>
        <item x="19"/>
        <item x="29"/>
        <item x="30"/>
        <item x="27"/>
        <item x="31"/>
        <item x="37"/>
        <item x="36"/>
        <item x="34"/>
        <item x="35"/>
        <item x="33"/>
        <item x="32"/>
        <item x="65"/>
        <item x="71"/>
        <item x="66"/>
        <item x="67"/>
        <item x="68"/>
        <item x="69"/>
        <item x="70"/>
        <item x="17"/>
        <item x="15"/>
        <item x="14"/>
        <item x="16"/>
        <item x="21"/>
        <item x="22"/>
        <item x="23"/>
        <item x="41"/>
        <item x="40"/>
        <item x="39"/>
        <item x="38"/>
        <item x="45"/>
        <item x="44"/>
        <item x="43"/>
        <item x="42"/>
        <item x="62"/>
        <item x="81"/>
        <item x="52"/>
        <item x="61"/>
        <item x="80"/>
        <item x="83"/>
        <item x="8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axis="axisPage" multipleItemSelectionAllowed="1" showAll="0" defaultSubtotal="0">
      <items count="16">
        <item h="1" x="5"/>
        <item x="2"/>
        <item x="12"/>
        <item h="1" x="6"/>
        <item x="13"/>
        <item h="1" x="4"/>
        <item h="1" x="0"/>
        <item x="1"/>
        <item h="1" x="3"/>
        <item h="1" x="8"/>
        <item x="14"/>
        <item x="11"/>
        <item x="10"/>
        <item h="1" x="9"/>
        <item h="1" x="7"/>
        <item x="15"/>
      </items>
    </pivotField>
    <pivotField showAll="0" defaultSubtotal="0"/>
    <pivotField showAll="0" defaultSubtotal="0"/>
    <pivotField axis="axisCol" showAll="0" defaultSubtotal="0">
      <items count="4">
        <item x="1"/>
        <item h="1" x="3"/>
        <item x="2"/>
        <item h="1" x="0"/>
      </items>
    </pivotField>
  </pivotFields>
  <rowFields count="1">
    <field x="0"/>
  </rowFields>
  <rowItems count="25">
    <i>
      <x/>
    </i>
    <i>
      <x v="3"/>
    </i>
    <i>
      <x v="6"/>
    </i>
    <i>
      <x v="7"/>
    </i>
    <i>
      <x v="8"/>
    </i>
    <i>
      <x v="13"/>
    </i>
    <i>
      <x v="14"/>
    </i>
    <i>
      <x v="15"/>
    </i>
    <i>
      <x v="18"/>
    </i>
    <i>
      <x v="19"/>
    </i>
    <i>
      <x v="23"/>
    </i>
    <i>
      <x v="24"/>
    </i>
    <i>
      <x v="25"/>
    </i>
    <i>
      <x v="26"/>
    </i>
    <i>
      <x v="30"/>
    </i>
    <i>
      <x v="39"/>
    </i>
    <i>
      <x v="40"/>
    </i>
    <i>
      <x v="43"/>
    </i>
    <i>
      <x v="44"/>
    </i>
    <i>
      <x v="47"/>
    </i>
    <i>
      <x v="49"/>
    </i>
    <i>
      <x v="62"/>
    </i>
    <i>
      <x v="63"/>
    </i>
    <i>
      <x v="67"/>
    </i>
    <i>
      <x v="69"/>
    </i>
  </rowItems>
  <colFields count="1">
    <field x="23"/>
  </colFields>
  <colItems count="2">
    <i>
      <x/>
    </i>
    <i>
      <x v="2"/>
    </i>
  </colItems>
  <pageFields count="1">
    <pageField fld="20" hier="-1"/>
  </pageFields>
  <dataFields count="1">
    <dataField name="Sum of Reporting Call Amount" fld="18" baseField="19" baseItem="1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86" firstHeaderRow="1" firstDataRow="1" firstDataCol="1"/>
  <pivotFields count="19">
    <pivotField axis="axisRow" showAll="0">
      <items count="87">
        <item x="1"/>
        <item x="20"/>
        <item x="24"/>
        <item x="26"/>
        <item x="59"/>
        <item x="60"/>
        <item x="78"/>
        <item x="2"/>
        <item x="7"/>
        <item x="13"/>
        <item x="28"/>
        <item x="46"/>
        <item x="51"/>
        <item x="25"/>
        <item x="0"/>
        <item x="3"/>
        <item x="12"/>
        <item x="72"/>
        <item x="53"/>
        <item x="56"/>
        <item x="54"/>
        <item x="55"/>
        <item x="79"/>
        <item x="6"/>
        <item x="63"/>
        <item x="64"/>
        <item x="18"/>
        <item x="58"/>
        <item x="57"/>
        <item x="4"/>
        <item x="77"/>
        <item x="49"/>
        <item x="50"/>
        <item x="48"/>
        <item x="47"/>
        <item x="75"/>
        <item x="73"/>
        <item x="76"/>
        <item x="74"/>
        <item x="10"/>
        <item x="11"/>
        <item x="9"/>
        <item x="5"/>
        <item x="8"/>
        <item x="19"/>
        <item x="29"/>
        <item x="30"/>
        <item x="27"/>
        <item x="31"/>
        <item x="37"/>
        <item x="36"/>
        <item x="34"/>
        <item x="35"/>
        <item x="33"/>
        <item x="32"/>
        <item x="65"/>
        <item x="71"/>
        <item x="66"/>
        <item x="67"/>
        <item x="68"/>
        <item x="69"/>
        <item x="70"/>
        <item x="17"/>
        <item x="15"/>
        <item x="14"/>
        <item x="16"/>
        <item x="21"/>
        <item x="22"/>
        <item x="23"/>
        <item x="41"/>
        <item x="40"/>
        <item x="39"/>
        <item x="38"/>
        <item x="45"/>
        <item x="44"/>
        <item x="43"/>
        <item x="42"/>
        <item x="62"/>
        <item x="81"/>
        <item x="52"/>
        <item x="61"/>
        <item x="80"/>
        <item x="83"/>
        <item m="1" x="84"/>
        <item m="1" x="85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5"/>
    </i>
    <i t="grand">
      <x/>
    </i>
  </rowItems>
  <colItems count="1">
    <i/>
  </colItems>
  <dataFields count="1">
    <dataField name="Sum of Reporting Call Amount" fld="18" baseField="1" baseItem="68116099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I162"/>
  <sheetViews>
    <sheetView showGridLines="0" zoomScaleNormal="100" workbookViewId="0">
      <pane xSplit="1" ySplit="1" topLeftCell="C2" activePane="bottomRight" state="frozen"/>
      <selection activeCell="D23" sqref="D23"/>
      <selection pane="topRight" activeCell="D23" sqref="D23"/>
      <selection pane="bottomLeft" activeCell="D23" sqref="D23"/>
      <selection pane="bottomRight" activeCell="A2" sqref="A2"/>
    </sheetView>
  </sheetViews>
  <sheetFormatPr defaultColWidth="59.7109375" defaultRowHeight="12.75"/>
  <cols>
    <col min="1" max="1" width="10.140625" bestFit="1" customWidth="1"/>
    <col min="2" max="2" width="51.140625" hidden="1" customWidth="1"/>
    <col min="3" max="3" width="39.7109375" bestFit="1" customWidth="1"/>
    <col min="4" max="4" width="21.85546875" customWidth="1"/>
    <col min="5" max="5" width="16.85546875" bestFit="1" customWidth="1"/>
    <col min="6" max="6" width="37.28515625" bestFit="1" customWidth="1"/>
    <col min="7" max="7" width="9.140625" style="14" bestFit="1" customWidth="1"/>
    <col min="8" max="8" width="22.42578125" bestFit="1" customWidth="1"/>
    <col min="9" max="9" width="22.85546875" bestFit="1" customWidth="1"/>
    <col min="10" max="10" width="20" style="9" bestFit="1" customWidth="1"/>
    <col min="11" max="11" width="12" bestFit="1" customWidth="1"/>
    <col min="12" max="12" width="24.28515625" style="8" bestFit="1" customWidth="1"/>
    <col min="13" max="13" width="25.85546875" style="8" bestFit="1" customWidth="1"/>
    <col min="14" max="14" width="25.140625" style="8" customWidth="1"/>
    <col min="15" max="15" width="17.7109375" style="8" bestFit="1" customWidth="1"/>
    <col min="16" max="16" width="20.140625" bestFit="1" customWidth="1"/>
    <col min="17" max="17" width="17.7109375" bestFit="1" customWidth="1"/>
    <col min="18" max="18" width="19.85546875" bestFit="1" customWidth="1"/>
    <col min="19" max="19" width="14.85546875" bestFit="1" customWidth="1"/>
    <col min="20" max="20" width="18.140625" bestFit="1" customWidth="1"/>
    <col min="21" max="21" width="37.140625" customWidth="1"/>
    <col min="22" max="22" width="22.85546875" customWidth="1"/>
    <col min="23" max="23" width="25.85546875" customWidth="1"/>
    <col min="24" max="24" width="41.140625" customWidth="1"/>
    <col min="25" max="25" width="18.5703125" customWidth="1"/>
  </cols>
  <sheetData>
    <row r="1" spans="1:35" ht="25.5">
      <c r="A1" s="87" t="s">
        <v>223</v>
      </c>
      <c r="B1" s="87" t="s">
        <v>853</v>
      </c>
      <c r="C1" s="87" t="s">
        <v>1443</v>
      </c>
      <c r="D1" s="87" t="s">
        <v>1444</v>
      </c>
      <c r="E1" s="87" t="s">
        <v>1</v>
      </c>
      <c r="F1" s="87" t="s">
        <v>1445</v>
      </c>
      <c r="G1" s="88" t="s">
        <v>221</v>
      </c>
      <c r="H1" s="87" t="s">
        <v>2</v>
      </c>
      <c r="I1" s="87" t="s">
        <v>153</v>
      </c>
      <c r="J1" s="89" t="s">
        <v>1435</v>
      </c>
      <c r="K1" s="89" t="s">
        <v>15</v>
      </c>
      <c r="L1" s="89" t="s">
        <v>157</v>
      </c>
      <c r="M1" s="89" t="s">
        <v>158</v>
      </c>
      <c r="N1" s="89" t="s">
        <v>1436</v>
      </c>
      <c r="O1" s="89" t="s">
        <v>222</v>
      </c>
      <c r="P1" s="89" t="s">
        <v>1437</v>
      </c>
      <c r="Q1" s="20" t="s">
        <v>154</v>
      </c>
      <c r="R1" s="20" t="s">
        <v>846</v>
      </c>
      <c r="S1" s="20" t="s">
        <v>758</v>
      </c>
      <c r="T1" s="20" t="s">
        <v>102</v>
      </c>
      <c r="U1" s="20" t="s">
        <v>1439</v>
      </c>
      <c r="V1" s="20" t="s">
        <v>1440</v>
      </c>
      <c r="W1" s="20" t="s">
        <v>1441</v>
      </c>
      <c r="X1" s="20" t="s">
        <v>1446</v>
      </c>
      <c r="Y1" s="20" t="s">
        <v>759</v>
      </c>
    </row>
    <row r="2" spans="1:35">
      <c r="A2" s="46" t="s">
        <v>5</v>
      </c>
      <c r="B2" s="46" t="str">
        <f t="shared" ref="B2:B38" si="0">VLOOKUP(A2,ConsolidationMapping,2,FALSE)</f>
        <v>JCH GIF GEM Debt Total Return</v>
      </c>
      <c r="C2" s="47" t="s">
        <v>1300</v>
      </c>
      <c r="D2" s="47" t="s">
        <v>106</v>
      </c>
      <c r="E2" s="47" t="s">
        <v>3</v>
      </c>
      <c r="F2" s="48">
        <f t="shared" ref="F2:F38" si="1">VLOOKUP(D2, CustodyBalanceRange, 3, FALSE)</f>
        <v>158636329.28999999</v>
      </c>
      <c r="G2" s="86">
        <f t="shared" ref="G2:G38" si="2">(F2/Q2)*100</f>
        <v>9.2994307684205761</v>
      </c>
      <c r="H2" s="49">
        <v>43257</v>
      </c>
      <c r="I2" s="48" t="e">
        <f>VLOOKUP(D2, CustodyBalanceRange, 6, FALSE)</f>
        <v>#REF!</v>
      </c>
      <c r="J2" s="30">
        <f t="shared" ref="J2:J38" si="3">VLOOKUP(CONCATENATE("      ", A2), AIMData, 3, FALSE)</f>
        <v>158636332.06999999</v>
      </c>
      <c r="K2" s="31">
        <f t="shared" ref="K2:K38" si="4">ABS((F2-J2)/J2)</f>
        <v>1.7524358795470561E-8</v>
      </c>
      <c r="L2" s="30">
        <f t="shared" ref="L2:L38" si="5">SUMIF(MarginAcccounts, A2, MarginInflows)</f>
        <v>6324131.2640000004</v>
      </c>
      <c r="M2" s="30">
        <f t="shared" ref="M2:M38" si="6">SUMIF(MarginAcccounts, A2, MarginOutFlows)</f>
        <v>-710000</v>
      </c>
      <c r="N2" s="30">
        <f t="shared" ref="N2:N38" si="7">MIN(F2,J2) +M2</f>
        <v>157926329.28999999</v>
      </c>
      <c r="O2" s="30">
        <f t="shared" ref="O2:O38" si="8">SUMIF(TBillHoldings, A2, TBillSum)</f>
        <v>0</v>
      </c>
      <c r="P2" s="30">
        <f t="shared" ref="P2:P38" si="9">IFERROR(VLOOKUP(A2, GLFHoldingsRange, 3, FALSE), 0)</f>
        <v>0</v>
      </c>
      <c r="Q2" s="51">
        <f t="shared" ref="Q2:Q38" si="10">VLOOKUP(A2, NAVRange, 4,FALSE)</f>
        <v>1705871394.0718217</v>
      </c>
      <c r="R2" s="52">
        <f t="shared" ref="R2:R38" si="11">SUMIF(FundAcctRande, A2, FundValues)</f>
        <v>0</v>
      </c>
      <c r="S2" s="53">
        <f t="shared" ref="S2:S38" si="12">R2/Q2</f>
        <v>0</v>
      </c>
      <c r="T2" s="17" t="s">
        <v>1438</v>
      </c>
      <c r="U2" s="10">
        <f>IF(N2&gt;=0,MIN(N2*0.8, Q2*0.08-R2),IF(T2="Redeem",-MIN(-N2,#REF!)))</f>
        <v>126341063.432</v>
      </c>
      <c r="V2" s="10">
        <f>Q2*0.08-R2</f>
        <v>136469711.52574575</v>
      </c>
      <c r="W2" s="10">
        <f t="shared" ref="W2:W38" si="13">MIN(O2, V2-U2)</f>
        <v>0</v>
      </c>
      <c r="X2" s="10"/>
      <c r="Y2" s="29">
        <f t="shared" ref="Y2:Y38" si="14">X2/Q2</f>
        <v>0</v>
      </c>
      <c r="AG2" s="10"/>
      <c r="AH2" s="19"/>
      <c r="AI2" s="17"/>
    </row>
    <row r="3" spans="1:35">
      <c r="A3" s="46" t="s">
        <v>4</v>
      </c>
      <c r="B3" s="46" t="str">
        <f t="shared" si="0"/>
        <v>JCH GIF Global Emerging Markets Bond</v>
      </c>
      <c r="C3" s="47" t="s">
        <v>1301</v>
      </c>
      <c r="D3" s="47" t="s">
        <v>105</v>
      </c>
      <c r="E3" s="47" t="s">
        <v>3</v>
      </c>
      <c r="F3" s="48">
        <f t="shared" si="1"/>
        <v>147044977.68000001</v>
      </c>
      <c r="G3" s="86">
        <f t="shared" si="2"/>
        <v>3.803813961994873</v>
      </c>
      <c r="H3" s="49">
        <v>43257</v>
      </c>
      <c r="I3" s="48" t="e">
        <f>VLOOKUP(D3, CustodyBalanceRange, 6, FALSE)</f>
        <v>#REF!</v>
      </c>
      <c r="J3" s="30">
        <f t="shared" si="3"/>
        <v>147247745.08000001</v>
      </c>
      <c r="K3" s="31">
        <f t="shared" si="4"/>
        <v>1.3770492708723111E-3</v>
      </c>
      <c r="L3" s="30">
        <f t="shared" si="5"/>
        <v>940000</v>
      </c>
      <c r="M3" s="30">
        <f t="shared" si="6"/>
        <v>-1524265.8</v>
      </c>
      <c r="N3" s="30">
        <f t="shared" si="7"/>
        <v>145520711.88</v>
      </c>
      <c r="O3" s="30">
        <f t="shared" si="8"/>
        <v>44907300.03118515</v>
      </c>
      <c r="P3" s="30">
        <f t="shared" si="9"/>
        <v>0</v>
      </c>
      <c r="Q3" s="51">
        <f t="shared" si="10"/>
        <v>3865724747.5605698</v>
      </c>
      <c r="R3" s="52">
        <f t="shared" si="11"/>
        <v>0</v>
      </c>
      <c r="S3" s="53">
        <f t="shared" si="12"/>
        <v>0</v>
      </c>
      <c r="T3" s="17" t="s">
        <v>1438</v>
      </c>
      <c r="U3" s="10">
        <f>IF(N3&gt;=0,MIN(N3*0.8, Q3*0.08-R3),IF(T3="Redeem",-MIN(-N3,#REF!)))</f>
        <v>116416569.50400001</v>
      </c>
      <c r="V3" s="10">
        <f t="shared" ref="V3:V38" si="15">Q3*0.099-R3</f>
        <v>382706750.0084964</v>
      </c>
      <c r="W3" s="10">
        <f t="shared" si="13"/>
        <v>44907300.03118515</v>
      </c>
      <c r="X3" s="10">
        <f t="shared" ref="X3:X38" si="16">F3-U3</f>
        <v>30628408.175999999</v>
      </c>
      <c r="Y3" s="29">
        <f t="shared" si="14"/>
        <v>7.9230701035627998E-3</v>
      </c>
    </row>
    <row r="4" spans="1:35">
      <c r="A4" s="46" t="s">
        <v>9</v>
      </c>
      <c r="B4" s="46" t="str">
        <f t="shared" si="0"/>
        <v>JCH GIF Global Emerging Markets Local Debt</v>
      </c>
      <c r="C4" s="47" t="s">
        <v>1302</v>
      </c>
      <c r="D4" s="47" t="s">
        <v>107</v>
      </c>
      <c r="E4" s="47" t="s">
        <v>3</v>
      </c>
      <c r="F4" s="48">
        <f t="shared" si="1"/>
        <v>163420329.65000001</v>
      </c>
      <c r="G4" s="86">
        <f t="shared" si="2"/>
        <v>5.6786948389587266</v>
      </c>
      <c r="H4" s="49">
        <v>43257</v>
      </c>
      <c r="I4" s="48" t="e">
        <f>VLOOKUP(D4, CustodyBalanceRange, 6, FALSE)</f>
        <v>#REF!</v>
      </c>
      <c r="J4" s="30">
        <f t="shared" si="3"/>
        <v>167670326.30000001</v>
      </c>
      <c r="K4" s="31">
        <f t="shared" si="4"/>
        <v>2.5347339292438688E-2</v>
      </c>
      <c r="L4" s="30">
        <f t="shared" si="5"/>
        <v>5870000</v>
      </c>
      <c r="M4" s="30">
        <f t="shared" si="6"/>
        <v>-3560000</v>
      </c>
      <c r="N4" s="30">
        <f t="shared" si="7"/>
        <v>159860329.65000001</v>
      </c>
      <c r="O4" s="30">
        <f t="shared" si="8"/>
        <v>1137888358.9836652</v>
      </c>
      <c r="P4" s="30">
        <f t="shared" si="9"/>
        <v>0</v>
      </c>
      <c r="Q4" s="51">
        <f t="shared" si="10"/>
        <v>2877779741.37391</v>
      </c>
      <c r="R4" s="52">
        <f t="shared" si="11"/>
        <v>18602304.390000001</v>
      </c>
      <c r="S4" s="53">
        <f t="shared" si="12"/>
        <v>6.4641168059369567E-3</v>
      </c>
      <c r="T4" s="17" t="s">
        <v>1438</v>
      </c>
      <c r="U4" s="10">
        <f>IF(N4&gt;=0,MIN(N4*0.8, Q4*0.08-R4),IF(T4="Redeem",-MIN(-N4,#REF!)))</f>
        <v>127888263.72000001</v>
      </c>
      <c r="V4" s="10">
        <f t="shared" si="15"/>
        <v>266297890.00601709</v>
      </c>
      <c r="W4" s="10">
        <f t="shared" si="13"/>
        <v>138409626.28601706</v>
      </c>
      <c r="X4" s="10">
        <f t="shared" si="16"/>
        <v>35532065.929999992</v>
      </c>
      <c r="Y4" s="29">
        <f t="shared" si="14"/>
        <v>1.2347041512300127E-2</v>
      </c>
    </row>
    <row r="5" spans="1:35" ht="25.5">
      <c r="A5" t="s">
        <v>7</v>
      </c>
      <c r="B5" t="str">
        <f t="shared" si="0"/>
        <v>JCH GIF Global High Yield Bond</v>
      </c>
      <c r="C5" s="21" t="s">
        <v>1303</v>
      </c>
      <c r="D5" s="21" t="s">
        <v>114</v>
      </c>
      <c r="E5" s="21" t="s">
        <v>3</v>
      </c>
      <c r="F5" s="22">
        <f t="shared" si="1"/>
        <v>10120506.33</v>
      </c>
      <c r="G5" s="86">
        <f t="shared" si="2"/>
        <v>1.0443114474317552</v>
      </c>
      <c r="H5" s="23">
        <v>43257</v>
      </c>
      <c r="I5" s="22">
        <v>28181837.190000001</v>
      </c>
      <c r="J5" s="30">
        <f t="shared" si="3"/>
        <v>11340604.5</v>
      </c>
      <c r="K5" s="31">
        <f t="shared" si="4"/>
        <v>0.10758669610601444</v>
      </c>
      <c r="L5" s="30">
        <f t="shared" si="5"/>
        <v>0</v>
      </c>
      <c r="M5" s="30">
        <f t="shared" si="6"/>
        <v>-885648.28</v>
      </c>
      <c r="N5" s="30">
        <f t="shared" si="7"/>
        <v>9234858.0500000007</v>
      </c>
      <c r="O5" s="30">
        <f t="shared" si="8"/>
        <v>0</v>
      </c>
      <c r="P5" s="30">
        <f t="shared" si="9"/>
        <v>0</v>
      </c>
      <c r="Q5" s="51">
        <f t="shared" si="10"/>
        <v>969108052.4769758</v>
      </c>
      <c r="R5" s="52">
        <f t="shared" si="11"/>
        <v>22562398.789999999</v>
      </c>
      <c r="S5" s="53">
        <f t="shared" si="12"/>
        <v>2.3281613162053506E-2</v>
      </c>
      <c r="T5" s="17" t="s">
        <v>1438</v>
      </c>
      <c r="U5" s="10">
        <f>IF(N5&gt;=0,MIN(N5*0.8, Q5*0.08-R5),IF(T5="Redeem",-MIN(-N5,#REF!)))</f>
        <v>7387886.4400000013</v>
      </c>
      <c r="V5" s="10">
        <f t="shared" si="15"/>
        <v>73379298.405220598</v>
      </c>
      <c r="W5" s="10">
        <f t="shared" si="13"/>
        <v>0</v>
      </c>
      <c r="X5" s="10">
        <f t="shared" si="16"/>
        <v>2732619.8899999987</v>
      </c>
      <c r="Y5" s="29">
        <f t="shared" si="14"/>
        <v>2.8197267404966907E-3</v>
      </c>
    </row>
    <row r="6" spans="1:35">
      <c r="A6" t="s">
        <v>8</v>
      </c>
      <c r="B6" t="str">
        <f t="shared" si="0"/>
        <v>JCH GIF Global Emerging Markets Local Currency Rates</v>
      </c>
      <c r="C6" s="21" t="s">
        <v>1304</v>
      </c>
      <c r="D6" s="21" t="s">
        <v>121</v>
      </c>
      <c r="E6" s="21" t="s">
        <v>3</v>
      </c>
      <c r="F6" s="22">
        <f t="shared" si="1"/>
        <v>7031542.9900000002</v>
      </c>
      <c r="G6" s="86">
        <f t="shared" si="2"/>
        <v>3.1237944342745476</v>
      </c>
      <c r="H6" s="23">
        <v>43257</v>
      </c>
      <c r="I6" s="22">
        <v>87873232</v>
      </c>
      <c r="J6" s="30">
        <f t="shared" si="3"/>
        <v>7261543.7699999996</v>
      </c>
      <c r="K6" s="31">
        <f t="shared" si="4"/>
        <v>3.1673813074048214E-2</v>
      </c>
      <c r="L6" s="30">
        <f t="shared" si="5"/>
        <v>0</v>
      </c>
      <c r="M6" s="30">
        <f t="shared" si="6"/>
        <v>-220000</v>
      </c>
      <c r="N6" s="30">
        <f t="shared" si="7"/>
        <v>6811542.9900000002</v>
      </c>
      <c r="O6" s="30">
        <f t="shared" si="8"/>
        <v>19983200.001186796</v>
      </c>
      <c r="P6" s="30">
        <f t="shared" si="9"/>
        <v>0</v>
      </c>
      <c r="Q6" s="51">
        <f t="shared" si="10"/>
        <v>225096213.52958733</v>
      </c>
      <c r="R6" s="52">
        <f t="shared" si="11"/>
        <v>0</v>
      </c>
      <c r="S6" s="53">
        <f t="shared" si="12"/>
        <v>0</v>
      </c>
      <c r="T6" s="17" t="s">
        <v>1438</v>
      </c>
      <c r="U6" s="10">
        <f>IF(N6&gt;=0,MIN(N6*0.8, Q6*0.08-R6),IF(T6="Redeem",-MIN(-N6,#REF!)))</f>
        <v>5449234.3920000009</v>
      </c>
      <c r="V6" s="10">
        <f t="shared" si="15"/>
        <v>22284525.139429148</v>
      </c>
      <c r="W6" s="10">
        <f t="shared" si="13"/>
        <v>16835290.747429147</v>
      </c>
      <c r="X6" s="10">
        <f t="shared" si="16"/>
        <v>1582308.5979999993</v>
      </c>
      <c r="Y6" s="29">
        <f t="shared" si="14"/>
        <v>7.0294767432505737E-3</v>
      </c>
    </row>
    <row r="7" spans="1:35">
      <c r="A7" t="s">
        <v>26</v>
      </c>
      <c r="B7" t="str">
        <f t="shared" si="0"/>
        <v>JCH GIF Global Corporate Bond</v>
      </c>
      <c r="C7" s="21" t="s">
        <v>1305</v>
      </c>
      <c r="D7" s="21" t="s">
        <v>124</v>
      </c>
      <c r="E7" s="21" t="s">
        <v>3</v>
      </c>
      <c r="F7" s="22">
        <f t="shared" si="1"/>
        <v>7307726.3399999999</v>
      </c>
      <c r="G7" s="86">
        <f t="shared" si="2"/>
        <v>0.55035244433080888</v>
      </c>
      <c r="H7" s="23">
        <v>43257</v>
      </c>
      <c r="I7" s="22">
        <v>3223323</v>
      </c>
      <c r="J7" s="30">
        <f t="shared" si="3"/>
        <v>7307726.1100000003</v>
      </c>
      <c r="K7" s="31">
        <f t="shared" si="4"/>
        <v>3.1473538560917995E-8</v>
      </c>
      <c r="L7" s="30">
        <f t="shared" si="5"/>
        <v>0</v>
      </c>
      <c r="M7" s="30">
        <f t="shared" si="6"/>
        <v>0</v>
      </c>
      <c r="N7" s="30">
        <f t="shared" si="7"/>
        <v>7307726.1100000003</v>
      </c>
      <c r="O7" s="30">
        <f t="shared" si="8"/>
        <v>0</v>
      </c>
      <c r="P7" s="30">
        <f t="shared" si="9"/>
        <v>0</v>
      </c>
      <c r="Q7" s="51">
        <f t="shared" si="10"/>
        <v>1327826634.6006143</v>
      </c>
      <c r="R7" s="52">
        <f t="shared" si="11"/>
        <v>85660.620000000112</v>
      </c>
      <c r="S7" s="53">
        <f t="shared" si="12"/>
        <v>6.4511900701378261E-5</v>
      </c>
      <c r="T7" s="17" t="s">
        <v>1438</v>
      </c>
      <c r="U7" s="10">
        <f>IF(N7&gt;=0,MIN(N7*0.8, Q7*0.08-R7),IF(T7="Redeem",-MIN(-N7,#REF!)))</f>
        <v>5846180.8880000003</v>
      </c>
      <c r="V7" s="10">
        <f t="shared" si="15"/>
        <v>131369176.20546082</v>
      </c>
      <c r="W7" s="10">
        <f t="shared" si="13"/>
        <v>0</v>
      </c>
      <c r="X7" s="10">
        <f t="shared" si="16"/>
        <v>1461545.4519999996</v>
      </c>
      <c r="Y7" s="29">
        <f t="shared" si="14"/>
        <v>1.1007050272339245E-3</v>
      </c>
    </row>
    <row r="8" spans="1:35">
      <c r="A8" t="s">
        <v>10</v>
      </c>
      <c r="B8" t="str">
        <f t="shared" si="0"/>
        <v>JCH GIF Global High Income Bond</v>
      </c>
      <c r="C8" s="21" t="s">
        <v>1306</v>
      </c>
      <c r="D8" s="21" t="s">
        <v>110</v>
      </c>
      <c r="E8" s="21" t="s">
        <v>3</v>
      </c>
      <c r="F8" s="22">
        <f t="shared" si="1"/>
        <v>15099013.52</v>
      </c>
      <c r="G8" s="86">
        <f t="shared" si="2"/>
        <v>3.45873388298644</v>
      </c>
      <c r="H8" s="23">
        <v>43257</v>
      </c>
      <c r="I8" s="22">
        <v>14686878.99</v>
      </c>
      <c r="J8" s="30">
        <f t="shared" si="3"/>
        <v>15107652.99</v>
      </c>
      <c r="K8" s="31">
        <f t="shared" si="4"/>
        <v>5.7186050048404439E-4</v>
      </c>
      <c r="L8" s="30">
        <f t="shared" si="5"/>
        <v>0</v>
      </c>
      <c r="M8" s="30">
        <f t="shared" si="6"/>
        <v>-320000</v>
      </c>
      <c r="N8" s="30">
        <f t="shared" si="7"/>
        <v>14779013.52</v>
      </c>
      <c r="O8" s="30">
        <f t="shared" si="8"/>
        <v>0</v>
      </c>
      <c r="P8" s="30">
        <f t="shared" si="9"/>
        <v>0</v>
      </c>
      <c r="Q8" s="51">
        <f t="shared" si="10"/>
        <v>436547419.68650019</v>
      </c>
      <c r="R8" s="52">
        <f t="shared" si="11"/>
        <v>0</v>
      </c>
      <c r="S8" s="53">
        <f t="shared" si="12"/>
        <v>0</v>
      </c>
      <c r="T8" s="17" t="s">
        <v>1438</v>
      </c>
      <c r="U8" s="10">
        <f>IF(N8&gt;=0,MIN(N8*0.8, Q8*0.08-R8),IF(T8="Redeem",-MIN(-N8,#REF!)))</f>
        <v>11823210.816</v>
      </c>
      <c r="V8" s="10">
        <f t="shared" si="15"/>
        <v>43218194.548963524</v>
      </c>
      <c r="W8" s="10">
        <f t="shared" si="13"/>
        <v>0</v>
      </c>
      <c r="X8" s="10">
        <f t="shared" si="16"/>
        <v>3275802.7039999999</v>
      </c>
      <c r="Y8" s="29">
        <f t="shared" si="14"/>
        <v>7.5038874501937667E-3</v>
      </c>
    </row>
    <row r="9" spans="1:35">
      <c r="A9" t="s">
        <v>14</v>
      </c>
      <c r="B9" t="e">
        <f t="shared" si="0"/>
        <v>#N/A</v>
      </c>
      <c r="C9" s="21" t="s">
        <v>1307</v>
      </c>
      <c r="D9" s="21" t="s">
        <v>126</v>
      </c>
      <c r="E9" s="21" t="s">
        <v>3</v>
      </c>
      <c r="F9" s="22">
        <f t="shared" si="1"/>
        <v>10089583.49</v>
      </c>
      <c r="G9" s="86">
        <f t="shared" si="2"/>
        <v>78.845808865292739</v>
      </c>
      <c r="H9" s="23">
        <v>43257</v>
      </c>
      <c r="I9" s="26">
        <v>10078458.869999999</v>
      </c>
      <c r="J9" s="32">
        <f t="shared" si="3"/>
        <v>10089583.49</v>
      </c>
      <c r="K9" s="33">
        <f t="shared" si="4"/>
        <v>0</v>
      </c>
      <c r="L9" s="30">
        <f t="shared" si="5"/>
        <v>0</v>
      </c>
      <c r="M9" s="30">
        <f t="shared" si="6"/>
        <v>0</v>
      </c>
      <c r="N9" s="30">
        <f t="shared" si="7"/>
        <v>10089583.49</v>
      </c>
      <c r="O9" s="30">
        <f t="shared" si="8"/>
        <v>0</v>
      </c>
      <c r="P9" s="30">
        <f t="shared" si="9"/>
        <v>0</v>
      </c>
      <c r="Q9" s="51">
        <f t="shared" si="10"/>
        <v>12796600.903971892</v>
      </c>
      <c r="R9" s="52">
        <f t="shared" si="11"/>
        <v>0</v>
      </c>
      <c r="S9" s="53">
        <f t="shared" si="12"/>
        <v>0</v>
      </c>
      <c r="T9" s="17" t="s">
        <v>1438</v>
      </c>
      <c r="U9" s="10">
        <f>IF(N9&gt;=0,MIN(N9*0.8, Q9*0.08-R9),IF(T9="Redeem",-MIN(-N9,#REF!)))</f>
        <v>1023728.0723177514</v>
      </c>
      <c r="V9" s="10">
        <f t="shared" si="15"/>
        <v>1266863.4894932173</v>
      </c>
      <c r="W9" s="10">
        <f t="shared" si="13"/>
        <v>0</v>
      </c>
      <c r="X9" s="10">
        <f t="shared" si="16"/>
        <v>9065855.4176822491</v>
      </c>
      <c r="Y9" s="29">
        <f t="shared" si="14"/>
        <v>0.70845808865292736</v>
      </c>
    </row>
    <row r="10" spans="1:35">
      <c r="A10" t="s">
        <v>33</v>
      </c>
      <c r="B10" t="str">
        <f t="shared" si="0"/>
        <v>JCH GIF Global Corporate Fixed Term Bond 2020</v>
      </c>
      <c r="C10" s="21" t="s">
        <v>1308</v>
      </c>
      <c r="D10" s="21" t="s">
        <v>130</v>
      </c>
      <c r="E10" s="21" t="s">
        <v>3</v>
      </c>
      <c r="F10" s="22">
        <f t="shared" si="1"/>
        <v>-176715.13</v>
      </c>
      <c r="G10" s="86">
        <f t="shared" si="2"/>
        <v>-5.8787931106030568E-2</v>
      </c>
      <c r="H10" s="23">
        <v>43257</v>
      </c>
      <c r="I10" s="26">
        <v>62024.18</v>
      </c>
      <c r="J10" s="32">
        <f t="shared" si="3"/>
        <v>71001.83</v>
      </c>
      <c r="K10" s="33">
        <f t="shared" si="4"/>
        <v>3.4888813429174999</v>
      </c>
      <c r="L10" s="30">
        <f t="shared" si="5"/>
        <v>0</v>
      </c>
      <c r="M10" s="30">
        <f t="shared" si="6"/>
        <v>0</v>
      </c>
      <c r="N10" s="30">
        <f t="shared" si="7"/>
        <v>-176715.13</v>
      </c>
      <c r="O10" s="30">
        <f t="shared" si="8"/>
        <v>0</v>
      </c>
      <c r="P10" s="30">
        <f t="shared" si="9"/>
        <v>0</v>
      </c>
      <c r="Q10" s="51">
        <f t="shared" si="10"/>
        <v>300597634.03014576</v>
      </c>
      <c r="R10" s="52">
        <f t="shared" si="11"/>
        <v>0</v>
      </c>
      <c r="S10" s="53">
        <f t="shared" si="12"/>
        <v>0</v>
      </c>
      <c r="T10" s="17" t="s">
        <v>1438</v>
      </c>
      <c r="U10" s="10" t="b">
        <f>IF(N10&gt;=0,MIN(N10*0.8, Q10*0.08-R10),IF(T10="Redeem",-MIN(-N10,#REF!)))</f>
        <v>0</v>
      </c>
      <c r="V10" s="10">
        <f t="shared" si="15"/>
        <v>29759165.768984433</v>
      </c>
      <c r="W10" s="10">
        <f t="shared" si="13"/>
        <v>0</v>
      </c>
      <c r="X10" s="10">
        <f t="shared" si="16"/>
        <v>-176715.13</v>
      </c>
      <c r="Y10" s="29">
        <f t="shared" si="14"/>
        <v>-5.8787931106030569E-4</v>
      </c>
    </row>
    <row r="11" spans="1:35">
      <c r="A11" s="46" t="s">
        <v>12</v>
      </c>
      <c r="B11" s="46" t="str">
        <f t="shared" si="0"/>
        <v>HARRISON GEM M-A INCOM EMD LOC</v>
      </c>
      <c r="C11" s="47" t="s">
        <v>1309</v>
      </c>
      <c r="D11" s="47" t="s">
        <v>144</v>
      </c>
      <c r="E11" s="47" t="s">
        <v>3</v>
      </c>
      <c r="F11" s="48">
        <f t="shared" si="1"/>
        <v>15601383.85</v>
      </c>
      <c r="G11" s="86">
        <f t="shared" si="2"/>
        <v>9.388056521775006</v>
      </c>
      <c r="H11" s="49">
        <v>43257</v>
      </c>
      <c r="I11" s="50">
        <v>17565898.359999999</v>
      </c>
      <c r="J11" s="32">
        <f t="shared" si="3"/>
        <v>18190284.760000002</v>
      </c>
      <c r="K11" s="33">
        <f t="shared" si="4"/>
        <v>0.14232327553733148</v>
      </c>
      <c r="L11" s="30">
        <f t="shared" si="5"/>
        <v>310000</v>
      </c>
      <c r="M11" s="30">
        <f t="shared" si="6"/>
        <v>-810000</v>
      </c>
      <c r="N11" s="30">
        <f t="shared" si="7"/>
        <v>14791383.85</v>
      </c>
      <c r="O11" s="30">
        <f t="shared" si="8"/>
        <v>51700768.065018132</v>
      </c>
      <c r="P11" s="30">
        <f t="shared" si="9"/>
        <v>0</v>
      </c>
      <c r="Q11" s="51">
        <f t="shared" si="10"/>
        <v>166183318.28119668</v>
      </c>
      <c r="R11" s="52">
        <f t="shared" si="11"/>
        <v>0</v>
      </c>
      <c r="S11" s="53">
        <f t="shared" si="12"/>
        <v>0</v>
      </c>
      <c r="T11" s="17" t="s">
        <v>1438</v>
      </c>
      <c r="U11" s="10">
        <f>IF(N11&gt;=0,MIN(N11*0.8, Q11*0.08-R11),IF(T11="Redeem",-MIN(-N11,#REF!)))</f>
        <v>11833107.08</v>
      </c>
      <c r="V11" s="10">
        <f t="shared" si="15"/>
        <v>16452148.509838473</v>
      </c>
      <c r="W11" s="10">
        <f t="shared" si="13"/>
        <v>4619041.429838473</v>
      </c>
      <c r="X11" s="10">
        <f t="shared" si="16"/>
        <v>3768276.7699999996</v>
      </c>
      <c r="Y11" s="29">
        <f t="shared" si="14"/>
        <v>2.2675421389911989E-2</v>
      </c>
    </row>
    <row r="12" spans="1:35">
      <c r="A12" t="s">
        <v>17</v>
      </c>
      <c r="B12" t="str">
        <f t="shared" si="0"/>
        <v>JCH GIF Global High Income Bond</v>
      </c>
      <c r="C12" s="21" t="s">
        <v>1310</v>
      </c>
      <c r="D12" s="21" t="s">
        <v>111</v>
      </c>
      <c r="E12" s="21" t="s">
        <v>3</v>
      </c>
      <c r="F12" s="22">
        <f t="shared" si="1"/>
        <v>2771872.84</v>
      </c>
      <c r="G12" s="86">
        <f t="shared" si="2"/>
        <v>0.96592928770241404</v>
      </c>
      <c r="H12" s="23">
        <v>43257</v>
      </c>
      <c r="I12" s="26">
        <v>9313379.1400000006</v>
      </c>
      <c r="J12" s="32">
        <f t="shared" si="3"/>
        <v>2815633.2</v>
      </c>
      <c r="K12" s="33">
        <f t="shared" si="4"/>
        <v>1.5541924992218565E-2</v>
      </c>
      <c r="L12" s="30">
        <f t="shared" si="5"/>
        <v>0</v>
      </c>
      <c r="M12" s="30">
        <f t="shared" si="6"/>
        <v>-665734.55999999994</v>
      </c>
      <c r="N12" s="30">
        <f t="shared" si="7"/>
        <v>2106138.2799999998</v>
      </c>
      <c r="O12" s="30">
        <f t="shared" si="8"/>
        <v>0</v>
      </c>
      <c r="P12" s="30">
        <f t="shared" si="9"/>
        <v>0</v>
      </c>
      <c r="Q12" s="27">
        <f t="shared" si="10"/>
        <v>286964364.29557413</v>
      </c>
      <c r="R12" s="8">
        <f t="shared" si="11"/>
        <v>9515655.6999999993</v>
      </c>
      <c r="S12" s="25">
        <f t="shared" si="12"/>
        <v>3.3159712089543096E-2</v>
      </c>
      <c r="T12" s="17" t="s">
        <v>1438</v>
      </c>
      <c r="U12" s="10">
        <f>IF(N12&gt;=0,MIN(N12*0.8, Q12*0.08-R12),IF(T12="Redeem",-MIN(-N12,#REF!)))</f>
        <v>1684910.6239999998</v>
      </c>
      <c r="V12" s="10">
        <f t="shared" si="15"/>
        <v>18893816.365261842</v>
      </c>
      <c r="W12" s="10">
        <f t="shared" si="13"/>
        <v>0</v>
      </c>
      <c r="X12" s="10">
        <f t="shared" si="16"/>
        <v>1086962.216</v>
      </c>
      <c r="Y12" s="29">
        <f t="shared" si="14"/>
        <v>3.7877951106166821E-3</v>
      </c>
    </row>
    <row r="13" spans="1:35">
      <c r="A13" t="s">
        <v>11</v>
      </c>
      <c r="B13" t="e">
        <f t="shared" si="0"/>
        <v>#N/A</v>
      </c>
      <c r="C13" s="21" t="s">
        <v>1311</v>
      </c>
      <c r="D13" s="21" t="s">
        <v>143</v>
      </c>
      <c r="E13" s="21" t="s">
        <v>3</v>
      </c>
      <c r="F13" s="22">
        <f t="shared" si="1"/>
        <v>67734.36</v>
      </c>
      <c r="G13" s="86">
        <f t="shared" si="2"/>
        <v>6.4971458422543774E-2</v>
      </c>
      <c r="H13" s="23">
        <v>43257</v>
      </c>
      <c r="I13" s="26">
        <v>-842326.81</v>
      </c>
      <c r="J13" s="32">
        <f t="shared" si="3"/>
        <v>1243840.04</v>
      </c>
      <c r="K13" s="33">
        <f t="shared" si="4"/>
        <v>0.94554415534010294</v>
      </c>
      <c r="L13" s="30">
        <f t="shared" si="5"/>
        <v>0</v>
      </c>
      <c r="M13" s="30">
        <f t="shared" si="6"/>
        <v>0</v>
      </c>
      <c r="N13" s="30">
        <f t="shared" si="7"/>
        <v>67734.36</v>
      </c>
      <c r="O13" s="30">
        <f t="shared" si="8"/>
        <v>0</v>
      </c>
      <c r="P13" s="30">
        <f t="shared" si="9"/>
        <v>0</v>
      </c>
      <c r="Q13" s="27">
        <f t="shared" si="10"/>
        <v>104252485.08273837</v>
      </c>
      <c r="R13" s="8">
        <f t="shared" si="11"/>
        <v>0</v>
      </c>
      <c r="S13" s="25">
        <f t="shared" si="12"/>
        <v>0</v>
      </c>
      <c r="T13" s="17" t="s">
        <v>1438</v>
      </c>
      <c r="U13" s="10">
        <f>IF(N13&gt;=0,MIN(N13*0.8, Q13*0.08-R13),IF(T13="Redeem",-MIN(-N13,#REF!)))</f>
        <v>54187.488000000005</v>
      </c>
      <c r="V13" s="10">
        <f t="shared" si="15"/>
        <v>10320996.0231911</v>
      </c>
      <c r="W13" s="10">
        <f t="shared" si="13"/>
        <v>0</v>
      </c>
      <c r="X13" s="10">
        <f t="shared" si="16"/>
        <v>13546.871999999996</v>
      </c>
      <c r="Y13" s="29">
        <f t="shared" si="14"/>
        <v>1.2994291684508748E-4</v>
      </c>
    </row>
    <row r="14" spans="1:35">
      <c r="A14" t="s">
        <v>13</v>
      </c>
      <c r="B14" t="str">
        <f t="shared" si="0"/>
        <v>JCH GIF Global Short Duration High Yield Bond</v>
      </c>
      <c r="C14" s="21" t="s">
        <v>1312</v>
      </c>
      <c r="D14" s="21" t="s">
        <v>117</v>
      </c>
      <c r="E14" s="21" t="s">
        <v>3</v>
      </c>
      <c r="F14" s="22">
        <f t="shared" si="1"/>
        <v>7803875.9800000004</v>
      </c>
      <c r="G14" s="86">
        <f t="shared" si="2"/>
        <v>2.1531305988574139</v>
      </c>
      <c r="H14" s="23">
        <v>43257</v>
      </c>
      <c r="I14" s="26">
        <v>6531088.1399999997</v>
      </c>
      <c r="J14" s="32">
        <f t="shared" si="3"/>
        <v>7803879.2699999996</v>
      </c>
      <c r="K14" s="33">
        <f t="shared" si="4"/>
        <v>4.2158519952422722E-7</v>
      </c>
      <c r="L14" s="30">
        <f t="shared" si="5"/>
        <v>0</v>
      </c>
      <c r="M14" s="30">
        <f t="shared" si="6"/>
        <v>0</v>
      </c>
      <c r="N14" s="30">
        <f t="shared" si="7"/>
        <v>7803875.9800000004</v>
      </c>
      <c r="O14" s="30">
        <f t="shared" si="8"/>
        <v>0</v>
      </c>
      <c r="P14" s="30">
        <f t="shared" si="9"/>
        <v>0</v>
      </c>
      <c r="Q14" s="27">
        <f t="shared" si="10"/>
        <v>362443224.95538479</v>
      </c>
      <c r="R14" s="8">
        <f t="shared" si="11"/>
        <v>0</v>
      </c>
      <c r="S14" s="25">
        <f t="shared" si="12"/>
        <v>0</v>
      </c>
      <c r="T14" s="17" t="s">
        <v>1438</v>
      </c>
      <c r="U14" s="10">
        <f>IF(N14&gt;=0,MIN(N14*0.8, Q14*0.08-R14),IF(T14="Redeem",-MIN(-N14,#REF!)))</f>
        <v>6243100.7840000009</v>
      </c>
      <c r="V14" s="10">
        <f t="shared" si="15"/>
        <v>35881879.270583093</v>
      </c>
      <c r="W14" s="10">
        <f t="shared" si="13"/>
        <v>0</v>
      </c>
      <c r="X14" s="10">
        <f t="shared" si="16"/>
        <v>1560775.1959999995</v>
      </c>
      <c r="Y14" s="29">
        <f t="shared" si="14"/>
        <v>4.3062611977148259E-3</v>
      </c>
    </row>
    <row r="15" spans="1:35" ht="25.5">
      <c r="A15" t="s">
        <v>18</v>
      </c>
      <c r="B15" t="str">
        <f t="shared" si="0"/>
        <v>JCH GIF Global High Income Bond</v>
      </c>
      <c r="C15" s="21" t="s">
        <v>1313</v>
      </c>
      <c r="D15" s="21" t="s">
        <v>108</v>
      </c>
      <c r="E15" s="21" t="s">
        <v>3</v>
      </c>
      <c r="F15" s="22">
        <f t="shared" si="1"/>
        <v>2962697.81</v>
      </c>
      <c r="G15" s="86">
        <f t="shared" si="2"/>
        <v>0.96920654095059144</v>
      </c>
      <c r="H15" s="23">
        <v>43257</v>
      </c>
      <c r="I15" s="26">
        <v>1015463</v>
      </c>
      <c r="J15" s="32">
        <f t="shared" si="3"/>
        <v>2962693.87</v>
      </c>
      <c r="K15" s="33">
        <f t="shared" si="4"/>
        <v>1.3298707773490349E-6</v>
      </c>
      <c r="L15" s="30">
        <f t="shared" si="5"/>
        <v>0</v>
      </c>
      <c r="M15" s="30">
        <f t="shared" si="6"/>
        <v>0</v>
      </c>
      <c r="N15" s="30">
        <f t="shared" si="7"/>
        <v>2962693.87</v>
      </c>
      <c r="O15" s="30">
        <f t="shared" si="8"/>
        <v>0</v>
      </c>
      <c r="P15" s="30">
        <f t="shared" si="9"/>
        <v>0</v>
      </c>
      <c r="Q15" s="27">
        <f t="shared" si="10"/>
        <v>305682812.15830481</v>
      </c>
      <c r="R15" s="8">
        <f t="shared" si="11"/>
        <v>0</v>
      </c>
      <c r="S15" s="25">
        <f t="shared" si="12"/>
        <v>0</v>
      </c>
      <c r="T15" s="17" t="s">
        <v>1438</v>
      </c>
      <c r="U15" s="10">
        <f>IF(N15&gt;=0,MIN(N15*0.8, Q15*0.08-R15),IF(T15="Redeem",-MIN(-N15,#REF!)))</f>
        <v>2370155.0960000004</v>
      </c>
      <c r="V15" s="10">
        <f t="shared" si="15"/>
        <v>30262598.403672177</v>
      </c>
      <c r="W15" s="10">
        <f t="shared" si="13"/>
        <v>0</v>
      </c>
      <c r="X15" s="10">
        <f t="shared" si="16"/>
        <v>592542.71399999969</v>
      </c>
      <c r="Y15" s="29">
        <f t="shared" si="14"/>
        <v>1.9384233932431174E-3</v>
      </c>
    </row>
    <row r="16" spans="1:35" ht="25.5">
      <c r="A16" t="s">
        <v>22</v>
      </c>
      <c r="B16" t="str">
        <f t="shared" si="0"/>
        <v>JCH GIF Global High Yield Bond</v>
      </c>
      <c r="C16" s="21" t="s">
        <v>1314</v>
      </c>
      <c r="D16" s="21" t="s">
        <v>115</v>
      </c>
      <c r="E16" s="21" t="s">
        <v>3</v>
      </c>
      <c r="F16" s="22">
        <f t="shared" si="1"/>
        <v>6922634.5700000003</v>
      </c>
      <c r="G16" s="86">
        <f t="shared" si="2"/>
        <v>2.9789512925714297</v>
      </c>
      <c r="H16" s="23">
        <v>43257</v>
      </c>
      <c r="I16" s="26">
        <v>2818771.47</v>
      </c>
      <c r="J16" s="32">
        <f t="shared" si="3"/>
        <v>6922642.6200000001</v>
      </c>
      <c r="K16" s="33">
        <f t="shared" si="4"/>
        <v>1.1628507264778802E-6</v>
      </c>
      <c r="L16" s="30">
        <f t="shared" si="5"/>
        <v>0</v>
      </c>
      <c r="M16" s="30">
        <f t="shared" si="6"/>
        <v>0</v>
      </c>
      <c r="N16" s="30">
        <f t="shared" si="7"/>
        <v>6922634.5700000003</v>
      </c>
      <c r="O16" s="30">
        <f t="shared" si="8"/>
        <v>9954441.666666666</v>
      </c>
      <c r="P16" s="30">
        <f t="shared" si="9"/>
        <v>0</v>
      </c>
      <c r="Q16" s="27">
        <f t="shared" si="10"/>
        <v>232384953.29758763</v>
      </c>
      <c r="R16" s="8">
        <f t="shared" si="11"/>
        <v>792.3</v>
      </c>
      <c r="S16" s="25">
        <f t="shared" si="12"/>
        <v>3.4094290045767122E-6</v>
      </c>
      <c r="T16" s="17" t="s">
        <v>1438</v>
      </c>
      <c r="U16" s="10">
        <f>IF(N16&gt;=0,MIN(N16*0.8, Q16*0.08-R16),IF(T16="Redeem",-MIN(-N16,#REF!)))</f>
        <v>5538107.6560000004</v>
      </c>
      <c r="V16" s="10">
        <f t="shared" si="15"/>
        <v>23005318.076461177</v>
      </c>
      <c r="W16" s="10">
        <f t="shared" si="13"/>
        <v>9954441.666666666</v>
      </c>
      <c r="X16" s="10">
        <f t="shared" si="16"/>
        <v>1384526.9139999999</v>
      </c>
      <c r="Y16" s="29">
        <f t="shared" si="14"/>
        <v>5.9579025851428588E-3</v>
      </c>
    </row>
    <row r="17" spans="1:25" ht="25.5">
      <c r="A17" t="s">
        <v>16</v>
      </c>
      <c r="B17" t="str">
        <f t="shared" si="0"/>
        <v>JCH GIF Global High Income Bond</v>
      </c>
      <c r="C17" s="21" t="s">
        <v>1315</v>
      </c>
      <c r="D17" s="21" t="s">
        <v>120</v>
      </c>
      <c r="E17" s="21" t="s">
        <v>3</v>
      </c>
      <c r="F17" s="22">
        <f t="shared" si="1"/>
        <v>169457.65</v>
      </c>
      <c r="G17" s="86">
        <f t="shared" si="2"/>
        <v>2.7092308979868842</v>
      </c>
      <c r="H17" s="23">
        <v>43257</v>
      </c>
      <c r="I17" s="26">
        <v>1666504.72</v>
      </c>
      <c r="J17" s="32">
        <f t="shared" si="3"/>
        <v>169457.6</v>
      </c>
      <c r="K17" s="33">
        <f t="shared" si="4"/>
        <v>2.950590589525549E-7</v>
      </c>
      <c r="L17" s="30">
        <f t="shared" si="5"/>
        <v>455799.87</v>
      </c>
      <c r="M17" s="30">
        <f t="shared" si="6"/>
        <v>0</v>
      </c>
      <c r="N17" s="30">
        <f t="shared" si="7"/>
        <v>169457.6</v>
      </c>
      <c r="O17" s="30">
        <f t="shared" si="8"/>
        <v>0</v>
      </c>
      <c r="P17" s="30">
        <f t="shared" si="9"/>
        <v>0</v>
      </c>
      <c r="Q17" s="27">
        <f t="shared" si="10"/>
        <v>6254824.9440797707</v>
      </c>
      <c r="R17" s="8">
        <f t="shared" si="11"/>
        <v>0</v>
      </c>
      <c r="S17" s="25">
        <f t="shared" si="12"/>
        <v>0</v>
      </c>
      <c r="T17" s="17" t="s">
        <v>1438</v>
      </c>
      <c r="U17" s="10">
        <f>IF(N17&gt;=0,MIN(N17*0.8, Q17*0.08-R17),IF(T17="Redeem",-MIN(-N17,#REF!)))</f>
        <v>135566.08000000002</v>
      </c>
      <c r="V17" s="10">
        <f t="shared" si="15"/>
        <v>619227.66946389736</v>
      </c>
      <c r="W17" s="10">
        <f t="shared" si="13"/>
        <v>0</v>
      </c>
      <c r="X17" s="10">
        <f t="shared" si="16"/>
        <v>33891.569999999978</v>
      </c>
      <c r="Y17" s="29">
        <f t="shared" si="14"/>
        <v>5.4184681910368331E-3</v>
      </c>
    </row>
    <row r="18" spans="1:25">
      <c r="A18" t="s">
        <v>27</v>
      </c>
      <c r="B18" t="str">
        <f t="shared" si="0"/>
        <v>JCH GIF Global Corporate Bond</v>
      </c>
      <c r="C18" s="21" t="s">
        <v>1316</v>
      </c>
      <c r="D18" s="21" t="s">
        <v>125</v>
      </c>
      <c r="E18" s="21" t="s">
        <v>3</v>
      </c>
      <c r="F18" s="22">
        <f t="shared" si="1"/>
        <v>650299.65</v>
      </c>
      <c r="G18" s="86">
        <f t="shared" si="2"/>
        <v>0.26768468160958797</v>
      </c>
      <c r="H18" s="23">
        <v>43257</v>
      </c>
      <c r="I18" s="26">
        <v>905105.76</v>
      </c>
      <c r="J18" s="32">
        <f t="shared" si="3"/>
        <v>650300.48</v>
      </c>
      <c r="K18" s="33">
        <f t="shared" si="4"/>
        <v>1.2763330575399398E-6</v>
      </c>
      <c r="L18" s="30">
        <f t="shared" si="5"/>
        <v>0</v>
      </c>
      <c r="M18" s="30">
        <f t="shared" si="6"/>
        <v>0</v>
      </c>
      <c r="N18" s="30">
        <f t="shared" si="7"/>
        <v>650299.65</v>
      </c>
      <c r="O18" s="30">
        <f t="shared" si="8"/>
        <v>0</v>
      </c>
      <c r="P18" s="30">
        <f t="shared" si="9"/>
        <v>0</v>
      </c>
      <c r="Q18" s="27">
        <f t="shared" si="10"/>
        <v>242934950.96161211</v>
      </c>
      <c r="R18" s="8">
        <f t="shared" si="11"/>
        <v>5052954.894828666</v>
      </c>
      <c r="S18" s="25">
        <f t="shared" si="12"/>
        <v>2.0799620947202117E-2</v>
      </c>
      <c r="T18" s="17" t="s">
        <v>1438</v>
      </c>
      <c r="U18" s="10">
        <f>IF(N18&gt;=0,MIN(N18*0.8, Q18*0.08-R18),IF(T18="Redeem",-MIN(-N18,#REF!)))</f>
        <v>520239.72000000003</v>
      </c>
      <c r="V18" s="10">
        <f t="shared" si="15"/>
        <v>18997605.250370935</v>
      </c>
      <c r="W18" s="10">
        <f t="shared" si="13"/>
        <v>0</v>
      </c>
      <c r="X18" s="10">
        <f t="shared" si="16"/>
        <v>130059.93</v>
      </c>
      <c r="Y18" s="29">
        <f t="shared" si="14"/>
        <v>5.3536936321917593E-4</v>
      </c>
    </row>
    <row r="19" spans="1:25">
      <c r="A19" t="s">
        <v>6</v>
      </c>
      <c r="B19" t="str">
        <f t="shared" si="0"/>
        <v>JCH GIF Brazil Bond</v>
      </c>
      <c r="C19" s="21" t="s">
        <v>1317</v>
      </c>
      <c r="D19" s="21" t="s">
        <v>103</v>
      </c>
      <c r="E19" s="21" t="s">
        <v>3</v>
      </c>
      <c r="F19" s="22">
        <f t="shared" si="1"/>
        <v>6996668.2000000002</v>
      </c>
      <c r="G19" s="86">
        <f t="shared" si="2"/>
        <v>7.0846260071685307</v>
      </c>
      <c r="H19" s="23">
        <v>43257</v>
      </c>
      <c r="I19" s="26">
        <v>2356875.63</v>
      </c>
      <c r="J19" s="32">
        <f t="shared" si="3"/>
        <v>7996870.71</v>
      </c>
      <c r="K19" s="33">
        <f t="shared" si="4"/>
        <v>0.12507423794525743</v>
      </c>
      <c r="L19" s="30">
        <f t="shared" si="5"/>
        <v>0</v>
      </c>
      <c r="M19" s="30">
        <f t="shared" si="6"/>
        <v>0</v>
      </c>
      <c r="N19" s="30">
        <f t="shared" si="7"/>
        <v>6996668.2000000002</v>
      </c>
      <c r="O19" s="30">
        <f t="shared" si="8"/>
        <v>0</v>
      </c>
      <c r="P19" s="30">
        <f t="shared" si="9"/>
        <v>0</v>
      </c>
      <c r="Q19" s="27">
        <f t="shared" si="10"/>
        <v>98758469.295633525</v>
      </c>
      <c r="R19" s="8">
        <f t="shared" si="11"/>
        <v>0</v>
      </c>
      <c r="S19" s="25">
        <f t="shared" si="12"/>
        <v>0</v>
      </c>
      <c r="T19" s="17" t="s">
        <v>1438</v>
      </c>
      <c r="U19" s="10">
        <f>IF(N19&gt;=0,MIN(N19*0.8, Q19*0.08-R19),IF(T19="Redeem",-MIN(-N19,#REF!)))</f>
        <v>5597334.5600000005</v>
      </c>
      <c r="V19" s="10">
        <f t="shared" si="15"/>
        <v>9777088.4602677189</v>
      </c>
      <c r="W19" s="10">
        <f t="shared" si="13"/>
        <v>0</v>
      </c>
      <c r="X19" s="10">
        <f t="shared" si="16"/>
        <v>1399333.6399999997</v>
      </c>
      <c r="Y19" s="29">
        <f t="shared" si="14"/>
        <v>1.4169252014337056E-2</v>
      </c>
    </row>
    <row r="20" spans="1:25">
      <c r="A20" t="s">
        <v>45</v>
      </c>
      <c r="B20" t="e">
        <f t="shared" si="0"/>
        <v>#N/A</v>
      </c>
      <c r="C20" s="21" t="s">
        <v>1318</v>
      </c>
      <c r="D20" s="21" t="s">
        <v>112</v>
      </c>
      <c r="E20" s="21" t="s">
        <v>3</v>
      </c>
      <c r="F20" s="22">
        <f t="shared" si="1"/>
        <v>1537647.32</v>
      </c>
      <c r="G20" s="86">
        <f t="shared" si="2"/>
        <v>1.7664724359168698</v>
      </c>
      <c r="H20" s="23">
        <v>43257</v>
      </c>
      <c r="I20" s="26">
        <v>1303244.3</v>
      </c>
      <c r="J20" s="32">
        <f t="shared" si="3"/>
        <v>1538326.96</v>
      </c>
      <c r="K20" s="33">
        <f t="shared" si="4"/>
        <v>4.4180464730326092E-4</v>
      </c>
      <c r="L20" s="30">
        <f t="shared" si="5"/>
        <v>0</v>
      </c>
      <c r="M20" s="30">
        <f t="shared" si="6"/>
        <v>0</v>
      </c>
      <c r="N20" s="30">
        <f t="shared" si="7"/>
        <v>1537647.32</v>
      </c>
      <c r="O20" s="30">
        <f t="shared" si="8"/>
        <v>0</v>
      </c>
      <c r="P20" s="30">
        <f t="shared" si="9"/>
        <v>0</v>
      </c>
      <c r="Q20" s="27">
        <f t="shared" si="10"/>
        <v>87046210.783464596</v>
      </c>
      <c r="R20" s="8">
        <f t="shared" si="11"/>
        <v>3016199.1551783755</v>
      </c>
      <c r="S20" s="25">
        <f t="shared" si="12"/>
        <v>3.4650550874425153E-2</v>
      </c>
      <c r="T20" s="17" t="s">
        <v>1438</v>
      </c>
      <c r="U20" s="10">
        <f>IF(N20&gt;=0,MIN(N20*0.8, Q20*0.08-R20),IF(T20="Redeem",-MIN(-N20,#REF!)))</f>
        <v>1230117.8560000001</v>
      </c>
      <c r="V20" s="10">
        <f t="shared" si="15"/>
        <v>5601375.7123846207</v>
      </c>
      <c r="W20" s="10">
        <f t="shared" si="13"/>
        <v>0</v>
      </c>
      <c r="X20" s="10">
        <f t="shared" si="16"/>
        <v>307529.46399999992</v>
      </c>
      <c r="Y20" s="29">
        <f t="shared" si="14"/>
        <v>3.5329448718337386E-3</v>
      </c>
    </row>
    <row r="21" spans="1:25" ht="25.5">
      <c r="A21" t="s">
        <v>20</v>
      </c>
      <c r="B21" t="str">
        <f t="shared" si="0"/>
        <v>JCH GIF GEM Inflation Linked Bond</v>
      </c>
      <c r="C21" s="21" t="s">
        <v>1319</v>
      </c>
      <c r="D21" s="21" t="s">
        <v>104</v>
      </c>
      <c r="E21" s="21" t="s">
        <v>3</v>
      </c>
      <c r="F21" s="22">
        <f t="shared" si="1"/>
        <v>535060.77</v>
      </c>
      <c r="G21" s="86">
        <f t="shared" si="2"/>
        <v>3.9476946874221137</v>
      </c>
      <c r="H21" s="23">
        <v>43257</v>
      </c>
      <c r="I21" s="26">
        <v>545235.21</v>
      </c>
      <c r="J21" s="32">
        <f t="shared" si="3"/>
        <v>535058</v>
      </c>
      <c r="K21" s="33">
        <f t="shared" si="4"/>
        <v>5.1770088476737598E-6</v>
      </c>
      <c r="L21" s="30">
        <f t="shared" si="5"/>
        <v>0</v>
      </c>
      <c r="M21" s="30">
        <f t="shared" si="6"/>
        <v>-120000</v>
      </c>
      <c r="N21" s="30">
        <f t="shared" si="7"/>
        <v>415058</v>
      </c>
      <c r="O21" s="30">
        <f t="shared" si="8"/>
        <v>1195642.0002222061</v>
      </c>
      <c r="P21" s="30">
        <f t="shared" si="9"/>
        <v>0</v>
      </c>
      <c r="Q21" s="27">
        <f t="shared" si="10"/>
        <v>13553752.56614387</v>
      </c>
      <c r="R21" s="8">
        <f t="shared" si="11"/>
        <v>28.71</v>
      </c>
      <c r="S21" s="25">
        <f t="shared" si="12"/>
        <v>2.1182325603106521E-6</v>
      </c>
      <c r="T21" s="17" t="s">
        <v>1438</v>
      </c>
      <c r="U21" s="10">
        <f>IF(N21&gt;=0,MIN(N21*0.8, Q21*0.08-R21),IF(T21="Redeem",-MIN(-N21,#REF!)))</f>
        <v>332046.40000000002</v>
      </c>
      <c r="V21" s="10">
        <f t="shared" si="15"/>
        <v>1341792.7940482432</v>
      </c>
      <c r="W21" s="10">
        <f t="shared" si="13"/>
        <v>1009746.3940482432</v>
      </c>
      <c r="X21" s="10">
        <f t="shared" si="16"/>
        <v>203014.37</v>
      </c>
      <c r="Y21" s="29">
        <f t="shared" si="14"/>
        <v>1.49784621645752E-2</v>
      </c>
    </row>
    <row r="22" spans="1:25">
      <c r="A22" t="s">
        <v>40</v>
      </c>
      <c r="B22" t="e">
        <f t="shared" si="0"/>
        <v>#N/A</v>
      </c>
      <c r="C22" s="21" t="s">
        <v>1262</v>
      </c>
      <c r="D22" s="21" t="s">
        <v>137</v>
      </c>
      <c r="E22" s="21" t="s">
        <v>3</v>
      </c>
      <c r="F22" s="22">
        <f t="shared" si="1"/>
        <v>706943.08</v>
      </c>
      <c r="G22" s="86">
        <f t="shared" si="2"/>
        <v>89.037630897645244</v>
      </c>
      <c r="H22" s="23">
        <v>43257</v>
      </c>
      <c r="I22" s="26">
        <v>241948.23</v>
      </c>
      <c r="J22" s="32">
        <f t="shared" si="3"/>
        <v>456659.56</v>
      </c>
      <c r="K22" s="33">
        <f t="shared" si="4"/>
        <v>0.54807463135119727</v>
      </c>
      <c r="L22" s="30">
        <f t="shared" si="5"/>
        <v>0</v>
      </c>
      <c r="M22" s="30">
        <f t="shared" si="6"/>
        <v>0</v>
      </c>
      <c r="N22" s="30">
        <f t="shared" si="7"/>
        <v>456659.56</v>
      </c>
      <c r="O22" s="30">
        <f t="shared" si="8"/>
        <v>0</v>
      </c>
      <c r="P22" s="30">
        <f t="shared" si="9"/>
        <v>0</v>
      </c>
      <c r="Q22" s="27">
        <f t="shared" si="10"/>
        <v>793982.3565304412</v>
      </c>
      <c r="R22" s="8">
        <f t="shared" si="11"/>
        <v>0</v>
      </c>
      <c r="S22" s="25">
        <f t="shared" si="12"/>
        <v>0</v>
      </c>
      <c r="T22" s="17" t="str">
        <f>IF(K22&gt;10%,IF(J22&gt;F22+M22,"SWEEP","CheckReconciliation"),IF(AND(N22&gt;0,S22&lt;=8%),"SWEEP",IF(AND(N22&lt;0,#REF!&gt; 0),"Redeem","Not Able to recommend")))</f>
        <v>CheckReconciliation</v>
      </c>
      <c r="U22" s="10">
        <f>IF(N22&gt;=0,MIN(N22*0.8, Q22*0.08-R22),IF(T22="Redeem",-MIN(-N22,#REF!)))</f>
        <v>63518.588522435297</v>
      </c>
      <c r="V22" s="10">
        <f t="shared" si="15"/>
        <v>78604.253296513678</v>
      </c>
      <c r="W22" s="10">
        <f t="shared" si="13"/>
        <v>0</v>
      </c>
      <c r="X22" s="10">
        <f t="shared" si="16"/>
        <v>643424.49147756468</v>
      </c>
      <c r="Y22" s="29">
        <f t="shared" si="14"/>
        <v>0.81037630897645252</v>
      </c>
    </row>
    <row r="23" spans="1:25">
      <c r="A23" t="s">
        <v>43</v>
      </c>
      <c r="B23" t="str">
        <f t="shared" si="0"/>
        <v>HARRISON LOWER CARBON BOND</v>
      </c>
      <c r="C23" s="21" t="s">
        <v>1320</v>
      </c>
      <c r="D23" s="21" t="s">
        <v>142</v>
      </c>
      <c r="E23" s="21" t="s">
        <v>3</v>
      </c>
      <c r="F23" s="22">
        <f t="shared" si="1"/>
        <v>669761.32999999996</v>
      </c>
      <c r="G23" s="86">
        <f t="shared" si="2"/>
        <v>2.3846926933085255</v>
      </c>
      <c r="H23" s="23">
        <v>43257</v>
      </c>
      <c r="I23" s="26">
        <v>352035.11</v>
      </c>
      <c r="J23" s="32">
        <f t="shared" si="3"/>
        <v>669762.28</v>
      </c>
      <c r="K23" s="33">
        <f t="shared" si="4"/>
        <v>1.4184137095177249E-6</v>
      </c>
      <c r="L23" s="30">
        <f t="shared" si="5"/>
        <v>0</v>
      </c>
      <c r="M23" s="30">
        <f t="shared" si="6"/>
        <v>0</v>
      </c>
      <c r="N23" s="30">
        <f t="shared" si="7"/>
        <v>669761.32999999996</v>
      </c>
      <c r="O23" s="30">
        <f t="shared" si="8"/>
        <v>0</v>
      </c>
      <c r="P23" s="30">
        <f t="shared" si="9"/>
        <v>0</v>
      </c>
      <c r="Q23" s="27">
        <f t="shared" si="10"/>
        <v>28085854.914528724</v>
      </c>
      <c r="R23" s="8">
        <f t="shared" si="11"/>
        <v>0</v>
      </c>
      <c r="S23" s="25">
        <f t="shared" si="12"/>
        <v>0</v>
      </c>
      <c r="T23" s="17" t="s">
        <v>1438</v>
      </c>
      <c r="U23" s="10">
        <f>IF(N23&gt;=0,MIN(N23*0.8, Q23*0.08-R23),IF(T23="Redeem",-MIN(-N23,#REF!)))</f>
        <v>535809.06400000001</v>
      </c>
      <c r="V23" s="10">
        <f t="shared" si="15"/>
        <v>2780499.636538344</v>
      </c>
      <c r="W23" s="10">
        <f t="shared" si="13"/>
        <v>0</v>
      </c>
      <c r="X23" s="10">
        <f t="shared" si="16"/>
        <v>133952.26599999995</v>
      </c>
      <c r="Y23" s="29">
        <f t="shared" si="14"/>
        <v>4.7693853866170501E-3</v>
      </c>
    </row>
    <row r="24" spans="1:25">
      <c r="A24" t="s">
        <v>25</v>
      </c>
      <c r="B24" t="str">
        <f t="shared" si="0"/>
        <v>JCH GIF Global Short Duration High Yield Bond</v>
      </c>
      <c r="C24" s="21" t="s">
        <v>1321</v>
      </c>
      <c r="D24" s="21" t="s">
        <v>118</v>
      </c>
      <c r="E24" s="21" t="s">
        <v>3</v>
      </c>
      <c r="F24" s="22">
        <f t="shared" si="1"/>
        <v>104462.85</v>
      </c>
      <c r="G24" s="86">
        <f t="shared" si="2"/>
        <v>98.966028385228896</v>
      </c>
      <c r="H24" s="23">
        <v>43257</v>
      </c>
      <c r="I24" s="26">
        <v>355704</v>
      </c>
      <c r="J24" s="32">
        <f t="shared" si="3"/>
        <v>104443.67</v>
      </c>
      <c r="K24" s="33">
        <f t="shared" si="4"/>
        <v>1.8363965954095224E-4</v>
      </c>
      <c r="L24" s="30">
        <f t="shared" si="5"/>
        <v>0</v>
      </c>
      <c r="M24" s="30">
        <f t="shared" si="6"/>
        <v>0</v>
      </c>
      <c r="N24" s="30">
        <f t="shared" si="7"/>
        <v>104443.67</v>
      </c>
      <c r="O24" s="30">
        <f t="shared" si="8"/>
        <v>0</v>
      </c>
      <c r="P24" s="30">
        <f t="shared" si="9"/>
        <v>0</v>
      </c>
      <c r="Q24" s="27">
        <f t="shared" si="10"/>
        <v>105554.25099345659</v>
      </c>
      <c r="R24" s="8">
        <f t="shared" si="11"/>
        <v>0</v>
      </c>
      <c r="S24" s="25">
        <f t="shared" si="12"/>
        <v>0</v>
      </c>
      <c r="T24" s="17" t="s">
        <v>1438</v>
      </c>
      <c r="U24" s="10">
        <f>IF(N24&gt;=0,MIN(N24*0.8, Q24*0.08-R24),IF(T24="Redeem",-MIN(-N24,#REF!)))</f>
        <v>8444.3400794765275</v>
      </c>
      <c r="V24" s="10">
        <f t="shared" si="15"/>
        <v>10449.870848352202</v>
      </c>
      <c r="W24" s="10">
        <f t="shared" si="13"/>
        <v>0</v>
      </c>
      <c r="X24" s="10">
        <f t="shared" si="16"/>
        <v>96018.509920523473</v>
      </c>
      <c r="Y24" s="29">
        <f t="shared" si="14"/>
        <v>0.90966028385228892</v>
      </c>
    </row>
    <row r="25" spans="1:25">
      <c r="A25" t="s">
        <v>42</v>
      </c>
      <c r="B25" t="str">
        <f t="shared" si="0"/>
        <v>HARRISON LOWER CARBON BOND</v>
      </c>
      <c r="C25" s="21" t="s">
        <v>1322</v>
      </c>
      <c r="D25" s="21" t="s">
        <v>139</v>
      </c>
      <c r="E25" s="21" t="s">
        <v>3</v>
      </c>
      <c r="F25" s="22">
        <f t="shared" si="1"/>
        <v>303863.44</v>
      </c>
      <c r="G25" s="86">
        <f t="shared" si="2"/>
        <v>0.66521789248826169</v>
      </c>
      <c r="H25" s="23">
        <v>43257</v>
      </c>
      <c r="I25" s="26">
        <v>147207.73000000001</v>
      </c>
      <c r="J25" s="32">
        <f t="shared" si="3"/>
        <v>319198.02</v>
      </c>
      <c r="K25" s="33">
        <f t="shared" si="4"/>
        <v>4.804096215885053E-2</v>
      </c>
      <c r="L25" s="30">
        <f t="shared" si="5"/>
        <v>0</v>
      </c>
      <c r="M25" s="30">
        <f t="shared" si="6"/>
        <v>0</v>
      </c>
      <c r="N25" s="30">
        <f t="shared" si="7"/>
        <v>303863.44</v>
      </c>
      <c r="O25" s="30">
        <f t="shared" si="8"/>
        <v>0</v>
      </c>
      <c r="P25" s="30">
        <f t="shared" si="9"/>
        <v>0</v>
      </c>
      <c r="Q25" s="27">
        <f t="shared" si="10"/>
        <v>45678783.362755373</v>
      </c>
      <c r="R25" s="8">
        <f t="shared" si="11"/>
        <v>0</v>
      </c>
      <c r="S25" s="25">
        <f t="shared" si="12"/>
        <v>0</v>
      </c>
      <c r="T25" s="17" t="s">
        <v>1438</v>
      </c>
      <c r="U25" s="10">
        <f>IF(N25&gt;=0,MIN(N25*0.8, Q25*0.08-R25),IF(T25="Redeem",-MIN(-N25,#REF!)))</f>
        <v>243090.75200000001</v>
      </c>
      <c r="V25" s="10">
        <f t="shared" si="15"/>
        <v>4522199.5529127819</v>
      </c>
      <c r="W25" s="10">
        <f t="shared" si="13"/>
        <v>0</v>
      </c>
      <c r="X25" s="10">
        <f t="shared" si="16"/>
        <v>60772.687999999995</v>
      </c>
      <c r="Y25" s="29">
        <f t="shared" si="14"/>
        <v>1.3304357849765233E-3</v>
      </c>
    </row>
    <row r="26" spans="1:25" ht="25.5">
      <c r="A26" t="s">
        <v>24</v>
      </c>
      <c r="B26" t="str">
        <f t="shared" si="0"/>
        <v>JCH GIF Global Short Duration High Yield Bond</v>
      </c>
      <c r="C26" s="21" t="s">
        <v>1323</v>
      </c>
      <c r="D26" s="21" t="s">
        <v>119</v>
      </c>
      <c r="E26" s="21" t="s">
        <v>3</v>
      </c>
      <c r="F26" s="22">
        <f t="shared" si="1"/>
        <v>2349703.12</v>
      </c>
      <c r="G26" s="86">
        <f t="shared" si="2"/>
        <v>2.8513624096318213</v>
      </c>
      <c r="H26" s="23">
        <v>43257</v>
      </c>
      <c r="I26" s="26">
        <v>385031.05</v>
      </c>
      <c r="J26" s="32">
        <f t="shared" si="3"/>
        <v>2349705.77</v>
      </c>
      <c r="K26" s="33">
        <f t="shared" si="4"/>
        <v>1.1278007798852483E-6</v>
      </c>
      <c r="L26" s="30">
        <f t="shared" si="5"/>
        <v>0</v>
      </c>
      <c r="M26" s="30">
        <f t="shared" si="6"/>
        <v>-590000</v>
      </c>
      <c r="N26" s="30">
        <f t="shared" si="7"/>
        <v>1759703.12</v>
      </c>
      <c r="O26" s="30">
        <f t="shared" si="8"/>
        <v>0</v>
      </c>
      <c r="P26" s="30">
        <f t="shared" si="9"/>
        <v>0</v>
      </c>
      <c r="Q26" s="27">
        <f t="shared" si="10"/>
        <v>82406330.113028407</v>
      </c>
      <c r="R26" s="8">
        <f t="shared" si="11"/>
        <v>0</v>
      </c>
      <c r="S26" s="25">
        <f t="shared" si="12"/>
        <v>0</v>
      </c>
      <c r="T26" s="17" t="s">
        <v>1438</v>
      </c>
      <c r="U26" s="10">
        <f>IF(N26&gt;=0,MIN(N26*0.8, Q26*0.08-R26),IF(T26="Redeem",-MIN(-N26,#REF!)))</f>
        <v>1407762.4960000003</v>
      </c>
      <c r="V26" s="10">
        <f t="shared" si="15"/>
        <v>8158226.6811898127</v>
      </c>
      <c r="W26" s="10">
        <f t="shared" si="13"/>
        <v>0</v>
      </c>
      <c r="X26" s="10">
        <f t="shared" si="16"/>
        <v>941940.62399999984</v>
      </c>
      <c r="Y26" s="29">
        <f t="shared" si="14"/>
        <v>1.1430440145896989E-2</v>
      </c>
    </row>
    <row r="27" spans="1:25">
      <c r="A27" t="s">
        <v>36</v>
      </c>
      <c r="B27" t="e">
        <f t="shared" si="0"/>
        <v>#N/A</v>
      </c>
      <c r="C27" s="21" t="s">
        <v>1263</v>
      </c>
      <c r="D27" s="21" t="s">
        <v>138</v>
      </c>
      <c r="E27" s="21" t="s">
        <v>3</v>
      </c>
      <c r="F27" s="22">
        <f t="shared" si="1"/>
        <v>166856.75</v>
      </c>
      <c r="G27" s="86">
        <f t="shared" si="2"/>
        <v>4.0355833244368169</v>
      </c>
      <c r="H27" s="23">
        <v>43257</v>
      </c>
      <c r="I27" s="26">
        <v>38256.120000000003</v>
      </c>
      <c r="J27" s="32">
        <f t="shared" si="3"/>
        <v>66935.55</v>
      </c>
      <c r="K27" s="33">
        <f t="shared" si="4"/>
        <v>1.4927971757907419</v>
      </c>
      <c r="L27" s="30">
        <f t="shared" si="5"/>
        <v>0</v>
      </c>
      <c r="M27" s="30">
        <f t="shared" si="6"/>
        <v>0</v>
      </c>
      <c r="N27" s="30">
        <f t="shared" si="7"/>
        <v>66935.55</v>
      </c>
      <c r="O27" s="30">
        <f t="shared" si="8"/>
        <v>0</v>
      </c>
      <c r="P27" s="30">
        <f t="shared" si="9"/>
        <v>0</v>
      </c>
      <c r="Q27" s="27">
        <f t="shared" si="10"/>
        <v>4134637.7112232116</v>
      </c>
      <c r="R27" s="8">
        <f t="shared" si="11"/>
        <v>0</v>
      </c>
      <c r="S27" s="25">
        <f t="shared" si="12"/>
        <v>0</v>
      </c>
      <c r="T27" s="17" t="str">
        <f>IF(K27&gt;10%,IF(J27&gt;F27+M27,"SWEEP","CheckReconciliation"),IF(AND(N27&gt;0,S27&lt;=8%),"SWEEP",IF(AND(N27&lt;0,#REF!&gt; 0),"Redeem","Not Able to recommend")))</f>
        <v>CheckReconciliation</v>
      </c>
      <c r="U27" s="10">
        <f>IF(N27&gt;=0,MIN(N27*0.8, Q27*0.08-R27),IF(T27="Redeem",-MIN(-N27,#REF!)))</f>
        <v>53548.44</v>
      </c>
      <c r="V27" s="10">
        <f t="shared" si="15"/>
        <v>409329.13341109798</v>
      </c>
      <c r="W27" s="10">
        <f t="shared" si="13"/>
        <v>0</v>
      </c>
      <c r="X27" s="10">
        <f t="shared" si="16"/>
        <v>113308.31</v>
      </c>
      <c r="Y27" s="29">
        <f t="shared" si="14"/>
        <v>2.7404652575105139E-2</v>
      </c>
    </row>
    <row r="28" spans="1:25">
      <c r="A28" t="s">
        <v>37</v>
      </c>
      <c r="B28" t="e">
        <f t="shared" si="0"/>
        <v>#N/A</v>
      </c>
      <c r="C28" s="21" t="s">
        <v>1264</v>
      </c>
      <c r="D28" s="21" t="s">
        <v>135</v>
      </c>
      <c r="E28" s="21" t="s">
        <v>3</v>
      </c>
      <c r="F28" s="22">
        <f t="shared" si="1"/>
        <v>165003.69</v>
      </c>
      <c r="G28" s="86">
        <f t="shared" si="2"/>
        <v>2.5210020815382661</v>
      </c>
      <c r="H28" s="23">
        <v>43257</v>
      </c>
      <c r="I28" s="26">
        <v>-13219.93</v>
      </c>
      <c r="J28" s="32">
        <f t="shared" si="3"/>
        <v>23773.439999999999</v>
      </c>
      <c r="K28" s="33">
        <f t="shared" si="4"/>
        <v>5.9406737098207074</v>
      </c>
      <c r="L28" s="30">
        <f t="shared" si="5"/>
        <v>0</v>
      </c>
      <c r="M28" s="30">
        <f t="shared" si="6"/>
        <v>0</v>
      </c>
      <c r="N28" s="30">
        <f t="shared" si="7"/>
        <v>23773.439999999999</v>
      </c>
      <c r="O28" s="30">
        <f t="shared" si="8"/>
        <v>0</v>
      </c>
      <c r="P28" s="30">
        <f t="shared" si="9"/>
        <v>0</v>
      </c>
      <c r="Q28" s="27">
        <f t="shared" si="10"/>
        <v>6545162.7830199171</v>
      </c>
      <c r="R28" s="8">
        <f t="shared" si="11"/>
        <v>0</v>
      </c>
      <c r="S28" s="25">
        <f t="shared" si="12"/>
        <v>0</v>
      </c>
      <c r="T28" s="17" t="str">
        <f>IF(K28&gt;10%,IF(J28&gt;F28+M28,"SWEEP","CheckReconciliation"),IF(AND(N28&gt;0,S28&lt;=8%),"SWEEP",IF(AND(N28&lt;0,#REF!&gt; 0),"Redeem","Not Able to recommend")))</f>
        <v>CheckReconciliation</v>
      </c>
      <c r="U28" s="10">
        <f>IF(N28&gt;=0,MIN(N28*0.8, Q28*0.08-R28),IF(T28="Redeem",-MIN(-N28,#REF!)))</f>
        <v>19018.752</v>
      </c>
      <c r="V28" s="10">
        <f t="shared" si="15"/>
        <v>647971.11551897181</v>
      </c>
      <c r="W28" s="10">
        <f t="shared" si="13"/>
        <v>0</v>
      </c>
      <c r="X28" s="10">
        <f t="shared" si="16"/>
        <v>145984.93799999999</v>
      </c>
      <c r="Y28" s="29">
        <f t="shared" si="14"/>
        <v>2.2304248624454074E-2</v>
      </c>
    </row>
    <row r="29" spans="1:25">
      <c r="A29" t="s">
        <v>35</v>
      </c>
      <c r="B29" t="e">
        <f t="shared" si="0"/>
        <v>#N/A</v>
      </c>
      <c r="C29" s="21" t="s">
        <v>1265</v>
      </c>
      <c r="D29" s="21" t="s">
        <v>132</v>
      </c>
      <c r="E29" s="21" t="s">
        <v>3</v>
      </c>
      <c r="F29" s="22">
        <f t="shared" si="1"/>
        <v>98152.13</v>
      </c>
      <c r="G29" s="86">
        <f t="shared" si="2"/>
        <v>1.7617813932598227</v>
      </c>
      <c r="H29" s="23">
        <v>43257</v>
      </c>
      <c r="I29" s="26">
        <v>22015.06</v>
      </c>
      <c r="J29" s="32">
        <f t="shared" si="3"/>
        <v>13924.08</v>
      </c>
      <c r="K29" s="33">
        <f t="shared" si="4"/>
        <v>6.0490926510045906</v>
      </c>
      <c r="L29" s="30">
        <f t="shared" si="5"/>
        <v>0</v>
      </c>
      <c r="M29" s="30">
        <f t="shared" si="6"/>
        <v>0</v>
      </c>
      <c r="N29" s="30">
        <f t="shared" si="7"/>
        <v>13924.08</v>
      </c>
      <c r="O29" s="30">
        <f t="shared" si="8"/>
        <v>0</v>
      </c>
      <c r="P29" s="30">
        <f t="shared" si="9"/>
        <v>0</v>
      </c>
      <c r="Q29" s="27">
        <f t="shared" si="10"/>
        <v>5571186.6622901037</v>
      </c>
      <c r="R29" s="8">
        <f t="shared" si="11"/>
        <v>0</v>
      </c>
      <c r="S29" s="25">
        <f t="shared" si="12"/>
        <v>0</v>
      </c>
      <c r="T29" s="17" t="str">
        <f>IF(K29&gt;10%,IF(J29&gt;F29+M29,"SWEEP","CheckReconciliation"),IF(AND(N29&gt;0,S29&lt;=8%),"SWEEP",IF(AND(N29&lt;0,#REF!&gt; 0),"Redeem","Not Able to recommend")))</f>
        <v>CheckReconciliation</v>
      </c>
      <c r="U29" s="10">
        <f>IF(N29&gt;=0,MIN(N29*0.8, Q29*0.08-R29),IF(T29="Redeem",-MIN(-N29,#REF!)))</f>
        <v>11139.264000000001</v>
      </c>
      <c r="V29" s="10">
        <f t="shared" si="15"/>
        <v>551547.47956672031</v>
      </c>
      <c r="W29" s="10">
        <f t="shared" si="13"/>
        <v>0</v>
      </c>
      <c r="X29" s="10">
        <f t="shared" si="16"/>
        <v>87012.866000000009</v>
      </c>
      <c r="Y29" s="29">
        <f t="shared" si="14"/>
        <v>1.5618372040730065E-2</v>
      </c>
    </row>
    <row r="30" spans="1:25">
      <c r="A30" t="s">
        <v>39</v>
      </c>
      <c r="B30" t="e">
        <f t="shared" si="0"/>
        <v>#N/A</v>
      </c>
      <c r="C30" s="21" t="s">
        <v>1266</v>
      </c>
      <c r="D30" s="21" t="s">
        <v>136</v>
      </c>
      <c r="E30" s="21" t="s">
        <v>3</v>
      </c>
      <c r="F30" s="22">
        <f t="shared" si="1"/>
        <v>40136.21</v>
      </c>
      <c r="G30" s="86">
        <f t="shared" si="2"/>
        <v>1.6557912786273659</v>
      </c>
      <c r="H30" s="23">
        <v>43257</v>
      </c>
      <c r="I30" s="26">
        <v>16487.86</v>
      </c>
      <c r="J30" s="32">
        <f t="shared" si="3"/>
        <v>14592.14</v>
      </c>
      <c r="K30" s="33">
        <f t="shared" si="4"/>
        <v>1.7505362475963087</v>
      </c>
      <c r="L30" s="30">
        <f t="shared" si="5"/>
        <v>0</v>
      </c>
      <c r="M30" s="30">
        <f t="shared" si="6"/>
        <v>0</v>
      </c>
      <c r="N30" s="30">
        <f t="shared" si="7"/>
        <v>14592.14</v>
      </c>
      <c r="O30" s="30">
        <f t="shared" si="8"/>
        <v>0</v>
      </c>
      <c r="P30" s="30">
        <f t="shared" si="9"/>
        <v>0</v>
      </c>
      <c r="Q30" s="27">
        <f t="shared" si="10"/>
        <v>2423989.6971357712</v>
      </c>
      <c r="R30" s="8">
        <f t="shared" si="11"/>
        <v>2383659.77</v>
      </c>
      <c r="S30" s="25">
        <f t="shared" si="12"/>
        <v>0.98336217056391551</v>
      </c>
      <c r="T30" s="17" t="str">
        <f>IF(K30&gt;10%,IF(J30&gt;F30+M30,"SWEEP","CheckReconciliation"),IF(AND(N30&gt;0,S30&lt;=8%),"SWEEP",IF(AND(N30&lt;0,#REF!&gt; 0),"Redeem","Not Able to recommend")))</f>
        <v>CheckReconciliation</v>
      </c>
      <c r="U30" s="10">
        <f>IF(N30&gt;=0,MIN(N30*0.8, Q30*0.08-R30),IF(T30="Redeem",-MIN(-N30,#REF!)))</f>
        <v>-2189740.5942291385</v>
      </c>
      <c r="V30" s="10">
        <f t="shared" si="15"/>
        <v>-2143684.7899835585</v>
      </c>
      <c r="W30" s="10">
        <f t="shared" si="13"/>
        <v>0</v>
      </c>
      <c r="X30" s="10">
        <f t="shared" si="16"/>
        <v>2229876.8042291384</v>
      </c>
      <c r="Y30" s="29">
        <f t="shared" si="14"/>
        <v>0.91992008335018915</v>
      </c>
    </row>
    <row r="31" spans="1:25">
      <c r="A31" t="s">
        <v>38</v>
      </c>
      <c r="B31" t="e">
        <f t="shared" si="0"/>
        <v>#N/A</v>
      </c>
      <c r="C31" s="21" t="s">
        <v>133</v>
      </c>
      <c r="D31" s="21" t="s">
        <v>134</v>
      </c>
      <c r="E31" s="21" t="s">
        <v>3</v>
      </c>
      <c r="F31" s="22">
        <f t="shared" si="1"/>
        <v>45433.120000000003</v>
      </c>
      <c r="G31" s="86">
        <f t="shared" si="2"/>
        <v>0.90871201475398422</v>
      </c>
      <c r="H31" s="23">
        <v>43257</v>
      </c>
      <c r="I31" s="26">
        <v>14746.78</v>
      </c>
      <c r="J31" s="32">
        <f t="shared" si="3"/>
        <v>45433.120000000003</v>
      </c>
      <c r="K31" s="33">
        <f t="shared" si="4"/>
        <v>0</v>
      </c>
      <c r="L31" s="30">
        <f t="shared" si="5"/>
        <v>0</v>
      </c>
      <c r="M31" s="30">
        <f t="shared" si="6"/>
        <v>0</v>
      </c>
      <c r="N31" s="30">
        <f t="shared" si="7"/>
        <v>45433.120000000003</v>
      </c>
      <c r="O31" s="30">
        <f t="shared" si="8"/>
        <v>0</v>
      </c>
      <c r="P31" s="30">
        <f t="shared" si="9"/>
        <v>0</v>
      </c>
      <c r="Q31" s="27">
        <f t="shared" si="10"/>
        <v>4999727.0050732326</v>
      </c>
      <c r="R31" s="8">
        <f t="shared" si="11"/>
        <v>0</v>
      </c>
      <c r="S31" s="25">
        <f t="shared" si="12"/>
        <v>0</v>
      </c>
      <c r="T31" s="17" t="s">
        <v>1438</v>
      </c>
      <c r="U31" s="10">
        <f>IF(N31&gt;=0,MIN(N31*0.8, Q31*0.08-R31),IF(T31="Redeem",-MIN(-N31,#REF!)))</f>
        <v>36346.496000000006</v>
      </c>
      <c r="V31" s="10">
        <f t="shared" si="15"/>
        <v>494972.97350225004</v>
      </c>
      <c r="W31" s="10">
        <f t="shared" si="13"/>
        <v>0</v>
      </c>
      <c r="X31" s="10">
        <f t="shared" si="16"/>
        <v>9086.6239999999962</v>
      </c>
      <c r="Y31" s="29">
        <f t="shared" si="14"/>
        <v>1.8174240295079675E-3</v>
      </c>
    </row>
    <row r="32" spans="1:25">
      <c r="A32" t="s">
        <v>34</v>
      </c>
      <c r="B32" t="e">
        <f t="shared" si="0"/>
        <v>#N/A</v>
      </c>
      <c r="C32" s="21" t="s">
        <v>1267</v>
      </c>
      <c r="D32" s="21" t="s">
        <v>131</v>
      </c>
      <c r="E32" s="21" t="s">
        <v>3</v>
      </c>
      <c r="F32" s="22">
        <f t="shared" si="1"/>
        <v>18759.21</v>
      </c>
      <c r="G32" s="86">
        <f t="shared" si="2"/>
        <v>-112.01024719083541</v>
      </c>
      <c r="H32" s="23">
        <v>43257</v>
      </c>
      <c r="I32" s="26">
        <v>9526.2999999999993</v>
      </c>
      <c r="J32" s="32">
        <f t="shared" si="3"/>
        <v>14384.21</v>
      </c>
      <c r="K32" s="33">
        <f t="shared" si="4"/>
        <v>0.30415295661006064</v>
      </c>
      <c r="L32" s="30">
        <f t="shared" si="5"/>
        <v>0</v>
      </c>
      <c r="M32" s="30">
        <f t="shared" si="6"/>
        <v>0</v>
      </c>
      <c r="N32" s="30">
        <f t="shared" si="7"/>
        <v>14384.21</v>
      </c>
      <c r="O32" s="30">
        <f t="shared" si="8"/>
        <v>0</v>
      </c>
      <c r="P32" s="30">
        <f t="shared" si="9"/>
        <v>0</v>
      </c>
      <c r="Q32" s="27">
        <f t="shared" si="10"/>
        <v>-16747.762343599992</v>
      </c>
      <c r="R32" s="8">
        <f t="shared" si="11"/>
        <v>0</v>
      </c>
      <c r="S32" s="25">
        <f t="shared" si="12"/>
        <v>0</v>
      </c>
      <c r="T32" s="17" t="str">
        <f>IF(K32&gt;10%,IF(J32&gt;F32+M32,"SWEEP","CheckReconciliation"),IF(AND(N32&gt;0,S32&lt;=8%),"SWEEP",IF(AND(N32&lt;0,#REF!&gt; 0),"Redeem","Not Able to recommend")))</f>
        <v>CheckReconciliation</v>
      </c>
      <c r="U32" s="10">
        <f>IF(N32&gt;=0,MIN(N32*0.8, Q32*0.08-R32),IF(T32="Redeem",-MIN(-N32,#REF!)))</f>
        <v>-1339.8209874879994</v>
      </c>
      <c r="V32" s="10">
        <f t="shared" si="15"/>
        <v>-1658.0284720163993</v>
      </c>
      <c r="W32" s="10">
        <f t="shared" si="13"/>
        <v>-318.20748452839985</v>
      </c>
      <c r="X32" s="10">
        <f t="shared" si="16"/>
        <v>20099.030987487997</v>
      </c>
      <c r="Y32" s="29">
        <f t="shared" si="14"/>
        <v>-1.200102471908354</v>
      </c>
    </row>
    <row r="33" spans="1:25">
      <c r="A33" t="s">
        <v>30</v>
      </c>
      <c r="B33" t="e">
        <f t="shared" si="0"/>
        <v>#N/A</v>
      </c>
      <c r="C33" s="21" t="s">
        <v>1324</v>
      </c>
      <c r="D33" s="21" t="s">
        <v>127</v>
      </c>
      <c r="E33" s="21" t="s">
        <v>3</v>
      </c>
      <c r="F33" s="22">
        <f t="shared" si="1"/>
        <v>785.44</v>
      </c>
      <c r="G33" s="86">
        <f t="shared" si="2"/>
        <v>100.00000000671227</v>
      </c>
      <c r="H33" s="23">
        <v>43257</v>
      </c>
      <c r="I33" s="26">
        <v>4.53</v>
      </c>
      <c r="J33" s="32">
        <f t="shared" si="3"/>
        <v>785.44</v>
      </c>
      <c r="K33" s="33">
        <f t="shared" si="4"/>
        <v>0</v>
      </c>
      <c r="L33" s="30">
        <f t="shared" si="5"/>
        <v>0</v>
      </c>
      <c r="M33" s="30">
        <f t="shared" si="6"/>
        <v>0</v>
      </c>
      <c r="N33" s="30">
        <f t="shared" si="7"/>
        <v>785.44</v>
      </c>
      <c r="O33" s="30">
        <f t="shared" si="8"/>
        <v>0</v>
      </c>
      <c r="P33" s="30">
        <f t="shared" si="9"/>
        <v>0</v>
      </c>
      <c r="Q33" s="27">
        <f t="shared" si="10"/>
        <v>785.43999994727915</v>
      </c>
      <c r="R33" s="8">
        <f t="shared" si="11"/>
        <v>0</v>
      </c>
      <c r="S33" s="25">
        <f t="shared" si="12"/>
        <v>0</v>
      </c>
      <c r="T33" s="17" t="s">
        <v>1438</v>
      </c>
      <c r="U33" s="10">
        <f>IF(N33&gt;=0,MIN(N33*0.8, Q33*0.08-R33),IF(T33="Redeem",-MIN(-N33,#REF!)))</f>
        <v>62.835199995782332</v>
      </c>
      <c r="V33" s="10">
        <f t="shared" si="15"/>
        <v>77.75855999478064</v>
      </c>
      <c r="W33" s="10">
        <f t="shared" si="13"/>
        <v>0</v>
      </c>
      <c r="X33" s="10">
        <f t="shared" si="16"/>
        <v>722.60480000421774</v>
      </c>
      <c r="Y33" s="29">
        <f t="shared" si="14"/>
        <v>0.92000000006712279</v>
      </c>
    </row>
    <row r="34" spans="1:25">
      <c r="A34" t="s">
        <v>31</v>
      </c>
      <c r="B34" t="str">
        <f t="shared" si="0"/>
        <v>JCH GIF GEM Inflation Linked Bond</v>
      </c>
      <c r="C34" s="21" t="s">
        <v>1325</v>
      </c>
      <c r="D34" s="21" t="s">
        <v>129</v>
      </c>
      <c r="E34" s="21" t="s">
        <v>3</v>
      </c>
      <c r="F34" s="22">
        <f t="shared" si="1"/>
        <v>0.04</v>
      </c>
      <c r="G34" s="86">
        <f t="shared" si="2"/>
        <v>90.211210808560011</v>
      </c>
      <c r="H34" s="23">
        <v>43257</v>
      </c>
      <c r="I34" s="26">
        <v>0.03</v>
      </c>
      <c r="J34" s="32">
        <f t="shared" si="3"/>
        <v>0.03</v>
      </c>
      <c r="K34" s="33">
        <f t="shared" si="4"/>
        <v>0.33333333333333343</v>
      </c>
      <c r="L34" s="30">
        <f t="shared" si="5"/>
        <v>0</v>
      </c>
      <c r="M34" s="30">
        <f t="shared" si="6"/>
        <v>0</v>
      </c>
      <c r="N34" s="30">
        <f t="shared" si="7"/>
        <v>0.03</v>
      </c>
      <c r="O34" s="30">
        <f t="shared" si="8"/>
        <v>0</v>
      </c>
      <c r="P34" s="30">
        <f t="shared" si="9"/>
        <v>0</v>
      </c>
      <c r="Q34" s="27">
        <f t="shared" si="10"/>
        <v>4.4340387011194464E-2</v>
      </c>
      <c r="R34" s="8">
        <f t="shared" si="11"/>
        <v>0</v>
      </c>
      <c r="S34" s="25">
        <f t="shared" si="12"/>
        <v>0</v>
      </c>
      <c r="T34" s="17" t="str">
        <f>IF(K34&gt;10%,IF(J34&gt;F34+M34,"SWEEP","CheckReconciliation"),IF(AND(N34&gt;0,S34&lt;=8%),"SWEEP",IF(AND(N34&lt;0,#REF!&gt; 0),"Redeem","Not Able to recommend")))</f>
        <v>CheckReconciliation</v>
      </c>
      <c r="U34" s="10">
        <f>IF(N34&gt;=0,MIN(N34*0.8, Q34*0.08-R34),IF(T34="Redeem",-MIN(-N34,#REF!)))</f>
        <v>3.5472309608955573E-3</v>
      </c>
      <c r="V34" s="10">
        <f t="shared" si="15"/>
        <v>4.3896983141082525E-3</v>
      </c>
      <c r="W34" s="10">
        <f t="shared" si="13"/>
        <v>0</v>
      </c>
      <c r="X34" s="10">
        <f t="shared" si="16"/>
        <v>3.6452769039104445E-2</v>
      </c>
      <c r="Y34" s="29">
        <f t="shared" si="14"/>
        <v>0.8221121080856002</v>
      </c>
    </row>
    <row r="35" spans="1:25">
      <c r="A35" t="s">
        <v>32</v>
      </c>
      <c r="B35" t="str">
        <f t="shared" si="0"/>
        <v>JCH GIF GEM Inflation Linked Bond</v>
      </c>
      <c r="C35" s="21" t="s">
        <v>1326</v>
      </c>
      <c r="D35" s="21" t="s">
        <v>128</v>
      </c>
      <c r="E35" s="21" t="s">
        <v>3</v>
      </c>
      <c r="F35" s="22">
        <f t="shared" si="1"/>
        <v>-0.55000000000000004</v>
      </c>
      <c r="G35" s="86">
        <f t="shared" si="2"/>
        <v>3.8494333724175123</v>
      </c>
      <c r="H35" s="23">
        <v>43257</v>
      </c>
      <c r="I35" s="26">
        <v>0.01</v>
      </c>
      <c r="J35" s="32">
        <f t="shared" si="3"/>
        <v>-0.03</v>
      </c>
      <c r="K35" s="33">
        <f t="shared" si="4"/>
        <v>17.333333333333336</v>
      </c>
      <c r="L35" s="30">
        <f t="shared" si="5"/>
        <v>0</v>
      </c>
      <c r="M35" s="30">
        <f t="shared" si="6"/>
        <v>0</v>
      </c>
      <c r="N35" s="30">
        <f t="shared" si="7"/>
        <v>-0.55000000000000004</v>
      </c>
      <c r="O35" s="30">
        <f t="shared" si="8"/>
        <v>0</v>
      </c>
      <c r="P35" s="30">
        <f t="shared" si="9"/>
        <v>0</v>
      </c>
      <c r="Q35" s="27">
        <f t="shared" si="10"/>
        <v>-14.287817109420192</v>
      </c>
      <c r="R35" s="8">
        <f t="shared" si="11"/>
        <v>0</v>
      </c>
      <c r="S35" s="25">
        <f t="shared" si="12"/>
        <v>0</v>
      </c>
      <c r="T35" s="17" t="s">
        <v>1438</v>
      </c>
      <c r="U35" s="10" t="b">
        <f>IF(N35&gt;=0,MIN(N35*0.8, Q35*0.08-R35),IF(T35="Redeem",-MIN(-N35,#REF!)))</f>
        <v>0</v>
      </c>
      <c r="V35" s="10">
        <f t="shared" si="15"/>
        <v>-1.414493893832599</v>
      </c>
      <c r="W35" s="10">
        <f t="shared" si="13"/>
        <v>-1.414493893832599</v>
      </c>
      <c r="X35" s="10">
        <f t="shared" si="16"/>
        <v>-0.55000000000000004</v>
      </c>
      <c r="Y35" s="29">
        <f t="shared" si="14"/>
        <v>3.8494333724175121E-2</v>
      </c>
    </row>
    <row r="36" spans="1:25">
      <c r="A36" t="s">
        <v>41</v>
      </c>
      <c r="B36" t="str">
        <f t="shared" si="0"/>
        <v>HARRISON LOWER CARBON BOND</v>
      </c>
      <c r="C36" s="21" t="s">
        <v>1327</v>
      </c>
      <c r="D36" s="21" t="s">
        <v>140</v>
      </c>
      <c r="E36" s="21" t="s">
        <v>3</v>
      </c>
      <c r="F36" s="22">
        <f t="shared" si="1"/>
        <v>0</v>
      </c>
      <c r="G36" s="86">
        <f t="shared" si="2"/>
        <v>0</v>
      </c>
      <c r="H36" s="23">
        <v>43257</v>
      </c>
      <c r="I36" s="26">
        <v>0</v>
      </c>
      <c r="J36" s="32">
        <f t="shared" si="3"/>
        <v>0.05</v>
      </c>
      <c r="K36" s="33">
        <f t="shared" si="4"/>
        <v>1</v>
      </c>
      <c r="L36" s="30">
        <f t="shared" si="5"/>
        <v>0</v>
      </c>
      <c r="M36" s="30">
        <f t="shared" si="6"/>
        <v>0</v>
      </c>
      <c r="N36" s="30">
        <f t="shared" si="7"/>
        <v>0</v>
      </c>
      <c r="O36" s="30">
        <f t="shared" si="8"/>
        <v>0</v>
      </c>
      <c r="P36" s="30">
        <f t="shared" si="9"/>
        <v>0</v>
      </c>
      <c r="Q36" s="27">
        <f t="shared" si="10"/>
        <v>4.231862348442976E-2</v>
      </c>
      <c r="R36" s="8">
        <f t="shared" si="11"/>
        <v>0</v>
      </c>
      <c r="S36" s="25">
        <f t="shared" si="12"/>
        <v>0</v>
      </c>
      <c r="T36" s="17" t="s">
        <v>1438</v>
      </c>
      <c r="U36" s="10">
        <f>IF(N36&gt;=0,MIN(N36*0.8, Q36*0.08-R36),IF(T36="Redeem",-MIN(-N36,#REF!)))</f>
        <v>0</v>
      </c>
      <c r="V36" s="10">
        <f t="shared" si="15"/>
        <v>4.1895437249585468E-3</v>
      </c>
      <c r="W36" s="10">
        <f t="shared" si="13"/>
        <v>0</v>
      </c>
      <c r="X36" s="10">
        <f t="shared" si="16"/>
        <v>0</v>
      </c>
      <c r="Y36" s="29">
        <f t="shared" si="14"/>
        <v>0</v>
      </c>
    </row>
    <row r="37" spans="1:25" ht="25.5">
      <c r="A37" t="s">
        <v>23</v>
      </c>
      <c r="B37" t="str">
        <f t="shared" si="0"/>
        <v>JCH GIF Global High Yield Bond</v>
      </c>
      <c r="C37" s="21" t="s">
        <v>1328</v>
      </c>
      <c r="D37" s="21" t="s">
        <v>116</v>
      </c>
      <c r="E37" s="21" t="s">
        <v>3</v>
      </c>
      <c r="F37" s="22">
        <f t="shared" si="1"/>
        <v>1275799.28</v>
      </c>
      <c r="G37" s="86">
        <f t="shared" si="2"/>
        <v>0.79256433171631235</v>
      </c>
      <c r="H37" s="23">
        <v>43257</v>
      </c>
      <c r="I37" s="26">
        <v>642551.47</v>
      </c>
      <c r="J37" s="32">
        <f t="shared" si="3"/>
        <v>1275804.02</v>
      </c>
      <c r="K37" s="33">
        <f t="shared" si="4"/>
        <v>3.7153041734346368E-6</v>
      </c>
      <c r="L37" s="30">
        <f t="shared" si="5"/>
        <v>0</v>
      </c>
      <c r="M37" s="30">
        <f t="shared" si="6"/>
        <v>0</v>
      </c>
      <c r="N37" s="30">
        <f t="shared" si="7"/>
        <v>1275799.28</v>
      </c>
      <c r="O37" s="30">
        <f t="shared" si="8"/>
        <v>0</v>
      </c>
      <c r="P37" s="30">
        <f t="shared" si="9"/>
        <v>0</v>
      </c>
      <c r="Q37" s="27">
        <f t="shared" si="10"/>
        <v>160971069.3436372</v>
      </c>
      <c r="R37" s="8">
        <f t="shared" si="11"/>
        <v>0</v>
      </c>
      <c r="S37" s="25">
        <f t="shared" si="12"/>
        <v>0</v>
      </c>
      <c r="T37" s="17" t="s">
        <v>1438</v>
      </c>
      <c r="U37" s="10">
        <f>IF(N37&gt;=0,MIN(N37*0.8, Q37*0.08-R37),IF(T37="Redeem",-MIN(-N37,#REF!)))</f>
        <v>1020639.4240000001</v>
      </c>
      <c r="V37" s="10">
        <f t="shared" si="15"/>
        <v>15936135.865020083</v>
      </c>
      <c r="W37" s="10">
        <f t="shared" si="13"/>
        <v>0</v>
      </c>
      <c r="X37" s="10">
        <f t="shared" si="16"/>
        <v>255159.85599999991</v>
      </c>
      <c r="Y37" s="29">
        <f t="shared" si="14"/>
        <v>1.5851286634326243E-3</v>
      </c>
    </row>
    <row r="38" spans="1:25">
      <c r="A38" t="s">
        <v>19</v>
      </c>
      <c r="B38" t="str">
        <f t="shared" si="0"/>
        <v>JCH GIF Global High Income Bond</v>
      </c>
      <c r="C38" s="21" t="s">
        <v>1329</v>
      </c>
      <c r="D38" s="21" t="s">
        <v>109</v>
      </c>
      <c r="E38" s="21" t="s">
        <v>3</v>
      </c>
      <c r="F38" s="22">
        <f t="shared" si="1"/>
        <v>547265.1</v>
      </c>
      <c r="G38" s="86">
        <f t="shared" si="2"/>
        <v>0.28587483306667272</v>
      </c>
      <c r="H38" s="23">
        <v>43257</v>
      </c>
      <c r="I38" s="26">
        <v>-13648.47</v>
      </c>
      <c r="J38" s="32">
        <f t="shared" si="3"/>
        <v>563999.09</v>
      </c>
      <c r="K38" s="33">
        <f t="shared" si="4"/>
        <v>2.9670242907661414E-2</v>
      </c>
      <c r="L38" s="30">
        <f t="shared" si="5"/>
        <v>0</v>
      </c>
      <c r="M38" s="30">
        <f t="shared" si="6"/>
        <v>0</v>
      </c>
      <c r="N38" s="30">
        <f t="shared" si="7"/>
        <v>547265.1</v>
      </c>
      <c r="O38" s="30">
        <f t="shared" si="8"/>
        <v>0</v>
      </c>
      <c r="P38" s="30">
        <f t="shared" si="9"/>
        <v>0</v>
      </c>
      <c r="Q38" s="27">
        <f t="shared" si="10"/>
        <v>191435214.5410313</v>
      </c>
      <c r="R38" s="8">
        <f t="shared" si="11"/>
        <v>14036801.119999999</v>
      </c>
      <c r="S38" s="25">
        <f t="shared" si="12"/>
        <v>7.3324028463903221E-2</v>
      </c>
      <c r="T38" s="17" t="s">
        <v>1438</v>
      </c>
      <c r="U38" s="10">
        <f>IF(N38&gt;=0,MIN(N38*0.8, Q38*0.08-R38),IF(T38="Redeem",-MIN(-N38,#REF!)))</f>
        <v>437812.08</v>
      </c>
      <c r="V38" s="10">
        <f t="shared" si="15"/>
        <v>4915285.1195620988</v>
      </c>
      <c r="W38" s="10">
        <f t="shared" si="13"/>
        <v>0</v>
      </c>
      <c r="X38" s="10">
        <f t="shared" si="16"/>
        <v>109453.01999999996</v>
      </c>
      <c r="Y38" s="29">
        <f t="shared" si="14"/>
        <v>5.7174966613334518E-4</v>
      </c>
    </row>
    <row r="39" spans="1:25">
      <c r="J39" s="18"/>
    </row>
    <row r="40" spans="1:25">
      <c r="J40" s="18"/>
    </row>
    <row r="41" spans="1:25">
      <c r="J41" s="18"/>
    </row>
    <row r="42" spans="1:25">
      <c r="J42" s="18"/>
    </row>
    <row r="43" spans="1:25">
      <c r="J43" s="18"/>
    </row>
    <row r="44" spans="1:25">
      <c r="J44" s="18"/>
    </row>
    <row r="45" spans="1:25">
      <c r="J45" s="18"/>
    </row>
    <row r="46" spans="1:25">
      <c r="J46" s="18"/>
    </row>
    <row r="47" spans="1:25">
      <c r="J47" s="18"/>
    </row>
    <row r="48" spans="1:25">
      <c r="J48" s="18"/>
    </row>
    <row r="49" spans="10:10">
      <c r="J49" s="18"/>
    </row>
    <row r="50" spans="10:10">
      <c r="J50" s="18"/>
    </row>
    <row r="51" spans="10:10">
      <c r="J51" s="18"/>
    </row>
    <row r="52" spans="10:10">
      <c r="J52" s="18"/>
    </row>
    <row r="53" spans="10:10">
      <c r="J53" s="18"/>
    </row>
    <row r="54" spans="10:10">
      <c r="J54" s="18"/>
    </row>
    <row r="55" spans="10:10">
      <c r="J55" s="18"/>
    </row>
    <row r="56" spans="10:10">
      <c r="J56" s="18"/>
    </row>
    <row r="57" spans="10:10">
      <c r="J57" s="18"/>
    </row>
    <row r="58" spans="10:10">
      <c r="J58" s="18"/>
    </row>
    <row r="59" spans="10:10">
      <c r="J59" s="18"/>
    </row>
    <row r="60" spans="10:10">
      <c r="J60" s="18"/>
    </row>
    <row r="61" spans="10:10">
      <c r="J61" s="18"/>
    </row>
    <row r="62" spans="10:10">
      <c r="J62" s="18"/>
    </row>
    <row r="63" spans="10:10">
      <c r="J63" s="18"/>
    </row>
    <row r="64" spans="10:10">
      <c r="J64" s="18"/>
    </row>
    <row r="65" spans="10:10">
      <c r="J65" s="18"/>
    </row>
    <row r="66" spans="10:10">
      <c r="J66" s="18"/>
    </row>
    <row r="67" spans="10:10">
      <c r="J67" s="18"/>
    </row>
    <row r="68" spans="10:10">
      <c r="J68" s="18"/>
    </row>
    <row r="69" spans="10:10">
      <c r="J69" s="18"/>
    </row>
    <row r="70" spans="10:10">
      <c r="J70" s="18"/>
    </row>
    <row r="71" spans="10:10">
      <c r="J71" s="18"/>
    </row>
    <row r="72" spans="10:10">
      <c r="J72" s="18"/>
    </row>
    <row r="73" spans="10:10">
      <c r="J73" s="18"/>
    </row>
    <row r="74" spans="10:10">
      <c r="J74" s="18"/>
    </row>
    <row r="75" spans="10:10">
      <c r="J75" s="18"/>
    </row>
    <row r="76" spans="10:10">
      <c r="J76" s="18"/>
    </row>
    <row r="77" spans="10:10">
      <c r="J77" s="18"/>
    </row>
    <row r="78" spans="10:10">
      <c r="J78" s="18"/>
    </row>
    <row r="79" spans="10:10">
      <c r="J79" s="18"/>
    </row>
    <row r="80" spans="10:10">
      <c r="J80" s="18"/>
    </row>
    <row r="81" spans="10:10">
      <c r="J81" s="18"/>
    </row>
    <row r="82" spans="10:10">
      <c r="J82" s="18"/>
    </row>
    <row r="83" spans="10:10">
      <c r="J83" s="18"/>
    </row>
    <row r="84" spans="10:10">
      <c r="J84" s="18"/>
    </row>
    <row r="85" spans="10:10">
      <c r="J85" s="18"/>
    </row>
    <row r="86" spans="10:10">
      <c r="J86" s="18"/>
    </row>
    <row r="87" spans="10:10">
      <c r="J87" s="18"/>
    </row>
    <row r="88" spans="10:10">
      <c r="J88" s="18"/>
    </row>
    <row r="89" spans="10:10">
      <c r="J89" s="18"/>
    </row>
    <row r="90" spans="10:10">
      <c r="J90" s="18"/>
    </row>
    <row r="91" spans="10:10">
      <c r="J91" s="18"/>
    </row>
    <row r="92" spans="10:10">
      <c r="J92" s="18"/>
    </row>
    <row r="93" spans="10:10">
      <c r="J93" s="18"/>
    </row>
    <row r="94" spans="10:10">
      <c r="J94" s="18"/>
    </row>
    <row r="95" spans="10:10">
      <c r="J95" s="18"/>
    </row>
    <row r="96" spans="10:10">
      <c r="J96" s="18"/>
    </row>
    <row r="97" spans="10:10">
      <c r="J97" s="18"/>
    </row>
    <row r="98" spans="10:10">
      <c r="J98" s="18"/>
    </row>
    <row r="99" spans="10:10">
      <c r="J99" s="18"/>
    </row>
    <row r="100" spans="10:10">
      <c r="J100" s="18"/>
    </row>
    <row r="101" spans="10:10">
      <c r="J101" s="18"/>
    </row>
    <row r="102" spans="10:10">
      <c r="J102" s="18"/>
    </row>
    <row r="103" spans="10:10">
      <c r="J103" s="18"/>
    </row>
    <row r="104" spans="10:10">
      <c r="J104" s="18"/>
    </row>
    <row r="105" spans="10:10">
      <c r="J105" s="18"/>
    </row>
    <row r="106" spans="10:10">
      <c r="J106" s="18"/>
    </row>
    <row r="107" spans="10:10">
      <c r="J107" s="18"/>
    </row>
    <row r="108" spans="10:10">
      <c r="J108" s="18"/>
    </row>
    <row r="109" spans="10:10">
      <c r="J109" s="18"/>
    </row>
    <row r="110" spans="10:10">
      <c r="J110" s="18"/>
    </row>
    <row r="111" spans="10:10">
      <c r="J111" s="18"/>
    </row>
    <row r="112" spans="10:10">
      <c r="J112" s="18"/>
    </row>
    <row r="113" spans="10:10">
      <c r="J113" s="18"/>
    </row>
    <row r="114" spans="10:10">
      <c r="J114" s="18"/>
    </row>
    <row r="115" spans="10:10">
      <c r="J115" s="18"/>
    </row>
    <row r="116" spans="10:10">
      <c r="J116" s="18"/>
    </row>
    <row r="117" spans="10:10">
      <c r="J117" s="18"/>
    </row>
    <row r="118" spans="10:10">
      <c r="J118" s="18"/>
    </row>
    <row r="119" spans="10:10">
      <c r="J119" s="18"/>
    </row>
    <row r="120" spans="10:10">
      <c r="J120" s="18"/>
    </row>
    <row r="121" spans="10:10">
      <c r="J121" s="18"/>
    </row>
    <row r="122" spans="10:10">
      <c r="J122" s="18"/>
    </row>
    <row r="123" spans="10:10">
      <c r="J123" s="18"/>
    </row>
    <row r="124" spans="10:10">
      <c r="J124" s="18"/>
    </row>
    <row r="125" spans="10:10">
      <c r="J125" s="18"/>
    </row>
    <row r="126" spans="10:10">
      <c r="J126" s="18"/>
    </row>
    <row r="127" spans="10:10">
      <c r="J127" s="18"/>
    </row>
    <row r="128" spans="10:10">
      <c r="J128" s="18"/>
    </row>
    <row r="129" spans="10:10">
      <c r="J129" s="18"/>
    </row>
    <row r="130" spans="10:10">
      <c r="J130" s="18"/>
    </row>
    <row r="131" spans="10:10">
      <c r="J131" s="18"/>
    </row>
    <row r="132" spans="10:10">
      <c r="J132" s="18"/>
    </row>
    <row r="133" spans="10:10">
      <c r="J133" s="18"/>
    </row>
    <row r="134" spans="10:10">
      <c r="J134" s="18"/>
    </row>
    <row r="135" spans="10:10">
      <c r="J135" s="18"/>
    </row>
    <row r="136" spans="10:10">
      <c r="J136" s="18"/>
    </row>
    <row r="137" spans="10:10">
      <c r="J137" s="18"/>
    </row>
    <row r="138" spans="10:10">
      <c r="J138" s="18"/>
    </row>
    <row r="139" spans="10:10">
      <c r="J139" s="18"/>
    </row>
    <row r="140" spans="10:10">
      <c r="J140" s="18"/>
    </row>
    <row r="141" spans="10:10">
      <c r="J141" s="18"/>
    </row>
    <row r="142" spans="10:10">
      <c r="J142" s="18"/>
    </row>
    <row r="143" spans="10:10">
      <c r="J143" s="18"/>
    </row>
    <row r="144" spans="10:10">
      <c r="J144" s="18"/>
    </row>
    <row r="145" spans="10:10">
      <c r="J145" s="18"/>
    </row>
    <row r="146" spans="10:10">
      <c r="J146" s="18"/>
    </row>
    <row r="147" spans="10:10">
      <c r="J147" s="18"/>
    </row>
    <row r="148" spans="10:10">
      <c r="J148" s="18"/>
    </row>
    <row r="149" spans="10:10">
      <c r="J149" s="18"/>
    </row>
    <row r="150" spans="10:10">
      <c r="J150" s="18"/>
    </row>
    <row r="151" spans="10:10">
      <c r="J151" s="18"/>
    </row>
    <row r="152" spans="10:10">
      <c r="J152" s="18"/>
    </row>
    <row r="153" spans="10:10">
      <c r="J153" s="18"/>
    </row>
    <row r="154" spans="10:10">
      <c r="J154" s="18"/>
    </row>
    <row r="155" spans="10:10">
      <c r="J155" s="18"/>
    </row>
    <row r="156" spans="10:10">
      <c r="J156" s="18"/>
    </row>
    <row r="157" spans="10:10">
      <c r="J157" s="18"/>
    </row>
    <row r="158" spans="10:10">
      <c r="J158" s="18"/>
    </row>
    <row r="159" spans="10:10">
      <c r="J159" s="18"/>
    </row>
    <row r="160" spans="10:10">
      <c r="J160" s="18"/>
    </row>
    <row r="161" spans="10:10">
      <c r="J161" s="18"/>
    </row>
    <row r="162" spans="10:10">
      <c r="J162" s="18"/>
    </row>
  </sheetData>
  <sheetProtection formatCells="0" formatColumns="0" formatRows="0" sort="0" autoFilter="0" pivotTables="0"/>
  <conditionalFormatting sqref="AI2">
    <cfRule type="cellIs" dxfId="50" priority="91" operator="equal">
      <formula>"CHECK RECONCILIATION"</formula>
    </cfRule>
    <cfRule type="cellIs" dxfId="49" priority="92" operator="equal">
      <formula>"REDEEM"</formula>
    </cfRule>
    <cfRule type="cellIs" dxfId="48" priority="93" operator="equal">
      <formula>"SWEEP"</formula>
    </cfRule>
  </conditionalFormatting>
  <conditionalFormatting sqref="T2:T38">
    <cfRule type="containsText" dxfId="47" priority="41" operator="containsText" text="CheckReconciliation">
      <formula>NOT(ISERROR(SEARCH("CheckReconciliation",T2)))</formula>
    </cfRule>
    <cfRule type="containsText" dxfId="46" priority="42" operator="containsText" text="Redeem">
      <formula>NOT(ISERROR(SEARCH("Redeem",T2)))</formula>
    </cfRule>
    <cfRule type="containsText" dxfId="45" priority="43" operator="containsText" text="SWEEP">
      <formula>NOT(ISERROR(SEARCH("SWEEP",T2)))</formula>
    </cfRule>
  </conditionalFormatting>
  <conditionalFormatting sqref="T3:T38">
    <cfRule type="cellIs" dxfId="44" priority="40" operator="equal">
      <formula>"Not Able to Recommend"</formula>
    </cfRule>
  </conditionalFormatting>
  <conditionalFormatting sqref="T2">
    <cfRule type="cellIs" dxfId="43" priority="39" operator="equal">
      <formula>"Not Able to Recommend"</formula>
    </cfRule>
  </conditionalFormatting>
  <conditionalFormatting sqref="T2">
    <cfRule type="cellIs" dxfId="42" priority="37" operator="equal">
      <formula>"Not Able to Recommend"</formula>
    </cfRule>
  </conditionalFormatting>
  <conditionalFormatting sqref="T2">
    <cfRule type="cellIs" dxfId="41" priority="34" operator="equal">
      <formula>"Not Able to Recommend"</formula>
    </cfRule>
  </conditionalFormatting>
  <conditionalFormatting sqref="T2">
    <cfRule type="cellIs" dxfId="40" priority="33" operator="equal">
      <formula>"Not Able to Recommend"</formula>
    </cfRule>
  </conditionalFormatting>
  <conditionalFormatting sqref="T2">
    <cfRule type="cellIs" dxfId="39" priority="32" operator="equal">
      <formula>"Not Able to Recommend"</formula>
    </cfRule>
  </conditionalFormatting>
  <conditionalFormatting sqref="T1:T1048576">
    <cfRule type="cellIs" dxfId="38" priority="26" operator="equal">
      <formula>"DEPOSIT"</formula>
    </cfRule>
  </conditionalFormatting>
  <conditionalFormatting sqref="T35:T38">
    <cfRule type="cellIs" dxfId="37" priority="1" operator="equal">
      <formula>"Not Able to Recommend"</formula>
    </cfRule>
  </conditionalFormatting>
  <conditionalFormatting sqref="T3:T21">
    <cfRule type="cellIs" dxfId="36" priority="25" operator="equal">
      <formula>"Not Able to Recommend"</formula>
    </cfRule>
  </conditionalFormatting>
  <conditionalFormatting sqref="T3:T21">
    <cfRule type="cellIs" dxfId="35" priority="24" operator="equal">
      <formula>"Not Able to Recommend"</formula>
    </cfRule>
  </conditionalFormatting>
  <conditionalFormatting sqref="T3:T21">
    <cfRule type="cellIs" dxfId="34" priority="23" operator="equal">
      <formula>"Not Able to Recommend"</formula>
    </cfRule>
  </conditionalFormatting>
  <conditionalFormatting sqref="T3:T21">
    <cfRule type="cellIs" dxfId="33" priority="22" operator="equal">
      <formula>"Not Able to Recommend"</formula>
    </cfRule>
  </conditionalFormatting>
  <conditionalFormatting sqref="T3:T21">
    <cfRule type="cellIs" dxfId="32" priority="21" operator="equal">
      <formula>"Not Able to Recommend"</formula>
    </cfRule>
  </conditionalFormatting>
  <conditionalFormatting sqref="T23:T26">
    <cfRule type="cellIs" dxfId="31" priority="20" operator="equal">
      <formula>"Not Able to Recommend"</formula>
    </cfRule>
  </conditionalFormatting>
  <conditionalFormatting sqref="T23:T26">
    <cfRule type="cellIs" dxfId="30" priority="19" operator="equal">
      <formula>"Not Able to Recommend"</formula>
    </cfRule>
  </conditionalFormatting>
  <conditionalFormatting sqref="T23:T26">
    <cfRule type="cellIs" dxfId="29" priority="18" operator="equal">
      <formula>"Not Able to Recommend"</formula>
    </cfRule>
  </conditionalFormatting>
  <conditionalFormatting sqref="T23:T26">
    <cfRule type="cellIs" dxfId="28" priority="17" operator="equal">
      <formula>"Not Able to Recommend"</formula>
    </cfRule>
  </conditionalFormatting>
  <conditionalFormatting sqref="T23:T26">
    <cfRule type="cellIs" dxfId="27" priority="16" operator="equal">
      <formula>"Not Able to Recommend"</formula>
    </cfRule>
  </conditionalFormatting>
  <conditionalFormatting sqref="T31">
    <cfRule type="cellIs" dxfId="26" priority="15" operator="equal">
      <formula>"Not Able to Recommend"</formula>
    </cfRule>
  </conditionalFormatting>
  <conditionalFormatting sqref="T31">
    <cfRule type="cellIs" dxfId="25" priority="14" operator="equal">
      <formula>"Not Able to Recommend"</formula>
    </cfRule>
  </conditionalFormatting>
  <conditionalFormatting sqref="T31">
    <cfRule type="cellIs" dxfId="24" priority="13" operator="equal">
      <formula>"Not Able to Recommend"</formula>
    </cfRule>
  </conditionalFormatting>
  <conditionalFormatting sqref="T31">
    <cfRule type="cellIs" dxfId="23" priority="12" operator="equal">
      <formula>"Not Able to Recommend"</formula>
    </cfRule>
  </conditionalFormatting>
  <conditionalFormatting sqref="T31">
    <cfRule type="cellIs" dxfId="22" priority="11" operator="equal">
      <formula>"Not Able to Recommend"</formula>
    </cfRule>
  </conditionalFormatting>
  <conditionalFormatting sqref="T33">
    <cfRule type="cellIs" dxfId="21" priority="10" operator="equal">
      <formula>"Not Able to Recommend"</formula>
    </cfRule>
  </conditionalFormatting>
  <conditionalFormatting sqref="T33">
    <cfRule type="cellIs" dxfId="20" priority="9" operator="equal">
      <formula>"Not Able to Recommend"</formula>
    </cfRule>
  </conditionalFormatting>
  <conditionalFormatting sqref="T33">
    <cfRule type="cellIs" dxfId="19" priority="8" operator="equal">
      <formula>"Not Able to Recommend"</formula>
    </cfRule>
  </conditionalFormatting>
  <conditionalFormatting sqref="T33">
    <cfRule type="cellIs" dxfId="18" priority="7" operator="equal">
      <formula>"Not Able to Recommend"</formula>
    </cfRule>
  </conditionalFormatting>
  <conditionalFormatting sqref="T33">
    <cfRule type="cellIs" dxfId="17" priority="6" operator="equal">
      <formula>"Not Able to Recommend"</formula>
    </cfRule>
  </conditionalFormatting>
  <conditionalFormatting sqref="T35:T38">
    <cfRule type="cellIs" dxfId="16" priority="5" operator="equal">
      <formula>"Not Able to Recommend"</formula>
    </cfRule>
  </conditionalFormatting>
  <conditionalFormatting sqref="T35:T38">
    <cfRule type="cellIs" dxfId="15" priority="4" operator="equal">
      <formula>"Not Able to Recommend"</formula>
    </cfRule>
  </conditionalFormatting>
  <conditionalFormatting sqref="T35:T38">
    <cfRule type="cellIs" dxfId="14" priority="3" operator="equal">
      <formula>"Not Able to Recommend"</formula>
    </cfRule>
  </conditionalFormatting>
  <conditionalFormatting sqref="T35:T38">
    <cfRule type="cellIs" dxfId="13" priority="2" operator="equal">
      <formula>"Not Able to Recommend"</formula>
    </cfRule>
  </conditionalFormatting>
  <pageMargins left="0.75" right="0.75" top="1" bottom="1" header="0.5" footer="0.5"/>
  <pageSetup paperSize="17" scale="63" fitToHeight="0" orientation="landscape" r:id="rId1"/>
  <headerFooter>
    <oddFooter>&amp;LINTERNAL</oddFooter>
    <evenFooter>&amp;LINTERNAL</evenFooter>
    <firstFooter>&amp;LINTERNAL</first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9" id="{76411224-A7F6-4492-9360-ADAD885BF8D7}">
            <x14:iconSet custom="1">
              <x14:cfvo type="percent">
                <xm:f>0</xm:f>
              </x14:cfvo>
              <x14:cfvo type="num">
                <xm:f>0.05</xm:f>
              </x14:cfvo>
              <x14:cfvo type="num">
                <xm:f>0.1</xm:f>
              </x14:cfvo>
              <x14:cfIcon iconSet="3Symbols" iconId="2"/>
              <x14:cfIcon iconSet="3Symbols" iconId="1"/>
              <x14:cfIcon iconSet="3Symbols" iconId="0"/>
            </x14:iconSet>
          </x14:cfRule>
          <xm:sqref>K2:K38</xm:sqref>
        </x14:conditionalFormatting>
        <x14:conditionalFormatting xmlns:xm="http://schemas.microsoft.com/office/excel/2006/main">
          <x14:cfRule type="iconSet" priority="151" id="{9EA909B7-DC67-4179-AA21-12AB92479A21}">
            <x14:iconSet custom="1">
              <x14:cfvo type="percent">
                <xm:f>0</xm:f>
              </x14:cfvo>
              <x14:cfvo type="num">
                <xm:f>0.05</xm:f>
              </x14:cfvo>
              <x14:cfvo type="num">
                <xm:f>0.1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S2:S38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K16"/>
  <sheetViews>
    <sheetView zoomScale="115" zoomScaleNormal="115" workbookViewId="0">
      <selection activeCell="C5" sqref="C5"/>
    </sheetView>
  </sheetViews>
  <sheetFormatPr defaultRowHeight="12.75"/>
  <cols>
    <col min="1" max="1" width="41.42578125" bestFit="1" customWidth="1"/>
    <col min="2" max="2" width="12.7109375" bestFit="1" customWidth="1"/>
    <col min="3" max="3" width="13.85546875" bestFit="1" customWidth="1"/>
    <col min="4" max="4" width="15.140625" bestFit="1" customWidth="1"/>
    <col min="5" max="5" width="13.5703125" bestFit="1" customWidth="1"/>
    <col min="6" max="6" width="13.42578125" bestFit="1" customWidth="1"/>
    <col min="7" max="7" width="16" bestFit="1" customWidth="1"/>
    <col min="8" max="8" width="20.42578125" bestFit="1" customWidth="1"/>
    <col min="9" max="9" width="17.5703125" bestFit="1" customWidth="1"/>
    <col min="10" max="10" width="7.85546875" bestFit="1" customWidth="1"/>
    <col min="11" max="11" width="8.7109375" bestFit="1" customWidth="1"/>
  </cols>
  <sheetData>
    <row r="1" spans="1:11" ht="22.5">
      <c r="A1" s="37" t="s">
        <v>962</v>
      </c>
      <c r="B1" s="41" t="s">
        <v>958</v>
      </c>
      <c r="C1" s="41" t="s">
        <v>1442</v>
      </c>
      <c r="D1" s="42" t="s">
        <v>964</v>
      </c>
      <c r="E1" s="41" t="s">
        <v>960</v>
      </c>
      <c r="F1" s="41" t="s">
        <v>959</v>
      </c>
      <c r="G1" s="41" t="s">
        <v>956</v>
      </c>
      <c r="H1" s="41" t="s">
        <v>957</v>
      </c>
      <c r="I1" s="42" t="s">
        <v>963</v>
      </c>
      <c r="J1" s="44" t="s">
        <v>961</v>
      </c>
      <c r="K1" s="44" t="s">
        <v>965</v>
      </c>
    </row>
    <row r="2" spans="1:11">
      <c r="A2" s="34" t="s">
        <v>1309</v>
      </c>
      <c r="B2" s="35" t="e">
        <v>#N/A</v>
      </c>
      <c r="C2" s="35">
        <v>8749328.4900000002</v>
      </c>
      <c r="D2" s="35">
        <v>60588333.335367844</v>
      </c>
      <c r="E2" s="35">
        <v>-810000</v>
      </c>
      <c r="F2" s="35">
        <v>310000</v>
      </c>
      <c r="G2" s="35">
        <v>170664398.24099308</v>
      </c>
      <c r="H2" s="35">
        <v>0</v>
      </c>
      <c r="I2" s="35">
        <v>0</v>
      </c>
      <c r="J2" s="36">
        <f>IF(G2&lt;&gt;0,H2/G2,0)</f>
        <v>0</v>
      </c>
      <c r="K2" s="36">
        <f>IF(G2&lt;&gt;0,I2/G2,0)</f>
        <v>0</v>
      </c>
    </row>
    <row r="3" spans="1:11" hidden="1">
      <c r="A3" s="34" t="s">
        <v>1330</v>
      </c>
      <c r="B3" s="35" t="e">
        <v>#N/A</v>
      </c>
      <c r="C3" s="35">
        <v>510367.13999999996</v>
      </c>
      <c r="D3" s="35">
        <v>424617.5</v>
      </c>
      <c r="E3" s="35">
        <v>0</v>
      </c>
      <c r="F3" s="35">
        <v>0</v>
      </c>
      <c r="G3" s="35">
        <v>64802597.691674329</v>
      </c>
      <c r="H3" s="35">
        <v>5911086.1089037685</v>
      </c>
      <c r="I3" s="35">
        <v>0</v>
      </c>
      <c r="J3" s="36">
        <f t="shared" ref="J3:J14" si="0">IF(G3&lt;&gt;0,H3/G3,0)</f>
        <v>9.1216807959277377E-2</v>
      </c>
      <c r="K3" s="36">
        <f t="shared" ref="K3:K14" si="1">IF(G3&lt;&gt;0,I3/G3,0)</f>
        <v>0</v>
      </c>
    </row>
    <row r="4" spans="1:11" hidden="1">
      <c r="A4" s="34" t="s">
        <v>1268</v>
      </c>
      <c r="B4" s="35" t="e">
        <v>#N/A</v>
      </c>
      <c r="C4" s="35">
        <v>1793620.72</v>
      </c>
      <c r="D4" s="35">
        <v>0</v>
      </c>
      <c r="E4" s="35">
        <v>0</v>
      </c>
      <c r="F4" s="35">
        <v>0</v>
      </c>
      <c r="G4" s="35">
        <v>117599507.19081903</v>
      </c>
      <c r="H4" s="35">
        <v>0</v>
      </c>
      <c r="I4" s="35">
        <v>0</v>
      </c>
      <c r="J4" s="36">
        <f t="shared" si="0"/>
        <v>0</v>
      </c>
      <c r="K4" s="36">
        <f t="shared" si="1"/>
        <v>0</v>
      </c>
    </row>
    <row r="5" spans="1:11">
      <c r="A5" s="34" t="s">
        <v>1269</v>
      </c>
      <c r="B5" s="35" t="e">
        <v>#N/A</v>
      </c>
      <c r="C5" s="35">
        <v>134081498.12</v>
      </c>
      <c r="D5" s="35">
        <v>0</v>
      </c>
      <c r="E5" s="35">
        <v>-710000</v>
      </c>
      <c r="F5" s="35">
        <v>6324131.2640000004</v>
      </c>
      <c r="G5" s="35">
        <v>1829601637.3794854</v>
      </c>
      <c r="H5" s="35">
        <v>0</v>
      </c>
      <c r="I5" s="35">
        <v>0</v>
      </c>
      <c r="J5" s="36">
        <f t="shared" si="0"/>
        <v>0</v>
      </c>
      <c r="K5" s="36">
        <f t="shared" si="1"/>
        <v>0</v>
      </c>
    </row>
    <row r="6" spans="1:11" hidden="1">
      <c r="A6" s="34" t="s">
        <v>1270</v>
      </c>
      <c r="B6" s="35" t="e">
        <v>#N/A</v>
      </c>
      <c r="C6" s="35">
        <v>386459.35</v>
      </c>
      <c r="D6" s="35">
        <v>1193789</v>
      </c>
      <c r="E6" s="35">
        <v>-120000</v>
      </c>
      <c r="F6" s="35">
        <v>0</v>
      </c>
      <c r="G6" s="35">
        <v>13429022.608535161</v>
      </c>
      <c r="H6" s="35">
        <v>28.66</v>
      </c>
      <c r="I6" s="35">
        <v>28.66</v>
      </c>
      <c r="J6" s="36">
        <f t="shared" si="0"/>
        <v>2.1341836137638488E-6</v>
      </c>
      <c r="K6" s="36">
        <f t="shared" si="1"/>
        <v>2.1341836137638488E-6</v>
      </c>
    </row>
    <row r="7" spans="1:11" hidden="1">
      <c r="A7" s="34" t="s">
        <v>1271</v>
      </c>
      <c r="B7" s="35" t="e">
        <v>#N/A</v>
      </c>
      <c r="C7" s="35">
        <v>21823424.77</v>
      </c>
      <c r="D7" s="35">
        <v>0</v>
      </c>
      <c r="E7" s="35">
        <v>-1930165.1145794264</v>
      </c>
      <c r="F7" s="35">
        <v>0</v>
      </c>
      <c r="G7" s="35">
        <v>2363362803.1734734</v>
      </c>
      <c r="H7" s="35">
        <v>2453866.8938274179</v>
      </c>
      <c r="I7" s="35">
        <v>84894.080000000002</v>
      </c>
      <c r="J7" s="36">
        <f t="shared" si="0"/>
        <v>1.0382946243092332E-3</v>
      </c>
      <c r="K7" s="36">
        <f t="shared" si="1"/>
        <v>3.5920883533415201E-5</v>
      </c>
    </row>
    <row r="8" spans="1:11" hidden="1">
      <c r="A8" s="34" t="s">
        <v>1272</v>
      </c>
      <c r="B8" s="35" t="e">
        <v>#N/A</v>
      </c>
      <c r="C8" s="35">
        <v>82124.679999999993</v>
      </c>
      <c r="D8" s="35">
        <v>0</v>
      </c>
      <c r="E8" s="35">
        <v>0</v>
      </c>
      <c r="F8" s="35">
        <v>0</v>
      </c>
      <c r="G8" s="35">
        <v>299877163.03096938</v>
      </c>
      <c r="H8" s="35">
        <v>0</v>
      </c>
      <c r="I8" s="35">
        <v>0</v>
      </c>
      <c r="J8" s="36">
        <f t="shared" si="0"/>
        <v>0</v>
      </c>
      <c r="K8" s="36">
        <f t="shared" si="1"/>
        <v>0</v>
      </c>
    </row>
    <row r="9" spans="1:11">
      <c r="A9" s="34" t="s">
        <v>1273</v>
      </c>
      <c r="B9" s="35" t="e">
        <v>#N/A</v>
      </c>
      <c r="C9" s="35">
        <v>67391229.920000002</v>
      </c>
      <c r="D9" s="35">
        <v>19926800</v>
      </c>
      <c r="E9" s="35">
        <v>-1524265.8</v>
      </c>
      <c r="F9" s="35">
        <v>940000</v>
      </c>
      <c r="G9" s="35">
        <v>3733524967.2285104</v>
      </c>
      <c r="H9" s="35">
        <v>0</v>
      </c>
      <c r="I9" s="35">
        <v>0</v>
      </c>
      <c r="J9" s="36">
        <f t="shared" si="0"/>
        <v>0</v>
      </c>
      <c r="K9" s="36">
        <f t="shared" si="1"/>
        <v>0</v>
      </c>
    </row>
    <row r="10" spans="1:11" hidden="1">
      <c r="A10" s="34" t="s">
        <v>1274</v>
      </c>
      <c r="B10" s="35" t="e">
        <v>#N/A</v>
      </c>
      <c r="C10" s="35">
        <v>6196954.3200000003</v>
      </c>
      <c r="D10" s="35">
        <v>19951200</v>
      </c>
      <c r="E10" s="35">
        <v>-220000</v>
      </c>
      <c r="F10" s="35">
        <v>0</v>
      </c>
      <c r="G10" s="35">
        <v>219625414.72939035</v>
      </c>
      <c r="H10" s="35">
        <v>0</v>
      </c>
      <c r="I10" s="35">
        <v>0</v>
      </c>
      <c r="J10" s="36">
        <f t="shared" si="0"/>
        <v>0</v>
      </c>
      <c r="K10" s="36">
        <f t="shared" si="1"/>
        <v>0</v>
      </c>
    </row>
    <row r="11" spans="1:11">
      <c r="A11" s="34" t="s">
        <v>1275</v>
      </c>
      <c r="B11" s="35" t="e">
        <v>#N/A</v>
      </c>
      <c r="C11" s="35">
        <v>180474393.13</v>
      </c>
      <c r="D11" s="35">
        <v>1047408148.1774395</v>
      </c>
      <c r="E11" s="35">
        <v>-3560000</v>
      </c>
      <c r="F11" s="35">
        <v>5870000</v>
      </c>
      <c r="G11" s="35">
        <v>2787547679.500062</v>
      </c>
      <c r="H11" s="35">
        <v>18602304.390000001</v>
      </c>
      <c r="I11" s="35">
        <v>18602304.390000001</v>
      </c>
      <c r="J11" s="36">
        <f t="shared" si="0"/>
        <v>6.6733582807581848E-3</v>
      </c>
      <c r="K11" s="36">
        <f t="shared" si="1"/>
        <v>6.6733582807581848E-3</v>
      </c>
    </row>
    <row r="12" spans="1:11" hidden="1">
      <c r="A12" s="34" t="s">
        <v>1276</v>
      </c>
      <c r="B12" s="35" t="e">
        <v>#N/A</v>
      </c>
      <c r="C12" s="35">
        <v>32634096.860000003</v>
      </c>
      <c r="D12" s="35">
        <v>0</v>
      </c>
      <c r="E12" s="35">
        <v>-985734.55999999994</v>
      </c>
      <c r="F12" s="35">
        <v>455799.87</v>
      </c>
      <c r="G12" s="35">
        <v>1194906419.7231841</v>
      </c>
      <c r="H12" s="35">
        <v>22222327.75</v>
      </c>
      <c r="I12" s="35">
        <v>22222327.75</v>
      </c>
      <c r="J12" s="36">
        <f t="shared" si="0"/>
        <v>1.859754653853822E-2</v>
      </c>
      <c r="K12" s="36">
        <f>IF(G12&lt;&gt;0,I12/G12,0)</f>
        <v>1.859754653853822E-2</v>
      </c>
    </row>
    <row r="13" spans="1:11" hidden="1">
      <c r="A13" s="34" t="s">
        <v>1277</v>
      </c>
      <c r="B13" s="35" t="e">
        <v>#N/A</v>
      </c>
      <c r="C13" s="35">
        <v>49675553.93</v>
      </c>
      <c r="D13" s="35">
        <v>0</v>
      </c>
      <c r="E13" s="35">
        <v>-1084815.05</v>
      </c>
      <c r="F13" s="35">
        <v>0</v>
      </c>
      <c r="G13" s="35">
        <v>1488117766.5558817</v>
      </c>
      <c r="H13" s="35">
        <v>144802705.68046001</v>
      </c>
      <c r="I13" s="35">
        <v>22514967.34</v>
      </c>
      <c r="J13" s="36">
        <f t="shared" si="0"/>
        <v>9.7305945090349399E-2</v>
      </c>
      <c r="K13" s="36">
        <f t="shared" si="1"/>
        <v>1.5129829000099178E-2</v>
      </c>
    </row>
    <row r="14" spans="1:11" hidden="1">
      <c r="A14" s="34" t="s">
        <v>1278</v>
      </c>
      <c r="B14" s="35" t="e">
        <v>#N/A</v>
      </c>
      <c r="C14" s="35">
        <v>4665928.55</v>
      </c>
      <c r="D14" s="35">
        <v>0</v>
      </c>
      <c r="E14" s="35">
        <v>-590000</v>
      </c>
      <c r="F14" s="35">
        <v>0</v>
      </c>
      <c r="G14" s="35">
        <v>427573301.30880731</v>
      </c>
      <c r="H14" s="35">
        <v>0</v>
      </c>
      <c r="I14" s="35">
        <v>0</v>
      </c>
      <c r="J14" s="36">
        <f t="shared" si="0"/>
        <v>0</v>
      </c>
      <c r="K14" s="36">
        <f t="shared" si="1"/>
        <v>0</v>
      </c>
    </row>
    <row r="15" spans="1:11" hidden="1">
      <c r="A15" s="34" t="s">
        <v>854</v>
      </c>
      <c r="B15" s="35" t="e">
        <v>#N/A</v>
      </c>
      <c r="C15" s="35">
        <v>14963304.640000002</v>
      </c>
      <c r="D15" s="35">
        <v>0</v>
      </c>
      <c r="E15" s="35">
        <v>0</v>
      </c>
      <c r="F15" s="35">
        <v>0</v>
      </c>
      <c r="G15" s="35">
        <v>238416841.04345036</v>
      </c>
      <c r="H15" s="35">
        <v>5413051.0918400008</v>
      </c>
      <c r="I15" s="35">
        <v>157703.85999999999</v>
      </c>
      <c r="J15" s="40"/>
      <c r="K15" s="43"/>
    </row>
    <row r="16" spans="1:11">
      <c r="A16" s="38" t="s">
        <v>148</v>
      </c>
      <c r="B16" s="39" t="e">
        <v>#N/A</v>
      </c>
      <c r="C16" s="39">
        <v>523428284.62</v>
      </c>
      <c r="D16" s="39">
        <v>1149492888.0128074</v>
      </c>
      <c r="E16" s="39">
        <v>-11534980.524579426</v>
      </c>
      <c r="F16" s="39">
        <v>13899931.134</v>
      </c>
      <c r="G16" s="39">
        <v>14949049519.405239</v>
      </c>
      <c r="H16" s="39">
        <v>199405370.57503119</v>
      </c>
      <c r="I16" s="39">
        <v>63582226.079999998</v>
      </c>
    </row>
  </sheetData>
  <pageMargins left="0.7" right="0.7" top="0.75" bottom="0.75" header="0.3" footer="0.3"/>
  <pageSetup orientation="portrait" horizontalDpi="90" verticalDpi="90" r:id="rId2"/>
  <headerFooter>
    <oddFooter>&amp;LINTERNAL</oddFooter>
    <evenFooter>&amp;LINTERNAL</evenFooter>
    <firstFooter>&amp;LINTERNAL</first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7588FF47-F106-4E0D-8898-4E256C3D348D}">
            <x14:iconSet custom="1">
              <x14:cfvo type="percent">
                <xm:f>0</xm:f>
              </x14:cfvo>
              <x14:cfvo type="num">
                <xm:f>0.08</xm:f>
              </x14:cfvo>
              <x14:cfvo type="num">
                <xm:f>0.1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J2:J15</xm:sqref>
        </x14:conditionalFormatting>
        <x14:conditionalFormatting xmlns:xm="http://schemas.microsoft.com/office/excel/2006/main">
          <x14:cfRule type="iconSet" priority="2" id="{5E6E0CB9-8BEA-48BD-88CD-AC7279A821ED}">
            <x14:iconSet custom="1">
              <x14:cfvo type="percent">
                <xm:f>0</xm:f>
              </x14:cfvo>
              <x14:cfvo type="num">
                <xm:f>0.08</xm:f>
              </x14:cfvo>
              <x14:cfvo type="num">
                <xm:f>0.1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K2</xm:sqref>
        </x14:conditionalFormatting>
        <x14:conditionalFormatting xmlns:xm="http://schemas.microsoft.com/office/excel/2006/main">
          <x14:cfRule type="iconSet" priority="1" id="{9A5FC078-B214-4CC3-9390-31CDF83772EF}">
            <x14:iconSet custom="1">
              <x14:cfvo type="percent">
                <xm:f>0</xm:f>
              </x14:cfvo>
              <x14:cfvo type="num">
                <xm:f>0.08</xm:f>
              </x14:cfvo>
              <x14:cfvo type="num">
                <xm:f>0.1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K3:K14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/>
  <dimension ref="A1:L23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85546875" bestFit="1" customWidth="1"/>
    <col min="2" max="2" width="9.140625" bestFit="1" customWidth="1"/>
    <col min="3" max="3" width="8.5703125" bestFit="1" customWidth="1"/>
    <col min="4" max="4" width="11.85546875" bestFit="1" customWidth="1"/>
    <col min="5" max="5" width="4.7109375" bestFit="1" customWidth="1"/>
    <col min="6" max="6" width="12.5703125" bestFit="1" customWidth="1"/>
    <col min="7" max="7" width="11.85546875" bestFit="1" customWidth="1"/>
    <col min="8" max="8" width="11.7109375" bestFit="1" customWidth="1"/>
    <col min="9" max="9" width="17.7109375" bestFit="1" customWidth="1"/>
    <col min="10" max="10" width="20.42578125" bestFit="1" customWidth="1"/>
    <col min="11" max="11" width="13.7109375" bestFit="1" customWidth="1"/>
    <col min="12" max="12" width="41.42578125" bestFit="1" customWidth="1"/>
  </cols>
  <sheetData>
    <row r="1" spans="1:12" ht="13.5" thickBot="1">
      <c r="A1" s="74" t="s">
        <v>1254</v>
      </c>
      <c r="B1" s="71" t="s">
        <v>974</v>
      </c>
      <c r="C1" s="64" t="s">
        <v>975</v>
      </c>
      <c r="D1" s="64" t="s">
        <v>976</v>
      </c>
      <c r="E1" s="64" t="s">
        <v>977</v>
      </c>
      <c r="F1" s="64" t="s">
        <v>1036</v>
      </c>
      <c r="G1" s="64" t="s">
        <v>1260</v>
      </c>
      <c r="H1" s="65" t="s">
        <v>978</v>
      </c>
      <c r="I1" s="55" t="s">
        <v>1037</v>
      </c>
      <c r="J1" t="s">
        <v>1030</v>
      </c>
      <c r="K1" s="55" t="s">
        <v>1035</v>
      </c>
      <c r="L1" s="55" t="s">
        <v>1034</v>
      </c>
    </row>
    <row r="2" spans="1:12" ht="15">
      <c r="A2" s="75" t="str">
        <f>_xlfn.CONCAT(C2,B2)</f>
        <v>21HS001HSBUSYI</v>
      </c>
      <c r="B2" s="72" t="s">
        <v>220</v>
      </c>
      <c r="C2" s="58" t="s">
        <v>9</v>
      </c>
      <c r="D2" s="70" t="s">
        <v>1331</v>
      </c>
      <c r="E2" s="58" t="str">
        <f>IF(VLOOKUP(C2, 'Cash Mgmt Dashboard'!$A$2:$Y$11, 22,FALSE)="SWEEP", "Buy", "Sell")</f>
        <v>Sell</v>
      </c>
      <c r="F2" s="66">
        <f>I2</f>
        <v>138400000</v>
      </c>
      <c r="G2" s="58">
        <v>1</v>
      </c>
      <c r="H2" s="59" t="s">
        <v>979</v>
      </c>
      <c r="I2" s="69">
        <f>ROUNDDOWN(VLOOKUP(C2, 'Cash Mgmt Dashboard'!$A$2:$Y$11, 23,FALSE)/10000,0)*10000</f>
        <v>138400000</v>
      </c>
      <c r="J2" s="47" t="s">
        <v>107</v>
      </c>
      <c r="K2" s="56" t="s">
        <v>1031</v>
      </c>
      <c r="L2" s="56" t="s">
        <v>1279</v>
      </c>
    </row>
    <row r="3" spans="1:12" ht="15">
      <c r="A3" s="75" t="str">
        <f t="shared" ref="A3:A4" si="0">_xlfn.CONCAT(C3,B3)</f>
        <v>22HS002HSBUSYI</v>
      </c>
      <c r="B3" s="17" t="s">
        <v>220</v>
      </c>
      <c r="C3" s="54" t="s">
        <v>5</v>
      </c>
      <c r="D3" s="70" t="s">
        <v>1331</v>
      </c>
      <c r="E3" s="54" t="str">
        <f>IF(VLOOKUP(C3, 'Cash Mgmt Dashboard'!$A$2:$Y$11, 22,FALSE)="SWEEP", "Buy", "Sell")</f>
        <v>Sell</v>
      </c>
      <c r="F3" s="67">
        <f>I3</f>
        <v>0</v>
      </c>
      <c r="G3" s="54">
        <v>1</v>
      </c>
      <c r="H3" s="60" t="s">
        <v>979</v>
      </c>
      <c r="I3" s="69">
        <f>ROUNDDOWN(VLOOKUP(C3, 'Cash Mgmt Dashboard'!$A$2:$Y$11, 23,FALSE)/10000,0)*10000</f>
        <v>0</v>
      </c>
      <c r="J3" s="47" t="s">
        <v>106</v>
      </c>
      <c r="K3" s="56" t="s">
        <v>1032</v>
      </c>
      <c r="L3" s="56" t="s">
        <v>1280</v>
      </c>
    </row>
    <row r="4" spans="1:12" ht="15.75" thickBot="1">
      <c r="A4" s="76" t="str">
        <f t="shared" si="0"/>
        <v>24HS015HSBUSYI</v>
      </c>
      <c r="B4" s="73" t="s">
        <v>220</v>
      </c>
      <c r="C4" s="61" t="s">
        <v>4</v>
      </c>
      <c r="D4" s="70" t="s">
        <v>1331</v>
      </c>
      <c r="E4" s="62" t="str">
        <f>IF(VLOOKUP(C4, 'Cash Mgmt Dashboard'!$A$2:$Y$11, 22,FALSE)="SWEEP", "Buy", "Sell")</f>
        <v>Sell</v>
      </c>
      <c r="F4" s="68">
        <f>I4</f>
        <v>44900000</v>
      </c>
      <c r="G4" s="62">
        <v>1</v>
      </c>
      <c r="H4" s="63" t="s">
        <v>979</v>
      </c>
      <c r="I4" s="69">
        <f>ROUNDDOWN(VLOOKUP(C4, 'Cash Mgmt Dashboard'!$A$2:$Y$11, 23,FALSE)/10000,0)*10000</f>
        <v>44900000</v>
      </c>
      <c r="J4" s="47" t="s">
        <v>105</v>
      </c>
      <c r="K4" s="56" t="s">
        <v>1033</v>
      </c>
      <c r="L4" s="56" t="s">
        <v>1281</v>
      </c>
    </row>
    <row r="22" spans="9:11">
      <c r="I22" s="57"/>
      <c r="K22" s="57"/>
    </row>
    <row r="23" spans="9:11">
      <c r="K23" s="57"/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rgb="FF92D050"/>
  </sheetPr>
  <dimension ref="A1:C29"/>
  <sheetViews>
    <sheetView workbookViewId="0">
      <selection activeCell="F26" sqref="F26"/>
    </sheetView>
  </sheetViews>
  <sheetFormatPr defaultRowHeight="12.75"/>
  <cols>
    <col min="1" max="1" width="27.85546875" bestFit="1" customWidth="1"/>
    <col min="2" max="2" width="16.28515625" bestFit="1" customWidth="1"/>
    <col min="3" max="3" width="14.7109375" bestFit="1" customWidth="1"/>
    <col min="4" max="4" width="12.7109375" customWidth="1"/>
    <col min="5" max="5" width="7" customWidth="1"/>
  </cols>
  <sheetData>
    <row r="1" spans="1:3">
      <c r="A1" s="15" t="s">
        <v>761</v>
      </c>
      <c r="B1" t="s">
        <v>840</v>
      </c>
    </row>
    <row r="3" spans="1:3">
      <c r="A3" s="15" t="s">
        <v>145</v>
      </c>
      <c r="B3" s="15" t="s">
        <v>160</v>
      </c>
    </row>
    <row r="4" spans="1:3">
      <c r="A4" s="15" t="s">
        <v>146</v>
      </c>
      <c r="B4" t="s">
        <v>161</v>
      </c>
      <c r="C4" t="s">
        <v>162</v>
      </c>
    </row>
    <row r="5" spans="1:3">
      <c r="A5" t="s">
        <v>9</v>
      </c>
      <c r="B5" s="45">
        <v>5870000</v>
      </c>
      <c r="C5" s="45">
        <v>-3560000</v>
      </c>
    </row>
    <row r="6" spans="1:3">
      <c r="A6" t="s">
        <v>8</v>
      </c>
      <c r="B6" s="45"/>
      <c r="C6" s="45">
        <v>-220000</v>
      </c>
    </row>
    <row r="7" spans="1:3">
      <c r="A7" t="s">
        <v>12</v>
      </c>
      <c r="B7" s="45">
        <v>310000</v>
      </c>
      <c r="C7" s="45">
        <v>-810000</v>
      </c>
    </row>
    <row r="8" spans="1:3">
      <c r="A8" t="s">
        <v>5</v>
      </c>
      <c r="B8" s="45">
        <v>6324131.2640000004</v>
      </c>
      <c r="C8" s="45">
        <v>-710000</v>
      </c>
    </row>
    <row r="9" spans="1:3">
      <c r="A9" t="s">
        <v>65</v>
      </c>
      <c r="B9" s="45"/>
      <c r="C9" s="45">
        <v>-11070.62</v>
      </c>
    </row>
    <row r="10" spans="1:3">
      <c r="A10" t="s">
        <v>70</v>
      </c>
      <c r="B10" s="45">
        <v>1090000</v>
      </c>
      <c r="C10" s="45">
        <v>-640000</v>
      </c>
    </row>
    <row r="11" spans="1:3">
      <c r="A11" t="s">
        <v>4</v>
      </c>
      <c r="B11" s="45">
        <v>940000</v>
      </c>
      <c r="C11" s="45">
        <v>-1524265.8</v>
      </c>
    </row>
    <row r="12" spans="1:3">
      <c r="A12" t="s">
        <v>61</v>
      </c>
      <c r="B12" s="45">
        <v>723671.37</v>
      </c>
      <c r="C12" s="45"/>
    </row>
    <row r="13" spans="1:3">
      <c r="A13" t="s">
        <v>92</v>
      </c>
      <c r="B13" s="45">
        <v>2348755.1394279767</v>
      </c>
      <c r="C13" s="45"/>
    </row>
    <row r="14" spans="1:3">
      <c r="A14" t="s">
        <v>95</v>
      </c>
      <c r="B14" s="45">
        <v>744160.04417520063</v>
      </c>
      <c r="C14" s="45"/>
    </row>
    <row r="15" spans="1:3">
      <c r="A15" t="s">
        <v>64</v>
      </c>
      <c r="B15" s="45">
        <v>45599.650000000023</v>
      </c>
      <c r="C15" s="45"/>
    </row>
    <row r="16" spans="1:3">
      <c r="A16" t="s">
        <v>97</v>
      </c>
      <c r="B16" s="45">
        <v>2685952.6594448648</v>
      </c>
      <c r="C16" s="45">
        <v>-906945.05383852567</v>
      </c>
    </row>
    <row r="17" spans="1:3">
      <c r="A17" t="s">
        <v>98</v>
      </c>
      <c r="B17" s="45">
        <v>1872027.611128239</v>
      </c>
      <c r="C17" s="45"/>
    </row>
    <row r="18" spans="1:3">
      <c r="A18" t="s">
        <v>20</v>
      </c>
      <c r="B18" s="45"/>
      <c r="C18" s="45">
        <v>-120000</v>
      </c>
    </row>
    <row r="19" spans="1:3">
      <c r="A19" t="s">
        <v>100</v>
      </c>
      <c r="B19" s="45">
        <v>1330224</v>
      </c>
      <c r="C19" s="45"/>
    </row>
    <row r="20" spans="1:3">
      <c r="A20" t="s">
        <v>66</v>
      </c>
      <c r="B20" s="45"/>
      <c r="C20" s="45">
        <v>-354598.79</v>
      </c>
    </row>
    <row r="21" spans="1:3">
      <c r="A21" t="s">
        <v>17</v>
      </c>
      <c r="B21" s="45"/>
      <c r="C21" s="45">
        <v>-665734.55999999994</v>
      </c>
    </row>
    <row r="22" spans="1:3">
      <c r="A22" t="s">
        <v>10</v>
      </c>
      <c r="B22" s="45"/>
      <c r="C22" s="45">
        <v>-320000</v>
      </c>
    </row>
    <row r="23" spans="1:3">
      <c r="A23" t="s">
        <v>16</v>
      </c>
      <c r="B23" s="45">
        <v>455799.87</v>
      </c>
      <c r="C23" s="45"/>
    </row>
    <row r="24" spans="1:3">
      <c r="A24" t="s">
        <v>28</v>
      </c>
      <c r="B24" s="45"/>
      <c r="C24" s="45">
        <v>-1930165.1145794264</v>
      </c>
    </row>
    <row r="25" spans="1:3">
      <c r="A25" t="s">
        <v>77</v>
      </c>
      <c r="B25" s="45">
        <v>2.72</v>
      </c>
      <c r="C25" s="45"/>
    </row>
    <row r="26" spans="1:3">
      <c r="A26" t="s">
        <v>21</v>
      </c>
      <c r="B26" s="45"/>
      <c r="C26" s="45">
        <v>-199166.77000000002</v>
      </c>
    </row>
    <row r="27" spans="1:3">
      <c r="A27" t="s">
        <v>7</v>
      </c>
      <c r="B27" s="45"/>
      <c r="C27" s="45">
        <v>-885648.28</v>
      </c>
    </row>
    <row r="28" spans="1:3">
      <c r="A28" t="s">
        <v>24</v>
      </c>
      <c r="B28" s="45"/>
      <c r="C28" s="45">
        <v>-590000</v>
      </c>
    </row>
    <row r="29" spans="1:3">
      <c r="A29" t="s">
        <v>81</v>
      </c>
      <c r="B29" s="45"/>
      <c r="C29" s="45">
        <v>-14093.849999999999</v>
      </c>
    </row>
  </sheetData>
  <pageMargins left="0.7" right="0.7" top="0.75" bottom="0.75" header="0.3" footer="0.3"/>
  <pageSetup orientation="portrait" r:id="rId2"/>
  <headerFooter>
    <oddFooter>&amp;LINTERNAL</oddFooter>
    <evenFooter>&amp;LINTERNAL</evenFooter>
    <firstFooter>&amp;LINTERNAL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tabColor theme="7"/>
  </sheetPr>
  <dimension ref="A1:G125"/>
  <sheetViews>
    <sheetView topLeftCell="C1" workbookViewId="0"/>
  </sheetViews>
  <sheetFormatPr defaultColWidth="61.5703125" defaultRowHeight="14.25"/>
  <cols>
    <col min="1" max="1" width="62.5703125" style="80" bestFit="1" customWidth="1"/>
    <col min="2" max="2" width="45.28515625" style="80" bestFit="1" customWidth="1"/>
    <col min="3" max="3" width="38.28515625" style="80" bestFit="1" customWidth="1"/>
    <col min="4" max="4" width="17.5703125" style="80" bestFit="1" customWidth="1"/>
    <col min="5" max="5" width="29.140625" style="80" bestFit="1" customWidth="1"/>
    <col min="6" max="6" width="22" style="80" bestFit="1" customWidth="1"/>
    <col min="7" max="7" width="38.85546875" style="80" bestFit="1" customWidth="1"/>
    <col min="8" max="16384" width="61.5703125" style="80"/>
  </cols>
  <sheetData>
    <row r="1" spans="1:7">
      <c r="A1" s="80" t="s">
        <v>1261</v>
      </c>
      <c r="B1" s="77" t="s">
        <v>1038</v>
      </c>
      <c r="C1" s="77" t="s">
        <v>0</v>
      </c>
      <c r="D1" s="77" t="s">
        <v>1</v>
      </c>
      <c r="E1" s="78" t="s">
        <v>1039</v>
      </c>
      <c r="F1" s="79" t="s">
        <v>2</v>
      </c>
      <c r="G1" s="78" t="s">
        <v>1040</v>
      </c>
    </row>
    <row r="2" spans="1:7">
      <c r="A2" s="80" t="str">
        <f>_xlfn.CONCAT(B2,C2)</f>
        <v>SHORT DUR FIX INC - OPS010-888055-561</v>
      </c>
      <c r="B2" s="77" t="s">
        <v>1041</v>
      </c>
      <c r="C2" s="77" t="s">
        <v>1042</v>
      </c>
      <c r="D2" s="77" t="s">
        <v>3</v>
      </c>
      <c r="E2" s="78">
        <v>27985.85</v>
      </c>
      <c r="F2" s="79" t="s">
        <v>1043</v>
      </c>
      <c r="G2" s="78">
        <v>27985.85</v>
      </c>
    </row>
    <row r="3" spans="1:7">
      <c r="A3" s="80" t="str">
        <f t="shared" ref="A3:A66" si="0">_xlfn.CONCAT(B3,C3)</f>
        <v>JCH Insurance (Bermuda) Limited400515-69602196</v>
      </c>
      <c r="B3" s="77" t="s">
        <v>1282</v>
      </c>
      <c r="C3" s="77" t="s">
        <v>1044</v>
      </c>
      <c r="D3" s="77" t="s">
        <v>3</v>
      </c>
      <c r="E3" s="78">
        <v>8136177.7000000002</v>
      </c>
      <c r="F3" s="79" t="s">
        <v>1045</v>
      </c>
      <c r="G3" s="78">
        <v>20182704.07</v>
      </c>
    </row>
    <row r="4" spans="1:7">
      <c r="A4" s="80" t="str">
        <f t="shared" si="0"/>
        <v>JCH SPECIALIST FUNDS LIMITED - SHO400515-70129834</v>
      </c>
      <c r="B4" s="81" t="s">
        <v>1283</v>
      </c>
      <c r="C4" s="81" t="s">
        <v>1046</v>
      </c>
      <c r="D4" s="81" t="s">
        <v>3</v>
      </c>
      <c r="E4" s="82">
        <v>0</v>
      </c>
      <c r="F4" s="83" t="s">
        <v>1045</v>
      </c>
      <c r="G4" s="82">
        <v>0</v>
      </c>
    </row>
    <row r="5" spans="1:7">
      <c r="A5" s="80" t="str">
        <f t="shared" si="0"/>
        <v>SSTL TST M+S HHN/NORTHRN400515-73064496</v>
      </c>
      <c r="B5" s="81" t="s">
        <v>1047</v>
      </c>
      <c r="C5" s="81" t="s">
        <v>1048</v>
      </c>
      <c r="D5" s="81" t="s">
        <v>3</v>
      </c>
      <c r="E5" s="82">
        <v>4801126.99</v>
      </c>
      <c r="F5" s="83" t="s">
        <v>1045</v>
      </c>
      <c r="G5" s="82">
        <v>4723157.18</v>
      </c>
    </row>
    <row r="6" spans="1:7">
      <c r="A6" s="80" t="str">
        <f t="shared" si="0"/>
        <v>HARRISON BRAZIL BOND400515-73292189</v>
      </c>
      <c r="B6" s="81" t="s">
        <v>1317</v>
      </c>
      <c r="C6" s="81" t="s">
        <v>103</v>
      </c>
      <c r="D6" s="81" t="s">
        <v>3</v>
      </c>
      <c r="E6" s="82">
        <v>6996668.2000000002</v>
      </c>
      <c r="F6" s="83" t="s">
        <v>1045</v>
      </c>
      <c r="G6" s="82">
        <v>-12531.17</v>
      </c>
    </row>
    <row r="7" spans="1:7">
      <c r="A7" s="80" t="str">
        <f t="shared" si="0"/>
        <v>HARRISON GEM INFL LINKED BD OVERLAY400515-73293169</v>
      </c>
      <c r="B7" s="77" t="s">
        <v>1319</v>
      </c>
      <c r="C7" s="77" t="s">
        <v>104</v>
      </c>
      <c r="D7" s="77" t="s">
        <v>3</v>
      </c>
      <c r="E7" s="78">
        <v>535060.77</v>
      </c>
      <c r="F7" s="79" t="s">
        <v>1045</v>
      </c>
      <c r="G7" s="78">
        <v>619777.97</v>
      </c>
    </row>
    <row r="8" spans="1:7">
      <c r="A8" s="80" t="str">
        <f t="shared" si="0"/>
        <v>HARRISON GEM BOND400515-73293684</v>
      </c>
      <c r="B8" s="81" t="s">
        <v>1301</v>
      </c>
      <c r="C8" s="81" t="s">
        <v>105</v>
      </c>
      <c r="D8" s="81" t="s">
        <v>3</v>
      </c>
      <c r="E8" s="82">
        <v>147044977.68000001</v>
      </c>
      <c r="F8" s="83" t="s">
        <v>1045</v>
      </c>
      <c r="G8" s="82">
        <v>151467012.94</v>
      </c>
    </row>
    <row r="9" spans="1:7">
      <c r="A9" s="80" t="str">
        <f t="shared" si="0"/>
        <v>HARRISON GEM CORP DEBT400515-73293735</v>
      </c>
      <c r="B9" s="77" t="s">
        <v>1332</v>
      </c>
      <c r="C9" s="77" t="s">
        <v>1049</v>
      </c>
      <c r="D9" s="77" t="s">
        <v>3</v>
      </c>
      <c r="E9" s="78">
        <v>2009.29</v>
      </c>
      <c r="F9" s="79" t="s">
        <v>1045</v>
      </c>
      <c r="G9" s="78">
        <v>2009.29</v>
      </c>
    </row>
    <row r="10" spans="1:7">
      <c r="A10" s="80" t="str">
        <f t="shared" si="0"/>
        <v>HARRISON GEM DEBT TOTAL RET400515-73293786</v>
      </c>
      <c r="B10" s="81" t="s">
        <v>1300</v>
      </c>
      <c r="C10" s="81" t="s">
        <v>106</v>
      </c>
      <c r="D10" s="81" t="s">
        <v>3</v>
      </c>
      <c r="E10" s="82">
        <v>158636329.28999999</v>
      </c>
      <c r="F10" s="83" t="s">
        <v>1045</v>
      </c>
      <c r="G10" s="82">
        <v>150422171.11000001</v>
      </c>
    </row>
    <row r="11" spans="1:7">
      <c r="A11" s="80" t="str">
        <f t="shared" si="0"/>
        <v>HARRISON GEM INV GRADE BD400515-73294106</v>
      </c>
      <c r="B11" s="81" t="s">
        <v>1333</v>
      </c>
      <c r="C11" s="81" t="s">
        <v>1050</v>
      </c>
      <c r="D11" s="81" t="s">
        <v>3</v>
      </c>
      <c r="E11" s="82">
        <v>51.91</v>
      </c>
      <c r="F11" s="83" t="s">
        <v>1045</v>
      </c>
      <c r="G11" s="82">
        <v>51.91</v>
      </c>
    </row>
    <row r="12" spans="1:7">
      <c r="A12" s="80" t="str">
        <f t="shared" si="0"/>
        <v>HARRISON GEM LOC DBT OLAY400515-73294157</v>
      </c>
      <c r="B12" s="81" t="s">
        <v>1302</v>
      </c>
      <c r="C12" s="81" t="s">
        <v>107</v>
      </c>
      <c r="D12" s="81" t="s">
        <v>3</v>
      </c>
      <c r="E12" s="82">
        <v>163420329.65000001</v>
      </c>
      <c r="F12" s="83" t="s">
        <v>1045</v>
      </c>
      <c r="G12" s="82">
        <v>163256985.41</v>
      </c>
    </row>
    <row r="13" spans="1:7" ht="28.5">
      <c r="A13" s="80" t="str">
        <f t="shared" si="0"/>
        <v>HARRISON GLOBAL HIGH INCOME (EU CREDIT)400515-73294495</v>
      </c>
      <c r="B13" s="77" t="s">
        <v>1334</v>
      </c>
      <c r="C13" s="77" t="s">
        <v>108</v>
      </c>
      <c r="D13" s="77" t="s">
        <v>3</v>
      </c>
      <c r="E13" s="78">
        <v>2962697.81</v>
      </c>
      <c r="F13" s="79" t="s">
        <v>1045</v>
      </c>
      <c r="G13" s="78">
        <v>2357294.71</v>
      </c>
    </row>
    <row r="14" spans="1:7">
      <c r="A14" s="80" t="str">
        <f t="shared" si="0"/>
        <v>HARRISON HIGH INCOME-ABS400515-73294538</v>
      </c>
      <c r="B14" s="81" t="s">
        <v>1329</v>
      </c>
      <c r="C14" s="81" t="s">
        <v>109</v>
      </c>
      <c r="D14" s="81" t="s">
        <v>3</v>
      </c>
      <c r="E14" s="82">
        <v>547265.1</v>
      </c>
      <c r="F14" s="83" t="s">
        <v>1045</v>
      </c>
      <c r="G14" s="82">
        <v>244563.55</v>
      </c>
    </row>
    <row r="15" spans="1:7">
      <c r="A15" s="80" t="str">
        <f t="shared" si="0"/>
        <v>HARRISON HIGH INCOME-UK400515-73294597</v>
      </c>
      <c r="B15" s="81" t="s">
        <v>1335</v>
      </c>
      <c r="C15" s="81" t="s">
        <v>1051</v>
      </c>
      <c r="D15" s="81" t="s">
        <v>3</v>
      </c>
      <c r="E15" s="82">
        <v>217550.04</v>
      </c>
      <c r="F15" s="83" t="s">
        <v>1045</v>
      </c>
      <c r="G15" s="82">
        <v>149372.51</v>
      </c>
    </row>
    <row r="16" spans="1:7">
      <c r="A16" s="80" t="str">
        <f t="shared" si="0"/>
        <v>HARRISON HIGH INCOME-EMD400515-73294790</v>
      </c>
      <c r="B16" s="81" t="s">
        <v>1306</v>
      </c>
      <c r="C16" s="81" t="s">
        <v>110</v>
      </c>
      <c r="D16" s="81" t="s">
        <v>3</v>
      </c>
      <c r="E16" s="82">
        <v>15099013.52</v>
      </c>
      <c r="F16" s="83" t="s">
        <v>1045</v>
      </c>
      <c r="G16" s="82">
        <v>17256194.850000001</v>
      </c>
    </row>
    <row r="17" spans="1:7" ht="28.5">
      <c r="A17" s="80" t="str">
        <f t="shared" si="0"/>
        <v>HARRISON GLOBAL HIGH INCOME (US HIGH YL400515-73294833</v>
      </c>
      <c r="B17" s="77" t="s">
        <v>1336</v>
      </c>
      <c r="C17" s="77" t="s">
        <v>111</v>
      </c>
      <c r="D17" s="77" t="s">
        <v>3</v>
      </c>
      <c r="E17" s="78">
        <v>2771872.84</v>
      </c>
      <c r="F17" s="79" t="s">
        <v>1045</v>
      </c>
      <c r="G17" s="78">
        <v>2166469.7200000002</v>
      </c>
    </row>
    <row r="18" spans="1:7">
      <c r="A18" s="80" t="str">
        <f t="shared" si="0"/>
        <v>HARRISON US DOLLAR BOND400515-73296514</v>
      </c>
      <c r="B18" s="77" t="s">
        <v>1318</v>
      </c>
      <c r="C18" s="77" t="s">
        <v>112</v>
      </c>
      <c r="D18" s="77" t="s">
        <v>3</v>
      </c>
      <c r="E18" s="78">
        <v>1537647.32</v>
      </c>
      <c r="F18" s="79" t="s">
        <v>1045</v>
      </c>
      <c r="G18" s="78">
        <v>1023825.35</v>
      </c>
    </row>
    <row r="19" spans="1:7">
      <c r="A19" s="80" t="str">
        <f t="shared" si="0"/>
        <v>HARRISON GLB HIGH INC BOND400515-73298254</v>
      </c>
      <c r="B19" s="81" t="s">
        <v>1337</v>
      </c>
      <c r="C19" s="81" t="s">
        <v>1052</v>
      </c>
      <c r="D19" s="81" t="s">
        <v>3</v>
      </c>
      <c r="E19" s="82">
        <v>-0.65</v>
      </c>
      <c r="F19" s="83" t="s">
        <v>1045</v>
      </c>
      <c r="G19" s="82">
        <v>-0.65</v>
      </c>
    </row>
    <row r="20" spans="1:7">
      <c r="A20" s="80" t="str">
        <f t="shared" si="0"/>
        <v>HARRISON GLOBAL HIGH YIELD BOND400515-73423731</v>
      </c>
      <c r="B20" s="81" t="s">
        <v>1338</v>
      </c>
      <c r="C20" s="81" t="s">
        <v>1053</v>
      </c>
      <c r="D20" s="81" t="s">
        <v>3</v>
      </c>
      <c r="E20" s="82">
        <v>0.28000000000000003</v>
      </c>
      <c r="F20" s="83" t="s">
        <v>1045</v>
      </c>
      <c r="G20" s="82">
        <v>0.28000000000000003</v>
      </c>
    </row>
    <row r="21" spans="1:7">
      <c r="A21" s="80" t="str">
        <f t="shared" si="0"/>
        <v>HARRISON High Yield Overlay400515-73423758</v>
      </c>
      <c r="B21" s="81" t="s">
        <v>1339</v>
      </c>
      <c r="C21" s="81" t="s">
        <v>113</v>
      </c>
      <c r="D21" s="81" t="s">
        <v>3</v>
      </c>
      <c r="E21" s="82">
        <v>8753348.9700000007</v>
      </c>
      <c r="F21" s="83" t="s">
        <v>1045</v>
      </c>
      <c r="G21" s="82">
        <v>8691049.8599999994</v>
      </c>
    </row>
    <row r="22" spans="1:7">
      <c r="A22" s="80" t="str">
        <f t="shared" si="0"/>
        <v>HARRISON High Yield Bond (US Fixed)400515-73423766</v>
      </c>
      <c r="B22" s="81" t="s">
        <v>1340</v>
      </c>
      <c r="C22" s="81" t="s">
        <v>114</v>
      </c>
      <c r="D22" s="81" t="s">
        <v>3</v>
      </c>
      <c r="E22" s="82">
        <v>10120506.33</v>
      </c>
      <c r="F22" s="83" t="s">
        <v>1045</v>
      </c>
      <c r="G22" s="82">
        <v>10528192.039999999</v>
      </c>
    </row>
    <row r="23" spans="1:7">
      <c r="A23" s="80" t="str">
        <f t="shared" si="0"/>
        <v>HARRISON High Yield Bond (EMD)400515-73423774</v>
      </c>
      <c r="B23" s="77" t="s">
        <v>1341</v>
      </c>
      <c r="C23" s="77" t="s">
        <v>115</v>
      </c>
      <c r="D23" s="77" t="s">
        <v>3</v>
      </c>
      <c r="E23" s="78">
        <v>6922634.5700000003</v>
      </c>
      <c r="F23" s="79" t="s">
        <v>1045</v>
      </c>
      <c r="G23" s="78">
        <v>6821097.79</v>
      </c>
    </row>
    <row r="24" spans="1:7">
      <c r="A24" s="80" t="str">
        <f t="shared" si="0"/>
        <v>HARRISON High Yield Bond (Paris)400515-73423782</v>
      </c>
      <c r="B24" s="81" t="s">
        <v>1342</v>
      </c>
      <c r="C24" s="81" t="s">
        <v>116</v>
      </c>
      <c r="D24" s="81" t="s">
        <v>3</v>
      </c>
      <c r="E24" s="82">
        <v>1275799.28</v>
      </c>
      <c r="F24" s="83" t="s">
        <v>1045</v>
      </c>
      <c r="G24" s="82">
        <v>1204295.1100000001</v>
      </c>
    </row>
    <row r="25" spans="1:7">
      <c r="A25" s="80" t="str">
        <f t="shared" si="0"/>
        <v>HARRISON GB SHRT DR HY BD400515-74104094</v>
      </c>
      <c r="B25" s="81" t="s">
        <v>1343</v>
      </c>
      <c r="C25" s="81" t="s">
        <v>1054</v>
      </c>
      <c r="D25" s="81" t="s">
        <v>3</v>
      </c>
      <c r="E25" s="82">
        <v>1.08</v>
      </c>
      <c r="F25" s="83" t="s">
        <v>1045</v>
      </c>
      <c r="G25" s="82">
        <v>1.08</v>
      </c>
    </row>
    <row r="26" spans="1:7">
      <c r="A26" s="80" t="str">
        <f t="shared" si="0"/>
        <v>HARRISON Short Duration High Yield Bd F400515-74104129</v>
      </c>
      <c r="B26" s="81" t="s">
        <v>1344</v>
      </c>
      <c r="C26" s="81" t="s">
        <v>117</v>
      </c>
      <c r="D26" s="81" t="s">
        <v>3</v>
      </c>
      <c r="E26" s="82">
        <v>7803875.9800000004</v>
      </c>
      <c r="F26" s="83" t="s">
        <v>1045</v>
      </c>
      <c r="G26" s="82">
        <v>7129471.5300000003</v>
      </c>
    </row>
    <row r="27" spans="1:7">
      <c r="A27" s="80" t="str">
        <f t="shared" si="0"/>
        <v>HARRISON Short Duration High Yield Bd F400515-74104196</v>
      </c>
      <c r="B27" s="81" t="s">
        <v>1344</v>
      </c>
      <c r="C27" s="81" t="s">
        <v>118</v>
      </c>
      <c r="D27" s="81" t="s">
        <v>3</v>
      </c>
      <c r="E27" s="82">
        <v>104462.85</v>
      </c>
      <c r="F27" s="83" t="s">
        <v>1045</v>
      </c>
      <c r="G27" s="82">
        <v>104462.85</v>
      </c>
    </row>
    <row r="28" spans="1:7">
      <c r="A28" s="80" t="str">
        <f t="shared" si="0"/>
        <v>HARRISON Short Duration High Yield Bd F400515-74104220</v>
      </c>
      <c r="B28" s="77" t="s">
        <v>1344</v>
      </c>
      <c r="C28" s="77" t="s">
        <v>119</v>
      </c>
      <c r="D28" s="77" t="s">
        <v>3</v>
      </c>
      <c r="E28" s="78">
        <v>2349703.12</v>
      </c>
      <c r="F28" s="79" t="s">
        <v>1045</v>
      </c>
      <c r="G28" s="78">
        <v>2496562.27</v>
      </c>
    </row>
    <row r="29" spans="1:7">
      <c r="A29" s="80" t="str">
        <f t="shared" si="0"/>
        <v>HARRISON GL HIGH INCOME OVERLAY400515-74209819</v>
      </c>
      <c r="B29" s="81" t="s">
        <v>1345</v>
      </c>
      <c r="C29" s="81" t="s">
        <v>120</v>
      </c>
      <c r="D29" s="81" t="s">
        <v>3</v>
      </c>
      <c r="E29" s="82">
        <v>169457.65</v>
      </c>
      <c r="F29" s="83" t="s">
        <v>1045</v>
      </c>
      <c r="G29" s="82">
        <v>154828</v>
      </c>
    </row>
    <row r="30" spans="1:7" ht="28.5">
      <c r="A30" s="80" t="str">
        <f t="shared" si="0"/>
        <v>HARRISON - EURO CREDIT BOND TOTAL RETUR400515-74216680</v>
      </c>
      <c r="B30" s="77" t="s">
        <v>1346</v>
      </c>
      <c r="C30" s="77" t="s">
        <v>1055</v>
      </c>
      <c r="D30" s="77" t="s">
        <v>3</v>
      </c>
      <c r="E30" s="78">
        <v>475396.64</v>
      </c>
      <c r="F30" s="79" t="s">
        <v>1045</v>
      </c>
      <c r="G30" s="78">
        <v>475396.64</v>
      </c>
    </row>
    <row r="31" spans="1:7">
      <c r="A31" s="80" t="str">
        <f t="shared" si="0"/>
        <v>HARRISON GEM LOCAL CCY RATES400515-74216790</v>
      </c>
      <c r="B31" s="77" t="s">
        <v>1304</v>
      </c>
      <c r="C31" s="77" t="s">
        <v>121</v>
      </c>
      <c r="D31" s="77" t="s">
        <v>3</v>
      </c>
      <c r="E31" s="78">
        <v>7031542.9900000002</v>
      </c>
      <c r="F31" s="79" t="s">
        <v>1045</v>
      </c>
      <c r="G31" s="78">
        <v>6217522.7000000002</v>
      </c>
    </row>
    <row r="32" spans="1:7">
      <c r="A32" s="80" t="str">
        <f t="shared" si="0"/>
        <v>HARRISON GEM LOC DBT OLAY-COL400515-74217483</v>
      </c>
      <c r="B32" s="77" t="s">
        <v>1347</v>
      </c>
      <c r="C32" s="77" t="s">
        <v>1056</v>
      </c>
      <c r="D32" s="77" t="s">
        <v>3</v>
      </c>
      <c r="E32" s="78">
        <v>15641247.220000001</v>
      </c>
      <c r="F32" s="79" t="s">
        <v>1045</v>
      </c>
      <c r="G32" s="78">
        <v>15641247.220000001</v>
      </c>
    </row>
    <row r="33" spans="1:7">
      <c r="A33" s="80" t="str">
        <f t="shared" si="0"/>
        <v>HARRISON GEM INV GRADE BD-COL400515-74217491</v>
      </c>
      <c r="B33" s="77" t="s">
        <v>1348</v>
      </c>
      <c r="C33" s="77" t="s">
        <v>1057</v>
      </c>
      <c r="D33" s="77" t="s">
        <v>3</v>
      </c>
      <c r="E33" s="78">
        <v>0</v>
      </c>
      <c r="F33" s="79" t="s">
        <v>1045</v>
      </c>
      <c r="G33" s="78">
        <v>0</v>
      </c>
    </row>
    <row r="34" spans="1:7">
      <c r="A34" s="80" t="str">
        <f t="shared" si="0"/>
        <v>HARRISON GEM BOND-COL400515-74217518</v>
      </c>
      <c r="B34" s="77" t="s">
        <v>1349</v>
      </c>
      <c r="C34" s="77" t="s">
        <v>1058</v>
      </c>
      <c r="D34" s="77" t="s">
        <v>3</v>
      </c>
      <c r="E34" s="78">
        <v>1921676.4</v>
      </c>
      <c r="F34" s="79" t="s">
        <v>1045</v>
      </c>
      <c r="G34" s="78">
        <v>1921676.4</v>
      </c>
    </row>
    <row r="35" spans="1:7">
      <c r="A35" s="80" t="str">
        <f t="shared" si="0"/>
        <v>HARRISON GEM CORP DEBT-COL400515-74217526</v>
      </c>
      <c r="B35" s="77" t="s">
        <v>1350</v>
      </c>
      <c r="C35" s="77" t="s">
        <v>1059</v>
      </c>
      <c r="D35" s="77" t="s">
        <v>3</v>
      </c>
      <c r="E35" s="78">
        <v>0</v>
      </c>
      <c r="F35" s="79" t="s">
        <v>1045</v>
      </c>
      <c r="G35" s="78">
        <v>0</v>
      </c>
    </row>
    <row r="36" spans="1:7">
      <c r="A36" s="80" t="str">
        <f t="shared" si="0"/>
        <v>HARRISON GEM INFL LNKD BD OVRLY COL400515-74217534</v>
      </c>
      <c r="B36" s="77" t="s">
        <v>1351</v>
      </c>
      <c r="C36" s="77" t="s">
        <v>1060</v>
      </c>
      <c r="D36" s="77" t="s">
        <v>3</v>
      </c>
      <c r="E36" s="78">
        <v>18.149999999999999</v>
      </c>
      <c r="F36" s="79" t="s">
        <v>1045</v>
      </c>
      <c r="G36" s="78">
        <v>18.149999999999999</v>
      </c>
    </row>
    <row r="37" spans="1:7" ht="28.5">
      <c r="A37" s="80" t="str">
        <f t="shared" si="0"/>
        <v>HARRISON GLOBAL HIGH YIELD BOND PARIS-400515-74217542</v>
      </c>
      <c r="B37" s="77" t="s">
        <v>1352</v>
      </c>
      <c r="C37" s="77" t="s">
        <v>1061</v>
      </c>
      <c r="D37" s="77" t="s">
        <v>3</v>
      </c>
      <c r="E37" s="78">
        <v>7.03</v>
      </c>
      <c r="F37" s="79" t="s">
        <v>1045</v>
      </c>
      <c r="G37" s="78">
        <v>7.03</v>
      </c>
    </row>
    <row r="38" spans="1:7" ht="28.5">
      <c r="A38" s="80" t="str">
        <f t="shared" si="0"/>
        <v>HARRISON GLOBAL HIGH INCOME BOND UK FI400515-74217550</v>
      </c>
      <c r="B38" s="77" t="s">
        <v>1353</v>
      </c>
      <c r="C38" s="77" t="s">
        <v>1062</v>
      </c>
      <c r="D38" s="77" t="s">
        <v>3</v>
      </c>
      <c r="E38" s="78">
        <v>2.96</v>
      </c>
      <c r="F38" s="79" t="s">
        <v>1045</v>
      </c>
      <c r="G38" s="78">
        <v>2.96</v>
      </c>
    </row>
    <row r="39" spans="1:7">
      <c r="A39" s="80" t="str">
        <f t="shared" si="0"/>
        <v>HARRISON GBL HY BD US EMD-COL400515-74217569</v>
      </c>
      <c r="B39" s="77" t="s">
        <v>1354</v>
      </c>
      <c r="C39" s="77" t="s">
        <v>1063</v>
      </c>
      <c r="D39" s="77" t="s">
        <v>3</v>
      </c>
      <c r="E39" s="78">
        <v>-0.27</v>
      </c>
      <c r="F39" s="79" t="s">
        <v>1045</v>
      </c>
      <c r="G39" s="78">
        <v>-0.27</v>
      </c>
    </row>
    <row r="40" spans="1:7" ht="28.5">
      <c r="A40" s="80" t="str">
        <f t="shared" si="0"/>
        <v>HARRISON GLOBAL HIGH INCOME BOND UK ABS400515-74217577</v>
      </c>
      <c r="B40" s="77" t="s">
        <v>1355</v>
      </c>
      <c r="C40" s="77" t="s">
        <v>1064</v>
      </c>
      <c r="D40" s="77" t="s">
        <v>3</v>
      </c>
      <c r="E40" s="78">
        <v>12000.99</v>
      </c>
      <c r="F40" s="79" t="s">
        <v>1045</v>
      </c>
      <c r="G40" s="78">
        <v>12000.99</v>
      </c>
    </row>
    <row r="41" spans="1:7" ht="28.5">
      <c r="A41" s="80" t="str">
        <f t="shared" si="0"/>
        <v>HARRISON GLOBAL HIGH INCOME BOND PARIS400515-74217585</v>
      </c>
      <c r="B41" s="77" t="s">
        <v>1356</v>
      </c>
      <c r="C41" s="77" t="s">
        <v>1065</v>
      </c>
      <c r="D41" s="77" t="s">
        <v>3</v>
      </c>
      <c r="E41" s="78">
        <v>-0.32</v>
      </c>
      <c r="F41" s="79" t="s">
        <v>1045</v>
      </c>
      <c r="G41" s="78">
        <v>-0.32</v>
      </c>
    </row>
    <row r="42" spans="1:7">
      <c r="A42" s="80" t="str">
        <f t="shared" si="0"/>
        <v>HARRISON GBL HI BD US EMD-COL400515-74217593</v>
      </c>
      <c r="B42" s="77" t="s">
        <v>1357</v>
      </c>
      <c r="C42" s="77" t="s">
        <v>1066</v>
      </c>
      <c r="D42" s="77" t="s">
        <v>3</v>
      </c>
      <c r="E42" s="78">
        <v>760015.07</v>
      </c>
      <c r="F42" s="79" t="s">
        <v>1045</v>
      </c>
      <c r="G42" s="78">
        <v>760015.07</v>
      </c>
    </row>
    <row r="43" spans="1:7">
      <c r="A43" s="80" t="str">
        <f t="shared" si="0"/>
        <v>HARRISON GBL HI BD US FIX-COL400515-74217601</v>
      </c>
      <c r="B43" s="77" t="s">
        <v>1358</v>
      </c>
      <c r="C43" s="77" t="s">
        <v>1067</v>
      </c>
      <c r="D43" s="77" t="s">
        <v>3</v>
      </c>
      <c r="E43" s="78">
        <v>16.53</v>
      </c>
      <c r="F43" s="79" t="s">
        <v>1045</v>
      </c>
      <c r="G43" s="78">
        <v>16.53</v>
      </c>
    </row>
    <row r="44" spans="1:7">
      <c r="A44" s="80" t="str">
        <f t="shared" si="0"/>
        <v>HARRISON GBL HY BD US FIX-COL400515-74217628</v>
      </c>
      <c r="B44" s="77" t="s">
        <v>1359</v>
      </c>
      <c r="C44" s="77" t="s">
        <v>1068</v>
      </c>
      <c r="D44" s="77" t="s">
        <v>3</v>
      </c>
      <c r="E44" s="78">
        <v>40.39</v>
      </c>
      <c r="F44" s="79" t="s">
        <v>1045</v>
      </c>
      <c r="G44" s="78">
        <v>40.39</v>
      </c>
    </row>
    <row r="45" spans="1:7">
      <c r="A45" s="80" t="str">
        <f t="shared" si="0"/>
        <v>HARRISON GBL HI BD OVERL-COL400515-74217636</v>
      </c>
      <c r="B45" s="77" t="s">
        <v>1360</v>
      </c>
      <c r="C45" s="77" t="s">
        <v>1069</v>
      </c>
      <c r="D45" s="77" t="s">
        <v>3</v>
      </c>
      <c r="E45" s="78">
        <v>-0.09</v>
      </c>
      <c r="F45" s="79" t="s">
        <v>1045</v>
      </c>
      <c r="G45" s="78">
        <v>-0.09</v>
      </c>
    </row>
    <row r="46" spans="1:7">
      <c r="A46" s="80" t="str">
        <f t="shared" si="0"/>
        <v>HARRISON GBL HY BD OVERL-COL400515-74217644</v>
      </c>
      <c r="B46" s="77" t="s">
        <v>1361</v>
      </c>
      <c r="C46" s="77" t="s">
        <v>1070</v>
      </c>
      <c r="D46" s="77" t="s">
        <v>3</v>
      </c>
      <c r="E46" s="78">
        <v>61.68</v>
      </c>
      <c r="F46" s="79" t="s">
        <v>1045</v>
      </c>
      <c r="G46" s="78">
        <v>61.68</v>
      </c>
    </row>
    <row r="47" spans="1:7">
      <c r="A47" s="80" t="str">
        <f t="shared" si="0"/>
        <v>HARRISON GEM DEBT TOT RET-COL400515-74217660</v>
      </c>
      <c r="B47" s="77" t="s">
        <v>1362</v>
      </c>
      <c r="C47" s="77" t="s">
        <v>1071</v>
      </c>
      <c r="D47" s="77" t="s">
        <v>3</v>
      </c>
      <c r="E47" s="78">
        <v>3263405.89</v>
      </c>
      <c r="F47" s="79" t="s">
        <v>1045</v>
      </c>
      <c r="G47" s="78">
        <v>3263405.89</v>
      </c>
    </row>
    <row r="48" spans="1:7">
      <c r="A48" s="80" t="str">
        <f t="shared" si="0"/>
        <v>HARRISON GBL HI BD DERIV400515-74217679</v>
      </c>
      <c r="B48" s="77" t="s">
        <v>1363</v>
      </c>
      <c r="C48" s="77" t="s">
        <v>1072</v>
      </c>
      <c r="D48" s="77" t="s">
        <v>3</v>
      </c>
      <c r="E48" s="78">
        <v>0</v>
      </c>
      <c r="F48" s="79" t="s">
        <v>1045</v>
      </c>
      <c r="G48" s="78">
        <v>0</v>
      </c>
    </row>
    <row r="49" spans="1:7" ht="28.5">
      <c r="A49" s="80" t="str">
        <f t="shared" si="0"/>
        <v>HARRISON GLOBAL HIGH YIELD BOND COLLATE400515-74217687</v>
      </c>
      <c r="B49" s="77" t="s">
        <v>1364</v>
      </c>
      <c r="C49" s="77" t="s">
        <v>1073</v>
      </c>
      <c r="D49" s="77" t="s">
        <v>3</v>
      </c>
      <c r="E49" s="78">
        <v>0</v>
      </c>
      <c r="F49" s="79" t="s">
        <v>1045</v>
      </c>
      <c r="G49" s="78">
        <v>0</v>
      </c>
    </row>
    <row r="50" spans="1:7">
      <c r="A50" s="80" t="str">
        <f t="shared" si="0"/>
        <v>HARRISON GL SH D HY BD OV-COL400515-74217695</v>
      </c>
      <c r="B50" s="77" t="s">
        <v>1365</v>
      </c>
      <c r="C50" s="77" t="s">
        <v>1074</v>
      </c>
      <c r="D50" s="77" t="s">
        <v>3</v>
      </c>
      <c r="E50" s="78">
        <v>0</v>
      </c>
      <c r="F50" s="79" t="s">
        <v>1045</v>
      </c>
      <c r="G50" s="78">
        <v>0</v>
      </c>
    </row>
    <row r="51" spans="1:7">
      <c r="A51" s="80" t="str">
        <f t="shared" si="0"/>
        <v>HARRISON GL SH D HY BD US-COL400515-74217703</v>
      </c>
      <c r="B51" s="77" t="s">
        <v>1366</v>
      </c>
      <c r="C51" s="77" t="s">
        <v>1075</v>
      </c>
      <c r="D51" s="77" t="s">
        <v>3</v>
      </c>
      <c r="E51" s="78">
        <v>0</v>
      </c>
      <c r="F51" s="79" t="s">
        <v>1045</v>
      </c>
      <c r="G51" s="78">
        <v>0</v>
      </c>
    </row>
    <row r="52" spans="1:7" ht="28.5">
      <c r="A52" s="80" t="str">
        <f t="shared" si="0"/>
        <v>HARRISON GLOBAL SHORT DURATION HIGH YIE400515-74217711</v>
      </c>
      <c r="B52" s="77" t="s">
        <v>1323</v>
      </c>
      <c r="C52" s="77" t="s">
        <v>1076</v>
      </c>
      <c r="D52" s="77" t="s">
        <v>3</v>
      </c>
      <c r="E52" s="78">
        <v>1.43</v>
      </c>
      <c r="F52" s="79" t="s">
        <v>1045</v>
      </c>
      <c r="G52" s="78">
        <v>1.43</v>
      </c>
    </row>
    <row r="53" spans="1:7">
      <c r="A53" s="80" t="str">
        <f t="shared" si="0"/>
        <v>HARRISON GEM LOCAL CCY RATES - COL400515-74279624</v>
      </c>
      <c r="B53" s="81" t="s">
        <v>1367</v>
      </c>
      <c r="C53" s="81" t="s">
        <v>1077</v>
      </c>
      <c r="D53" s="81" t="s">
        <v>3</v>
      </c>
      <c r="E53" s="82">
        <v>1490008.67</v>
      </c>
      <c r="F53" s="83" t="s">
        <v>1045</v>
      </c>
      <c r="G53" s="82">
        <v>1490008.67</v>
      </c>
    </row>
    <row r="54" spans="1:7">
      <c r="A54" s="80" t="str">
        <f t="shared" si="0"/>
        <v>HARRISON-GBL CORP BD US FI-COL400515-74427343</v>
      </c>
      <c r="B54" s="81" t="s">
        <v>1368</v>
      </c>
      <c r="C54" s="81" t="s">
        <v>1078</v>
      </c>
      <c r="D54" s="81" t="s">
        <v>3</v>
      </c>
      <c r="E54" s="82">
        <v>0</v>
      </c>
      <c r="F54" s="83" t="s">
        <v>1045</v>
      </c>
      <c r="G54" s="82">
        <v>0</v>
      </c>
    </row>
    <row r="55" spans="1:7">
      <c r="A55" s="80" t="str">
        <f t="shared" si="0"/>
        <v>HARRISON Global Corporate Bond Fund (Ov400515-74429727</v>
      </c>
      <c r="B55" s="81" t="s">
        <v>1369</v>
      </c>
      <c r="C55" s="81" t="s">
        <v>122</v>
      </c>
      <c r="D55" s="81" t="s">
        <v>3</v>
      </c>
      <c r="E55" s="82">
        <v>0</v>
      </c>
      <c r="F55" s="83" t="s">
        <v>1045</v>
      </c>
      <c r="G55" s="82">
        <v>0</v>
      </c>
    </row>
    <row r="56" spans="1:7">
      <c r="A56" s="80" t="str">
        <f t="shared" si="0"/>
        <v>HARRISON Global Corporate Bond Fund (PA400515-74429751</v>
      </c>
      <c r="B56" s="81" t="s">
        <v>1370</v>
      </c>
      <c r="C56" s="81" t="s">
        <v>123</v>
      </c>
      <c r="D56" s="81" t="s">
        <v>3</v>
      </c>
      <c r="E56" s="82">
        <v>1318240.96</v>
      </c>
      <c r="F56" s="83" t="s">
        <v>1045</v>
      </c>
      <c r="G56" s="82">
        <v>2231320.98</v>
      </c>
    </row>
    <row r="57" spans="1:7">
      <c r="A57" s="80" t="str">
        <f t="shared" si="0"/>
        <v>HARRISON Global Corporate Bond Fund (US400515-74429794</v>
      </c>
      <c r="B57" s="77" t="s">
        <v>1371</v>
      </c>
      <c r="C57" s="77" t="s">
        <v>124</v>
      </c>
      <c r="D57" s="77" t="s">
        <v>3</v>
      </c>
      <c r="E57" s="78">
        <v>7307726.3399999999</v>
      </c>
      <c r="F57" s="79" t="s">
        <v>1045</v>
      </c>
      <c r="G57" s="78">
        <v>7873139.7199999997</v>
      </c>
    </row>
    <row r="58" spans="1:7">
      <c r="A58" s="80" t="str">
        <f t="shared" si="0"/>
        <v>HARRISON Global Corporate Bond Fund (UK400515-74429837</v>
      </c>
      <c r="B58" s="77" t="s">
        <v>1372</v>
      </c>
      <c r="C58" s="77" t="s">
        <v>125</v>
      </c>
      <c r="D58" s="77" t="s">
        <v>3</v>
      </c>
      <c r="E58" s="78">
        <v>650299.65</v>
      </c>
      <c r="F58" s="79" t="s">
        <v>1045</v>
      </c>
      <c r="G58" s="78">
        <v>943691.74</v>
      </c>
    </row>
    <row r="59" spans="1:7">
      <c r="A59" s="80" t="str">
        <f t="shared" si="0"/>
        <v>HARRISON-GBL CORP BOND400515-74429971</v>
      </c>
      <c r="B59" s="77" t="s">
        <v>1373</v>
      </c>
      <c r="C59" s="77" t="s">
        <v>1079</v>
      </c>
      <c r="D59" s="77" t="s">
        <v>3</v>
      </c>
      <c r="E59" s="78">
        <v>-0.75</v>
      </c>
      <c r="F59" s="79" t="s">
        <v>1045</v>
      </c>
      <c r="G59" s="78">
        <v>-0.75</v>
      </c>
    </row>
    <row r="60" spans="1:7" ht="28.5">
      <c r="A60" s="80" t="str">
        <f t="shared" si="0"/>
        <v>HARRISON GLOBAL SHORT DURATION BOND400515-74835884</v>
      </c>
      <c r="B60" s="77" t="s">
        <v>1374</v>
      </c>
      <c r="C60" s="77" t="s">
        <v>1080</v>
      </c>
      <c r="D60" s="77" t="s">
        <v>3</v>
      </c>
      <c r="E60" s="78">
        <v>311788.02</v>
      </c>
      <c r="F60" s="79" t="s">
        <v>1045</v>
      </c>
      <c r="G60" s="78">
        <v>283487.73</v>
      </c>
    </row>
    <row r="61" spans="1:7">
      <c r="A61" s="80" t="str">
        <f t="shared" si="0"/>
        <v>HARRISON GLOBAL BOND TOTAL RETURN400515-74862946</v>
      </c>
      <c r="B61" s="77" t="s">
        <v>1375</v>
      </c>
      <c r="C61" s="77" t="s">
        <v>1081</v>
      </c>
      <c r="D61" s="77" t="s">
        <v>3</v>
      </c>
      <c r="E61" s="78">
        <v>406902.78</v>
      </c>
      <c r="F61" s="79" t="s">
        <v>1045</v>
      </c>
      <c r="G61" s="78">
        <v>360902.78</v>
      </c>
    </row>
    <row r="62" spans="1:7" ht="28.5">
      <c r="A62" s="80" t="str">
        <f t="shared" si="0"/>
        <v>HARRISON GLOBAL BOND TOTAL RETURN - COL400515-74866799</v>
      </c>
      <c r="B62" s="77" t="s">
        <v>1376</v>
      </c>
      <c r="C62" s="77" t="s">
        <v>1082</v>
      </c>
      <c r="D62" s="77" t="s">
        <v>3</v>
      </c>
      <c r="E62" s="78">
        <v>0</v>
      </c>
      <c r="F62" s="79" t="s">
        <v>1045</v>
      </c>
      <c r="G62" s="78">
        <v>0</v>
      </c>
    </row>
    <row r="63" spans="1:7" ht="28.5">
      <c r="A63" s="80" t="str">
        <f t="shared" si="0"/>
        <v>HARRISON GLOBAL SHORT DURATION BOND - C400515-74866823</v>
      </c>
      <c r="B63" s="77" t="s">
        <v>1377</v>
      </c>
      <c r="C63" s="77" t="s">
        <v>1083</v>
      </c>
      <c r="D63" s="77" t="s">
        <v>3</v>
      </c>
      <c r="E63" s="78">
        <v>0</v>
      </c>
      <c r="F63" s="79" t="s">
        <v>1045</v>
      </c>
      <c r="G63" s="78">
        <v>0</v>
      </c>
    </row>
    <row r="64" spans="1:7">
      <c r="A64" s="80" t="str">
        <f t="shared" si="0"/>
        <v>HARRISON BRAZIL BOND-COL400515-76539238</v>
      </c>
      <c r="B64" s="77" t="s">
        <v>1378</v>
      </c>
      <c r="C64" s="77" t="s">
        <v>1084</v>
      </c>
      <c r="D64" s="77" t="s">
        <v>3</v>
      </c>
      <c r="E64" s="78">
        <v>54.88</v>
      </c>
      <c r="F64" s="79" t="s">
        <v>1045</v>
      </c>
      <c r="G64" s="78">
        <v>54.88</v>
      </c>
    </row>
    <row r="65" spans="1:7">
      <c r="A65" s="80" t="str">
        <f t="shared" si="0"/>
        <v>HARRISON GEM LOC DEBT400515-76689458</v>
      </c>
      <c r="B65" s="77" t="s">
        <v>1379</v>
      </c>
      <c r="C65" s="77" t="s">
        <v>1085</v>
      </c>
      <c r="D65" s="77" t="s">
        <v>3</v>
      </c>
      <c r="E65" s="78">
        <v>1.05</v>
      </c>
      <c r="F65" s="79" t="s">
        <v>1045</v>
      </c>
      <c r="G65" s="78">
        <v>1.05</v>
      </c>
    </row>
    <row r="66" spans="1:7">
      <c r="A66" s="80" t="str">
        <f t="shared" si="0"/>
        <v>HARRISON GEM INFLATION LKD BD400515-76689517</v>
      </c>
      <c r="B66" s="81" t="s">
        <v>1380</v>
      </c>
      <c r="C66" s="81" t="s">
        <v>1086</v>
      </c>
      <c r="D66" s="81" t="s">
        <v>3</v>
      </c>
      <c r="E66" s="82">
        <v>0</v>
      </c>
      <c r="F66" s="83" t="s">
        <v>1045</v>
      </c>
      <c r="G66" s="82">
        <v>0</v>
      </c>
    </row>
    <row r="67" spans="1:7">
      <c r="A67" s="80" t="str">
        <f t="shared" ref="A67:A123" si="1">_xlfn.CONCAT(B67,C67)</f>
        <v>HARRISON GEM INF LKD BD-ASIA COL400515-76689914</v>
      </c>
      <c r="B67" s="77" t="s">
        <v>1381</v>
      </c>
      <c r="C67" s="77" t="s">
        <v>1087</v>
      </c>
      <c r="D67" s="77" t="s">
        <v>3</v>
      </c>
      <c r="E67" s="78">
        <v>0</v>
      </c>
      <c r="F67" s="79" t="s">
        <v>1045</v>
      </c>
      <c r="G67" s="78">
        <v>0</v>
      </c>
    </row>
    <row r="68" spans="1:7">
      <c r="A68" s="80" t="str">
        <f t="shared" si="1"/>
        <v>HARRISON GEM LOC DEBT EX-ASIA400515-76690541</v>
      </c>
      <c r="B68" s="77" t="s">
        <v>1307</v>
      </c>
      <c r="C68" s="77" t="s">
        <v>126</v>
      </c>
      <c r="D68" s="77" t="s">
        <v>3</v>
      </c>
      <c r="E68" s="78">
        <v>10089583.49</v>
      </c>
      <c r="F68" s="79" t="s">
        <v>1045</v>
      </c>
      <c r="G68" s="78">
        <v>10089583.49</v>
      </c>
    </row>
    <row r="69" spans="1:7">
      <c r="A69" s="80" t="str">
        <f t="shared" si="1"/>
        <v>HARRISON GEM LOC DEBT-ASIA COL400515-76690592</v>
      </c>
      <c r="B69" s="77" t="s">
        <v>1382</v>
      </c>
      <c r="C69" s="77" t="s">
        <v>1088</v>
      </c>
      <c r="D69" s="77" t="s">
        <v>3</v>
      </c>
      <c r="E69" s="78">
        <v>-0.05</v>
      </c>
      <c r="F69" s="79" t="s">
        <v>1045</v>
      </c>
      <c r="G69" s="78">
        <v>-0.05</v>
      </c>
    </row>
    <row r="70" spans="1:7">
      <c r="A70" s="80" t="str">
        <f t="shared" si="1"/>
        <v>HARRISON GEM LOC DEBT EX-ASIA COL400515-76699632</v>
      </c>
      <c r="B70" s="77" t="s">
        <v>1383</v>
      </c>
      <c r="C70" s="77" t="s">
        <v>1089</v>
      </c>
      <c r="D70" s="77" t="s">
        <v>3</v>
      </c>
      <c r="E70" s="78">
        <v>2630000</v>
      </c>
      <c r="F70" s="79" t="s">
        <v>1045</v>
      </c>
      <c r="G70" s="78">
        <v>2630000</v>
      </c>
    </row>
    <row r="71" spans="1:7">
      <c r="A71" s="80" t="str">
        <f t="shared" si="1"/>
        <v>HARRISON GEM INF LKD BD EX-ASIA COL400515-76699667</v>
      </c>
      <c r="B71" s="81" t="s">
        <v>1384</v>
      </c>
      <c r="C71" s="81" t="s">
        <v>1090</v>
      </c>
      <c r="D71" s="81" t="s">
        <v>3</v>
      </c>
      <c r="E71" s="82">
        <v>0</v>
      </c>
      <c r="F71" s="83" t="s">
        <v>1045</v>
      </c>
      <c r="G71" s="82">
        <v>0</v>
      </c>
    </row>
    <row r="72" spans="1:7">
      <c r="A72" s="80" t="str">
        <f t="shared" si="1"/>
        <v>HARRISON GBL C FTB 2020-COL400515-76825676</v>
      </c>
      <c r="B72" s="81" t="s">
        <v>1385</v>
      </c>
      <c r="C72" s="81" t="s">
        <v>1091</v>
      </c>
      <c r="D72" s="81" t="s">
        <v>3</v>
      </c>
      <c r="E72" s="82">
        <v>0</v>
      </c>
      <c r="F72" s="83" t="s">
        <v>1045</v>
      </c>
      <c r="G72" s="82">
        <v>0</v>
      </c>
    </row>
    <row r="73" spans="1:7">
      <c r="A73" s="80" t="str">
        <f t="shared" si="1"/>
        <v>HARRISON GEM LOCAL DEBT-ASIA400515-76829282</v>
      </c>
      <c r="B73" s="81" t="s">
        <v>1324</v>
      </c>
      <c r="C73" s="81" t="s">
        <v>127</v>
      </c>
      <c r="D73" s="81" t="s">
        <v>3</v>
      </c>
      <c r="E73" s="82">
        <v>785.44</v>
      </c>
      <c r="F73" s="83" t="s">
        <v>1045</v>
      </c>
      <c r="G73" s="82">
        <v>785.44</v>
      </c>
    </row>
    <row r="74" spans="1:7">
      <c r="A74" s="80" t="str">
        <f t="shared" si="1"/>
        <v>HARRISON GEM INFL LKD BD EX-ASIA400515-76829859</v>
      </c>
      <c r="B74" s="81" t="s">
        <v>1326</v>
      </c>
      <c r="C74" s="81" t="s">
        <v>128</v>
      </c>
      <c r="D74" s="81" t="s">
        <v>3</v>
      </c>
      <c r="E74" s="82">
        <v>-0.55000000000000004</v>
      </c>
      <c r="F74" s="83" t="s">
        <v>1045</v>
      </c>
      <c r="G74" s="82">
        <v>-0.55000000000000004</v>
      </c>
    </row>
    <row r="75" spans="1:7">
      <c r="A75" s="80" t="str">
        <f t="shared" si="1"/>
        <v>HARRISON GEM INFL LKD BD-ASIA400515-76830046</v>
      </c>
      <c r="B75" s="77" t="s">
        <v>1325</v>
      </c>
      <c r="C75" s="77" t="s">
        <v>129</v>
      </c>
      <c r="D75" s="77" t="s">
        <v>3</v>
      </c>
      <c r="E75" s="78">
        <v>0.04</v>
      </c>
      <c r="F75" s="79" t="s">
        <v>1045</v>
      </c>
      <c r="G75" s="78">
        <v>0.04</v>
      </c>
    </row>
    <row r="76" spans="1:7">
      <c r="A76" s="80" t="str">
        <f t="shared" si="1"/>
        <v>HARRISON GLB CORP FX T BD 2020400515-77050130</v>
      </c>
      <c r="B76" s="77" t="s">
        <v>1308</v>
      </c>
      <c r="C76" s="77" t="s">
        <v>130</v>
      </c>
      <c r="D76" s="77" t="s">
        <v>3</v>
      </c>
      <c r="E76" s="78">
        <v>-176715.13</v>
      </c>
      <c r="F76" s="79" t="s">
        <v>1045</v>
      </c>
      <c r="G76" s="78">
        <v>317460.31</v>
      </c>
    </row>
    <row r="77" spans="1:7">
      <c r="A77" s="80" t="str">
        <f t="shared" si="1"/>
        <v>HARRISON US DOLLAR BOND-COL400515-77051408</v>
      </c>
      <c r="B77" s="77" t="s">
        <v>1386</v>
      </c>
      <c r="C77" s="77" t="s">
        <v>1092</v>
      </c>
      <c r="D77" s="77" t="s">
        <v>3</v>
      </c>
      <c r="E77" s="78">
        <v>0</v>
      </c>
      <c r="F77" s="79" t="s">
        <v>1045</v>
      </c>
      <c r="G77" s="78">
        <v>0</v>
      </c>
    </row>
    <row r="78" spans="1:7">
      <c r="A78" s="80" t="str">
        <f t="shared" si="1"/>
        <v>SSTL TST M AND S HIF/USNY HY400515-77353240</v>
      </c>
      <c r="B78" s="81" t="s">
        <v>1093</v>
      </c>
      <c r="C78" s="81" t="s">
        <v>1094</v>
      </c>
      <c r="D78" s="81" t="s">
        <v>3</v>
      </c>
      <c r="E78" s="82">
        <v>5736988</v>
      </c>
      <c r="F78" s="83" t="s">
        <v>1045</v>
      </c>
      <c r="G78" s="82">
        <v>5596988</v>
      </c>
    </row>
    <row r="79" spans="1:7">
      <c r="A79" s="80" t="str">
        <f t="shared" si="1"/>
        <v>SSTL M+S HIF/USNY HY COLLATERAL400515-77353267</v>
      </c>
      <c r="B79" s="81" t="s">
        <v>1095</v>
      </c>
      <c r="C79" s="81" t="s">
        <v>1096</v>
      </c>
      <c r="D79" s="81" t="s">
        <v>3</v>
      </c>
      <c r="E79" s="82">
        <v>30000</v>
      </c>
      <c r="F79" s="83" t="s">
        <v>1045</v>
      </c>
      <c r="G79" s="82">
        <v>30000</v>
      </c>
    </row>
    <row r="80" spans="1:7">
      <c r="A80" s="80" t="str">
        <f t="shared" si="1"/>
        <v>SSTL DEP JCH GBL HI BOND OVERLAY400515-77359383</v>
      </c>
      <c r="B80" s="77" t="s">
        <v>1267</v>
      </c>
      <c r="C80" s="77" t="s">
        <v>131</v>
      </c>
      <c r="D80" s="77" t="s">
        <v>3</v>
      </c>
      <c r="E80" s="78">
        <v>18759.21</v>
      </c>
      <c r="F80" s="79" t="s">
        <v>1045</v>
      </c>
      <c r="G80" s="78">
        <v>18759.21</v>
      </c>
    </row>
    <row r="81" spans="1:7">
      <c r="A81" s="80" t="str">
        <f t="shared" si="1"/>
        <v>SSTL DEP OF JCH GBL HI BD US IGC400515-77359426</v>
      </c>
      <c r="B81" s="81" t="s">
        <v>1265</v>
      </c>
      <c r="C81" s="81" t="s">
        <v>132</v>
      </c>
      <c r="D81" s="81" t="s">
        <v>3</v>
      </c>
      <c r="E81" s="82">
        <v>98152.13</v>
      </c>
      <c r="F81" s="83" t="s">
        <v>1045</v>
      </c>
      <c r="G81" s="82">
        <v>108549.22</v>
      </c>
    </row>
    <row r="82" spans="1:7">
      <c r="A82" s="80" t="str">
        <f t="shared" si="1"/>
        <v>SSTL DEP JCH GBL HI BOND CASH COLL400515-77359493</v>
      </c>
      <c r="B82" s="81" t="s">
        <v>1284</v>
      </c>
      <c r="C82" s="81" t="s">
        <v>1097</v>
      </c>
      <c r="D82" s="81" t="s">
        <v>3</v>
      </c>
      <c r="E82" s="82">
        <v>240000</v>
      </c>
      <c r="F82" s="83" t="s">
        <v>1045</v>
      </c>
      <c r="G82" s="82">
        <v>240000</v>
      </c>
    </row>
    <row r="83" spans="1:7">
      <c r="A83" s="80" t="str">
        <f t="shared" si="1"/>
        <v>SSTL DEP HIF GBI HI BOND - EUR CR400515-77361076</v>
      </c>
      <c r="B83" s="77" t="s">
        <v>133</v>
      </c>
      <c r="C83" s="77" t="s">
        <v>134</v>
      </c>
      <c r="D83" s="77" t="s">
        <v>3</v>
      </c>
      <c r="E83" s="78">
        <v>45433.120000000003</v>
      </c>
      <c r="F83" s="79" t="s">
        <v>1045</v>
      </c>
      <c r="G83" s="78">
        <v>45433.120000000003</v>
      </c>
    </row>
    <row r="84" spans="1:7">
      <c r="A84" s="80" t="str">
        <f t="shared" si="1"/>
        <v>SSTL DEP JCH GBI HI BOND US EMD400515-77361119</v>
      </c>
      <c r="B84" s="77" t="s">
        <v>1264</v>
      </c>
      <c r="C84" s="77" t="s">
        <v>135</v>
      </c>
      <c r="D84" s="77" t="s">
        <v>3</v>
      </c>
      <c r="E84" s="78">
        <v>165003.69</v>
      </c>
      <c r="F84" s="79" t="s">
        <v>1045</v>
      </c>
      <c r="G84" s="78">
        <v>165003.69</v>
      </c>
    </row>
    <row r="85" spans="1:7">
      <c r="A85" s="80" t="str">
        <f t="shared" si="1"/>
        <v>SSTL DEP OF JCH GLBL EQUITY INCOME400515-77361194</v>
      </c>
      <c r="B85" s="77" t="s">
        <v>1285</v>
      </c>
      <c r="C85" s="77" t="s">
        <v>1098</v>
      </c>
      <c r="D85" s="77" t="s">
        <v>3</v>
      </c>
      <c r="E85" s="78">
        <v>0</v>
      </c>
      <c r="F85" s="79" t="s">
        <v>1045</v>
      </c>
      <c r="G85" s="78">
        <v>0</v>
      </c>
    </row>
    <row r="86" spans="1:7">
      <c r="A86" s="80" t="str">
        <f t="shared" si="1"/>
        <v>SSTL DEP JCH GBL HI BD OVERLY COLL400515-77361320</v>
      </c>
      <c r="B86" s="77" t="s">
        <v>1286</v>
      </c>
      <c r="C86" s="77" t="s">
        <v>1099</v>
      </c>
      <c r="D86" s="77" t="s">
        <v>3</v>
      </c>
      <c r="E86" s="78">
        <v>0</v>
      </c>
      <c r="F86" s="79" t="s">
        <v>1045</v>
      </c>
      <c r="G86" s="78">
        <v>0</v>
      </c>
    </row>
    <row r="87" spans="1:7">
      <c r="A87" s="80" t="str">
        <f t="shared" si="1"/>
        <v>SSTL DEP JCH GBL HI BD IGC COLL400515-77362099</v>
      </c>
      <c r="B87" s="77" t="s">
        <v>1287</v>
      </c>
      <c r="C87" s="77" t="s">
        <v>1100</v>
      </c>
      <c r="D87" s="77" t="s">
        <v>3</v>
      </c>
      <c r="E87" s="78">
        <v>0</v>
      </c>
      <c r="F87" s="79" t="s">
        <v>1045</v>
      </c>
      <c r="G87" s="78">
        <v>0</v>
      </c>
    </row>
    <row r="88" spans="1:7">
      <c r="A88" s="80" t="str">
        <f t="shared" si="1"/>
        <v>SSTL DEP JCH GBL HI BD US EMD COLL400515-77362115</v>
      </c>
      <c r="B88" s="81" t="s">
        <v>1288</v>
      </c>
      <c r="C88" s="81" t="s">
        <v>1101</v>
      </c>
      <c r="D88" s="81" t="s">
        <v>3</v>
      </c>
      <c r="E88" s="82">
        <v>0</v>
      </c>
      <c r="F88" s="83" t="s">
        <v>1045</v>
      </c>
      <c r="G88" s="82">
        <v>0</v>
      </c>
    </row>
    <row r="89" spans="1:7">
      <c r="A89" s="80" t="str">
        <f t="shared" si="1"/>
        <v>SSTL DEP JCH GBL HI BD HYLD COLL400515-77362233</v>
      </c>
      <c r="B89" s="77" t="s">
        <v>1289</v>
      </c>
      <c r="C89" s="77" t="s">
        <v>1102</v>
      </c>
      <c r="D89" s="77" t="s">
        <v>3</v>
      </c>
      <c r="E89" s="78">
        <v>0</v>
      </c>
      <c r="F89" s="79" t="s">
        <v>1045</v>
      </c>
      <c r="G89" s="78">
        <v>0</v>
      </c>
    </row>
    <row r="90" spans="1:7">
      <c r="A90" s="80" t="str">
        <f t="shared" si="1"/>
        <v>SSTL DEP JCH GBL HI BOND ABS400515-77489118</v>
      </c>
      <c r="B90" s="77" t="s">
        <v>1266</v>
      </c>
      <c r="C90" s="77" t="s">
        <v>136</v>
      </c>
      <c r="D90" s="77" t="s">
        <v>3</v>
      </c>
      <c r="E90" s="78">
        <v>40136.21</v>
      </c>
      <c r="F90" s="79" t="s">
        <v>1045</v>
      </c>
      <c r="G90" s="78">
        <v>40136.21</v>
      </c>
    </row>
    <row r="91" spans="1:7">
      <c r="A91" s="80" t="str">
        <f t="shared" si="1"/>
        <v>SSTL DEP JCH GBL HI BD EUR400515-77489150</v>
      </c>
      <c r="B91" s="81" t="s">
        <v>1290</v>
      </c>
      <c r="C91" s="81" t="s">
        <v>1103</v>
      </c>
      <c r="D91" s="81" t="s">
        <v>3</v>
      </c>
      <c r="E91" s="82">
        <v>0</v>
      </c>
      <c r="F91" s="83" t="s">
        <v>1045</v>
      </c>
      <c r="G91" s="82">
        <v>0</v>
      </c>
    </row>
    <row r="92" spans="1:7" ht="28.5">
      <c r="A92" s="80" t="str">
        <f t="shared" si="1"/>
        <v>HARRISON GLOBAL ASSET-BACKED BOND-COL400515-77489260</v>
      </c>
      <c r="B92" s="81" t="s">
        <v>1387</v>
      </c>
      <c r="C92" s="81" t="s">
        <v>1104</v>
      </c>
      <c r="D92" s="81" t="s">
        <v>3</v>
      </c>
      <c r="E92" s="82">
        <v>0</v>
      </c>
      <c r="F92" s="83" t="s">
        <v>1045</v>
      </c>
      <c r="G92" s="82">
        <v>0</v>
      </c>
    </row>
    <row r="93" spans="1:7">
      <c r="A93" s="80" t="str">
        <f t="shared" si="1"/>
        <v>SSTL DEP JCH GBL HI BOND - CASH400515-77490472</v>
      </c>
      <c r="B93" s="77" t="s">
        <v>1262</v>
      </c>
      <c r="C93" s="77" t="s">
        <v>137</v>
      </c>
      <c r="D93" s="77" t="s">
        <v>3</v>
      </c>
      <c r="E93" s="78">
        <v>706943.08</v>
      </c>
      <c r="F93" s="79" t="s">
        <v>1045</v>
      </c>
      <c r="G93" s="78">
        <v>706659.56</v>
      </c>
    </row>
    <row r="94" spans="1:7">
      <c r="A94" s="80" t="str">
        <f t="shared" si="1"/>
        <v>SSTL DEP JCH GBL HI BOND US HYLD400515-77490515</v>
      </c>
      <c r="B94" s="77" t="s">
        <v>1263</v>
      </c>
      <c r="C94" s="77" t="s">
        <v>138</v>
      </c>
      <c r="D94" s="77" t="s">
        <v>3</v>
      </c>
      <c r="E94" s="78">
        <v>166856.75</v>
      </c>
      <c r="F94" s="79" t="s">
        <v>1045</v>
      </c>
      <c r="G94" s="78">
        <v>166856.75</v>
      </c>
    </row>
    <row r="95" spans="1:7">
      <c r="A95" s="80" t="str">
        <f t="shared" si="1"/>
        <v>SSTL DEP JCH GBL HI BD ABS400515-77491106</v>
      </c>
      <c r="B95" s="77" t="s">
        <v>1291</v>
      </c>
      <c r="C95" s="77" t="s">
        <v>1105</v>
      </c>
      <c r="D95" s="77" t="s">
        <v>3</v>
      </c>
      <c r="E95" s="78">
        <v>0</v>
      </c>
      <c r="F95" s="79" t="s">
        <v>1045</v>
      </c>
      <c r="G95" s="78">
        <v>0</v>
      </c>
    </row>
    <row r="96" spans="1:7" ht="28.5">
      <c r="A96" s="80" t="str">
        <f t="shared" si="1"/>
        <v>HARRISON GLOBAL ASSET-BACKED HIGH YIELD400515-77491122</v>
      </c>
      <c r="B96" s="81" t="s">
        <v>1388</v>
      </c>
      <c r="C96" s="81" t="s">
        <v>1106</v>
      </c>
      <c r="D96" s="81" t="s">
        <v>3</v>
      </c>
      <c r="E96" s="82">
        <v>0</v>
      </c>
      <c r="F96" s="83" t="s">
        <v>1045</v>
      </c>
      <c r="G96" s="82">
        <v>0</v>
      </c>
    </row>
    <row r="97" spans="1:7">
      <c r="A97" s="80" t="str">
        <f t="shared" si="1"/>
        <v>JCH PB (SUISSE) SA / ABS400515-77654932</v>
      </c>
      <c r="B97" s="81" t="s">
        <v>1292</v>
      </c>
      <c r="C97" s="81" t="s">
        <v>1107</v>
      </c>
      <c r="D97" s="81" t="s">
        <v>3</v>
      </c>
      <c r="E97" s="82">
        <v>171712.56</v>
      </c>
      <c r="F97" s="83" t="s">
        <v>1045</v>
      </c>
      <c r="G97" s="82">
        <v>171712.56</v>
      </c>
    </row>
    <row r="98" spans="1:7">
      <c r="A98" s="80" t="str">
        <f t="shared" si="1"/>
        <v>HARRISON Global Lower Carbond Bond Fund400515-77655134</v>
      </c>
      <c r="B98" s="77" t="s">
        <v>1389</v>
      </c>
      <c r="C98" s="77" t="s">
        <v>139</v>
      </c>
      <c r="D98" s="77" t="s">
        <v>3</v>
      </c>
      <c r="E98" s="78">
        <v>303863.44</v>
      </c>
      <c r="F98" s="79" t="s">
        <v>1045</v>
      </c>
      <c r="G98" s="78">
        <v>353040.11</v>
      </c>
    </row>
    <row r="99" spans="1:7">
      <c r="A99" s="80" t="str">
        <f t="shared" si="1"/>
        <v>HARRISON Global Lower Carbond Bond Fund400515-77655228</v>
      </c>
      <c r="B99" s="77" t="s">
        <v>1389</v>
      </c>
      <c r="C99" s="77" t="s">
        <v>140</v>
      </c>
      <c r="D99" s="77" t="s">
        <v>3</v>
      </c>
      <c r="E99" s="78">
        <v>0</v>
      </c>
      <c r="F99" s="79" t="s">
        <v>1045</v>
      </c>
      <c r="G99" s="78">
        <v>0</v>
      </c>
    </row>
    <row r="100" spans="1:7">
      <c r="A100" s="80" t="str">
        <f t="shared" si="1"/>
        <v>JCH PB (SUISSE) SA / US FIXED INC400515-77657679</v>
      </c>
      <c r="B100" s="81" t="s">
        <v>1293</v>
      </c>
      <c r="C100" s="81" t="s">
        <v>1108</v>
      </c>
      <c r="D100" s="81" t="s">
        <v>3</v>
      </c>
      <c r="E100" s="82">
        <v>61700.98</v>
      </c>
      <c r="F100" s="83" t="s">
        <v>1045</v>
      </c>
      <c r="G100" s="82">
        <v>212180.39</v>
      </c>
    </row>
    <row r="101" spans="1:7">
      <c r="A101" s="80" t="str">
        <f t="shared" si="1"/>
        <v>HARRISON GLC BOND400515-77657738</v>
      </c>
      <c r="B101" s="77" t="s">
        <v>1390</v>
      </c>
      <c r="C101" s="77" t="s">
        <v>1109</v>
      </c>
      <c r="D101" s="77" t="s">
        <v>3</v>
      </c>
      <c r="E101" s="78">
        <v>0.21</v>
      </c>
      <c r="F101" s="79" t="s">
        <v>1045</v>
      </c>
      <c r="G101" s="78">
        <v>0.21</v>
      </c>
    </row>
    <row r="102" spans="1:7">
      <c r="A102" s="80" t="str">
        <f t="shared" si="1"/>
        <v>HARRISON Global Lower Carbond Bond Fund400515-77659781</v>
      </c>
      <c r="B102" s="77" t="s">
        <v>1389</v>
      </c>
      <c r="C102" s="77" t="s">
        <v>141</v>
      </c>
      <c r="D102" s="77" t="s">
        <v>3</v>
      </c>
      <c r="E102" s="78">
        <v>43648.71</v>
      </c>
      <c r="F102" s="79" t="s">
        <v>1045</v>
      </c>
      <c r="G102" s="78">
        <v>-3112.98</v>
      </c>
    </row>
    <row r="103" spans="1:7">
      <c r="A103" s="80" t="str">
        <f t="shared" si="1"/>
        <v>HARRISON GLC BOND-USD SL-AMUS-COL400515-77659883</v>
      </c>
      <c r="B103" s="81" t="s">
        <v>1391</v>
      </c>
      <c r="C103" s="81" t="s">
        <v>1110</v>
      </c>
      <c r="D103" s="81" t="s">
        <v>3</v>
      </c>
      <c r="E103" s="82">
        <v>120000</v>
      </c>
      <c r="F103" s="83" t="s">
        <v>1045</v>
      </c>
      <c r="G103" s="82">
        <v>120000</v>
      </c>
    </row>
    <row r="104" spans="1:7">
      <c r="A104" s="80" t="str">
        <f t="shared" si="1"/>
        <v>HARRISON GLC BOND-GBP SL-AMEU-COL400515-77660325</v>
      </c>
      <c r="B104" s="77" t="s">
        <v>1392</v>
      </c>
      <c r="C104" s="77" t="s">
        <v>1111</v>
      </c>
      <c r="D104" s="77" t="s">
        <v>3</v>
      </c>
      <c r="E104" s="78">
        <v>10000</v>
      </c>
      <c r="F104" s="79" t="s">
        <v>1045</v>
      </c>
      <c r="G104" s="78">
        <v>10000</v>
      </c>
    </row>
    <row r="105" spans="1:7">
      <c r="A105" s="80" t="str">
        <f t="shared" si="1"/>
        <v>HARRISON Global Lower Carbond Bond Fund400515-77660435</v>
      </c>
      <c r="B105" s="77" t="s">
        <v>1389</v>
      </c>
      <c r="C105" s="77" t="s">
        <v>142</v>
      </c>
      <c r="D105" s="77" t="s">
        <v>3</v>
      </c>
      <c r="E105" s="78">
        <v>669761.32999999996</v>
      </c>
      <c r="F105" s="79" t="s">
        <v>1045</v>
      </c>
      <c r="G105" s="78">
        <v>492559.14</v>
      </c>
    </row>
    <row r="106" spans="1:7" ht="28.5">
      <c r="A106" s="80" t="str">
        <f t="shared" si="1"/>
        <v>HARRISON GLC BOND-OLAY SL-AMUS-COL400515-77660443</v>
      </c>
      <c r="B106" s="77" t="s">
        <v>1393</v>
      </c>
      <c r="C106" s="77" t="s">
        <v>1112</v>
      </c>
      <c r="D106" s="77" t="s">
        <v>3</v>
      </c>
      <c r="E106" s="78">
        <v>0</v>
      </c>
      <c r="F106" s="79" t="s">
        <v>1045</v>
      </c>
      <c r="G106" s="78">
        <v>0</v>
      </c>
    </row>
    <row r="107" spans="1:7">
      <c r="A107" s="80" t="str">
        <f t="shared" si="1"/>
        <v>HARRISON GLC BOND-EUR SL-AMFR-COL400515-77660451</v>
      </c>
      <c r="B107" s="77" t="s">
        <v>1394</v>
      </c>
      <c r="C107" s="77" t="s">
        <v>1113</v>
      </c>
      <c r="D107" s="77" t="s">
        <v>3</v>
      </c>
      <c r="E107" s="78">
        <v>0</v>
      </c>
      <c r="F107" s="79" t="s">
        <v>1045</v>
      </c>
      <c r="G107" s="78">
        <v>0</v>
      </c>
    </row>
    <row r="108" spans="1:7">
      <c r="A108" s="80" t="str">
        <f t="shared" si="1"/>
        <v>HARRISON GEM MAI EMD LOC COL400515-77829009</v>
      </c>
      <c r="B108" s="77" t="s">
        <v>1395</v>
      </c>
      <c r="C108" s="77" t="s">
        <v>1114</v>
      </c>
      <c r="D108" s="77" t="s">
        <v>3</v>
      </c>
      <c r="E108" s="78">
        <v>1270000</v>
      </c>
      <c r="F108" s="79" t="s">
        <v>1045</v>
      </c>
      <c r="G108" s="78">
        <v>1270000</v>
      </c>
    </row>
    <row r="109" spans="1:7">
      <c r="A109" s="80" t="str">
        <f t="shared" si="1"/>
        <v>HARRISON GEM MAI EMD HARD COL400515-77829017</v>
      </c>
      <c r="B109" s="81" t="s">
        <v>1396</v>
      </c>
      <c r="C109" s="81" t="s">
        <v>1115</v>
      </c>
      <c r="D109" s="81" t="s">
        <v>3</v>
      </c>
      <c r="E109" s="82">
        <v>180000</v>
      </c>
      <c r="F109" s="83" t="s">
        <v>1045</v>
      </c>
      <c r="G109" s="82">
        <v>180000</v>
      </c>
    </row>
    <row r="110" spans="1:7">
      <c r="A110" s="80" t="str">
        <f t="shared" si="1"/>
        <v>SSTL AS TSTEE OF M AND S HIF/EMD400515-77832213</v>
      </c>
      <c r="B110" s="81" t="s">
        <v>1116</v>
      </c>
      <c r="C110" s="81" t="s">
        <v>1117</v>
      </c>
      <c r="D110" s="81" t="s">
        <v>3</v>
      </c>
      <c r="E110" s="82">
        <v>300000</v>
      </c>
      <c r="F110" s="83" t="s">
        <v>1045</v>
      </c>
      <c r="G110" s="82">
        <v>300000</v>
      </c>
    </row>
    <row r="111" spans="1:7">
      <c r="A111" s="80" t="str">
        <f t="shared" si="1"/>
        <v>HARRISON Global Multi Asset Income Fund400515-77836581</v>
      </c>
      <c r="B111" s="77" t="s">
        <v>1397</v>
      </c>
      <c r="C111" s="77" t="s">
        <v>143</v>
      </c>
      <c r="D111" s="77" t="s">
        <v>3</v>
      </c>
      <c r="E111" s="78">
        <v>67734.36</v>
      </c>
      <c r="F111" s="79" t="s">
        <v>1045</v>
      </c>
      <c r="G111" s="78">
        <v>1217846.3999999999</v>
      </c>
    </row>
    <row r="112" spans="1:7">
      <c r="A112" s="80" t="str">
        <f t="shared" si="1"/>
        <v>HARRISON Global Multi Asset Income Fund400515-77837934</v>
      </c>
      <c r="B112" s="77" t="s">
        <v>1397</v>
      </c>
      <c r="C112" s="77" t="s">
        <v>144</v>
      </c>
      <c r="D112" s="77" t="s">
        <v>3</v>
      </c>
      <c r="E112" s="78">
        <v>15601383.85</v>
      </c>
      <c r="F112" s="79" t="s">
        <v>1045</v>
      </c>
      <c r="G112" s="78">
        <v>1826432.77</v>
      </c>
    </row>
    <row r="113" spans="1:7">
      <c r="A113" s="80" t="str">
        <f t="shared" si="1"/>
        <v>HARRISON US DOLLAR BOND COL FD FFX400515-82759670</v>
      </c>
      <c r="B113" s="77" t="s">
        <v>1398</v>
      </c>
      <c r="C113" s="77" t="s">
        <v>1118</v>
      </c>
      <c r="D113" s="77" t="s">
        <v>3</v>
      </c>
      <c r="E113" s="78">
        <v>0</v>
      </c>
      <c r="F113" s="79" t="s">
        <v>1045</v>
      </c>
      <c r="G113" s="78">
        <v>0</v>
      </c>
    </row>
    <row r="114" spans="1:7">
      <c r="A114" s="80" t="str">
        <f t="shared" si="1"/>
        <v>HARRISON GEM TOTAL RET002-170736-054</v>
      </c>
      <c r="B114" s="77" t="s">
        <v>1399</v>
      </c>
      <c r="C114" s="77" t="s">
        <v>1119</v>
      </c>
      <c r="D114" s="77" t="s">
        <v>3</v>
      </c>
      <c r="E114" s="78">
        <v>0</v>
      </c>
      <c r="F114" s="79" t="s">
        <v>1120</v>
      </c>
      <c r="G114" s="78">
        <v>0</v>
      </c>
    </row>
    <row r="115" spans="1:7">
      <c r="A115" s="80" t="str">
        <f t="shared" si="1"/>
        <v>HARRISON GEM INFL LNK BD002-171346-051</v>
      </c>
      <c r="B115" s="77" t="s">
        <v>1400</v>
      </c>
      <c r="C115" s="77" t="s">
        <v>1121</v>
      </c>
      <c r="D115" s="77" t="s">
        <v>3</v>
      </c>
      <c r="E115" s="78">
        <v>0</v>
      </c>
      <c r="F115" s="79" t="s">
        <v>1120</v>
      </c>
      <c r="G115" s="78">
        <v>0</v>
      </c>
    </row>
    <row r="116" spans="1:7">
      <c r="A116" s="80" t="str">
        <f t="shared" si="1"/>
        <v>HARRISON GEM BOND002-171346-053</v>
      </c>
      <c r="B116" s="77" t="s">
        <v>1301</v>
      </c>
      <c r="C116" s="77" t="s">
        <v>1122</v>
      </c>
      <c r="D116" s="77" t="s">
        <v>3</v>
      </c>
      <c r="E116" s="78">
        <v>0</v>
      </c>
      <c r="F116" s="79" t="s">
        <v>1120</v>
      </c>
      <c r="G116" s="78">
        <v>0</v>
      </c>
    </row>
    <row r="117" spans="1:7">
      <c r="A117" s="80" t="str">
        <f t="shared" si="1"/>
        <v>HARRISON GEM CORP DEBT002-171346-054</v>
      </c>
      <c r="B117" s="77" t="s">
        <v>1332</v>
      </c>
      <c r="C117" s="77" t="s">
        <v>1123</v>
      </c>
      <c r="D117" s="77" t="s">
        <v>3</v>
      </c>
      <c r="E117" s="78">
        <v>0</v>
      </c>
      <c r="F117" s="79" t="s">
        <v>1120</v>
      </c>
      <c r="G117" s="78">
        <v>0</v>
      </c>
    </row>
    <row r="118" spans="1:7">
      <c r="A118" s="80" t="str">
        <f t="shared" si="1"/>
        <v>HARRISON GEM INVEST GRD002-173318-052</v>
      </c>
      <c r="B118" s="77" t="s">
        <v>1401</v>
      </c>
      <c r="C118" s="77" t="s">
        <v>1124</v>
      </c>
      <c r="D118" s="77" t="s">
        <v>3</v>
      </c>
      <c r="E118" s="78">
        <v>0</v>
      </c>
      <c r="F118" s="79" t="s">
        <v>1120</v>
      </c>
      <c r="G118" s="78">
        <v>0</v>
      </c>
    </row>
    <row r="119" spans="1:7">
      <c r="A119" s="80" t="str">
        <f t="shared" si="1"/>
        <v>HARRISON GEM LOCAL DEBT002-173318-053</v>
      </c>
      <c r="B119" s="77" t="s">
        <v>1402</v>
      </c>
      <c r="C119" s="77" t="s">
        <v>1125</v>
      </c>
      <c r="D119" s="77" t="s">
        <v>3</v>
      </c>
      <c r="E119" s="78">
        <v>0</v>
      </c>
      <c r="F119" s="79" t="s">
        <v>1120</v>
      </c>
      <c r="G119" s="78">
        <v>0</v>
      </c>
    </row>
    <row r="120" spans="1:7">
      <c r="A120" s="80" t="str">
        <f t="shared" si="1"/>
        <v>HARRISON HIGH INCOME-EMD002-174159-051</v>
      </c>
      <c r="B120" s="77" t="s">
        <v>1306</v>
      </c>
      <c r="C120" s="77" t="s">
        <v>1126</v>
      </c>
      <c r="D120" s="77" t="s">
        <v>3</v>
      </c>
      <c r="E120" s="78">
        <v>0</v>
      </c>
      <c r="F120" s="79" t="s">
        <v>1120</v>
      </c>
      <c r="G120" s="78">
        <v>0</v>
      </c>
    </row>
    <row r="121" spans="1:7" ht="28.5">
      <c r="A121" s="80" t="str">
        <f t="shared" si="1"/>
        <v>HARRISON GLOBAL SHORT DURATION BOND002-257947-051</v>
      </c>
      <c r="B121" s="77" t="s">
        <v>1374</v>
      </c>
      <c r="C121" s="77" t="s">
        <v>1127</v>
      </c>
      <c r="D121" s="77" t="s">
        <v>3</v>
      </c>
      <c r="E121" s="78">
        <v>0</v>
      </c>
      <c r="F121" s="79" t="s">
        <v>1120</v>
      </c>
      <c r="G121" s="78">
        <v>0</v>
      </c>
    </row>
    <row r="122" spans="1:7">
      <c r="A122" s="80" t="str">
        <f t="shared" si="1"/>
        <v>HARRISON GLOBAL BOND TOTAL RETURN002-257947-052</v>
      </c>
      <c r="B122" s="77" t="s">
        <v>1375</v>
      </c>
      <c r="C122" s="77" t="s">
        <v>1128</v>
      </c>
      <c r="D122" s="77" t="s">
        <v>3</v>
      </c>
      <c r="E122" s="78">
        <v>0</v>
      </c>
      <c r="F122" s="79" t="s">
        <v>1120</v>
      </c>
      <c r="G122" s="78">
        <v>0</v>
      </c>
    </row>
    <row r="123" spans="1:7">
      <c r="A123" s="80" t="str">
        <f t="shared" si="1"/>
        <v>HARRISON GEM MAI002-287464-052</v>
      </c>
      <c r="B123" s="77" t="s">
        <v>1403</v>
      </c>
      <c r="C123" s="77" t="s">
        <v>1129</v>
      </c>
      <c r="D123" s="77" t="s">
        <v>3</v>
      </c>
      <c r="E123" s="78">
        <v>0.01</v>
      </c>
      <c r="F123" s="79" t="s">
        <v>1120</v>
      </c>
      <c r="G123" s="78">
        <v>0.01</v>
      </c>
    </row>
    <row r="124" spans="1:7">
      <c r="B124" s="77"/>
      <c r="C124" s="77"/>
      <c r="D124" s="77"/>
      <c r="E124" s="78"/>
      <c r="F124" s="79"/>
      <c r="G124" s="78"/>
    </row>
    <row r="125" spans="1:7">
      <c r="B125" s="77"/>
      <c r="C125" s="77"/>
      <c r="D125" s="77"/>
      <c r="E125" s="78"/>
      <c r="F125" s="79"/>
      <c r="G125" s="78"/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theme="7"/>
  </sheetPr>
  <dimension ref="A1:AI738"/>
  <sheetViews>
    <sheetView tabSelected="1" topLeftCell="I1" workbookViewId="0">
      <selection activeCell="K1" sqref="K1"/>
    </sheetView>
  </sheetViews>
  <sheetFormatPr defaultRowHeight="12.75"/>
  <cols>
    <col min="1" max="1" width="9.140625" style="3" bestFit="1"/>
    <col min="2" max="2" width="69.28515625" style="3" bestFit="1" customWidth="1"/>
    <col min="3" max="3" width="53.5703125" style="3" bestFit="1" customWidth="1"/>
    <col min="4" max="4" width="24.140625" style="3" bestFit="1" customWidth="1"/>
    <col min="5" max="5" width="26.5703125" style="3" bestFit="1" customWidth="1"/>
    <col min="6" max="6" width="27.85546875" style="3" bestFit="1" customWidth="1"/>
    <col min="7" max="7" width="30.28515625" style="3" bestFit="1" customWidth="1"/>
    <col min="8" max="8" width="27.7109375" style="3" bestFit="1" customWidth="1"/>
    <col min="9" max="9" width="46.42578125" style="3" bestFit="1" customWidth="1"/>
    <col min="10" max="10" width="18" style="3" bestFit="1" customWidth="1"/>
    <col min="11" max="11" width="42.140625" style="3" bestFit="1" customWidth="1"/>
    <col min="12" max="12" width="21.7109375" style="3" bestFit="1" customWidth="1"/>
    <col min="13" max="13" width="17.42578125" style="3" bestFit="1" customWidth="1"/>
    <col min="14" max="14" width="23.28515625" style="3" bestFit="1" customWidth="1"/>
    <col min="15" max="15" width="20.5703125" style="3" bestFit="1" customWidth="1"/>
    <col min="16" max="16" width="11.85546875" style="3" bestFit="1" customWidth="1"/>
    <col min="17" max="17" width="13.7109375" style="3" bestFit="1" customWidth="1"/>
    <col min="18" max="18" width="27.85546875" style="3" bestFit="1" customWidth="1"/>
    <col min="19" max="19" width="22" style="3" bestFit="1" customWidth="1"/>
    <col min="20" max="20" width="14.28515625" style="3" bestFit="1" customWidth="1"/>
    <col min="21" max="21" width="16.140625" style="3" bestFit="1" customWidth="1"/>
    <col min="22" max="23" width="18.42578125" bestFit="1" customWidth="1"/>
    <col min="24" max="24" width="8.140625" style="3" bestFit="1" customWidth="1"/>
    <col min="25" max="256" width="8.85546875" style="3"/>
    <col min="257" max="257" width="26.7109375" style="3" customWidth="1"/>
    <col min="258" max="258" width="51.85546875" style="3" bestFit="1" customWidth="1"/>
    <col min="259" max="259" width="13.140625" style="3" customWidth="1"/>
    <col min="260" max="260" width="25.28515625" style="3" bestFit="1" customWidth="1"/>
    <col min="261" max="261" width="10.7109375" style="3" customWidth="1"/>
    <col min="262" max="512" width="8.85546875" style="3"/>
    <col min="513" max="513" width="26.7109375" style="3" customWidth="1"/>
    <col min="514" max="514" width="51.85546875" style="3" bestFit="1" customWidth="1"/>
    <col min="515" max="515" width="13.140625" style="3" customWidth="1"/>
    <col min="516" max="516" width="25.28515625" style="3" bestFit="1" customWidth="1"/>
    <col min="517" max="517" width="10.7109375" style="3" customWidth="1"/>
    <col min="518" max="768" width="8.85546875" style="3"/>
    <col min="769" max="769" width="26.7109375" style="3" customWidth="1"/>
    <col min="770" max="770" width="51.85546875" style="3" bestFit="1" customWidth="1"/>
    <col min="771" max="771" width="13.140625" style="3" customWidth="1"/>
    <col min="772" max="772" width="25.28515625" style="3" bestFit="1" customWidth="1"/>
    <col min="773" max="773" width="10.7109375" style="3" customWidth="1"/>
    <col min="774" max="1024" width="8.85546875" style="3"/>
    <col min="1025" max="1025" width="26.7109375" style="3" customWidth="1"/>
    <col min="1026" max="1026" width="51.85546875" style="3" bestFit="1" customWidth="1"/>
    <col min="1027" max="1027" width="13.140625" style="3" customWidth="1"/>
    <col min="1028" max="1028" width="25.28515625" style="3" bestFit="1" customWidth="1"/>
    <col min="1029" max="1029" width="10.7109375" style="3" customWidth="1"/>
    <col min="1030" max="1280" width="8.85546875" style="3"/>
    <col min="1281" max="1281" width="26.7109375" style="3" customWidth="1"/>
    <col min="1282" max="1282" width="51.85546875" style="3" bestFit="1" customWidth="1"/>
    <col min="1283" max="1283" width="13.140625" style="3" customWidth="1"/>
    <col min="1284" max="1284" width="25.28515625" style="3" bestFit="1" customWidth="1"/>
    <col min="1285" max="1285" width="10.7109375" style="3" customWidth="1"/>
    <col min="1286" max="1536" width="8.85546875" style="3"/>
    <col min="1537" max="1537" width="26.7109375" style="3" customWidth="1"/>
    <col min="1538" max="1538" width="51.85546875" style="3" bestFit="1" customWidth="1"/>
    <col min="1539" max="1539" width="13.140625" style="3" customWidth="1"/>
    <col min="1540" max="1540" width="25.28515625" style="3" bestFit="1" customWidth="1"/>
    <col min="1541" max="1541" width="10.7109375" style="3" customWidth="1"/>
    <col min="1542" max="1792" width="8.85546875" style="3"/>
    <col min="1793" max="1793" width="26.7109375" style="3" customWidth="1"/>
    <col min="1794" max="1794" width="51.85546875" style="3" bestFit="1" customWidth="1"/>
    <col min="1795" max="1795" width="13.140625" style="3" customWidth="1"/>
    <col min="1796" max="1796" width="25.28515625" style="3" bestFit="1" customWidth="1"/>
    <col min="1797" max="1797" width="10.7109375" style="3" customWidth="1"/>
    <col min="1798" max="2048" width="8.85546875" style="3"/>
    <col min="2049" max="2049" width="26.7109375" style="3" customWidth="1"/>
    <col min="2050" max="2050" width="51.85546875" style="3" bestFit="1" customWidth="1"/>
    <col min="2051" max="2051" width="13.140625" style="3" customWidth="1"/>
    <col min="2052" max="2052" width="25.28515625" style="3" bestFit="1" customWidth="1"/>
    <col min="2053" max="2053" width="10.7109375" style="3" customWidth="1"/>
    <col min="2054" max="2304" width="8.85546875" style="3"/>
    <col min="2305" max="2305" width="26.7109375" style="3" customWidth="1"/>
    <col min="2306" max="2306" width="51.85546875" style="3" bestFit="1" customWidth="1"/>
    <col min="2307" max="2307" width="13.140625" style="3" customWidth="1"/>
    <col min="2308" max="2308" width="25.28515625" style="3" bestFit="1" customWidth="1"/>
    <col min="2309" max="2309" width="10.7109375" style="3" customWidth="1"/>
    <col min="2310" max="2560" width="8.85546875" style="3"/>
    <col min="2561" max="2561" width="26.7109375" style="3" customWidth="1"/>
    <col min="2562" max="2562" width="51.85546875" style="3" bestFit="1" customWidth="1"/>
    <col min="2563" max="2563" width="13.140625" style="3" customWidth="1"/>
    <col min="2564" max="2564" width="25.28515625" style="3" bestFit="1" customWidth="1"/>
    <col min="2565" max="2565" width="10.7109375" style="3" customWidth="1"/>
    <col min="2566" max="2816" width="8.85546875" style="3"/>
    <col min="2817" max="2817" width="26.7109375" style="3" customWidth="1"/>
    <col min="2818" max="2818" width="51.85546875" style="3" bestFit="1" customWidth="1"/>
    <col min="2819" max="2819" width="13.140625" style="3" customWidth="1"/>
    <col min="2820" max="2820" width="25.28515625" style="3" bestFit="1" customWidth="1"/>
    <col min="2821" max="2821" width="10.7109375" style="3" customWidth="1"/>
    <col min="2822" max="3072" width="8.85546875" style="3"/>
    <col min="3073" max="3073" width="26.7109375" style="3" customWidth="1"/>
    <col min="3074" max="3074" width="51.85546875" style="3" bestFit="1" customWidth="1"/>
    <col min="3075" max="3075" width="13.140625" style="3" customWidth="1"/>
    <col min="3076" max="3076" width="25.28515625" style="3" bestFit="1" customWidth="1"/>
    <col min="3077" max="3077" width="10.7109375" style="3" customWidth="1"/>
    <col min="3078" max="3328" width="8.85546875" style="3"/>
    <col min="3329" max="3329" width="26.7109375" style="3" customWidth="1"/>
    <col min="3330" max="3330" width="51.85546875" style="3" bestFit="1" customWidth="1"/>
    <col min="3331" max="3331" width="13.140625" style="3" customWidth="1"/>
    <col min="3332" max="3332" width="25.28515625" style="3" bestFit="1" customWidth="1"/>
    <col min="3333" max="3333" width="10.7109375" style="3" customWidth="1"/>
    <col min="3334" max="3584" width="8.85546875" style="3"/>
    <col min="3585" max="3585" width="26.7109375" style="3" customWidth="1"/>
    <col min="3586" max="3586" width="51.85546875" style="3" bestFit="1" customWidth="1"/>
    <col min="3587" max="3587" width="13.140625" style="3" customWidth="1"/>
    <col min="3588" max="3588" width="25.28515625" style="3" bestFit="1" customWidth="1"/>
    <col min="3589" max="3589" width="10.7109375" style="3" customWidth="1"/>
    <col min="3590" max="3840" width="8.85546875" style="3"/>
    <col min="3841" max="3841" width="26.7109375" style="3" customWidth="1"/>
    <col min="3842" max="3842" width="51.85546875" style="3" bestFit="1" customWidth="1"/>
    <col min="3843" max="3843" width="13.140625" style="3" customWidth="1"/>
    <col min="3844" max="3844" width="25.28515625" style="3" bestFit="1" customWidth="1"/>
    <col min="3845" max="3845" width="10.7109375" style="3" customWidth="1"/>
    <col min="3846" max="4096" width="8.85546875" style="3"/>
    <col min="4097" max="4097" width="26.7109375" style="3" customWidth="1"/>
    <col min="4098" max="4098" width="51.85546875" style="3" bestFit="1" customWidth="1"/>
    <col min="4099" max="4099" width="13.140625" style="3" customWidth="1"/>
    <col min="4100" max="4100" width="25.28515625" style="3" bestFit="1" customWidth="1"/>
    <col min="4101" max="4101" width="10.7109375" style="3" customWidth="1"/>
    <col min="4102" max="4352" width="8.85546875" style="3"/>
    <col min="4353" max="4353" width="26.7109375" style="3" customWidth="1"/>
    <col min="4354" max="4354" width="51.85546875" style="3" bestFit="1" customWidth="1"/>
    <col min="4355" max="4355" width="13.140625" style="3" customWidth="1"/>
    <col min="4356" max="4356" width="25.28515625" style="3" bestFit="1" customWidth="1"/>
    <col min="4357" max="4357" width="10.7109375" style="3" customWidth="1"/>
    <col min="4358" max="4608" width="8.85546875" style="3"/>
    <col min="4609" max="4609" width="26.7109375" style="3" customWidth="1"/>
    <col min="4610" max="4610" width="51.85546875" style="3" bestFit="1" customWidth="1"/>
    <col min="4611" max="4611" width="13.140625" style="3" customWidth="1"/>
    <col min="4612" max="4612" width="25.28515625" style="3" bestFit="1" customWidth="1"/>
    <col min="4613" max="4613" width="10.7109375" style="3" customWidth="1"/>
    <col min="4614" max="4864" width="8.85546875" style="3"/>
    <col min="4865" max="4865" width="26.7109375" style="3" customWidth="1"/>
    <col min="4866" max="4866" width="51.85546875" style="3" bestFit="1" customWidth="1"/>
    <col min="4867" max="4867" width="13.140625" style="3" customWidth="1"/>
    <col min="4868" max="4868" width="25.28515625" style="3" bestFit="1" customWidth="1"/>
    <col min="4869" max="4869" width="10.7109375" style="3" customWidth="1"/>
    <col min="4870" max="5120" width="8.85546875" style="3"/>
    <col min="5121" max="5121" width="26.7109375" style="3" customWidth="1"/>
    <col min="5122" max="5122" width="51.85546875" style="3" bestFit="1" customWidth="1"/>
    <col min="5123" max="5123" width="13.140625" style="3" customWidth="1"/>
    <col min="5124" max="5124" width="25.28515625" style="3" bestFit="1" customWidth="1"/>
    <col min="5125" max="5125" width="10.7109375" style="3" customWidth="1"/>
    <col min="5126" max="5376" width="8.85546875" style="3"/>
    <col min="5377" max="5377" width="26.7109375" style="3" customWidth="1"/>
    <col min="5378" max="5378" width="51.85546875" style="3" bestFit="1" customWidth="1"/>
    <col min="5379" max="5379" width="13.140625" style="3" customWidth="1"/>
    <col min="5380" max="5380" width="25.28515625" style="3" bestFit="1" customWidth="1"/>
    <col min="5381" max="5381" width="10.7109375" style="3" customWidth="1"/>
    <col min="5382" max="5632" width="8.85546875" style="3"/>
    <col min="5633" max="5633" width="26.7109375" style="3" customWidth="1"/>
    <col min="5634" max="5634" width="51.85546875" style="3" bestFit="1" customWidth="1"/>
    <col min="5635" max="5635" width="13.140625" style="3" customWidth="1"/>
    <col min="5636" max="5636" width="25.28515625" style="3" bestFit="1" customWidth="1"/>
    <col min="5637" max="5637" width="10.7109375" style="3" customWidth="1"/>
    <col min="5638" max="5888" width="8.85546875" style="3"/>
    <col min="5889" max="5889" width="26.7109375" style="3" customWidth="1"/>
    <col min="5890" max="5890" width="51.85546875" style="3" bestFit="1" customWidth="1"/>
    <col min="5891" max="5891" width="13.140625" style="3" customWidth="1"/>
    <col min="5892" max="5892" width="25.28515625" style="3" bestFit="1" customWidth="1"/>
    <col min="5893" max="5893" width="10.7109375" style="3" customWidth="1"/>
    <col min="5894" max="6144" width="8.85546875" style="3"/>
    <col min="6145" max="6145" width="26.7109375" style="3" customWidth="1"/>
    <col min="6146" max="6146" width="51.85546875" style="3" bestFit="1" customWidth="1"/>
    <col min="6147" max="6147" width="13.140625" style="3" customWidth="1"/>
    <col min="6148" max="6148" width="25.28515625" style="3" bestFit="1" customWidth="1"/>
    <col min="6149" max="6149" width="10.7109375" style="3" customWidth="1"/>
    <col min="6150" max="6400" width="8.85546875" style="3"/>
    <col min="6401" max="6401" width="26.7109375" style="3" customWidth="1"/>
    <col min="6402" max="6402" width="51.85546875" style="3" bestFit="1" customWidth="1"/>
    <col min="6403" max="6403" width="13.140625" style="3" customWidth="1"/>
    <col min="6404" max="6404" width="25.28515625" style="3" bestFit="1" customWidth="1"/>
    <col min="6405" max="6405" width="10.7109375" style="3" customWidth="1"/>
    <col min="6406" max="6656" width="8.85546875" style="3"/>
    <col min="6657" max="6657" width="26.7109375" style="3" customWidth="1"/>
    <col min="6658" max="6658" width="51.85546875" style="3" bestFit="1" customWidth="1"/>
    <col min="6659" max="6659" width="13.140625" style="3" customWidth="1"/>
    <col min="6660" max="6660" width="25.28515625" style="3" bestFit="1" customWidth="1"/>
    <col min="6661" max="6661" width="10.7109375" style="3" customWidth="1"/>
    <col min="6662" max="6912" width="8.85546875" style="3"/>
    <col min="6913" max="6913" width="26.7109375" style="3" customWidth="1"/>
    <col min="6914" max="6914" width="51.85546875" style="3" bestFit="1" customWidth="1"/>
    <col min="6915" max="6915" width="13.140625" style="3" customWidth="1"/>
    <col min="6916" max="6916" width="25.28515625" style="3" bestFit="1" customWidth="1"/>
    <col min="6917" max="6917" width="10.7109375" style="3" customWidth="1"/>
    <col min="6918" max="7168" width="8.85546875" style="3"/>
    <col min="7169" max="7169" width="26.7109375" style="3" customWidth="1"/>
    <col min="7170" max="7170" width="51.85546875" style="3" bestFit="1" customWidth="1"/>
    <col min="7171" max="7171" width="13.140625" style="3" customWidth="1"/>
    <col min="7172" max="7172" width="25.28515625" style="3" bestFit="1" customWidth="1"/>
    <col min="7173" max="7173" width="10.7109375" style="3" customWidth="1"/>
    <col min="7174" max="7424" width="8.85546875" style="3"/>
    <col min="7425" max="7425" width="26.7109375" style="3" customWidth="1"/>
    <col min="7426" max="7426" width="51.85546875" style="3" bestFit="1" customWidth="1"/>
    <col min="7427" max="7427" width="13.140625" style="3" customWidth="1"/>
    <col min="7428" max="7428" width="25.28515625" style="3" bestFit="1" customWidth="1"/>
    <col min="7429" max="7429" width="10.7109375" style="3" customWidth="1"/>
    <col min="7430" max="7680" width="8.85546875" style="3"/>
    <col min="7681" max="7681" width="26.7109375" style="3" customWidth="1"/>
    <col min="7682" max="7682" width="51.85546875" style="3" bestFit="1" customWidth="1"/>
    <col min="7683" max="7683" width="13.140625" style="3" customWidth="1"/>
    <col min="7684" max="7684" width="25.28515625" style="3" bestFit="1" customWidth="1"/>
    <col min="7685" max="7685" width="10.7109375" style="3" customWidth="1"/>
    <col min="7686" max="7936" width="8.85546875" style="3"/>
    <col min="7937" max="7937" width="26.7109375" style="3" customWidth="1"/>
    <col min="7938" max="7938" width="51.85546875" style="3" bestFit="1" customWidth="1"/>
    <col min="7939" max="7939" width="13.140625" style="3" customWidth="1"/>
    <col min="7940" max="7940" width="25.28515625" style="3" bestFit="1" customWidth="1"/>
    <col min="7941" max="7941" width="10.7109375" style="3" customWidth="1"/>
    <col min="7942" max="8192" width="8.85546875" style="3"/>
    <col min="8193" max="8193" width="26.7109375" style="3" customWidth="1"/>
    <col min="8194" max="8194" width="51.85546875" style="3" bestFit="1" customWidth="1"/>
    <col min="8195" max="8195" width="13.140625" style="3" customWidth="1"/>
    <col min="8196" max="8196" width="25.28515625" style="3" bestFit="1" customWidth="1"/>
    <col min="8197" max="8197" width="10.7109375" style="3" customWidth="1"/>
    <col min="8198" max="8448" width="8.85546875" style="3"/>
    <col min="8449" max="8449" width="26.7109375" style="3" customWidth="1"/>
    <col min="8450" max="8450" width="51.85546875" style="3" bestFit="1" customWidth="1"/>
    <col min="8451" max="8451" width="13.140625" style="3" customWidth="1"/>
    <col min="8452" max="8452" width="25.28515625" style="3" bestFit="1" customWidth="1"/>
    <col min="8453" max="8453" width="10.7109375" style="3" customWidth="1"/>
    <col min="8454" max="8704" width="8.85546875" style="3"/>
    <col min="8705" max="8705" width="26.7109375" style="3" customWidth="1"/>
    <col min="8706" max="8706" width="51.85546875" style="3" bestFit="1" customWidth="1"/>
    <col min="8707" max="8707" width="13.140625" style="3" customWidth="1"/>
    <col min="8708" max="8708" width="25.28515625" style="3" bestFit="1" customWidth="1"/>
    <col min="8709" max="8709" width="10.7109375" style="3" customWidth="1"/>
    <col min="8710" max="8960" width="8.85546875" style="3"/>
    <col min="8961" max="8961" width="26.7109375" style="3" customWidth="1"/>
    <col min="8962" max="8962" width="51.85546875" style="3" bestFit="1" customWidth="1"/>
    <col min="8963" max="8963" width="13.140625" style="3" customWidth="1"/>
    <col min="8964" max="8964" width="25.28515625" style="3" bestFit="1" customWidth="1"/>
    <col min="8965" max="8965" width="10.7109375" style="3" customWidth="1"/>
    <col min="8966" max="9216" width="8.85546875" style="3"/>
    <col min="9217" max="9217" width="26.7109375" style="3" customWidth="1"/>
    <col min="9218" max="9218" width="51.85546875" style="3" bestFit="1" customWidth="1"/>
    <col min="9219" max="9219" width="13.140625" style="3" customWidth="1"/>
    <col min="9220" max="9220" width="25.28515625" style="3" bestFit="1" customWidth="1"/>
    <col min="9221" max="9221" width="10.7109375" style="3" customWidth="1"/>
    <col min="9222" max="9472" width="8.85546875" style="3"/>
    <col min="9473" max="9473" width="26.7109375" style="3" customWidth="1"/>
    <col min="9474" max="9474" width="51.85546875" style="3" bestFit="1" customWidth="1"/>
    <col min="9475" max="9475" width="13.140625" style="3" customWidth="1"/>
    <col min="9476" max="9476" width="25.28515625" style="3" bestFit="1" customWidth="1"/>
    <col min="9477" max="9477" width="10.7109375" style="3" customWidth="1"/>
    <col min="9478" max="9728" width="8.85546875" style="3"/>
    <col min="9729" max="9729" width="26.7109375" style="3" customWidth="1"/>
    <col min="9730" max="9730" width="51.85546875" style="3" bestFit="1" customWidth="1"/>
    <col min="9731" max="9731" width="13.140625" style="3" customWidth="1"/>
    <col min="9732" max="9732" width="25.28515625" style="3" bestFit="1" customWidth="1"/>
    <col min="9733" max="9733" width="10.7109375" style="3" customWidth="1"/>
    <col min="9734" max="9984" width="8.85546875" style="3"/>
    <col min="9985" max="9985" width="26.7109375" style="3" customWidth="1"/>
    <col min="9986" max="9986" width="51.85546875" style="3" bestFit="1" customWidth="1"/>
    <col min="9987" max="9987" width="13.140625" style="3" customWidth="1"/>
    <col min="9988" max="9988" width="25.28515625" style="3" bestFit="1" customWidth="1"/>
    <col min="9989" max="9989" width="10.7109375" style="3" customWidth="1"/>
    <col min="9990" max="10240" width="8.85546875" style="3"/>
    <col min="10241" max="10241" width="26.7109375" style="3" customWidth="1"/>
    <col min="10242" max="10242" width="51.85546875" style="3" bestFit="1" customWidth="1"/>
    <col min="10243" max="10243" width="13.140625" style="3" customWidth="1"/>
    <col min="10244" max="10244" width="25.28515625" style="3" bestFit="1" customWidth="1"/>
    <col min="10245" max="10245" width="10.7109375" style="3" customWidth="1"/>
    <col min="10246" max="10496" width="8.85546875" style="3"/>
    <col min="10497" max="10497" width="26.7109375" style="3" customWidth="1"/>
    <col min="10498" max="10498" width="51.85546875" style="3" bestFit="1" customWidth="1"/>
    <col min="10499" max="10499" width="13.140625" style="3" customWidth="1"/>
    <col min="10500" max="10500" width="25.28515625" style="3" bestFit="1" customWidth="1"/>
    <col min="10501" max="10501" width="10.7109375" style="3" customWidth="1"/>
    <col min="10502" max="10752" width="8.85546875" style="3"/>
    <col min="10753" max="10753" width="26.7109375" style="3" customWidth="1"/>
    <col min="10754" max="10754" width="51.85546875" style="3" bestFit="1" customWidth="1"/>
    <col min="10755" max="10755" width="13.140625" style="3" customWidth="1"/>
    <col min="10756" max="10756" width="25.28515625" style="3" bestFit="1" customWidth="1"/>
    <col min="10757" max="10757" width="10.7109375" style="3" customWidth="1"/>
    <col min="10758" max="11008" width="8.85546875" style="3"/>
    <col min="11009" max="11009" width="26.7109375" style="3" customWidth="1"/>
    <col min="11010" max="11010" width="51.85546875" style="3" bestFit="1" customWidth="1"/>
    <col min="11011" max="11011" width="13.140625" style="3" customWidth="1"/>
    <col min="11012" max="11012" width="25.28515625" style="3" bestFit="1" customWidth="1"/>
    <col min="11013" max="11013" width="10.7109375" style="3" customWidth="1"/>
    <col min="11014" max="11264" width="8.85546875" style="3"/>
    <col min="11265" max="11265" width="26.7109375" style="3" customWidth="1"/>
    <col min="11266" max="11266" width="51.85546875" style="3" bestFit="1" customWidth="1"/>
    <col min="11267" max="11267" width="13.140625" style="3" customWidth="1"/>
    <col min="11268" max="11268" width="25.28515625" style="3" bestFit="1" customWidth="1"/>
    <col min="11269" max="11269" width="10.7109375" style="3" customWidth="1"/>
    <col min="11270" max="11520" width="8.85546875" style="3"/>
    <col min="11521" max="11521" width="26.7109375" style="3" customWidth="1"/>
    <col min="11522" max="11522" width="51.85546875" style="3" bestFit="1" customWidth="1"/>
    <col min="11523" max="11523" width="13.140625" style="3" customWidth="1"/>
    <col min="11524" max="11524" width="25.28515625" style="3" bestFit="1" customWidth="1"/>
    <col min="11525" max="11525" width="10.7109375" style="3" customWidth="1"/>
    <col min="11526" max="11776" width="8.85546875" style="3"/>
    <col min="11777" max="11777" width="26.7109375" style="3" customWidth="1"/>
    <col min="11778" max="11778" width="51.85546875" style="3" bestFit="1" customWidth="1"/>
    <col min="11779" max="11779" width="13.140625" style="3" customWidth="1"/>
    <col min="11780" max="11780" width="25.28515625" style="3" bestFit="1" customWidth="1"/>
    <col min="11781" max="11781" width="10.7109375" style="3" customWidth="1"/>
    <col min="11782" max="12032" width="8.85546875" style="3"/>
    <col min="12033" max="12033" width="26.7109375" style="3" customWidth="1"/>
    <col min="12034" max="12034" width="51.85546875" style="3" bestFit="1" customWidth="1"/>
    <col min="12035" max="12035" width="13.140625" style="3" customWidth="1"/>
    <col min="12036" max="12036" width="25.28515625" style="3" bestFit="1" customWidth="1"/>
    <col min="12037" max="12037" width="10.7109375" style="3" customWidth="1"/>
    <col min="12038" max="12288" width="8.85546875" style="3"/>
    <col min="12289" max="12289" width="26.7109375" style="3" customWidth="1"/>
    <col min="12290" max="12290" width="51.85546875" style="3" bestFit="1" customWidth="1"/>
    <col min="12291" max="12291" width="13.140625" style="3" customWidth="1"/>
    <col min="12292" max="12292" width="25.28515625" style="3" bestFit="1" customWidth="1"/>
    <col min="12293" max="12293" width="10.7109375" style="3" customWidth="1"/>
    <col min="12294" max="12544" width="8.85546875" style="3"/>
    <col min="12545" max="12545" width="26.7109375" style="3" customWidth="1"/>
    <col min="12546" max="12546" width="51.85546875" style="3" bestFit="1" customWidth="1"/>
    <col min="12547" max="12547" width="13.140625" style="3" customWidth="1"/>
    <col min="12548" max="12548" width="25.28515625" style="3" bestFit="1" customWidth="1"/>
    <col min="12549" max="12549" width="10.7109375" style="3" customWidth="1"/>
    <col min="12550" max="12800" width="8.85546875" style="3"/>
    <col min="12801" max="12801" width="26.7109375" style="3" customWidth="1"/>
    <col min="12802" max="12802" width="51.85546875" style="3" bestFit="1" customWidth="1"/>
    <col min="12803" max="12803" width="13.140625" style="3" customWidth="1"/>
    <col min="12804" max="12804" width="25.28515625" style="3" bestFit="1" customWidth="1"/>
    <col min="12805" max="12805" width="10.7109375" style="3" customWidth="1"/>
    <col min="12806" max="13056" width="8.85546875" style="3"/>
    <col min="13057" max="13057" width="26.7109375" style="3" customWidth="1"/>
    <col min="13058" max="13058" width="51.85546875" style="3" bestFit="1" customWidth="1"/>
    <col min="13059" max="13059" width="13.140625" style="3" customWidth="1"/>
    <col min="13060" max="13060" width="25.28515625" style="3" bestFit="1" customWidth="1"/>
    <col min="13061" max="13061" width="10.7109375" style="3" customWidth="1"/>
    <col min="13062" max="13312" width="8.85546875" style="3"/>
    <col min="13313" max="13313" width="26.7109375" style="3" customWidth="1"/>
    <col min="13314" max="13314" width="51.85546875" style="3" bestFit="1" customWidth="1"/>
    <col min="13315" max="13315" width="13.140625" style="3" customWidth="1"/>
    <col min="13316" max="13316" width="25.28515625" style="3" bestFit="1" customWidth="1"/>
    <col min="13317" max="13317" width="10.7109375" style="3" customWidth="1"/>
    <col min="13318" max="13568" width="8.85546875" style="3"/>
    <col min="13569" max="13569" width="26.7109375" style="3" customWidth="1"/>
    <col min="13570" max="13570" width="51.85546875" style="3" bestFit="1" customWidth="1"/>
    <col min="13571" max="13571" width="13.140625" style="3" customWidth="1"/>
    <col min="13572" max="13572" width="25.28515625" style="3" bestFit="1" customWidth="1"/>
    <col min="13573" max="13573" width="10.7109375" style="3" customWidth="1"/>
    <col min="13574" max="13824" width="8.85546875" style="3"/>
    <col min="13825" max="13825" width="26.7109375" style="3" customWidth="1"/>
    <col min="13826" max="13826" width="51.85546875" style="3" bestFit="1" customWidth="1"/>
    <col min="13827" max="13827" width="13.140625" style="3" customWidth="1"/>
    <col min="13828" max="13828" width="25.28515625" style="3" bestFit="1" customWidth="1"/>
    <col min="13829" max="13829" width="10.7109375" style="3" customWidth="1"/>
    <col min="13830" max="14080" width="8.85546875" style="3"/>
    <col min="14081" max="14081" width="26.7109375" style="3" customWidth="1"/>
    <col min="14082" max="14082" width="51.85546875" style="3" bestFit="1" customWidth="1"/>
    <col min="14083" max="14083" width="13.140625" style="3" customWidth="1"/>
    <col min="14084" max="14084" width="25.28515625" style="3" bestFit="1" customWidth="1"/>
    <col min="14085" max="14085" width="10.7109375" style="3" customWidth="1"/>
    <col min="14086" max="14336" width="8.85546875" style="3"/>
    <col min="14337" max="14337" width="26.7109375" style="3" customWidth="1"/>
    <col min="14338" max="14338" width="51.85546875" style="3" bestFit="1" customWidth="1"/>
    <col min="14339" max="14339" width="13.140625" style="3" customWidth="1"/>
    <col min="14340" max="14340" width="25.28515625" style="3" bestFit="1" customWidth="1"/>
    <col min="14341" max="14341" width="10.7109375" style="3" customWidth="1"/>
    <col min="14342" max="14592" width="8.85546875" style="3"/>
    <col min="14593" max="14593" width="26.7109375" style="3" customWidth="1"/>
    <col min="14594" max="14594" width="51.85546875" style="3" bestFit="1" customWidth="1"/>
    <col min="14595" max="14595" width="13.140625" style="3" customWidth="1"/>
    <col min="14596" max="14596" width="25.28515625" style="3" bestFit="1" customWidth="1"/>
    <col min="14597" max="14597" width="10.7109375" style="3" customWidth="1"/>
    <col min="14598" max="14848" width="8.85546875" style="3"/>
    <col min="14849" max="14849" width="26.7109375" style="3" customWidth="1"/>
    <col min="14850" max="14850" width="51.85546875" style="3" bestFit="1" customWidth="1"/>
    <col min="14851" max="14851" width="13.140625" style="3" customWidth="1"/>
    <col min="14852" max="14852" width="25.28515625" style="3" bestFit="1" customWidth="1"/>
    <col min="14853" max="14853" width="10.7109375" style="3" customWidth="1"/>
    <col min="14854" max="15104" width="8.85546875" style="3"/>
    <col min="15105" max="15105" width="26.7109375" style="3" customWidth="1"/>
    <col min="15106" max="15106" width="51.85546875" style="3" bestFit="1" customWidth="1"/>
    <col min="15107" max="15107" width="13.140625" style="3" customWidth="1"/>
    <col min="15108" max="15108" width="25.28515625" style="3" bestFit="1" customWidth="1"/>
    <col min="15109" max="15109" width="10.7109375" style="3" customWidth="1"/>
    <col min="15110" max="15360" width="8.85546875" style="3"/>
    <col min="15361" max="15361" width="26.7109375" style="3" customWidth="1"/>
    <col min="15362" max="15362" width="51.85546875" style="3" bestFit="1" customWidth="1"/>
    <col min="15363" max="15363" width="13.140625" style="3" customWidth="1"/>
    <col min="15364" max="15364" width="25.28515625" style="3" bestFit="1" customWidth="1"/>
    <col min="15365" max="15365" width="10.7109375" style="3" customWidth="1"/>
    <col min="15366" max="15616" width="8.85546875" style="3"/>
    <col min="15617" max="15617" width="26.7109375" style="3" customWidth="1"/>
    <col min="15618" max="15618" width="51.85546875" style="3" bestFit="1" customWidth="1"/>
    <col min="15619" max="15619" width="13.140625" style="3" customWidth="1"/>
    <col min="15620" max="15620" width="25.28515625" style="3" bestFit="1" customWidth="1"/>
    <col min="15621" max="15621" width="10.7109375" style="3" customWidth="1"/>
    <col min="15622" max="15872" width="8.85546875" style="3"/>
    <col min="15873" max="15873" width="26.7109375" style="3" customWidth="1"/>
    <col min="15874" max="15874" width="51.85546875" style="3" bestFit="1" customWidth="1"/>
    <col min="15875" max="15875" width="13.140625" style="3" customWidth="1"/>
    <col min="15876" max="15876" width="25.28515625" style="3" bestFit="1" customWidth="1"/>
    <col min="15877" max="15877" width="10.7109375" style="3" customWidth="1"/>
    <col min="15878" max="16128" width="8.85546875" style="3"/>
    <col min="16129" max="16129" width="26.7109375" style="3" customWidth="1"/>
    <col min="16130" max="16130" width="51.85546875" style="3" bestFit="1" customWidth="1"/>
    <col min="16131" max="16131" width="13.140625" style="3" customWidth="1"/>
    <col min="16132" max="16132" width="25.28515625" style="3" bestFit="1" customWidth="1"/>
    <col min="16133" max="16133" width="10.7109375" style="3" customWidth="1"/>
    <col min="16134" max="16384" width="8.85546875" style="3"/>
  </cols>
  <sheetData>
    <row r="1" spans="1:35">
      <c r="A1" s="11" t="s">
        <v>224</v>
      </c>
      <c r="B1" s="11" t="s">
        <v>225</v>
      </c>
      <c r="C1" s="11" t="s">
        <v>226</v>
      </c>
      <c r="D1" s="11" t="s">
        <v>227</v>
      </c>
      <c r="E1" s="11" t="s">
        <v>228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53</v>
      </c>
      <c r="N1" s="11" t="s">
        <v>54</v>
      </c>
      <c r="O1" s="11" t="s">
        <v>55</v>
      </c>
      <c r="P1" s="11" t="s">
        <v>56</v>
      </c>
      <c r="Q1" s="11" t="s">
        <v>57</v>
      </c>
      <c r="R1" s="11" t="s">
        <v>58</v>
      </c>
      <c r="S1" s="11" t="s">
        <v>59</v>
      </c>
      <c r="T1" s="11" t="s">
        <v>760</v>
      </c>
      <c r="U1" s="3" t="s">
        <v>761</v>
      </c>
      <c r="V1" s="11" t="s">
        <v>847</v>
      </c>
      <c r="W1" s="11" t="s">
        <v>847</v>
      </c>
      <c r="X1" s="11" t="s">
        <v>159</v>
      </c>
    </row>
    <row r="2" spans="1:35">
      <c r="A2" s="3" t="s">
        <v>4</v>
      </c>
      <c r="B2" s="3" t="s">
        <v>229</v>
      </c>
      <c r="C2" s="3" t="s">
        <v>230</v>
      </c>
      <c r="D2" s="3" t="s">
        <v>60</v>
      </c>
      <c r="E2" s="12">
        <v>250000</v>
      </c>
      <c r="F2" s="3" t="s">
        <v>60</v>
      </c>
      <c r="G2" s="12">
        <v>250000</v>
      </c>
      <c r="H2" s="12">
        <v>-7202291.8100000005</v>
      </c>
      <c r="I2" s="12">
        <v>0</v>
      </c>
      <c r="J2" s="12">
        <v>0</v>
      </c>
      <c r="K2" s="12">
        <v>-7020000</v>
      </c>
      <c r="L2" s="12">
        <v>0</v>
      </c>
      <c r="M2" s="12">
        <v>0</v>
      </c>
      <c r="N2" s="12">
        <v>-7202291.8100000005</v>
      </c>
      <c r="O2" s="12">
        <v>0</v>
      </c>
      <c r="P2" s="13">
        <v>0</v>
      </c>
      <c r="Q2" s="12">
        <v>0</v>
      </c>
      <c r="R2" s="12">
        <v>-7202291.8100000005</v>
      </c>
      <c r="S2" s="12">
        <v>0</v>
      </c>
      <c r="T2" s="24" t="s">
        <v>3</v>
      </c>
      <c r="U2" s="3" t="s">
        <v>762</v>
      </c>
      <c r="V2">
        <f>IF(ISERR(SEARCH("Delivery", U2,1)), 0, SEARCH("Delivery", U2,1))</f>
        <v>0</v>
      </c>
      <c r="W2">
        <f>IF(ISERR(SEARCH("Recall", U2,1)), 0, SEARCH("Recall", U2,1))</f>
        <v>0</v>
      </c>
      <c r="X2" s="24" t="str">
        <f>IF(W2&gt;0,"Inflow", IF(V2&gt;0, "Outflow", "NO Flow"))</f>
        <v>NO Flow</v>
      </c>
    </row>
    <row r="3" spans="1:35">
      <c r="A3" s="3" t="s">
        <v>9</v>
      </c>
      <c r="B3" s="3" t="s">
        <v>231</v>
      </c>
      <c r="C3" s="3" t="s">
        <v>230</v>
      </c>
      <c r="D3" s="3" t="s">
        <v>60</v>
      </c>
      <c r="E3" s="12">
        <v>250000</v>
      </c>
      <c r="F3" s="3" t="s">
        <v>60</v>
      </c>
      <c r="G3" s="12">
        <v>250000</v>
      </c>
      <c r="H3" s="12">
        <v>-22955944.439999998</v>
      </c>
      <c r="I3" s="12">
        <v>0</v>
      </c>
      <c r="J3" s="12">
        <v>0</v>
      </c>
      <c r="K3" s="12">
        <v>-23190000</v>
      </c>
      <c r="L3" s="12">
        <v>0</v>
      </c>
      <c r="M3" s="12">
        <v>0</v>
      </c>
      <c r="N3" s="12">
        <v>-22955944.439999998</v>
      </c>
      <c r="O3" s="12">
        <v>0</v>
      </c>
      <c r="P3" s="13">
        <v>0</v>
      </c>
      <c r="Q3" s="12">
        <v>0</v>
      </c>
      <c r="R3" s="12">
        <v>-22955944.439999998</v>
      </c>
      <c r="S3" s="12">
        <v>0</v>
      </c>
      <c r="T3" s="24" t="s">
        <v>3</v>
      </c>
      <c r="U3" s="3" t="s">
        <v>762</v>
      </c>
      <c r="V3">
        <f t="shared" ref="V3:V66" si="0">IF(ISERR(SEARCH("Delivery", U3,1)), 0, SEARCH("Delivery", U3,1))</f>
        <v>0</v>
      </c>
      <c r="W3">
        <f t="shared" ref="W3:W66" si="1">IF(ISERR(SEARCH("Recall", U3,1)), 0, SEARCH("Recall", U3,1))</f>
        <v>0</v>
      </c>
      <c r="X3" s="24" t="str">
        <f t="shared" ref="X3:X66" si="2">IF(W3&gt;0,"Inflow", IF(V3&gt;0, "Outflow", "NO Flow"))</f>
        <v>NO Flow</v>
      </c>
    </row>
    <row r="4" spans="1:35">
      <c r="A4" s="3" t="s">
        <v>5</v>
      </c>
      <c r="B4" s="3" t="s">
        <v>232</v>
      </c>
      <c r="C4" s="3" t="s">
        <v>230</v>
      </c>
      <c r="D4" s="3" t="s">
        <v>60</v>
      </c>
      <c r="E4" s="12">
        <v>250000</v>
      </c>
      <c r="F4" s="3" t="s">
        <v>60</v>
      </c>
      <c r="G4" s="12">
        <v>250000</v>
      </c>
      <c r="H4" s="12">
        <v>-14133016.580701645</v>
      </c>
      <c r="I4" s="12">
        <v>0</v>
      </c>
      <c r="J4" s="12">
        <v>0</v>
      </c>
      <c r="K4" s="12">
        <v>-13920000</v>
      </c>
      <c r="L4" s="12">
        <v>0</v>
      </c>
      <c r="M4" s="12">
        <v>0</v>
      </c>
      <c r="N4" s="12">
        <v>-14133016.580701645</v>
      </c>
      <c r="O4" s="12">
        <v>0</v>
      </c>
      <c r="P4" s="13">
        <v>0</v>
      </c>
      <c r="Q4" s="12">
        <v>0</v>
      </c>
      <c r="R4" s="12">
        <v>-14133016.580701645</v>
      </c>
      <c r="S4" s="12">
        <v>0</v>
      </c>
      <c r="T4" s="24" t="s">
        <v>3</v>
      </c>
      <c r="U4" s="3" t="s">
        <v>762</v>
      </c>
      <c r="V4">
        <f t="shared" si="0"/>
        <v>0</v>
      </c>
      <c r="W4">
        <f t="shared" si="1"/>
        <v>0</v>
      </c>
      <c r="X4" s="24" t="str">
        <f t="shared" si="2"/>
        <v>NO Flow</v>
      </c>
    </row>
    <row r="5" spans="1:35">
      <c r="A5" s="3" t="s">
        <v>4</v>
      </c>
      <c r="B5" s="3" t="s">
        <v>233</v>
      </c>
      <c r="C5" s="3" t="s">
        <v>234</v>
      </c>
      <c r="D5" s="3" t="s">
        <v>60</v>
      </c>
      <c r="E5" s="12">
        <v>100000</v>
      </c>
      <c r="F5" s="3" t="s">
        <v>60</v>
      </c>
      <c r="G5" s="12">
        <v>100000</v>
      </c>
      <c r="H5" s="12">
        <v>-4197926.68</v>
      </c>
      <c r="I5" s="12">
        <v>0</v>
      </c>
      <c r="J5" s="12">
        <v>0</v>
      </c>
      <c r="K5" s="12">
        <v>-4050000</v>
      </c>
      <c r="L5" s="12">
        <v>0</v>
      </c>
      <c r="M5" s="12">
        <v>-150000</v>
      </c>
      <c r="N5" s="12">
        <v>-4197926.68</v>
      </c>
      <c r="O5" s="12">
        <v>0</v>
      </c>
      <c r="P5" s="13">
        <v>0</v>
      </c>
      <c r="Q5" s="12">
        <v>0</v>
      </c>
      <c r="R5" s="12">
        <v>-4197926.68</v>
      </c>
      <c r="S5" s="12">
        <v>-150000</v>
      </c>
      <c r="T5" s="24" t="s">
        <v>3</v>
      </c>
      <c r="U5" s="3" t="s">
        <v>764</v>
      </c>
      <c r="V5">
        <f t="shared" si="0"/>
        <v>1</v>
      </c>
      <c r="W5">
        <f t="shared" si="1"/>
        <v>0</v>
      </c>
      <c r="X5" s="24" t="str">
        <f t="shared" si="2"/>
        <v>Outflow</v>
      </c>
    </row>
    <row r="6" spans="1:35">
      <c r="A6" s="3" t="s">
        <v>9</v>
      </c>
      <c r="B6" s="3" t="s">
        <v>235</v>
      </c>
      <c r="C6" s="3" t="s">
        <v>234</v>
      </c>
      <c r="D6" s="3" t="s">
        <v>60</v>
      </c>
      <c r="E6" s="12">
        <v>100000</v>
      </c>
      <c r="F6" s="3" t="s">
        <v>60</v>
      </c>
      <c r="G6" s="12">
        <v>100000</v>
      </c>
      <c r="H6" s="12">
        <v>-1194281.78</v>
      </c>
      <c r="I6" s="12">
        <v>0</v>
      </c>
      <c r="J6" s="12">
        <v>0</v>
      </c>
      <c r="K6" s="12">
        <v>-1350000</v>
      </c>
      <c r="L6" s="12">
        <v>0</v>
      </c>
      <c r="M6" s="12">
        <v>150000</v>
      </c>
      <c r="N6" s="12">
        <v>-1194281.78</v>
      </c>
      <c r="O6" s="12">
        <v>0</v>
      </c>
      <c r="P6" s="13">
        <v>0</v>
      </c>
      <c r="Q6" s="12">
        <v>0</v>
      </c>
      <c r="R6" s="12">
        <v>-1194281.78</v>
      </c>
      <c r="S6" s="12">
        <v>150000</v>
      </c>
      <c r="T6" s="24" t="s">
        <v>3</v>
      </c>
      <c r="U6" s="3" t="s">
        <v>763</v>
      </c>
      <c r="V6">
        <f t="shared" si="0"/>
        <v>0</v>
      </c>
      <c r="W6">
        <f t="shared" si="1"/>
        <v>1</v>
      </c>
      <c r="X6" s="24" t="str">
        <f t="shared" si="2"/>
        <v>Inflow</v>
      </c>
    </row>
    <row r="7" spans="1:35">
      <c r="A7" s="3" t="s">
        <v>5</v>
      </c>
      <c r="B7" s="3" t="s">
        <v>236</v>
      </c>
      <c r="C7" s="3" t="s">
        <v>234</v>
      </c>
      <c r="D7" s="3" t="s">
        <v>60</v>
      </c>
      <c r="E7" s="12">
        <v>100000</v>
      </c>
      <c r="F7" s="3" t="s">
        <v>60</v>
      </c>
      <c r="G7" s="12">
        <v>100000</v>
      </c>
      <c r="H7" s="12">
        <v>1468037.8199999998</v>
      </c>
      <c r="I7" s="12">
        <v>1680000</v>
      </c>
      <c r="J7" s="12">
        <v>0</v>
      </c>
      <c r="K7" s="12">
        <v>0</v>
      </c>
      <c r="L7" s="12">
        <v>0</v>
      </c>
      <c r="M7" s="12">
        <v>-210000</v>
      </c>
      <c r="N7" s="12">
        <v>1468037.8199999998</v>
      </c>
      <c r="O7" s="12">
        <v>0</v>
      </c>
      <c r="P7" s="13">
        <v>0</v>
      </c>
      <c r="Q7" s="12">
        <v>0</v>
      </c>
      <c r="R7" s="12">
        <v>1468037.8199999998</v>
      </c>
      <c r="S7" s="12">
        <v>-210000</v>
      </c>
      <c r="T7" s="24" t="s">
        <v>3</v>
      </c>
      <c r="U7" s="3" t="s">
        <v>774</v>
      </c>
      <c r="V7">
        <f t="shared" si="0"/>
        <v>0</v>
      </c>
      <c r="W7">
        <f t="shared" si="1"/>
        <v>0</v>
      </c>
      <c r="X7" s="24" t="str">
        <f t="shared" si="2"/>
        <v>NO Flow</v>
      </c>
    </row>
    <row r="8" spans="1:35">
      <c r="A8" s="3" t="s">
        <v>4</v>
      </c>
      <c r="B8" s="3" t="s">
        <v>237</v>
      </c>
      <c r="C8" s="3" t="s">
        <v>238</v>
      </c>
      <c r="D8" s="3" t="s">
        <v>60</v>
      </c>
      <c r="E8" s="12">
        <v>50000</v>
      </c>
      <c r="F8" s="3" t="s">
        <v>60</v>
      </c>
      <c r="G8" s="12">
        <v>50000</v>
      </c>
      <c r="H8" s="12">
        <v>-1103348.6000000001</v>
      </c>
      <c r="I8" s="12">
        <v>0</v>
      </c>
      <c r="J8" s="12">
        <v>0</v>
      </c>
      <c r="K8" s="12">
        <v>-935398.70000000007</v>
      </c>
      <c r="L8" s="12">
        <v>0</v>
      </c>
      <c r="M8" s="12">
        <v>-167949.90000000002</v>
      </c>
      <c r="N8" s="12">
        <v>-1103348.6000000001</v>
      </c>
      <c r="O8" s="12">
        <v>0</v>
      </c>
      <c r="P8" s="13">
        <v>0</v>
      </c>
      <c r="Q8" s="12">
        <v>0</v>
      </c>
      <c r="R8" s="12">
        <v>-1103348.6000000001</v>
      </c>
      <c r="S8" s="12">
        <v>-167949.90000000002</v>
      </c>
      <c r="T8" s="24" t="s">
        <v>3</v>
      </c>
      <c r="U8" s="3" t="s">
        <v>764</v>
      </c>
      <c r="V8">
        <f t="shared" si="0"/>
        <v>1</v>
      </c>
      <c r="W8">
        <f t="shared" si="1"/>
        <v>0</v>
      </c>
      <c r="X8" s="24" t="str">
        <f t="shared" si="2"/>
        <v>Outflow</v>
      </c>
    </row>
    <row r="9" spans="1:35">
      <c r="A9" s="3" t="s">
        <v>9</v>
      </c>
      <c r="B9" s="3" t="s">
        <v>239</v>
      </c>
      <c r="C9" s="3" t="s">
        <v>238</v>
      </c>
      <c r="D9" s="3" t="s">
        <v>60</v>
      </c>
      <c r="E9" s="12">
        <v>50000</v>
      </c>
      <c r="F9" s="3" t="s">
        <v>60</v>
      </c>
      <c r="G9" s="12">
        <v>50000</v>
      </c>
      <c r="H9" s="12">
        <v>-1417952.68</v>
      </c>
      <c r="I9" s="12">
        <v>0</v>
      </c>
      <c r="J9" s="12">
        <v>0</v>
      </c>
      <c r="K9" s="12">
        <v>-1435791</v>
      </c>
      <c r="L9" s="12">
        <v>0</v>
      </c>
      <c r="M9" s="12">
        <v>0</v>
      </c>
      <c r="N9" s="12">
        <v>-1417952.68</v>
      </c>
      <c r="O9" s="12">
        <v>0</v>
      </c>
      <c r="P9" s="13">
        <v>0</v>
      </c>
      <c r="Q9" s="12">
        <v>0</v>
      </c>
      <c r="R9" s="12">
        <v>-1417952.68</v>
      </c>
      <c r="S9" s="12">
        <v>0</v>
      </c>
      <c r="T9" s="24" t="s">
        <v>3</v>
      </c>
      <c r="U9" s="3" t="s">
        <v>762</v>
      </c>
      <c r="V9">
        <f t="shared" si="0"/>
        <v>0</v>
      </c>
      <c r="W9">
        <f t="shared" si="1"/>
        <v>0</v>
      </c>
      <c r="X9" s="24" t="str">
        <f t="shared" si="2"/>
        <v>NO Flow</v>
      </c>
    </row>
    <row r="10" spans="1:35">
      <c r="A10" s="3" t="s">
        <v>5</v>
      </c>
      <c r="B10" s="3" t="s">
        <v>240</v>
      </c>
      <c r="C10" s="3" t="s">
        <v>238</v>
      </c>
      <c r="D10" s="3" t="s">
        <v>60</v>
      </c>
      <c r="E10" s="12">
        <v>50000</v>
      </c>
      <c r="F10" s="3" t="s">
        <v>60</v>
      </c>
      <c r="G10" s="12">
        <v>50000</v>
      </c>
      <c r="H10" s="12">
        <v>-63352.899999999994</v>
      </c>
      <c r="I10" s="12">
        <v>0</v>
      </c>
      <c r="J10" s="12">
        <v>0</v>
      </c>
      <c r="K10" s="12">
        <v>0</v>
      </c>
      <c r="L10" s="12">
        <v>0</v>
      </c>
      <c r="M10" s="12">
        <v>-63352.899999999994</v>
      </c>
      <c r="N10" s="12">
        <v>-63352.899999999994</v>
      </c>
      <c r="O10" s="12">
        <v>0</v>
      </c>
      <c r="P10" s="13">
        <v>0</v>
      </c>
      <c r="Q10" s="12">
        <v>0</v>
      </c>
      <c r="R10" s="12">
        <v>-63352.899999999994</v>
      </c>
      <c r="S10" s="12">
        <v>-63352.899999999994</v>
      </c>
      <c r="T10" s="24" t="s">
        <v>3</v>
      </c>
      <c r="U10" s="3" t="s">
        <v>764</v>
      </c>
      <c r="V10">
        <f t="shared" si="0"/>
        <v>1</v>
      </c>
      <c r="W10">
        <f t="shared" si="1"/>
        <v>0</v>
      </c>
      <c r="X10" s="24" t="str">
        <f t="shared" si="2"/>
        <v>Outflow</v>
      </c>
    </row>
    <row r="11" spans="1:35">
      <c r="A11" s="3" t="s">
        <v>5</v>
      </c>
      <c r="B11" s="3" t="s">
        <v>240</v>
      </c>
      <c r="C11" s="3" t="s">
        <v>238</v>
      </c>
      <c r="D11" s="3" t="s">
        <v>60</v>
      </c>
      <c r="E11" s="12">
        <v>50000</v>
      </c>
      <c r="F11" s="3" t="s">
        <v>60</v>
      </c>
      <c r="G11" s="12">
        <v>50000</v>
      </c>
      <c r="H11" s="12">
        <v>-63352.899999999994</v>
      </c>
      <c r="I11" s="12">
        <v>0</v>
      </c>
      <c r="J11" s="12">
        <v>0</v>
      </c>
      <c r="K11" s="12">
        <v>0</v>
      </c>
      <c r="L11" s="12">
        <v>0</v>
      </c>
      <c r="M11" s="12">
        <v>1386374.1440000001</v>
      </c>
      <c r="N11" s="12">
        <v>-63352.899999999994</v>
      </c>
      <c r="O11" s="12">
        <v>0</v>
      </c>
      <c r="P11" s="13">
        <v>0</v>
      </c>
      <c r="Q11" s="12">
        <v>0</v>
      </c>
      <c r="R11" s="12">
        <v>-63352.899999999994</v>
      </c>
      <c r="S11" s="12">
        <v>1386374.1440000001</v>
      </c>
      <c r="T11" s="24" t="s">
        <v>3</v>
      </c>
      <c r="U11" s="3" t="s">
        <v>763</v>
      </c>
      <c r="V11">
        <f t="shared" si="0"/>
        <v>0</v>
      </c>
      <c r="W11">
        <f t="shared" si="1"/>
        <v>1</v>
      </c>
      <c r="X11" s="24" t="str">
        <f t="shared" si="2"/>
        <v>Inflow</v>
      </c>
    </row>
    <row r="12" spans="1:35">
      <c r="A12" s="3" t="s">
        <v>4</v>
      </c>
      <c r="B12" s="3" t="s">
        <v>241</v>
      </c>
      <c r="C12" s="3" t="s">
        <v>242</v>
      </c>
      <c r="D12" s="3" t="s">
        <v>60</v>
      </c>
      <c r="E12" s="12">
        <v>250000</v>
      </c>
      <c r="F12" s="3" t="s">
        <v>60</v>
      </c>
      <c r="G12" s="12">
        <v>250000</v>
      </c>
      <c r="H12" s="12">
        <v>36856</v>
      </c>
      <c r="I12" s="12">
        <v>40000</v>
      </c>
      <c r="J12" s="12">
        <v>0</v>
      </c>
      <c r="K12" s="12">
        <v>0</v>
      </c>
      <c r="L12" s="12">
        <v>0</v>
      </c>
      <c r="M12" s="12">
        <v>0</v>
      </c>
      <c r="N12" s="12">
        <v>36856</v>
      </c>
      <c r="O12" s="12">
        <v>0</v>
      </c>
      <c r="P12" s="13">
        <v>0</v>
      </c>
      <c r="Q12" s="12">
        <v>0</v>
      </c>
      <c r="R12" s="12">
        <v>36856</v>
      </c>
      <c r="S12" s="12">
        <v>0</v>
      </c>
      <c r="T12" s="24" t="s">
        <v>3</v>
      </c>
      <c r="U12" s="3" t="s">
        <v>766</v>
      </c>
      <c r="V12">
        <f t="shared" si="0"/>
        <v>0</v>
      </c>
      <c r="W12">
        <f t="shared" si="1"/>
        <v>0</v>
      </c>
      <c r="X12" s="24" t="str">
        <f t="shared" si="2"/>
        <v>NO Flow</v>
      </c>
      <c r="AI12" s="12"/>
    </row>
    <row r="13" spans="1:35">
      <c r="A13" s="3" t="s">
        <v>9</v>
      </c>
      <c r="B13" s="3" t="s">
        <v>243</v>
      </c>
      <c r="C13" s="3" t="s">
        <v>242</v>
      </c>
      <c r="D13" s="3" t="s">
        <v>60</v>
      </c>
      <c r="E13" s="3">
        <v>250000</v>
      </c>
      <c r="F13" s="3" t="s">
        <v>60</v>
      </c>
      <c r="G13" s="12">
        <v>250000</v>
      </c>
      <c r="H13" s="12">
        <v>623497</v>
      </c>
      <c r="I13" s="12">
        <v>611000</v>
      </c>
      <c r="J13" s="12">
        <v>0</v>
      </c>
      <c r="K13" s="12">
        <v>0</v>
      </c>
      <c r="L13" s="12">
        <v>0</v>
      </c>
      <c r="M13" s="12">
        <v>0</v>
      </c>
      <c r="N13" s="12">
        <v>623497</v>
      </c>
      <c r="O13" s="12">
        <v>0</v>
      </c>
      <c r="P13" s="13">
        <v>0</v>
      </c>
      <c r="Q13" s="12">
        <v>0</v>
      </c>
      <c r="R13" s="12">
        <v>623497</v>
      </c>
      <c r="S13" s="12">
        <v>0</v>
      </c>
      <c r="T13" s="24" t="s">
        <v>3</v>
      </c>
      <c r="U13" s="3" t="s">
        <v>766</v>
      </c>
      <c r="V13">
        <f t="shared" si="0"/>
        <v>0</v>
      </c>
      <c r="W13">
        <f t="shared" si="1"/>
        <v>0</v>
      </c>
      <c r="X13" s="24" t="str">
        <f t="shared" si="2"/>
        <v>NO Flow</v>
      </c>
    </row>
    <row r="14" spans="1:35">
      <c r="A14" s="3" t="s">
        <v>9</v>
      </c>
      <c r="B14" s="3" t="s">
        <v>243</v>
      </c>
      <c r="C14" s="3" t="s">
        <v>242</v>
      </c>
      <c r="D14" s="3" t="s">
        <v>60</v>
      </c>
      <c r="E14" s="12">
        <v>250000</v>
      </c>
      <c r="F14" s="3" t="s">
        <v>60</v>
      </c>
      <c r="G14" s="12">
        <v>250000</v>
      </c>
      <c r="H14" s="12">
        <v>623497</v>
      </c>
      <c r="I14" s="12">
        <v>611000</v>
      </c>
      <c r="J14" s="12">
        <v>0</v>
      </c>
      <c r="K14" s="12">
        <v>0</v>
      </c>
      <c r="L14" s="12">
        <v>0</v>
      </c>
      <c r="M14" s="12">
        <v>330000</v>
      </c>
      <c r="N14" s="12">
        <v>623497</v>
      </c>
      <c r="O14" s="12">
        <v>0</v>
      </c>
      <c r="P14" s="13">
        <v>0</v>
      </c>
      <c r="Q14" s="12">
        <v>0</v>
      </c>
      <c r="R14" s="12">
        <v>623497</v>
      </c>
      <c r="S14" s="12">
        <v>330000</v>
      </c>
      <c r="T14" s="24" t="s">
        <v>3</v>
      </c>
      <c r="U14" s="3" t="s">
        <v>763</v>
      </c>
      <c r="V14">
        <f t="shared" si="0"/>
        <v>0</v>
      </c>
      <c r="W14">
        <f t="shared" si="1"/>
        <v>1</v>
      </c>
      <c r="X14" s="24" t="str">
        <f t="shared" si="2"/>
        <v>Inflow</v>
      </c>
    </row>
    <row r="15" spans="1:35">
      <c r="A15" s="3" t="s">
        <v>5</v>
      </c>
      <c r="B15" s="3" t="s">
        <v>244</v>
      </c>
      <c r="C15" s="3" t="s">
        <v>242</v>
      </c>
      <c r="D15" s="3" t="s">
        <v>60</v>
      </c>
      <c r="E15" s="12">
        <v>250000</v>
      </c>
      <c r="F15" s="3" t="s">
        <v>60</v>
      </c>
      <c r="G15" s="12">
        <v>250000</v>
      </c>
      <c r="H15" s="12">
        <v>1573730.34</v>
      </c>
      <c r="I15" s="12">
        <v>1431000</v>
      </c>
      <c r="J15" s="12">
        <v>0</v>
      </c>
      <c r="K15" s="12">
        <v>0</v>
      </c>
      <c r="L15" s="12">
        <v>0</v>
      </c>
      <c r="M15" s="12">
        <v>0</v>
      </c>
      <c r="N15" s="12">
        <v>1573730.34</v>
      </c>
      <c r="O15" s="12">
        <v>0</v>
      </c>
      <c r="P15" s="13">
        <v>0</v>
      </c>
      <c r="Q15" s="12">
        <v>0</v>
      </c>
      <c r="R15" s="12">
        <v>1573730.34</v>
      </c>
      <c r="S15" s="12">
        <v>0</v>
      </c>
      <c r="T15" s="24" t="s">
        <v>3</v>
      </c>
      <c r="U15" s="3" t="s">
        <v>766</v>
      </c>
      <c r="V15">
        <f t="shared" si="0"/>
        <v>0</v>
      </c>
      <c r="W15">
        <f t="shared" si="1"/>
        <v>0</v>
      </c>
      <c r="X15" s="24" t="str">
        <f t="shared" si="2"/>
        <v>NO Flow</v>
      </c>
    </row>
    <row r="16" spans="1:35">
      <c r="A16" s="3" t="s">
        <v>5</v>
      </c>
      <c r="B16" s="3" t="s">
        <v>244</v>
      </c>
      <c r="C16" s="3" t="s">
        <v>242</v>
      </c>
      <c r="D16" s="3" t="s">
        <v>60</v>
      </c>
      <c r="E16" s="12">
        <v>250000</v>
      </c>
      <c r="F16" s="3" t="s">
        <v>60</v>
      </c>
      <c r="G16" s="12">
        <v>250000</v>
      </c>
      <c r="H16" s="12">
        <v>1573730.34</v>
      </c>
      <c r="I16" s="12">
        <v>1431000</v>
      </c>
      <c r="J16" s="12">
        <v>0</v>
      </c>
      <c r="K16" s="12">
        <v>0</v>
      </c>
      <c r="L16" s="12">
        <v>0</v>
      </c>
      <c r="M16" s="12">
        <v>1920000</v>
      </c>
      <c r="N16" s="12">
        <v>1573730.34</v>
      </c>
      <c r="O16" s="12">
        <v>0</v>
      </c>
      <c r="P16" s="13">
        <v>0</v>
      </c>
      <c r="Q16" s="12">
        <v>0</v>
      </c>
      <c r="R16" s="12">
        <v>1573730.34</v>
      </c>
      <c r="S16" s="12">
        <v>1920000</v>
      </c>
      <c r="T16" s="24" t="s">
        <v>3</v>
      </c>
      <c r="U16" s="3" t="s">
        <v>763</v>
      </c>
      <c r="V16">
        <f t="shared" si="0"/>
        <v>0</v>
      </c>
      <c r="W16">
        <f t="shared" si="1"/>
        <v>1</v>
      </c>
      <c r="X16" s="24" t="str">
        <f t="shared" si="2"/>
        <v>Inflow</v>
      </c>
    </row>
    <row r="17" spans="1:24">
      <c r="A17" s="3" t="s">
        <v>5</v>
      </c>
      <c r="B17" s="3" t="s">
        <v>244</v>
      </c>
      <c r="C17" s="3" t="s">
        <v>242</v>
      </c>
      <c r="D17" s="3" t="s">
        <v>60</v>
      </c>
      <c r="E17" s="12">
        <v>250000</v>
      </c>
      <c r="F17" s="3" t="s">
        <v>60</v>
      </c>
      <c r="G17" s="12">
        <v>250000</v>
      </c>
      <c r="H17" s="12">
        <v>1573730.34</v>
      </c>
      <c r="I17" s="12">
        <v>1431000</v>
      </c>
      <c r="J17" s="12">
        <v>0</v>
      </c>
      <c r="K17" s="12">
        <v>0</v>
      </c>
      <c r="L17" s="12">
        <v>0</v>
      </c>
      <c r="M17" s="12">
        <v>250000</v>
      </c>
      <c r="N17" s="12">
        <v>1573730.34</v>
      </c>
      <c r="O17" s="12">
        <v>0</v>
      </c>
      <c r="P17" s="13">
        <v>0</v>
      </c>
      <c r="Q17" s="12">
        <v>0</v>
      </c>
      <c r="R17" s="12">
        <v>1573730.34</v>
      </c>
      <c r="S17" s="12">
        <v>250000</v>
      </c>
      <c r="T17" s="24" t="s">
        <v>3</v>
      </c>
      <c r="U17" s="3" t="s">
        <v>765</v>
      </c>
      <c r="V17">
        <f t="shared" si="0"/>
        <v>0</v>
      </c>
      <c r="W17">
        <f t="shared" si="1"/>
        <v>0</v>
      </c>
      <c r="X17" s="24" t="str">
        <f t="shared" si="2"/>
        <v>NO Flow</v>
      </c>
    </row>
    <row r="18" spans="1:24">
      <c r="A18" s="3" t="s">
        <v>4</v>
      </c>
      <c r="B18" s="3" t="s">
        <v>1404</v>
      </c>
      <c r="C18" s="3" t="s">
        <v>245</v>
      </c>
      <c r="D18" s="3" t="s">
        <v>60</v>
      </c>
      <c r="E18" s="12">
        <v>250000</v>
      </c>
      <c r="F18" s="3" t="s">
        <v>60</v>
      </c>
      <c r="G18" s="12">
        <v>250000</v>
      </c>
      <c r="H18" s="12">
        <v>-502877.52</v>
      </c>
      <c r="I18" s="12">
        <v>0</v>
      </c>
      <c r="J18" s="12">
        <v>0</v>
      </c>
      <c r="K18" s="12">
        <v>-570000</v>
      </c>
      <c r="L18" s="12">
        <v>0</v>
      </c>
      <c r="M18" s="12">
        <v>0</v>
      </c>
      <c r="N18" s="12">
        <v>-502877.52</v>
      </c>
      <c r="O18" s="12">
        <v>0</v>
      </c>
      <c r="P18" s="13">
        <v>0</v>
      </c>
      <c r="Q18" s="12">
        <v>0</v>
      </c>
      <c r="R18" s="12">
        <v>-502877.52</v>
      </c>
      <c r="S18" s="12">
        <v>0</v>
      </c>
      <c r="T18" s="24" t="s">
        <v>3</v>
      </c>
      <c r="U18" s="3" t="s">
        <v>762</v>
      </c>
      <c r="V18">
        <f t="shared" si="0"/>
        <v>0</v>
      </c>
      <c r="W18">
        <f t="shared" si="1"/>
        <v>0</v>
      </c>
      <c r="X18" s="24" t="str">
        <f t="shared" si="2"/>
        <v>NO Flow</v>
      </c>
    </row>
    <row r="19" spans="1:24">
      <c r="A19" s="3" t="s">
        <v>9</v>
      </c>
      <c r="B19" s="3" t="s">
        <v>1405</v>
      </c>
      <c r="C19" s="3" t="s">
        <v>245</v>
      </c>
      <c r="D19" s="3" t="s">
        <v>60</v>
      </c>
      <c r="E19" s="12">
        <v>250000</v>
      </c>
      <c r="F19" s="3" t="s">
        <v>60</v>
      </c>
      <c r="G19" s="12">
        <v>250000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3">
        <v>0</v>
      </c>
      <c r="Q19" s="12">
        <v>0</v>
      </c>
      <c r="R19" s="12">
        <v>0</v>
      </c>
      <c r="S19" s="12">
        <v>0</v>
      </c>
      <c r="T19" s="24" t="s">
        <v>3</v>
      </c>
      <c r="U19" s="3" t="s">
        <v>766</v>
      </c>
      <c r="V19">
        <f t="shared" si="0"/>
        <v>0</v>
      </c>
      <c r="W19">
        <f t="shared" si="1"/>
        <v>0</v>
      </c>
      <c r="X19" s="24" t="str">
        <f t="shared" si="2"/>
        <v>NO Flow</v>
      </c>
    </row>
    <row r="20" spans="1:24">
      <c r="A20" s="3" t="s">
        <v>5</v>
      </c>
      <c r="B20" s="3" t="s">
        <v>1406</v>
      </c>
      <c r="C20" s="3" t="s">
        <v>245</v>
      </c>
      <c r="D20" s="3" t="s">
        <v>60</v>
      </c>
      <c r="E20" s="12">
        <v>250000</v>
      </c>
      <c r="F20" s="3" t="s">
        <v>60</v>
      </c>
      <c r="G20" s="12">
        <v>250000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3">
        <v>0</v>
      </c>
      <c r="Q20" s="12">
        <v>0</v>
      </c>
      <c r="R20" s="12">
        <v>0</v>
      </c>
      <c r="S20" s="12">
        <v>0</v>
      </c>
      <c r="T20" s="24" t="s">
        <v>3</v>
      </c>
      <c r="U20" s="3" t="s">
        <v>766</v>
      </c>
      <c r="V20">
        <f t="shared" si="0"/>
        <v>0</v>
      </c>
      <c r="W20">
        <f t="shared" si="1"/>
        <v>0</v>
      </c>
      <c r="X20" s="24" t="str">
        <f t="shared" si="2"/>
        <v>NO Flow</v>
      </c>
    </row>
    <row r="21" spans="1:24">
      <c r="A21" s="3" t="s">
        <v>4</v>
      </c>
      <c r="B21" s="3" t="s">
        <v>246</v>
      </c>
      <c r="C21" s="3" t="s">
        <v>247</v>
      </c>
      <c r="D21" s="3" t="s">
        <v>60</v>
      </c>
      <c r="E21" s="12">
        <v>100000</v>
      </c>
      <c r="F21" s="3" t="s">
        <v>60</v>
      </c>
      <c r="G21" s="12">
        <v>100000</v>
      </c>
      <c r="H21" s="12">
        <v>1564815.48</v>
      </c>
      <c r="I21" s="12">
        <v>1480000</v>
      </c>
      <c r="J21" s="12">
        <v>0</v>
      </c>
      <c r="K21" s="12">
        <v>0</v>
      </c>
      <c r="L21" s="12">
        <v>0</v>
      </c>
      <c r="M21" s="12">
        <v>0</v>
      </c>
      <c r="N21" s="12">
        <v>1564815.48</v>
      </c>
      <c r="O21" s="12">
        <v>0</v>
      </c>
      <c r="P21" s="13">
        <v>0</v>
      </c>
      <c r="Q21" s="12">
        <v>0</v>
      </c>
      <c r="R21" s="12">
        <v>1564815.48</v>
      </c>
      <c r="S21" s="12">
        <v>0</v>
      </c>
      <c r="T21" s="24" t="s">
        <v>3</v>
      </c>
      <c r="U21" s="3" t="s">
        <v>768</v>
      </c>
      <c r="V21">
        <f t="shared" si="0"/>
        <v>0</v>
      </c>
      <c r="W21">
        <f t="shared" si="1"/>
        <v>0</v>
      </c>
      <c r="X21" s="24" t="str">
        <f t="shared" si="2"/>
        <v>NO Flow</v>
      </c>
    </row>
    <row r="22" spans="1:24">
      <c r="A22" s="3" t="s">
        <v>4</v>
      </c>
      <c r="B22" s="3" t="s">
        <v>246</v>
      </c>
      <c r="C22" s="3" t="s">
        <v>247</v>
      </c>
      <c r="D22" s="3" t="s">
        <v>60</v>
      </c>
      <c r="E22" s="12">
        <v>100000</v>
      </c>
      <c r="F22" s="3" t="s">
        <v>60</v>
      </c>
      <c r="G22" s="12">
        <v>100000</v>
      </c>
      <c r="H22" s="12">
        <v>1564815.48</v>
      </c>
      <c r="I22" s="12">
        <v>1480000</v>
      </c>
      <c r="J22" s="12">
        <v>0</v>
      </c>
      <c r="K22" s="12">
        <v>0</v>
      </c>
      <c r="L22" s="12">
        <v>0</v>
      </c>
      <c r="M22" s="12">
        <v>0</v>
      </c>
      <c r="N22" s="12">
        <v>1564815.48</v>
      </c>
      <c r="O22" s="12">
        <v>0</v>
      </c>
      <c r="P22" s="13">
        <v>0</v>
      </c>
      <c r="Q22" s="12">
        <v>0</v>
      </c>
      <c r="R22" s="12">
        <v>1564815.48</v>
      </c>
      <c r="S22" s="12">
        <v>0</v>
      </c>
      <c r="T22" s="24" t="s">
        <v>3</v>
      </c>
      <c r="U22" s="3" t="s">
        <v>772</v>
      </c>
      <c r="V22">
        <f t="shared" si="0"/>
        <v>0</v>
      </c>
      <c r="W22">
        <f t="shared" si="1"/>
        <v>0</v>
      </c>
      <c r="X22" s="24" t="str">
        <f t="shared" si="2"/>
        <v>NO Flow</v>
      </c>
    </row>
    <row r="23" spans="1:24">
      <c r="A23" s="3" t="s">
        <v>9</v>
      </c>
      <c r="B23" s="3" t="s">
        <v>248</v>
      </c>
      <c r="C23" s="3" t="s">
        <v>247</v>
      </c>
      <c r="D23" s="3" t="s">
        <v>60</v>
      </c>
      <c r="E23" s="12">
        <v>100000</v>
      </c>
      <c r="F23" s="3" t="s">
        <v>60</v>
      </c>
      <c r="G23" s="12">
        <v>100000</v>
      </c>
      <c r="H23" s="12">
        <v>-5640284.0300000003</v>
      </c>
      <c r="I23" s="12">
        <v>10000</v>
      </c>
      <c r="J23" s="12">
        <v>0</v>
      </c>
      <c r="K23" s="12">
        <v>0</v>
      </c>
      <c r="L23" s="12">
        <v>0</v>
      </c>
      <c r="M23" s="12">
        <v>-5650000</v>
      </c>
      <c r="N23" s="12">
        <v>-5640284.0300000003</v>
      </c>
      <c r="O23" s="12">
        <v>0</v>
      </c>
      <c r="P23" s="13">
        <v>0</v>
      </c>
      <c r="Q23" s="12">
        <v>0</v>
      </c>
      <c r="R23" s="12">
        <v>-5640284.0300000003</v>
      </c>
      <c r="S23" s="12">
        <v>-5650000</v>
      </c>
      <c r="T23" s="24" t="s">
        <v>3</v>
      </c>
      <c r="U23" s="3" t="s">
        <v>769</v>
      </c>
      <c r="V23">
        <f t="shared" si="0"/>
        <v>4</v>
      </c>
      <c r="W23">
        <f t="shared" si="1"/>
        <v>0</v>
      </c>
      <c r="X23" s="24" t="str">
        <f t="shared" si="2"/>
        <v>Outflow</v>
      </c>
    </row>
    <row r="24" spans="1:24">
      <c r="A24" s="3" t="s">
        <v>9</v>
      </c>
      <c r="B24" s="3" t="s">
        <v>248</v>
      </c>
      <c r="C24" s="3" t="s">
        <v>247</v>
      </c>
      <c r="D24" s="3" t="s">
        <v>60</v>
      </c>
      <c r="E24" s="12">
        <v>100000</v>
      </c>
      <c r="F24" s="3" t="s">
        <v>60</v>
      </c>
      <c r="G24" s="12">
        <v>100000</v>
      </c>
      <c r="H24" s="12">
        <v>-5640284.0300000003</v>
      </c>
      <c r="I24" s="12">
        <v>10000</v>
      </c>
      <c r="J24" s="12">
        <v>0</v>
      </c>
      <c r="K24" s="12">
        <v>0</v>
      </c>
      <c r="L24" s="12">
        <v>0</v>
      </c>
      <c r="M24" s="12">
        <v>-10000</v>
      </c>
      <c r="N24" s="12">
        <v>-5640284.0300000003</v>
      </c>
      <c r="O24" s="12">
        <v>0</v>
      </c>
      <c r="P24" s="13">
        <v>0</v>
      </c>
      <c r="Q24" s="12">
        <v>0</v>
      </c>
      <c r="R24" s="12">
        <v>-5640284.0300000003</v>
      </c>
      <c r="S24" s="12">
        <v>-10000</v>
      </c>
      <c r="T24" s="24" t="s">
        <v>3</v>
      </c>
      <c r="U24" s="3" t="s">
        <v>778</v>
      </c>
      <c r="V24">
        <f t="shared" si="0"/>
        <v>0</v>
      </c>
      <c r="W24">
        <f t="shared" si="1"/>
        <v>0</v>
      </c>
      <c r="X24" s="24" t="str">
        <f t="shared" si="2"/>
        <v>NO Flow</v>
      </c>
    </row>
    <row r="25" spans="1:24">
      <c r="A25" s="3" t="s">
        <v>9</v>
      </c>
      <c r="B25" s="3" t="s">
        <v>248</v>
      </c>
      <c r="C25" s="3" t="s">
        <v>247</v>
      </c>
      <c r="D25" s="3" t="s">
        <v>60</v>
      </c>
      <c r="E25" s="12">
        <v>100000</v>
      </c>
      <c r="F25" s="3" t="s">
        <v>60</v>
      </c>
      <c r="G25" s="12">
        <v>100000</v>
      </c>
      <c r="H25" s="12">
        <v>-5640284.0300000003</v>
      </c>
      <c r="I25" s="12">
        <v>10000</v>
      </c>
      <c r="J25" s="12">
        <v>0</v>
      </c>
      <c r="K25" s="12">
        <v>0</v>
      </c>
      <c r="L25" s="12">
        <v>0</v>
      </c>
      <c r="M25" s="12">
        <v>0</v>
      </c>
      <c r="N25" s="12">
        <v>-5640284.0300000003</v>
      </c>
      <c r="O25" s="12">
        <v>0</v>
      </c>
      <c r="P25" s="13">
        <v>0</v>
      </c>
      <c r="Q25" s="12">
        <v>0</v>
      </c>
      <c r="R25" s="12">
        <v>-5640284.0300000003</v>
      </c>
      <c r="S25" s="12">
        <v>0</v>
      </c>
      <c r="T25" s="24" t="s">
        <v>3</v>
      </c>
      <c r="U25" s="3" t="s">
        <v>768</v>
      </c>
      <c r="V25">
        <f t="shared" si="0"/>
        <v>0</v>
      </c>
      <c r="W25">
        <f t="shared" si="1"/>
        <v>0</v>
      </c>
      <c r="X25" s="24" t="str">
        <f t="shared" si="2"/>
        <v>NO Flow</v>
      </c>
    </row>
    <row r="26" spans="1:24">
      <c r="A26" s="3" t="s">
        <v>5</v>
      </c>
      <c r="B26" s="3" t="s">
        <v>249</v>
      </c>
      <c r="C26" s="3" t="s">
        <v>247</v>
      </c>
      <c r="D26" s="3" t="s">
        <v>60</v>
      </c>
      <c r="E26" s="12">
        <v>100000</v>
      </c>
      <c r="F26" s="3" t="s">
        <v>60</v>
      </c>
      <c r="G26" s="12">
        <v>100000</v>
      </c>
      <c r="H26" s="12">
        <v>-14766569.6</v>
      </c>
      <c r="I26" s="12">
        <v>0</v>
      </c>
      <c r="J26" s="12">
        <v>0</v>
      </c>
      <c r="K26" s="12">
        <v>-17480000</v>
      </c>
      <c r="L26" s="12">
        <v>0</v>
      </c>
      <c r="M26" s="12">
        <v>2710000</v>
      </c>
      <c r="N26" s="12">
        <v>-14766569.6</v>
      </c>
      <c r="O26" s="12">
        <v>0</v>
      </c>
      <c r="P26" s="13">
        <v>0</v>
      </c>
      <c r="Q26" s="12">
        <v>0</v>
      </c>
      <c r="R26" s="12">
        <v>-14766569.6</v>
      </c>
      <c r="S26" s="12">
        <v>2710000</v>
      </c>
      <c r="T26" s="24" t="s">
        <v>3</v>
      </c>
      <c r="U26" s="3" t="s">
        <v>770</v>
      </c>
      <c r="V26">
        <f t="shared" si="0"/>
        <v>0</v>
      </c>
      <c r="W26">
        <f t="shared" si="1"/>
        <v>4</v>
      </c>
      <c r="X26" s="24" t="str">
        <f t="shared" si="2"/>
        <v>Inflow</v>
      </c>
    </row>
    <row r="27" spans="1:24">
      <c r="A27" s="3" t="s">
        <v>5</v>
      </c>
      <c r="B27" s="3" t="s">
        <v>249</v>
      </c>
      <c r="C27" s="3" t="s">
        <v>247</v>
      </c>
      <c r="D27" s="3" t="s">
        <v>60</v>
      </c>
      <c r="E27" s="12">
        <v>100000</v>
      </c>
      <c r="F27" s="3" t="s">
        <v>60</v>
      </c>
      <c r="G27" s="12">
        <v>100000</v>
      </c>
      <c r="H27" s="12">
        <v>-14766569.6</v>
      </c>
      <c r="I27" s="12">
        <v>0</v>
      </c>
      <c r="J27" s="12">
        <v>0</v>
      </c>
      <c r="K27" s="12">
        <v>-17480000</v>
      </c>
      <c r="L27" s="12">
        <v>0</v>
      </c>
      <c r="M27" s="12">
        <v>0</v>
      </c>
      <c r="N27" s="12">
        <v>-14766569.6</v>
      </c>
      <c r="O27" s="12">
        <v>0</v>
      </c>
      <c r="P27" s="13">
        <v>0</v>
      </c>
      <c r="Q27" s="12">
        <v>0</v>
      </c>
      <c r="R27" s="12">
        <v>-14766569.6</v>
      </c>
      <c r="S27" s="12">
        <v>0</v>
      </c>
      <c r="T27" s="24" t="s">
        <v>3</v>
      </c>
      <c r="U27" s="3" t="s">
        <v>768</v>
      </c>
      <c r="V27">
        <f t="shared" si="0"/>
        <v>0</v>
      </c>
      <c r="W27">
        <f t="shared" si="1"/>
        <v>0</v>
      </c>
      <c r="X27" s="24" t="str">
        <f t="shared" si="2"/>
        <v>NO Flow</v>
      </c>
    </row>
    <row r="28" spans="1:24">
      <c r="A28" s="3" t="s">
        <v>4</v>
      </c>
      <c r="B28" s="3" t="s">
        <v>250</v>
      </c>
      <c r="C28" s="3" t="s">
        <v>251</v>
      </c>
      <c r="D28" s="3" t="s">
        <v>60</v>
      </c>
      <c r="E28" s="12">
        <v>100000</v>
      </c>
      <c r="F28" s="3" t="s">
        <v>60</v>
      </c>
      <c r="G28" s="12">
        <v>100000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3">
        <v>0</v>
      </c>
      <c r="Q28" s="12">
        <v>0</v>
      </c>
      <c r="R28" s="12">
        <v>0</v>
      </c>
      <c r="S28" s="12">
        <v>0</v>
      </c>
      <c r="T28" s="24" t="s">
        <v>3</v>
      </c>
      <c r="U28" s="3" t="s">
        <v>768</v>
      </c>
      <c r="V28">
        <f t="shared" si="0"/>
        <v>0</v>
      </c>
      <c r="W28">
        <f t="shared" si="1"/>
        <v>0</v>
      </c>
      <c r="X28" s="24" t="str">
        <f t="shared" si="2"/>
        <v>NO Flow</v>
      </c>
    </row>
    <row r="29" spans="1:24">
      <c r="A29" s="3" t="s">
        <v>4</v>
      </c>
      <c r="B29" s="3" t="s">
        <v>250</v>
      </c>
      <c r="C29" s="3" t="s">
        <v>251</v>
      </c>
      <c r="D29" s="3" t="s">
        <v>60</v>
      </c>
      <c r="E29" s="12">
        <v>100000</v>
      </c>
      <c r="F29" s="3" t="s">
        <v>60</v>
      </c>
      <c r="G29" s="12">
        <v>100000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3">
        <v>0</v>
      </c>
      <c r="Q29" s="12">
        <v>0</v>
      </c>
      <c r="R29" s="12">
        <v>0</v>
      </c>
      <c r="S29" s="12">
        <v>0</v>
      </c>
      <c r="T29" s="24" t="s">
        <v>3</v>
      </c>
      <c r="U29" s="3" t="s">
        <v>772</v>
      </c>
      <c r="V29">
        <f t="shared" si="0"/>
        <v>0</v>
      </c>
      <c r="W29">
        <f t="shared" si="1"/>
        <v>0</v>
      </c>
      <c r="X29" s="24" t="str">
        <f t="shared" si="2"/>
        <v>NO Flow</v>
      </c>
    </row>
    <row r="30" spans="1:24">
      <c r="A30" s="3" t="s">
        <v>9</v>
      </c>
      <c r="B30" s="3" t="s">
        <v>252</v>
      </c>
      <c r="C30" s="3" t="s">
        <v>251</v>
      </c>
      <c r="D30" s="3" t="s">
        <v>60</v>
      </c>
      <c r="E30" s="12">
        <v>50000</v>
      </c>
      <c r="F30" s="3" t="s">
        <v>60</v>
      </c>
      <c r="G30" s="12">
        <v>50000</v>
      </c>
      <c r="H30" s="12">
        <v>10858009.335254237</v>
      </c>
      <c r="I30" s="12">
        <v>10620000</v>
      </c>
      <c r="J30" s="12">
        <v>0</v>
      </c>
      <c r="K30" s="12">
        <v>0</v>
      </c>
      <c r="L30" s="12">
        <v>0</v>
      </c>
      <c r="M30" s="12">
        <v>240000</v>
      </c>
      <c r="N30" s="12">
        <v>10858009.335254237</v>
      </c>
      <c r="O30" s="12">
        <v>0</v>
      </c>
      <c r="P30" s="13">
        <v>0</v>
      </c>
      <c r="Q30" s="12">
        <v>0</v>
      </c>
      <c r="R30" s="12">
        <v>10858009.335254237</v>
      </c>
      <c r="S30" s="12">
        <v>240000</v>
      </c>
      <c r="T30" s="24" t="s">
        <v>3</v>
      </c>
      <c r="U30" s="3" t="s">
        <v>767</v>
      </c>
      <c r="V30">
        <f t="shared" si="0"/>
        <v>0</v>
      </c>
      <c r="W30">
        <f t="shared" si="1"/>
        <v>0</v>
      </c>
      <c r="X30" s="24" t="str">
        <f t="shared" si="2"/>
        <v>NO Flow</v>
      </c>
    </row>
    <row r="31" spans="1:24">
      <c r="A31" s="3" t="s">
        <v>9</v>
      </c>
      <c r="B31" s="3" t="s">
        <v>252</v>
      </c>
      <c r="C31" s="3" t="s">
        <v>251</v>
      </c>
      <c r="D31" s="3" t="s">
        <v>60</v>
      </c>
      <c r="E31" s="12">
        <v>50000</v>
      </c>
      <c r="F31" s="3" t="s">
        <v>60</v>
      </c>
      <c r="G31" s="12">
        <v>50000</v>
      </c>
      <c r="H31" s="12">
        <v>10858009.335254237</v>
      </c>
      <c r="I31" s="12">
        <v>10620000</v>
      </c>
      <c r="J31" s="12">
        <v>0</v>
      </c>
      <c r="K31" s="12">
        <v>0</v>
      </c>
      <c r="L31" s="12">
        <v>0</v>
      </c>
      <c r="M31" s="12">
        <v>0</v>
      </c>
      <c r="N31" s="12">
        <v>10858009.335254237</v>
      </c>
      <c r="O31" s="12">
        <v>0</v>
      </c>
      <c r="P31" s="13">
        <v>0</v>
      </c>
      <c r="Q31" s="12">
        <v>0</v>
      </c>
      <c r="R31" s="12">
        <v>10858009.335254237</v>
      </c>
      <c r="S31" s="12">
        <v>0</v>
      </c>
      <c r="T31" s="24" t="s">
        <v>3</v>
      </c>
      <c r="U31" s="3" t="s">
        <v>768</v>
      </c>
      <c r="V31">
        <f t="shared" si="0"/>
        <v>0</v>
      </c>
      <c r="W31">
        <f t="shared" si="1"/>
        <v>0</v>
      </c>
      <c r="X31" s="24" t="str">
        <f t="shared" si="2"/>
        <v>NO Flow</v>
      </c>
    </row>
    <row r="32" spans="1:24">
      <c r="A32" s="3" t="s">
        <v>5</v>
      </c>
      <c r="B32" s="3" t="s">
        <v>253</v>
      </c>
      <c r="C32" s="3" t="s">
        <v>251</v>
      </c>
      <c r="D32" s="3" t="s">
        <v>60</v>
      </c>
      <c r="E32" s="12">
        <v>100000</v>
      </c>
      <c r="F32" s="3" t="s">
        <v>60</v>
      </c>
      <c r="G32" s="12">
        <v>100000</v>
      </c>
      <c r="H32" s="12">
        <v>-357921.49297820823</v>
      </c>
      <c r="I32" s="12">
        <v>0</v>
      </c>
      <c r="J32" s="12">
        <v>0</v>
      </c>
      <c r="K32" s="12">
        <v>-270000</v>
      </c>
      <c r="L32" s="12">
        <v>0</v>
      </c>
      <c r="M32" s="12">
        <v>0</v>
      </c>
      <c r="N32" s="12">
        <v>-357921.49297820823</v>
      </c>
      <c r="O32" s="12">
        <v>0</v>
      </c>
      <c r="P32" s="13">
        <v>0</v>
      </c>
      <c r="Q32" s="12">
        <v>0</v>
      </c>
      <c r="R32" s="12">
        <v>-357921.49297820823</v>
      </c>
      <c r="S32" s="12">
        <v>0</v>
      </c>
      <c r="T32" s="24" t="s">
        <v>3</v>
      </c>
      <c r="U32" s="3" t="s">
        <v>771</v>
      </c>
      <c r="V32">
        <f t="shared" si="0"/>
        <v>0</v>
      </c>
      <c r="W32">
        <f t="shared" si="1"/>
        <v>0</v>
      </c>
      <c r="X32" s="24" t="str">
        <f t="shared" si="2"/>
        <v>NO Flow</v>
      </c>
    </row>
    <row r="33" spans="1:24">
      <c r="A33" s="3" t="s">
        <v>5</v>
      </c>
      <c r="B33" s="3" t="s">
        <v>253</v>
      </c>
      <c r="C33" s="3" t="s">
        <v>251</v>
      </c>
      <c r="D33" s="3" t="s">
        <v>60</v>
      </c>
      <c r="E33" s="12">
        <v>100000</v>
      </c>
      <c r="F33" s="3" t="s">
        <v>60</v>
      </c>
      <c r="G33" s="12">
        <v>100000</v>
      </c>
      <c r="H33" s="12">
        <v>-357921.49297820823</v>
      </c>
      <c r="I33" s="12">
        <v>0</v>
      </c>
      <c r="J33" s="12">
        <v>0</v>
      </c>
      <c r="K33" s="12">
        <v>-270000</v>
      </c>
      <c r="L33" s="12">
        <v>0</v>
      </c>
      <c r="M33" s="12">
        <v>0</v>
      </c>
      <c r="N33" s="12">
        <v>-357921.49297820823</v>
      </c>
      <c r="O33" s="12">
        <v>0</v>
      </c>
      <c r="P33" s="13">
        <v>0</v>
      </c>
      <c r="Q33" s="12">
        <v>0</v>
      </c>
      <c r="R33" s="12">
        <v>-357921.49297820823</v>
      </c>
      <c r="S33" s="12">
        <v>0</v>
      </c>
      <c r="T33" s="24" t="s">
        <v>3</v>
      </c>
      <c r="U33" s="3" t="s">
        <v>768</v>
      </c>
      <c r="V33">
        <f t="shared" si="0"/>
        <v>0</v>
      </c>
      <c r="W33">
        <f t="shared" si="1"/>
        <v>0</v>
      </c>
      <c r="X33" s="24" t="str">
        <f t="shared" si="2"/>
        <v>NO Flow</v>
      </c>
    </row>
    <row r="34" spans="1:24">
      <c r="A34" s="3" t="s">
        <v>61</v>
      </c>
      <c r="B34" s="3" t="s">
        <v>254</v>
      </c>
      <c r="C34" s="3" t="s">
        <v>234</v>
      </c>
      <c r="D34" s="3" t="s">
        <v>60</v>
      </c>
      <c r="E34" s="12">
        <v>100000</v>
      </c>
      <c r="F34" s="3" t="s">
        <v>60</v>
      </c>
      <c r="G34" s="12">
        <v>100000</v>
      </c>
      <c r="H34" s="12">
        <v>-1078.7799999999997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-1078.7799999999997</v>
      </c>
      <c r="O34" s="12">
        <v>0</v>
      </c>
      <c r="P34" s="13">
        <v>0</v>
      </c>
      <c r="Q34" s="12">
        <v>0</v>
      </c>
      <c r="R34" s="12">
        <v>-1078.7799999999997</v>
      </c>
      <c r="S34" s="12">
        <v>0</v>
      </c>
      <c r="T34" s="24" t="s">
        <v>3</v>
      </c>
      <c r="U34" s="3" t="s">
        <v>762</v>
      </c>
      <c r="V34">
        <f t="shared" si="0"/>
        <v>0</v>
      </c>
      <c r="W34">
        <f t="shared" si="1"/>
        <v>0</v>
      </c>
      <c r="X34" s="24" t="str">
        <f t="shared" si="2"/>
        <v>NO Flow</v>
      </c>
    </row>
    <row r="35" spans="1:24">
      <c r="A35" s="3" t="s">
        <v>5</v>
      </c>
      <c r="B35" s="3" t="s">
        <v>1407</v>
      </c>
      <c r="C35" s="3" t="s">
        <v>255</v>
      </c>
      <c r="D35" s="3" t="s">
        <v>60</v>
      </c>
      <c r="E35" s="12">
        <v>250000</v>
      </c>
      <c r="F35" s="3" t="s">
        <v>60</v>
      </c>
      <c r="G35" s="12">
        <v>250000</v>
      </c>
      <c r="H35" s="12">
        <v>59627.94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59627.94</v>
      </c>
      <c r="O35" s="12">
        <v>0</v>
      </c>
      <c r="P35" s="13">
        <v>0</v>
      </c>
      <c r="Q35" s="12">
        <v>0</v>
      </c>
      <c r="R35" s="12">
        <v>59627.94</v>
      </c>
      <c r="S35" s="12">
        <v>0</v>
      </c>
      <c r="T35" s="24" t="s">
        <v>3</v>
      </c>
      <c r="U35" s="3" t="s">
        <v>766</v>
      </c>
      <c r="V35">
        <f t="shared" si="0"/>
        <v>0</v>
      </c>
      <c r="W35">
        <f t="shared" si="1"/>
        <v>0</v>
      </c>
      <c r="X35" s="24" t="str">
        <f t="shared" si="2"/>
        <v>NO Flow</v>
      </c>
    </row>
    <row r="36" spans="1:24">
      <c r="A36" s="3" t="s">
        <v>4</v>
      </c>
      <c r="B36" s="3" t="s">
        <v>1408</v>
      </c>
      <c r="C36" s="3" t="s">
        <v>255</v>
      </c>
      <c r="D36" s="3" t="s">
        <v>60</v>
      </c>
      <c r="E36" s="12">
        <v>250000</v>
      </c>
      <c r="F36" s="3" t="s">
        <v>60</v>
      </c>
      <c r="G36" s="12">
        <v>250000</v>
      </c>
      <c r="H36" s="12">
        <v>60624.959999999999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60624.959999999999</v>
      </c>
      <c r="O36" s="12">
        <v>0</v>
      </c>
      <c r="P36" s="13">
        <v>0</v>
      </c>
      <c r="Q36" s="12">
        <v>0</v>
      </c>
      <c r="R36" s="12">
        <v>60624.959999999999</v>
      </c>
      <c r="S36" s="12">
        <v>0</v>
      </c>
      <c r="T36" s="24" t="s">
        <v>3</v>
      </c>
      <c r="U36" s="3" t="s">
        <v>766</v>
      </c>
      <c r="V36">
        <f t="shared" si="0"/>
        <v>0</v>
      </c>
      <c r="W36">
        <f t="shared" si="1"/>
        <v>0</v>
      </c>
      <c r="X36" s="24" t="str">
        <f t="shared" si="2"/>
        <v>NO Flow</v>
      </c>
    </row>
    <row r="37" spans="1:24">
      <c r="A37" s="3" t="s">
        <v>61</v>
      </c>
      <c r="B37" s="3" t="s">
        <v>256</v>
      </c>
      <c r="C37" s="3" t="s">
        <v>251</v>
      </c>
      <c r="D37" s="3" t="s">
        <v>60</v>
      </c>
      <c r="E37" s="12">
        <v>100000</v>
      </c>
      <c r="F37" s="3" t="s">
        <v>60</v>
      </c>
      <c r="G37" s="12">
        <v>100000</v>
      </c>
      <c r="H37" s="12">
        <v>-50300.1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-50300.1</v>
      </c>
      <c r="O37" s="12">
        <v>0</v>
      </c>
      <c r="P37" s="13">
        <v>0</v>
      </c>
      <c r="Q37" s="12">
        <v>0</v>
      </c>
      <c r="R37" s="12">
        <v>-50300.1</v>
      </c>
      <c r="S37" s="12">
        <v>0</v>
      </c>
      <c r="T37" s="24" t="s">
        <v>3</v>
      </c>
      <c r="U37" s="3" t="s">
        <v>768</v>
      </c>
      <c r="V37">
        <f t="shared" si="0"/>
        <v>0</v>
      </c>
      <c r="W37">
        <f t="shared" si="1"/>
        <v>0</v>
      </c>
      <c r="X37" s="24" t="str">
        <f t="shared" si="2"/>
        <v>NO Flow</v>
      </c>
    </row>
    <row r="38" spans="1:24">
      <c r="A38" s="3" t="s">
        <v>61</v>
      </c>
      <c r="B38" s="3" t="s">
        <v>256</v>
      </c>
      <c r="C38" s="3" t="s">
        <v>251</v>
      </c>
      <c r="D38" s="3" t="s">
        <v>60</v>
      </c>
      <c r="E38" s="12">
        <v>100000</v>
      </c>
      <c r="F38" s="3" t="s">
        <v>60</v>
      </c>
      <c r="G38" s="12">
        <v>100000</v>
      </c>
      <c r="H38" s="12">
        <v>-50300.1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-50300.1</v>
      </c>
      <c r="O38" s="12">
        <v>0</v>
      </c>
      <c r="P38" s="13">
        <v>0</v>
      </c>
      <c r="Q38" s="12">
        <v>0</v>
      </c>
      <c r="R38" s="12">
        <v>-50300.1</v>
      </c>
      <c r="S38" s="12">
        <v>0</v>
      </c>
      <c r="T38" s="24" t="s">
        <v>3</v>
      </c>
      <c r="U38" s="3" t="s">
        <v>771</v>
      </c>
      <c r="V38">
        <f t="shared" si="0"/>
        <v>0</v>
      </c>
      <c r="W38">
        <f t="shared" si="1"/>
        <v>0</v>
      </c>
      <c r="X38" s="24" t="str">
        <f t="shared" si="2"/>
        <v>NO Flow</v>
      </c>
    </row>
    <row r="39" spans="1:24">
      <c r="A39" s="3" t="s">
        <v>5</v>
      </c>
      <c r="B39" s="3" t="s">
        <v>257</v>
      </c>
      <c r="C39" s="3" t="s">
        <v>258</v>
      </c>
      <c r="D39" s="3" t="s">
        <v>60</v>
      </c>
      <c r="E39" s="12">
        <v>250000</v>
      </c>
      <c r="F39" s="3" t="s">
        <v>60</v>
      </c>
      <c r="G39" s="12">
        <v>250000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3">
        <v>0</v>
      </c>
      <c r="Q39" s="12">
        <v>0</v>
      </c>
      <c r="R39" s="12">
        <v>0</v>
      </c>
      <c r="S39" s="12">
        <v>0</v>
      </c>
      <c r="T39" s="24" t="s">
        <v>3</v>
      </c>
      <c r="U39" s="3" t="s">
        <v>766</v>
      </c>
      <c r="V39">
        <f t="shared" si="0"/>
        <v>0</v>
      </c>
      <c r="W39">
        <f t="shared" si="1"/>
        <v>0</v>
      </c>
      <c r="X39" s="24" t="str">
        <f t="shared" si="2"/>
        <v>NO Flow</v>
      </c>
    </row>
    <row r="40" spans="1:24">
      <c r="A40" s="3" t="s">
        <v>5</v>
      </c>
      <c r="B40" s="3" t="s">
        <v>257</v>
      </c>
      <c r="C40" s="3" t="s">
        <v>258</v>
      </c>
      <c r="D40" s="3" t="s">
        <v>60</v>
      </c>
      <c r="E40" s="12">
        <v>250000</v>
      </c>
      <c r="F40" s="3" t="s">
        <v>60</v>
      </c>
      <c r="G40" s="12">
        <v>250000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760000</v>
      </c>
      <c r="N40" s="12">
        <v>0</v>
      </c>
      <c r="O40" s="12">
        <v>0</v>
      </c>
      <c r="P40" s="13">
        <v>0</v>
      </c>
      <c r="Q40" s="12">
        <v>0</v>
      </c>
      <c r="R40" s="12">
        <v>0</v>
      </c>
      <c r="S40" s="12">
        <v>760000</v>
      </c>
      <c r="T40" s="24" t="s">
        <v>3</v>
      </c>
      <c r="U40" s="3" t="s">
        <v>763</v>
      </c>
      <c r="V40">
        <f t="shared" si="0"/>
        <v>0</v>
      </c>
      <c r="W40">
        <f t="shared" si="1"/>
        <v>1</v>
      </c>
      <c r="X40" s="24" t="str">
        <f t="shared" si="2"/>
        <v>Inflow</v>
      </c>
    </row>
    <row r="41" spans="1:24">
      <c r="A41" s="3" t="s">
        <v>9</v>
      </c>
      <c r="B41" s="3" t="s">
        <v>259</v>
      </c>
      <c r="C41" s="3" t="s">
        <v>258</v>
      </c>
      <c r="D41" s="3" t="s">
        <v>60</v>
      </c>
      <c r="E41" s="12">
        <v>250000</v>
      </c>
      <c r="F41" s="3" t="s">
        <v>60</v>
      </c>
      <c r="G41" s="12">
        <v>250000</v>
      </c>
      <c r="H41" s="12">
        <v>-10924.07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-10924.07</v>
      </c>
      <c r="O41" s="12">
        <v>0</v>
      </c>
      <c r="P41" s="13">
        <v>0</v>
      </c>
      <c r="Q41" s="12">
        <v>0</v>
      </c>
      <c r="R41" s="12">
        <v>-10924.07</v>
      </c>
      <c r="S41" s="12">
        <v>0</v>
      </c>
      <c r="T41" s="24" t="s">
        <v>3</v>
      </c>
      <c r="U41" s="3" t="s">
        <v>768</v>
      </c>
      <c r="V41">
        <f t="shared" si="0"/>
        <v>0</v>
      </c>
      <c r="W41">
        <f t="shared" si="1"/>
        <v>0</v>
      </c>
      <c r="X41" s="24" t="str">
        <f t="shared" si="2"/>
        <v>NO Flow</v>
      </c>
    </row>
    <row r="42" spans="1:24">
      <c r="A42" s="3" t="s">
        <v>9</v>
      </c>
      <c r="B42" s="3" t="s">
        <v>259</v>
      </c>
      <c r="C42" s="3" t="s">
        <v>258</v>
      </c>
      <c r="D42" s="3" t="s">
        <v>60</v>
      </c>
      <c r="E42" s="12">
        <v>250000</v>
      </c>
      <c r="F42" s="3" t="s">
        <v>60</v>
      </c>
      <c r="G42" s="12">
        <v>250000</v>
      </c>
      <c r="H42" s="12">
        <v>-10924.07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-10924.07</v>
      </c>
      <c r="O42" s="12">
        <v>0</v>
      </c>
      <c r="P42" s="13">
        <v>0</v>
      </c>
      <c r="Q42" s="12">
        <v>0</v>
      </c>
      <c r="R42" s="12">
        <v>-10924.07</v>
      </c>
      <c r="S42" s="12">
        <v>0</v>
      </c>
      <c r="T42" s="24" t="s">
        <v>3</v>
      </c>
      <c r="U42" s="3" t="s">
        <v>771</v>
      </c>
      <c r="V42">
        <f t="shared" si="0"/>
        <v>0</v>
      </c>
      <c r="W42">
        <f t="shared" si="1"/>
        <v>0</v>
      </c>
      <c r="X42" s="24" t="str">
        <f t="shared" si="2"/>
        <v>NO Flow</v>
      </c>
    </row>
    <row r="43" spans="1:24">
      <c r="A43" s="3" t="s">
        <v>4</v>
      </c>
      <c r="B43" s="3" t="s">
        <v>260</v>
      </c>
      <c r="C43" s="3" t="s">
        <v>258</v>
      </c>
      <c r="D43" s="3" t="s">
        <v>60</v>
      </c>
      <c r="E43" s="12">
        <v>250000</v>
      </c>
      <c r="F43" s="3" t="s">
        <v>60</v>
      </c>
      <c r="G43" s="12">
        <v>250000</v>
      </c>
      <c r="H43" s="12">
        <v>-428568</v>
      </c>
      <c r="I43" s="12">
        <v>0</v>
      </c>
      <c r="J43" s="12">
        <v>0</v>
      </c>
      <c r="K43" s="12">
        <v>-600000</v>
      </c>
      <c r="L43" s="12">
        <v>0</v>
      </c>
      <c r="M43" s="12">
        <v>0</v>
      </c>
      <c r="N43" s="12">
        <v>-428568</v>
      </c>
      <c r="O43" s="12">
        <v>0</v>
      </c>
      <c r="P43" s="13">
        <v>0</v>
      </c>
      <c r="Q43" s="12">
        <v>0</v>
      </c>
      <c r="R43" s="12">
        <v>-428568</v>
      </c>
      <c r="S43" s="12">
        <v>0</v>
      </c>
      <c r="T43" s="24" t="s">
        <v>3</v>
      </c>
      <c r="U43" s="3" t="s">
        <v>771</v>
      </c>
      <c r="V43">
        <f t="shared" si="0"/>
        <v>0</v>
      </c>
      <c r="W43">
        <f t="shared" si="1"/>
        <v>0</v>
      </c>
      <c r="X43" s="24" t="str">
        <f t="shared" si="2"/>
        <v>NO Flow</v>
      </c>
    </row>
    <row r="44" spans="1:24">
      <c r="A44" s="3" t="s">
        <v>4</v>
      </c>
      <c r="B44" s="3" t="s">
        <v>260</v>
      </c>
      <c r="C44" s="3" t="s">
        <v>258</v>
      </c>
      <c r="D44" s="3" t="s">
        <v>60</v>
      </c>
      <c r="E44" s="12">
        <v>250000</v>
      </c>
      <c r="F44" s="3" t="s">
        <v>60</v>
      </c>
      <c r="G44" s="12">
        <v>250000</v>
      </c>
      <c r="H44" s="12">
        <v>-428568</v>
      </c>
      <c r="I44" s="12">
        <v>0</v>
      </c>
      <c r="J44" s="12">
        <v>0</v>
      </c>
      <c r="K44" s="12">
        <v>-600000</v>
      </c>
      <c r="L44" s="12">
        <v>0</v>
      </c>
      <c r="M44" s="12">
        <v>0</v>
      </c>
      <c r="N44" s="12">
        <v>-428568</v>
      </c>
      <c r="O44" s="12">
        <v>0</v>
      </c>
      <c r="P44" s="13">
        <v>0</v>
      </c>
      <c r="Q44" s="12">
        <v>0</v>
      </c>
      <c r="R44" s="12">
        <v>-428568</v>
      </c>
      <c r="S44" s="12">
        <v>0</v>
      </c>
      <c r="T44" s="24" t="s">
        <v>3</v>
      </c>
      <c r="U44" s="3" t="s">
        <v>768</v>
      </c>
      <c r="V44">
        <f t="shared" si="0"/>
        <v>0</v>
      </c>
      <c r="W44">
        <f t="shared" si="1"/>
        <v>0</v>
      </c>
      <c r="X44" s="24" t="str">
        <f t="shared" si="2"/>
        <v>NO Flow</v>
      </c>
    </row>
    <row r="45" spans="1:24">
      <c r="A45" s="3" t="s">
        <v>61</v>
      </c>
      <c r="B45" s="3" t="s">
        <v>261</v>
      </c>
      <c r="C45" s="3" t="s">
        <v>230</v>
      </c>
      <c r="D45" s="3" t="s">
        <v>60</v>
      </c>
      <c r="E45" s="12">
        <v>250000</v>
      </c>
      <c r="F45" s="3" t="s">
        <v>60</v>
      </c>
      <c r="G45" s="12">
        <v>250000</v>
      </c>
      <c r="H45" s="12">
        <v>8320.8499999999985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8320.8499999999985</v>
      </c>
      <c r="O45" s="12">
        <v>0</v>
      </c>
      <c r="P45" s="13">
        <v>0</v>
      </c>
      <c r="Q45" s="12">
        <v>0</v>
      </c>
      <c r="R45" s="12">
        <v>8320.8499999999985</v>
      </c>
      <c r="S45" s="12">
        <v>0</v>
      </c>
      <c r="T45" s="24" t="s">
        <v>3</v>
      </c>
      <c r="U45" s="3" t="s">
        <v>766</v>
      </c>
      <c r="V45">
        <f t="shared" si="0"/>
        <v>0</v>
      </c>
      <c r="W45">
        <f t="shared" si="1"/>
        <v>0</v>
      </c>
      <c r="X45" s="24" t="str">
        <f t="shared" si="2"/>
        <v>NO Flow</v>
      </c>
    </row>
    <row r="46" spans="1:24">
      <c r="A46" s="3" t="s">
        <v>63</v>
      </c>
      <c r="B46" s="3" t="s">
        <v>262</v>
      </c>
      <c r="C46" s="3" t="s">
        <v>234</v>
      </c>
      <c r="D46" s="3" t="s">
        <v>60</v>
      </c>
      <c r="E46" s="12">
        <v>100000</v>
      </c>
      <c r="F46" s="3" t="s">
        <v>60</v>
      </c>
      <c r="G46" s="12">
        <v>100000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3">
        <v>0</v>
      </c>
      <c r="Q46" s="12">
        <v>0</v>
      </c>
      <c r="R46" s="12">
        <v>0</v>
      </c>
      <c r="S46" s="12">
        <v>0</v>
      </c>
      <c r="T46" s="24" t="s">
        <v>3</v>
      </c>
      <c r="U46" s="3" t="s">
        <v>766</v>
      </c>
      <c r="V46">
        <f t="shared" si="0"/>
        <v>0</v>
      </c>
      <c r="W46">
        <f t="shared" si="1"/>
        <v>0</v>
      </c>
      <c r="X46" s="24" t="str">
        <f t="shared" si="2"/>
        <v>NO Flow</v>
      </c>
    </row>
    <row r="47" spans="1:24">
      <c r="A47" s="3" t="s">
        <v>19</v>
      </c>
      <c r="B47" s="3" t="s">
        <v>263</v>
      </c>
      <c r="C47" s="3" t="s">
        <v>230</v>
      </c>
      <c r="D47" s="3" t="s">
        <v>60</v>
      </c>
      <c r="E47" s="12">
        <v>250000</v>
      </c>
      <c r="F47" s="3" t="s">
        <v>60</v>
      </c>
      <c r="G47" s="12">
        <v>250000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3">
        <v>0</v>
      </c>
      <c r="Q47" s="12">
        <v>0</v>
      </c>
      <c r="R47" s="12">
        <v>0</v>
      </c>
      <c r="S47" s="12">
        <v>0</v>
      </c>
      <c r="T47" s="24" t="s">
        <v>3</v>
      </c>
      <c r="U47" s="3" t="s">
        <v>766</v>
      </c>
      <c r="V47">
        <f t="shared" si="0"/>
        <v>0</v>
      </c>
      <c r="W47">
        <f t="shared" si="1"/>
        <v>0</v>
      </c>
      <c r="X47" s="24" t="str">
        <f t="shared" si="2"/>
        <v>NO Flow</v>
      </c>
    </row>
    <row r="48" spans="1:24">
      <c r="A48" s="3" t="s">
        <v>5</v>
      </c>
      <c r="B48" s="3" t="s">
        <v>264</v>
      </c>
      <c r="C48" s="3" t="s">
        <v>265</v>
      </c>
      <c r="D48" s="3" t="s">
        <v>60</v>
      </c>
      <c r="E48" s="12">
        <v>100000</v>
      </c>
      <c r="F48" s="3" t="s">
        <v>60</v>
      </c>
      <c r="G48" s="12">
        <v>100000</v>
      </c>
      <c r="H48" s="12">
        <v>-645230.53</v>
      </c>
      <c r="I48" s="12">
        <v>0</v>
      </c>
      <c r="J48" s="12">
        <v>0</v>
      </c>
      <c r="K48" s="12">
        <v>-650000</v>
      </c>
      <c r="L48" s="12">
        <v>0</v>
      </c>
      <c r="M48" s="12">
        <v>0</v>
      </c>
      <c r="N48" s="12">
        <v>-645230.53</v>
      </c>
      <c r="O48" s="12">
        <v>0</v>
      </c>
      <c r="P48" s="13">
        <v>0</v>
      </c>
      <c r="Q48" s="12">
        <v>0</v>
      </c>
      <c r="R48" s="12">
        <v>-645230.53</v>
      </c>
      <c r="S48" s="12">
        <v>0</v>
      </c>
      <c r="T48" s="24" t="s">
        <v>3</v>
      </c>
      <c r="U48" s="3" t="s">
        <v>771</v>
      </c>
      <c r="V48">
        <f t="shared" si="0"/>
        <v>0</v>
      </c>
      <c r="W48">
        <f t="shared" si="1"/>
        <v>0</v>
      </c>
      <c r="X48" s="24" t="str">
        <f t="shared" si="2"/>
        <v>NO Flow</v>
      </c>
    </row>
    <row r="49" spans="1:24">
      <c r="A49" s="3" t="s">
        <v>5</v>
      </c>
      <c r="B49" s="3" t="s">
        <v>264</v>
      </c>
      <c r="C49" s="3" t="s">
        <v>265</v>
      </c>
      <c r="D49" s="3" t="s">
        <v>60</v>
      </c>
      <c r="E49" s="12">
        <v>100000</v>
      </c>
      <c r="F49" s="3" t="s">
        <v>60</v>
      </c>
      <c r="G49" s="12">
        <v>100000</v>
      </c>
      <c r="H49" s="12">
        <v>-645230.53</v>
      </c>
      <c r="I49" s="12">
        <v>0</v>
      </c>
      <c r="J49" s="12">
        <v>0</v>
      </c>
      <c r="K49" s="12">
        <v>-650000</v>
      </c>
      <c r="L49" s="12">
        <v>0</v>
      </c>
      <c r="M49" s="12">
        <v>0</v>
      </c>
      <c r="N49" s="12">
        <v>-645230.53</v>
      </c>
      <c r="O49" s="12">
        <v>0</v>
      </c>
      <c r="P49" s="13">
        <v>0</v>
      </c>
      <c r="Q49" s="12">
        <v>0</v>
      </c>
      <c r="R49" s="12">
        <v>-645230.53</v>
      </c>
      <c r="S49" s="12">
        <v>0</v>
      </c>
      <c r="T49" s="24" t="s">
        <v>3</v>
      </c>
      <c r="U49" s="3" t="s">
        <v>768</v>
      </c>
      <c r="V49">
        <f t="shared" si="0"/>
        <v>0</v>
      </c>
      <c r="W49">
        <f t="shared" si="1"/>
        <v>0</v>
      </c>
      <c r="X49" s="24" t="str">
        <f t="shared" si="2"/>
        <v>NO Flow</v>
      </c>
    </row>
    <row r="50" spans="1:24">
      <c r="A50" s="3" t="s">
        <v>9</v>
      </c>
      <c r="B50" s="3" t="s">
        <v>266</v>
      </c>
      <c r="C50" s="3" t="s">
        <v>265</v>
      </c>
      <c r="D50" s="3" t="s">
        <v>60</v>
      </c>
      <c r="E50" s="12">
        <v>250000</v>
      </c>
      <c r="F50" s="3" t="s">
        <v>60</v>
      </c>
      <c r="G50" s="12">
        <v>250000</v>
      </c>
      <c r="H50" s="12">
        <v>99434.229999999981</v>
      </c>
      <c r="I50" s="12">
        <v>150000</v>
      </c>
      <c r="J50" s="12">
        <v>0</v>
      </c>
      <c r="K50" s="12">
        <v>0</v>
      </c>
      <c r="L50" s="12">
        <v>0</v>
      </c>
      <c r="M50" s="12">
        <v>0</v>
      </c>
      <c r="N50" s="12">
        <v>99434.229999999981</v>
      </c>
      <c r="O50" s="12">
        <v>0</v>
      </c>
      <c r="P50" s="13">
        <v>0</v>
      </c>
      <c r="Q50" s="12">
        <v>0</v>
      </c>
      <c r="R50" s="12">
        <v>99434.229999999981</v>
      </c>
      <c r="S50" s="12">
        <v>0</v>
      </c>
      <c r="T50" s="24" t="s">
        <v>3</v>
      </c>
      <c r="U50" s="3" t="s">
        <v>772</v>
      </c>
      <c r="V50">
        <f t="shared" si="0"/>
        <v>0</v>
      </c>
      <c r="W50">
        <f t="shared" si="1"/>
        <v>0</v>
      </c>
      <c r="X50" s="24" t="str">
        <f t="shared" si="2"/>
        <v>NO Flow</v>
      </c>
    </row>
    <row r="51" spans="1:24">
      <c r="A51" s="3" t="s">
        <v>9</v>
      </c>
      <c r="B51" s="3" t="s">
        <v>266</v>
      </c>
      <c r="C51" s="3" t="s">
        <v>265</v>
      </c>
      <c r="D51" s="3" t="s">
        <v>60</v>
      </c>
      <c r="E51" s="12">
        <v>250000</v>
      </c>
      <c r="F51" s="3" t="s">
        <v>60</v>
      </c>
      <c r="G51" s="12">
        <v>250000</v>
      </c>
      <c r="H51" s="12">
        <v>99434.229999999981</v>
      </c>
      <c r="I51" s="12">
        <v>150000</v>
      </c>
      <c r="J51" s="12">
        <v>0</v>
      </c>
      <c r="K51" s="12">
        <v>0</v>
      </c>
      <c r="L51" s="12">
        <v>0</v>
      </c>
      <c r="M51" s="12">
        <v>0</v>
      </c>
      <c r="N51" s="12">
        <v>99434.229999999981</v>
      </c>
      <c r="O51" s="12">
        <v>0</v>
      </c>
      <c r="P51" s="13">
        <v>0</v>
      </c>
      <c r="Q51" s="12">
        <v>0</v>
      </c>
      <c r="R51" s="12">
        <v>99434.229999999981</v>
      </c>
      <c r="S51" s="12">
        <v>0</v>
      </c>
      <c r="T51" s="24" t="s">
        <v>3</v>
      </c>
      <c r="U51" s="3" t="s">
        <v>768</v>
      </c>
      <c r="V51">
        <f t="shared" si="0"/>
        <v>0</v>
      </c>
      <c r="W51">
        <f t="shared" si="1"/>
        <v>0</v>
      </c>
      <c r="X51" s="24" t="str">
        <f t="shared" si="2"/>
        <v>NO Flow</v>
      </c>
    </row>
    <row r="52" spans="1:24">
      <c r="A52" s="3" t="s">
        <v>4</v>
      </c>
      <c r="B52" s="3" t="s">
        <v>267</v>
      </c>
      <c r="C52" s="3" t="s">
        <v>265</v>
      </c>
      <c r="D52" s="3" t="s">
        <v>60</v>
      </c>
      <c r="E52" s="12">
        <v>100000</v>
      </c>
      <c r="F52" s="3" t="s">
        <v>60</v>
      </c>
      <c r="G52" s="12">
        <v>100000</v>
      </c>
      <c r="H52" s="12">
        <v>115899</v>
      </c>
      <c r="I52" s="12">
        <v>150000</v>
      </c>
      <c r="J52" s="12">
        <v>0</v>
      </c>
      <c r="K52" s="12">
        <v>0</v>
      </c>
      <c r="L52" s="12">
        <v>0</v>
      </c>
      <c r="M52" s="12">
        <v>0</v>
      </c>
      <c r="N52" s="12">
        <v>115899</v>
      </c>
      <c r="O52" s="12">
        <v>0</v>
      </c>
      <c r="P52" s="13">
        <v>0</v>
      </c>
      <c r="Q52" s="12">
        <v>0</v>
      </c>
      <c r="R52" s="12">
        <v>115899</v>
      </c>
      <c r="S52" s="12">
        <v>0</v>
      </c>
      <c r="T52" s="24" t="s">
        <v>3</v>
      </c>
      <c r="U52" s="3" t="s">
        <v>772</v>
      </c>
      <c r="V52">
        <f t="shared" si="0"/>
        <v>0</v>
      </c>
      <c r="W52">
        <f t="shared" si="1"/>
        <v>0</v>
      </c>
      <c r="X52" s="24" t="str">
        <f t="shared" si="2"/>
        <v>NO Flow</v>
      </c>
    </row>
    <row r="53" spans="1:24">
      <c r="A53" s="3" t="s">
        <v>4</v>
      </c>
      <c r="B53" s="3" t="s">
        <v>267</v>
      </c>
      <c r="C53" s="3" t="s">
        <v>265</v>
      </c>
      <c r="D53" s="3" t="s">
        <v>60</v>
      </c>
      <c r="E53" s="12">
        <v>100000</v>
      </c>
      <c r="F53" s="3" t="s">
        <v>60</v>
      </c>
      <c r="G53" s="12">
        <v>100000</v>
      </c>
      <c r="H53" s="12">
        <v>115899</v>
      </c>
      <c r="I53" s="12">
        <v>150000</v>
      </c>
      <c r="J53" s="12">
        <v>0</v>
      </c>
      <c r="K53" s="12">
        <v>0</v>
      </c>
      <c r="L53" s="12">
        <v>0</v>
      </c>
      <c r="M53" s="12">
        <v>0</v>
      </c>
      <c r="N53" s="12">
        <v>115899</v>
      </c>
      <c r="O53" s="12">
        <v>0</v>
      </c>
      <c r="P53" s="13">
        <v>0</v>
      </c>
      <c r="Q53" s="12">
        <v>0</v>
      </c>
      <c r="R53" s="12">
        <v>115899</v>
      </c>
      <c r="S53" s="12">
        <v>0</v>
      </c>
      <c r="T53" s="24" t="s">
        <v>3</v>
      </c>
      <c r="U53" s="3" t="s">
        <v>768</v>
      </c>
      <c r="V53">
        <f t="shared" si="0"/>
        <v>0</v>
      </c>
      <c r="W53">
        <f t="shared" si="1"/>
        <v>0</v>
      </c>
      <c r="X53" s="24" t="str">
        <f t="shared" si="2"/>
        <v>NO Flow</v>
      </c>
    </row>
    <row r="54" spans="1:24">
      <c r="A54" s="3" t="s">
        <v>64</v>
      </c>
      <c r="B54" s="3" t="s">
        <v>268</v>
      </c>
      <c r="C54" s="3" t="s">
        <v>251</v>
      </c>
      <c r="D54" s="3" t="s">
        <v>60</v>
      </c>
      <c r="E54" s="12">
        <v>100000</v>
      </c>
      <c r="F54" s="3" t="s">
        <v>60</v>
      </c>
      <c r="G54" s="12">
        <v>100000</v>
      </c>
      <c r="H54" s="12">
        <v>773842.72274780937</v>
      </c>
      <c r="I54" s="12">
        <v>1060000</v>
      </c>
      <c r="J54" s="12">
        <v>0</v>
      </c>
      <c r="K54" s="12">
        <v>0</v>
      </c>
      <c r="L54" s="12">
        <v>0</v>
      </c>
      <c r="M54" s="12">
        <v>-280000</v>
      </c>
      <c r="N54" s="12">
        <v>773842.72274780937</v>
      </c>
      <c r="O54" s="12">
        <v>0</v>
      </c>
      <c r="P54" s="13">
        <v>0</v>
      </c>
      <c r="Q54" s="12">
        <v>0</v>
      </c>
      <c r="R54" s="12">
        <v>773842.72274780937</v>
      </c>
      <c r="S54" s="12">
        <v>-280000</v>
      </c>
      <c r="T54" s="24" t="s">
        <v>3</v>
      </c>
      <c r="U54" s="3" t="s">
        <v>778</v>
      </c>
      <c r="V54">
        <f t="shared" si="0"/>
        <v>0</v>
      </c>
      <c r="W54">
        <f t="shared" si="1"/>
        <v>0</v>
      </c>
      <c r="X54" s="24" t="str">
        <f t="shared" si="2"/>
        <v>NO Flow</v>
      </c>
    </row>
    <row r="55" spans="1:24">
      <c r="A55" s="3" t="s">
        <v>64</v>
      </c>
      <c r="B55" s="3" t="s">
        <v>268</v>
      </c>
      <c r="C55" s="3" t="s">
        <v>251</v>
      </c>
      <c r="D55" s="3" t="s">
        <v>60</v>
      </c>
      <c r="E55" s="12">
        <v>100000</v>
      </c>
      <c r="F55" s="3" t="s">
        <v>60</v>
      </c>
      <c r="G55" s="12">
        <v>100000</v>
      </c>
      <c r="H55" s="12">
        <v>773842.72274780937</v>
      </c>
      <c r="I55" s="12">
        <v>1060000</v>
      </c>
      <c r="J55" s="12">
        <v>0</v>
      </c>
      <c r="K55" s="12">
        <v>0</v>
      </c>
      <c r="L55" s="12">
        <v>0</v>
      </c>
      <c r="M55" s="12">
        <v>0</v>
      </c>
      <c r="N55" s="12">
        <v>773842.72274780937</v>
      </c>
      <c r="O55" s="12">
        <v>0</v>
      </c>
      <c r="P55" s="13">
        <v>0</v>
      </c>
      <c r="Q55" s="12">
        <v>0</v>
      </c>
      <c r="R55" s="12">
        <v>773842.72274780937</v>
      </c>
      <c r="S55" s="12">
        <v>0</v>
      </c>
      <c r="T55" s="24" t="s">
        <v>3</v>
      </c>
      <c r="U55" s="3" t="s">
        <v>768</v>
      </c>
      <c r="V55">
        <f t="shared" si="0"/>
        <v>0</v>
      </c>
      <c r="W55">
        <f t="shared" si="1"/>
        <v>0</v>
      </c>
      <c r="X55" s="24" t="str">
        <f t="shared" si="2"/>
        <v>NO Flow</v>
      </c>
    </row>
    <row r="56" spans="1:24">
      <c r="A56" s="3" t="s">
        <v>64</v>
      </c>
      <c r="B56" s="3" t="s">
        <v>773</v>
      </c>
      <c r="C56" s="3" t="s">
        <v>238</v>
      </c>
      <c r="D56" s="3" t="s">
        <v>60</v>
      </c>
      <c r="E56" s="12">
        <v>50000</v>
      </c>
      <c r="F56" s="3" t="s">
        <v>60</v>
      </c>
      <c r="G56" s="12">
        <v>50000</v>
      </c>
      <c r="H56" s="12">
        <v>-30230.086103710564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-30230.086103710564</v>
      </c>
      <c r="O56" s="12">
        <v>0</v>
      </c>
      <c r="P56" s="13">
        <v>0</v>
      </c>
      <c r="Q56" s="12">
        <v>0</v>
      </c>
      <c r="R56" s="12">
        <v>-30230.086103710564</v>
      </c>
      <c r="S56" s="12">
        <v>0</v>
      </c>
      <c r="T56" s="24" t="s">
        <v>3</v>
      </c>
      <c r="U56" s="3" t="s">
        <v>762</v>
      </c>
      <c r="V56">
        <f t="shared" si="0"/>
        <v>0</v>
      </c>
      <c r="W56">
        <f t="shared" si="1"/>
        <v>0</v>
      </c>
      <c r="X56" s="24" t="str">
        <f t="shared" si="2"/>
        <v>NO Flow</v>
      </c>
    </row>
    <row r="57" spans="1:24">
      <c r="A57" s="3" t="s">
        <v>64</v>
      </c>
      <c r="B57" s="3" t="s">
        <v>269</v>
      </c>
      <c r="C57" s="3" t="s">
        <v>234</v>
      </c>
      <c r="D57" s="3" t="s">
        <v>60</v>
      </c>
      <c r="E57" s="12">
        <v>100000</v>
      </c>
      <c r="F57" s="3" t="s">
        <v>60</v>
      </c>
      <c r="G57" s="12">
        <v>100000</v>
      </c>
      <c r="H57" s="12">
        <v>-292218.92737171322</v>
      </c>
      <c r="I57" s="12">
        <v>0</v>
      </c>
      <c r="J57" s="12">
        <v>0</v>
      </c>
      <c r="K57" s="12">
        <v>-320000</v>
      </c>
      <c r="L57" s="12">
        <v>0</v>
      </c>
      <c r="M57" s="12">
        <v>0</v>
      </c>
      <c r="N57" s="12">
        <v>-292218.92737171322</v>
      </c>
      <c r="O57" s="12">
        <v>0</v>
      </c>
      <c r="P57" s="13">
        <v>0</v>
      </c>
      <c r="Q57" s="12">
        <v>0</v>
      </c>
      <c r="R57" s="12">
        <v>-292218.92737171322</v>
      </c>
      <c r="S57" s="12">
        <v>0</v>
      </c>
      <c r="T57" s="24" t="s">
        <v>3</v>
      </c>
      <c r="U57" s="3" t="s">
        <v>762</v>
      </c>
      <c r="V57">
        <f t="shared" si="0"/>
        <v>0</v>
      </c>
      <c r="W57">
        <f t="shared" si="1"/>
        <v>0</v>
      </c>
      <c r="X57" s="24" t="str">
        <f t="shared" si="2"/>
        <v>NO Flow</v>
      </c>
    </row>
    <row r="58" spans="1:24">
      <c r="A58" s="3" t="s">
        <v>63</v>
      </c>
      <c r="B58" s="3" t="s">
        <v>270</v>
      </c>
      <c r="C58" s="3" t="s">
        <v>238</v>
      </c>
      <c r="D58" s="3" t="s">
        <v>60</v>
      </c>
      <c r="E58" s="12">
        <v>50000</v>
      </c>
      <c r="F58" s="3" t="s">
        <v>60</v>
      </c>
      <c r="G58" s="12">
        <v>50000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3">
        <v>0</v>
      </c>
      <c r="Q58" s="12">
        <v>0</v>
      </c>
      <c r="R58" s="12">
        <v>0</v>
      </c>
      <c r="S58" s="12">
        <v>0</v>
      </c>
      <c r="T58" s="24" t="s">
        <v>3</v>
      </c>
      <c r="U58" s="3" t="s">
        <v>766</v>
      </c>
      <c r="V58">
        <f t="shared" si="0"/>
        <v>0</v>
      </c>
      <c r="W58">
        <f t="shared" si="1"/>
        <v>0</v>
      </c>
      <c r="X58" s="24" t="str">
        <f t="shared" si="2"/>
        <v>NO Flow</v>
      </c>
    </row>
    <row r="59" spans="1:24">
      <c r="A59" s="3" t="s">
        <v>64</v>
      </c>
      <c r="B59" s="3" t="s">
        <v>271</v>
      </c>
      <c r="C59" s="3" t="s">
        <v>245</v>
      </c>
      <c r="D59" s="3" t="s">
        <v>60</v>
      </c>
      <c r="E59" s="12">
        <v>250000</v>
      </c>
      <c r="F59" s="3" t="s">
        <v>60</v>
      </c>
      <c r="G59" s="12">
        <v>250000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3">
        <v>0</v>
      </c>
      <c r="Q59" s="12">
        <v>0</v>
      </c>
      <c r="R59" s="12">
        <v>0</v>
      </c>
      <c r="S59" s="12">
        <v>0</v>
      </c>
      <c r="T59" s="24" t="s">
        <v>3</v>
      </c>
      <c r="U59" s="3" t="s">
        <v>766</v>
      </c>
      <c r="V59">
        <f t="shared" si="0"/>
        <v>0</v>
      </c>
      <c r="W59">
        <f t="shared" si="1"/>
        <v>0</v>
      </c>
      <c r="X59" s="24" t="str">
        <f t="shared" si="2"/>
        <v>NO Flow</v>
      </c>
    </row>
    <row r="60" spans="1:24">
      <c r="A60" s="3" t="s">
        <v>19</v>
      </c>
      <c r="B60" s="3" t="s">
        <v>272</v>
      </c>
      <c r="C60" s="3" t="s">
        <v>242</v>
      </c>
      <c r="D60" s="3" t="s">
        <v>60</v>
      </c>
      <c r="E60" s="12">
        <v>100000</v>
      </c>
      <c r="F60" s="3" t="s">
        <v>60</v>
      </c>
      <c r="G60" s="12">
        <v>100000</v>
      </c>
      <c r="H60" s="12">
        <v>-889142</v>
      </c>
      <c r="I60" s="12">
        <v>0</v>
      </c>
      <c r="J60" s="12">
        <v>0</v>
      </c>
      <c r="K60" s="12">
        <v>-732000</v>
      </c>
      <c r="L60" s="12">
        <v>0</v>
      </c>
      <c r="M60" s="12">
        <v>-160000</v>
      </c>
      <c r="N60" s="12">
        <v>-889142</v>
      </c>
      <c r="O60" s="12">
        <v>0</v>
      </c>
      <c r="P60" s="13">
        <v>0</v>
      </c>
      <c r="Q60" s="12">
        <v>0</v>
      </c>
      <c r="R60" s="12">
        <v>-889142</v>
      </c>
      <c r="S60" s="12">
        <v>-160000</v>
      </c>
      <c r="T60" s="24" t="s">
        <v>3</v>
      </c>
      <c r="U60" s="3" t="s">
        <v>764</v>
      </c>
      <c r="V60">
        <f t="shared" si="0"/>
        <v>1</v>
      </c>
      <c r="W60">
        <f t="shared" si="1"/>
        <v>0</v>
      </c>
      <c r="X60" s="24" t="str">
        <f t="shared" si="2"/>
        <v>Outflow</v>
      </c>
    </row>
    <row r="61" spans="1:24">
      <c r="A61" s="3" t="s">
        <v>65</v>
      </c>
      <c r="B61" s="3" t="s">
        <v>273</v>
      </c>
      <c r="C61" s="3" t="s">
        <v>251</v>
      </c>
      <c r="D61" s="3" t="s">
        <v>60</v>
      </c>
      <c r="E61" s="12">
        <v>100000</v>
      </c>
      <c r="F61" s="3" t="s">
        <v>60</v>
      </c>
      <c r="G61" s="12">
        <v>100000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3">
        <v>0</v>
      </c>
      <c r="Q61" s="12">
        <v>0</v>
      </c>
      <c r="R61" s="12">
        <v>0</v>
      </c>
      <c r="S61" s="12">
        <v>0</v>
      </c>
      <c r="T61" s="24" t="s">
        <v>3</v>
      </c>
      <c r="U61" s="3" t="s">
        <v>768</v>
      </c>
      <c r="V61">
        <f t="shared" si="0"/>
        <v>0</v>
      </c>
      <c r="W61">
        <f t="shared" si="1"/>
        <v>0</v>
      </c>
      <c r="X61" s="24" t="str">
        <f t="shared" si="2"/>
        <v>NO Flow</v>
      </c>
    </row>
    <row r="62" spans="1:24">
      <c r="A62" s="3" t="s">
        <v>65</v>
      </c>
      <c r="B62" s="3" t="s">
        <v>273</v>
      </c>
      <c r="C62" s="3" t="s">
        <v>251</v>
      </c>
      <c r="D62" s="3" t="s">
        <v>60</v>
      </c>
      <c r="E62" s="12">
        <v>100000</v>
      </c>
      <c r="F62" s="3" t="s">
        <v>60</v>
      </c>
      <c r="G62" s="12">
        <v>100000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3">
        <v>0</v>
      </c>
      <c r="Q62" s="12">
        <v>0</v>
      </c>
      <c r="R62" s="12">
        <v>0</v>
      </c>
      <c r="S62" s="12">
        <v>0</v>
      </c>
      <c r="T62" s="24" t="s">
        <v>3</v>
      </c>
      <c r="U62" s="3" t="s">
        <v>772</v>
      </c>
      <c r="V62">
        <f t="shared" si="0"/>
        <v>0</v>
      </c>
      <c r="W62">
        <f t="shared" si="1"/>
        <v>0</v>
      </c>
      <c r="X62" s="24" t="str">
        <f t="shared" si="2"/>
        <v>NO Flow</v>
      </c>
    </row>
    <row r="63" spans="1:24">
      <c r="A63" s="3" t="s">
        <v>63</v>
      </c>
      <c r="B63" s="3" t="s">
        <v>274</v>
      </c>
      <c r="C63" s="3" t="s">
        <v>275</v>
      </c>
      <c r="D63" s="3" t="s">
        <v>60</v>
      </c>
      <c r="E63" s="12">
        <v>250000</v>
      </c>
      <c r="F63" s="3" t="s">
        <v>60</v>
      </c>
      <c r="G63" s="12">
        <v>250000</v>
      </c>
      <c r="H63" s="12">
        <v>115899</v>
      </c>
      <c r="I63" s="12">
        <v>270000</v>
      </c>
      <c r="J63" s="12">
        <v>0</v>
      </c>
      <c r="K63" s="12">
        <v>0</v>
      </c>
      <c r="L63" s="12">
        <v>0</v>
      </c>
      <c r="M63" s="12">
        <v>0</v>
      </c>
      <c r="N63" s="12">
        <v>115899</v>
      </c>
      <c r="O63" s="12">
        <v>0</v>
      </c>
      <c r="P63" s="13">
        <v>0</v>
      </c>
      <c r="Q63" s="12">
        <v>0</v>
      </c>
      <c r="R63" s="12">
        <v>115899</v>
      </c>
      <c r="S63" s="12">
        <v>0</v>
      </c>
      <c r="T63" s="24" t="s">
        <v>3</v>
      </c>
      <c r="U63" s="3" t="s">
        <v>766</v>
      </c>
      <c r="V63">
        <f t="shared" si="0"/>
        <v>0</v>
      </c>
      <c r="W63">
        <f t="shared" si="1"/>
        <v>0</v>
      </c>
      <c r="X63" s="24" t="str">
        <f t="shared" si="2"/>
        <v>NO Flow</v>
      </c>
    </row>
    <row r="64" spans="1:24">
      <c r="A64" s="3" t="s">
        <v>63</v>
      </c>
      <c r="B64" s="3" t="s">
        <v>276</v>
      </c>
      <c r="C64" s="3" t="s">
        <v>251</v>
      </c>
      <c r="D64" s="3" t="s">
        <v>60</v>
      </c>
      <c r="E64" s="12">
        <v>250000</v>
      </c>
      <c r="F64" s="3" t="s">
        <v>60</v>
      </c>
      <c r="G64" s="12">
        <v>250000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3">
        <v>0</v>
      </c>
      <c r="Q64" s="12">
        <v>0</v>
      </c>
      <c r="R64" s="12">
        <v>0</v>
      </c>
      <c r="S64" s="12">
        <v>0</v>
      </c>
      <c r="T64" s="24" t="s">
        <v>3</v>
      </c>
      <c r="U64" s="3" t="s">
        <v>766</v>
      </c>
      <c r="V64">
        <f t="shared" si="0"/>
        <v>0</v>
      </c>
      <c r="W64">
        <f t="shared" si="1"/>
        <v>0</v>
      </c>
      <c r="X64" s="24" t="str">
        <f t="shared" si="2"/>
        <v>NO Flow</v>
      </c>
    </row>
    <row r="65" spans="1:24">
      <c r="A65" s="3" t="s">
        <v>65</v>
      </c>
      <c r="B65" s="3" t="s">
        <v>277</v>
      </c>
      <c r="C65" s="3" t="s">
        <v>234</v>
      </c>
      <c r="D65" s="3" t="s">
        <v>60</v>
      </c>
      <c r="E65" s="12">
        <v>100000</v>
      </c>
      <c r="F65" s="3" t="s">
        <v>60</v>
      </c>
      <c r="G65" s="12">
        <v>100000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3">
        <v>0</v>
      </c>
      <c r="Q65" s="12">
        <v>0</v>
      </c>
      <c r="R65" s="12">
        <v>0</v>
      </c>
      <c r="S65" s="12">
        <v>0</v>
      </c>
      <c r="T65" s="24" t="s">
        <v>3</v>
      </c>
      <c r="U65" s="3" t="s">
        <v>766</v>
      </c>
      <c r="V65">
        <f t="shared" si="0"/>
        <v>0</v>
      </c>
      <c r="W65">
        <f t="shared" si="1"/>
        <v>0</v>
      </c>
      <c r="X65" s="24" t="str">
        <f t="shared" si="2"/>
        <v>NO Flow</v>
      </c>
    </row>
    <row r="66" spans="1:24">
      <c r="A66" s="3" t="s">
        <v>10</v>
      </c>
      <c r="B66" s="3" t="s">
        <v>278</v>
      </c>
      <c r="C66" s="3" t="s">
        <v>242</v>
      </c>
      <c r="D66" s="3" t="s">
        <v>60</v>
      </c>
      <c r="E66" s="12">
        <v>100000</v>
      </c>
      <c r="F66" s="3" t="s">
        <v>60</v>
      </c>
      <c r="G66" s="12">
        <v>100000</v>
      </c>
      <c r="H66" s="12">
        <v>-6942.8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-6942.8</v>
      </c>
      <c r="O66" s="12">
        <v>0</v>
      </c>
      <c r="P66" s="13">
        <v>0</v>
      </c>
      <c r="Q66" s="12">
        <v>0</v>
      </c>
      <c r="R66" s="12">
        <v>-6942.8</v>
      </c>
      <c r="S66" s="12">
        <v>0</v>
      </c>
      <c r="T66" s="24" t="s">
        <v>3</v>
      </c>
      <c r="U66" s="3" t="s">
        <v>771</v>
      </c>
      <c r="V66">
        <f t="shared" si="0"/>
        <v>0</v>
      </c>
      <c r="W66">
        <f t="shared" si="1"/>
        <v>0</v>
      </c>
      <c r="X66" s="24" t="str">
        <f t="shared" si="2"/>
        <v>NO Flow</v>
      </c>
    </row>
    <row r="67" spans="1:24">
      <c r="A67" s="3" t="s">
        <v>10</v>
      </c>
      <c r="B67" s="3" t="s">
        <v>278</v>
      </c>
      <c r="C67" s="3" t="s">
        <v>242</v>
      </c>
      <c r="D67" s="3" t="s">
        <v>60</v>
      </c>
      <c r="E67" s="12">
        <v>100000</v>
      </c>
      <c r="F67" s="3" t="s">
        <v>60</v>
      </c>
      <c r="G67" s="12">
        <v>100000</v>
      </c>
      <c r="H67" s="12">
        <v>-6942.8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-6942.8</v>
      </c>
      <c r="O67" s="12">
        <v>0</v>
      </c>
      <c r="P67" s="13">
        <v>0</v>
      </c>
      <c r="Q67" s="12">
        <v>0</v>
      </c>
      <c r="R67" s="12">
        <v>-6942.8</v>
      </c>
      <c r="S67" s="12">
        <v>0</v>
      </c>
      <c r="T67" s="24" t="s">
        <v>3</v>
      </c>
      <c r="U67" s="3" t="s">
        <v>768</v>
      </c>
      <c r="V67">
        <f t="shared" ref="V67:V130" si="3">IF(ISERR(SEARCH("Delivery", U67,1)), 0, SEARCH("Delivery", U67,1))</f>
        <v>0</v>
      </c>
      <c r="W67">
        <f t="shared" ref="W67:W130" si="4">IF(ISERR(SEARCH("Recall", U67,1)), 0, SEARCH("Recall", U67,1))</f>
        <v>0</v>
      </c>
      <c r="X67" s="24" t="str">
        <f t="shared" ref="X67:X130" si="5">IF(W67&gt;0,"Inflow", IF(V67&gt;0, "Outflow", "NO Flow"))</f>
        <v>NO Flow</v>
      </c>
    </row>
    <row r="68" spans="1:24">
      <c r="A68" s="3" t="s">
        <v>18</v>
      </c>
      <c r="B68" s="3" t="s">
        <v>279</v>
      </c>
      <c r="C68" s="3" t="s">
        <v>242</v>
      </c>
      <c r="D68" s="3" t="s">
        <v>60</v>
      </c>
      <c r="E68" s="12">
        <v>100000</v>
      </c>
      <c r="F68" s="3" t="s">
        <v>60</v>
      </c>
      <c r="G68" s="12">
        <v>100000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3">
        <v>0</v>
      </c>
      <c r="Q68" s="12">
        <v>0</v>
      </c>
      <c r="R68" s="12">
        <v>0</v>
      </c>
      <c r="S68" s="12">
        <v>0</v>
      </c>
      <c r="T68" s="24" t="s">
        <v>3</v>
      </c>
      <c r="U68" s="3" t="s">
        <v>768</v>
      </c>
      <c r="V68">
        <f t="shared" si="3"/>
        <v>0</v>
      </c>
      <c r="W68">
        <f t="shared" si="4"/>
        <v>0</v>
      </c>
      <c r="X68" s="24" t="str">
        <f t="shared" si="5"/>
        <v>NO Flow</v>
      </c>
    </row>
    <row r="69" spans="1:24">
      <c r="A69" s="3" t="s">
        <v>18</v>
      </c>
      <c r="B69" s="3" t="s">
        <v>279</v>
      </c>
      <c r="C69" s="3" t="s">
        <v>242</v>
      </c>
      <c r="D69" s="3" t="s">
        <v>60</v>
      </c>
      <c r="E69" s="12">
        <v>100000</v>
      </c>
      <c r="F69" s="3" t="s">
        <v>60</v>
      </c>
      <c r="G69" s="12">
        <v>100000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3">
        <v>0</v>
      </c>
      <c r="Q69" s="12">
        <v>0</v>
      </c>
      <c r="R69" s="12">
        <v>0</v>
      </c>
      <c r="S69" s="12">
        <v>0</v>
      </c>
      <c r="T69" s="24" t="s">
        <v>3</v>
      </c>
      <c r="U69" s="3" t="s">
        <v>772</v>
      </c>
      <c r="V69">
        <f t="shared" si="3"/>
        <v>0</v>
      </c>
      <c r="W69">
        <f t="shared" si="4"/>
        <v>0</v>
      </c>
      <c r="X69" s="24" t="str">
        <f t="shared" si="5"/>
        <v>NO Flow</v>
      </c>
    </row>
    <row r="70" spans="1:24">
      <c r="A70" s="3" t="s">
        <v>66</v>
      </c>
      <c r="B70" s="3" t="s">
        <v>280</v>
      </c>
      <c r="C70" s="3" t="s">
        <v>242</v>
      </c>
      <c r="D70" s="3" t="s">
        <v>60</v>
      </c>
      <c r="E70" s="12">
        <v>100000</v>
      </c>
      <c r="F70" s="3" t="s">
        <v>60</v>
      </c>
      <c r="G70" s="12">
        <v>100000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3">
        <v>0</v>
      </c>
      <c r="Q70" s="12">
        <v>0</v>
      </c>
      <c r="R70" s="12">
        <v>0</v>
      </c>
      <c r="S70" s="12">
        <v>0</v>
      </c>
      <c r="T70" s="24" t="s">
        <v>3</v>
      </c>
      <c r="U70" s="3" t="s">
        <v>766</v>
      </c>
      <c r="V70">
        <f t="shared" si="3"/>
        <v>0</v>
      </c>
      <c r="W70">
        <f t="shared" si="4"/>
        <v>0</v>
      </c>
      <c r="X70" s="24" t="str">
        <f t="shared" si="5"/>
        <v>NO Flow</v>
      </c>
    </row>
    <row r="71" spans="1:24">
      <c r="A71" s="3" t="s">
        <v>17</v>
      </c>
      <c r="B71" s="3" t="s">
        <v>281</v>
      </c>
      <c r="C71" s="3" t="s">
        <v>242</v>
      </c>
      <c r="D71" s="3" t="s">
        <v>60</v>
      </c>
      <c r="E71" s="12">
        <v>100000</v>
      </c>
      <c r="F71" s="3" t="s">
        <v>60</v>
      </c>
      <c r="G71" s="12">
        <v>100000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3">
        <v>0</v>
      </c>
      <c r="Q71" s="12">
        <v>0</v>
      </c>
      <c r="R71" s="12">
        <v>0</v>
      </c>
      <c r="S71" s="12">
        <v>0</v>
      </c>
      <c r="T71" s="24" t="s">
        <v>3</v>
      </c>
      <c r="U71" s="3" t="s">
        <v>766</v>
      </c>
      <c r="V71">
        <f t="shared" si="3"/>
        <v>0</v>
      </c>
      <c r="W71">
        <f t="shared" si="4"/>
        <v>0</v>
      </c>
      <c r="X71" s="24" t="str">
        <f t="shared" si="5"/>
        <v>NO Flow</v>
      </c>
    </row>
    <row r="72" spans="1:24">
      <c r="A72" s="3" t="s">
        <v>67</v>
      </c>
      <c r="B72" s="3" t="s">
        <v>282</v>
      </c>
      <c r="C72" s="3" t="s">
        <v>230</v>
      </c>
      <c r="D72" s="3" t="s">
        <v>60</v>
      </c>
      <c r="E72" s="12">
        <v>250000</v>
      </c>
      <c r="F72" s="3" t="s">
        <v>60</v>
      </c>
      <c r="G72" s="12">
        <v>250000</v>
      </c>
      <c r="H72" s="12">
        <v>5021.8163571869718</v>
      </c>
      <c r="I72" s="12">
        <v>0</v>
      </c>
      <c r="J72" s="12">
        <v>0</v>
      </c>
      <c r="K72" s="12">
        <v>-10000</v>
      </c>
      <c r="L72" s="12">
        <v>0</v>
      </c>
      <c r="M72" s="12">
        <v>0</v>
      </c>
      <c r="N72" s="12">
        <v>5021.8163571869718</v>
      </c>
      <c r="O72" s="12">
        <v>0</v>
      </c>
      <c r="P72" s="13">
        <v>0</v>
      </c>
      <c r="Q72" s="12">
        <v>0</v>
      </c>
      <c r="R72" s="12">
        <v>5021.8163571869718</v>
      </c>
      <c r="S72" s="12">
        <v>0</v>
      </c>
      <c r="T72" s="24" t="s">
        <v>3</v>
      </c>
      <c r="U72" s="3" t="s">
        <v>766</v>
      </c>
      <c r="V72">
        <f t="shared" si="3"/>
        <v>0</v>
      </c>
      <c r="W72">
        <f t="shared" si="4"/>
        <v>0</v>
      </c>
      <c r="X72" s="24" t="str">
        <f t="shared" si="5"/>
        <v>NO Flow</v>
      </c>
    </row>
    <row r="73" spans="1:24">
      <c r="A73" s="3" t="s">
        <v>65</v>
      </c>
      <c r="B73" s="3" t="s">
        <v>283</v>
      </c>
      <c r="C73" s="3" t="s">
        <v>230</v>
      </c>
      <c r="D73" s="3" t="s">
        <v>60</v>
      </c>
      <c r="E73" s="12">
        <v>250000</v>
      </c>
      <c r="F73" s="3" t="s">
        <v>60</v>
      </c>
      <c r="G73" s="12">
        <v>250000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3">
        <v>0</v>
      </c>
      <c r="Q73" s="12">
        <v>0</v>
      </c>
      <c r="R73" s="12">
        <v>0</v>
      </c>
      <c r="S73" s="12">
        <v>0</v>
      </c>
      <c r="T73" s="24" t="s">
        <v>3</v>
      </c>
      <c r="U73" s="3" t="s">
        <v>766</v>
      </c>
      <c r="V73">
        <f t="shared" si="3"/>
        <v>0</v>
      </c>
      <c r="W73">
        <f t="shared" si="4"/>
        <v>0</v>
      </c>
      <c r="X73" s="24" t="str">
        <f t="shared" si="5"/>
        <v>NO Flow</v>
      </c>
    </row>
    <row r="74" spans="1:24">
      <c r="A74" s="3" t="s">
        <v>10</v>
      </c>
      <c r="B74" s="3" t="s">
        <v>284</v>
      </c>
      <c r="C74" s="3" t="s">
        <v>230</v>
      </c>
      <c r="D74" s="3" t="s">
        <v>60</v>
      </c>
      <c r="E74" s="12">
        <v>100000</v>
      </c>
      <c r="F74" s="3" t="s">
        <v>60</v>
      </c>
      <c r="G74" s="12">
        <v>100000</v>
      </c>
      <c r="H74" s="12">
        <v>775591.73</v>
      </c>
      <c r="I74" s="12">
        <v>760000</v>
      </c>
      <c r="J74" s="12">
        <v>0</v>
      </c>
      <c r="K74" s="12">
        <v>0</v>
      </c>
      <c r="L74" s="12">
        <v>0</v>
      </c>
      <c r="M74" s="12">
        <v>0</v>
      </c>
      <c r="N74" s="12">
        <v>775591.73</v>
      </c>
      <c r="O74" s="12">
        <v>0</v>
      </c>
      <c r="P74" s="13">
        <v>0</v>
      </c>
      <c r="Q74" s="12">
        <v>0</v>
      </c>
      <c r="R74" s="12">
        <v>775591.73</v>
      </c>
      <c r="S74" s="12">
        <v>0</v>
      </c>
      <c r="T74" s="24" t="s">
        <v>3</v>
      </c>
      <c r="U74" s="3" t="s">
        <v>766</v>
      </c>
      <c r="V74">
        <f t="shared" si="3"/>
        <v>0</v>
      </c>
      <c r="W74">
        <f t="shared" si="4"/>
        <v>0</v>
      </c>
      <c r="X74" s="24" t="str">
        <f t="shared" si="5"/>
        <v>NO Flow</v>
      </c>
    </row>
    <row r="75" spans="1:24">
      <c r="A75" s="3" t="s">
        <v>18</v>
      </c>
      <c r="B75" s="3" t="s">
        <v>285</v>
      </c>
      <c r="C75" s="3" t="s">
        <v>230</v>
      </c>
      <c r="D75" s="3" t="s">
        <v>60</v>
      </c>
      <c r="E75" s="12">
        <v>100000</v>
      </c>
      <c r="F75" s="3" t="s">
        <v>60</v>
      </c>
      <c r="G75" s="12">
        <v>100000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3">
        <v>0</v>
      </c>
      <c r="Q75" s="12">
        <v>0</v>
      </c>
      <c r="R75" s="12">
        <v>0</v>
      </c>
      <c r="S75" s="12">
        <v>0</v>
      </c>
      <c r="T75" s="24" t="s">
        <v>3</v>
      </c>
      <c r="U75" s="3" t="s">
        <v>766</v>
      </c>
      <c r="V75">
        <f t="shared" si="3"/>
        <v>0</v>
      </c>
      <c r="W75">
        <f t="shared" si="4"/>
        <v>0</v>
      </c>
      <c r="X75" s="24" t="str">
        <f t="shared" si="5"/>
        <v>NO Flow</v>
      </c>
    </row>
    <row r="76" spans="1:24">
      <c r="A76" s="3" t="s">
        <v>66</v>
      </c>
      <c r="B76" s="3" t="s">
        <v>286</v>
      </c>
      <c r="C76" s="3" t="s">
        <v>230</v>
      </c>
      <c r="D76" s="3" t="s">
        <v>60</v>
      </c>
      <c r="E76" s="12">
        <v>250000</v>
      </c>
      <c r="F76" s="3" t="s">
        <v>60</v>
      </c>
      <c r="G76" s="12">
        <v>250000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3">
        <v>0</v>
      </c>
      <c r="Q76" s="12">
        <v>0</v>
      </c>
      <c r="R76" s="12">
        <v>0</v>
      </c>
      <c r="S76" s="12">
        <v>0</v>
      </c>
      <c r="T76" s="24" t="s">
        <v>3</v>
      </c>
      <c r="U76" s="3" t="s">
        <v>766</v>
      </c>
      <c r="V76">
        <f t="shared" si="3"/>
        <v>0</v>
      </c>
      <c r="W76">
        <f t="shared" si="4"/>
        <v>0</v>
      </c>
      <c r="X76" s="24" t="str">
        <f t="shared" si="5"/>
        <v>NO Flow</v>
      </c>
    </row>
    <row r="77" spans="1:24">
      <c r="A77" s="3" t="s">
        <v>17</v>
      </c>
      <c r="B77" s="3" t="s">
        <v>287</v>
      </c>
      <c r="C77" s="3" t="s">
        <v>230</v>
      </c>
      <c r="D77" s="3" t="s">
        <v>60</v>
      </c>
      <c r="E77" s="12">
        <v>250000</v>
      </c>
      <c r="F77" s="3" t="s">
        <v>60</v>
      </c>
      <c r="G77" s="12">
        <v>250000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3">
        <v>0</v>
      </c>
      <c r="Q77" s="12">
        <v>0</v>
      </c>
      <c r="R77" s="12">
        <v>0</v>
      </c>
      <c r="S77" s="12">
        <v>0</v>
      </c>
      <c r="T77" s="24" t="s">
        <v>3</v>
      </c>
      <c r="U77" s="3" t="s">
        <v>766</v>
      </c>
      <c r="V77">
        <f t="shared" si="3"/>
        <v>0</v>
      </c>
      <c r="W77">
        <f t="shared" si="4"/>
        <v>0</v>
      </c>
      <c r="X77" s="24" t="str">
        <f t="shared" si="5"/>
        <v>NO Flow</v>
      </c>
    </row>
    <row r="78" spans="1:24">
      <c r="A78" s="3" t="s">
        <v>68</v>
      </c>
      <c r="B78" s="3" t="s">
        <v>288</v>
      </c>
      <c r="C78" s="3" t="s">
        <v>289</v>
      </c>
      <c r="D78" s="3" t="s">
        <v>60</v>
      </c>
      <c r="E78" s="12">
        <v>250000</v>
      </c>
      <c r="F78" s="3" t="s">
        <v>60</v>
      </c>
      <c r="G78" s="12">
        <v>250000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3">
        <v>0</v>
      </c>
      <c r="Q78" s="12">
        <v>0</v>
      </c>
      <c r="R78" s="12">
        <v>0</v>
      </c>
      <c r="S78" s="12">
        <v>0</v>
      </c>
      <c r="T78" s="24" t="s">
        <v>3</v>
      </c>
      <c r="U78" s="3" t="s">
        <v>766</v>
      </c>
      <c r="V78">
        <f t="shared" si="3"/>
        <v>0</v>
      </c>
      <c r="W78">
        <f t="shared" si="4"/>
        <v>0</v>
      </c>
      <c r="X78" s="24" t="str">
        <f t="shared" si="5"/>
        <v>NO Flow</v>
      </c>
    </row>
    <row r="79" spans="1:24">
      <c r="A79" s="3" t="s">
        <v>22</v>
      </c>
      <c r="B79" s="3" t="s">
        <v>290</v>
      </c>
      <c r="C79" s="3" t="s">
        <v>230</v>
      </c>
      <c r="D79" s="3" t="s">
        <v>60</v>
      </c>
      <c r="E79" s="12">
        <v>100000</v>
      </c>
      <c r="F79" s="3" t="s">
        <v>60</v>
      </c>
      <c r="G79" s="12">
        <v>100000</v>
      </c>
      <c r="H79" s="12">
        <v>-193182.41</v>
      </c>
      <c r="I79" s="12">
        <v>0</v>
      </c>
      <c r="J79" s="12">
        <v>0</v>
      </c>
      <c r="K79" s="12">
        <v>-200000</v>
      </c>
      <c r="L79" s="12">
        <v>0</v>
      </c>
      <c r="M79" s="12">
        <v>0</v>
      </c>
      <c r="N79" s="12">
        <v>-193182.41</v>
      </c>
      <c r="O79" s="12">
        <v>0</v>
      </c>
      <c r="P79" s="13">
        <v>0</v>
      </c>
      <c r="Q79" s="12">
        <v>0</v>
      </c>
      <c r="R79" s="12">
        <v>-193182.41</v>
      </c>
      <c r="S79" s="12">
        <v>0</v>
      </c>
      <c r="T79" s="24" t="s">
        <v>3</v>
      </c>
      <c r="U79" s="3" t="s">
        <v>762</v>
      </c>
      <c r="V79">
        <f t="shared" si="3"/>
        <v>0</v>
      </c>
      <c r="W79">
        <f t="shared" si="4"/>
        <v>0</v>
      </c>
      <c r="X79" s="24" t="str">
        <f t="shared" si="5"/>
        <v>NO Flow</v>
      </c>
    </row>
    <row r="80" spans="1:24">
      <c r="A80" s="3" t="s">
        <v>7</v>
      </c>
      <c r="B80" s="3" t="s">
        <v>291</v>
      </c>
      <c r="C80" s="3" t="s">
        <v>230</v>
      </c>
      <c r="D80" s="3" t="s">
        <v>60</v>
      </c>
      <c r="E80" s="12">
        <v>100000</v>
      </c>
      <c r="F80" s="3" t="s">
        <v>60</v>
      </c>
      <c r="G80" s="12">
        <v>100000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3">
        <v>0</v>
      </c>
      <c r="Q80" s="12">
        <v>0</v>
      </c>
      <c r="R80" s="12">
        <v>0</v>
      </c>
      <c r="S80" s="12">
        <v>0</v>
      </c>
      <c r="T80" s="24" t="s">
        <v>3</v>
      </c>
      <c r="U80" s="3" t="s">
        <v>766</v>
      </c>
      <c r="V80">
        <f t="shared" si="3"/>
        <v>0</v>
      </c>
      <c r="W80">
        <f t="shared" si="4"/>
        <v>0</v>
      </c>
      <c r="X80" s="24" t="str">
        <f t="shared" si="5"/>
        <v>NO Flow</v>
      </c>
    </row>
    <row r="81" spans="1:24">
      <c r="A81" s="3" t="s">
        <v>23</v>
      </c>
      <c r="B81" s="3" t="s">
        <v>292</v>
      </c>
      <c r="C81" s="3" t="s">
        <v>230</v>
      </c>
      <c r="D81" s="3" t="s">
        <v>60</v>
      </c>
      <c r="E81" s="12">
        <v>100000</v>
      </c>
      <c r="F81" s="3" t="s">
        <v>60</v>
      </c>
      <c r="G81" s="12">
        <v>100000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3">
        <v>0</v>
      </c>
      <c r="Q81" s="12">
        <v>0</v>
      </c>
      <c r="R81" s="12">
        <v>0</v>
      </c>
      <c r="S81" s="12">
        <v>0</v>
      </c>
      <c r="T81" s="24" t="s">
        <v>3</v>
      </c>
      <c r="U81" s="3" t="s">
        <v>766</v>
      </c>
      <c r="V81">
        <f t="shared" si="3"/>
        <v>0</v>
      </c>
      <c r="W81">
        <f t="shared" si="4"/>
        <v>0</v>
      </c>
      <c r="X81" s="24" t="str">
        <f t="shared" si="5"/>
        <v>NO Flow</v>
      </c>
    </row>
    <row r="82" spans="1:24">
      <c r="A82" s="3" t="s">
        <v>21</v>
      </c>
      <c r="B82" s="3" t="s">
        <v>293</v>
      </c>
      <c r="C82" s="3" t="s">
        <v>230</v>
      </c>
      <c r="D82" s="3" t="s">
        <v>60</v>
      </c>
      <c r="E82" s="12">
        <v>100000</v>
      </c>
      <c r="F82" s="3" t="s">
        <v>60</v>
      </c>
      <c r="G82" s="12">
        <v>100000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3">
        <v>0</v>
      </c>
      <c r="Q82" s="12">
        <v>0</v>
      </c>
      <c r="R82" s="12">
        <v>0</v>
      </c>
      <c r="S82" s="12">
        <v>0</v>
      </c>
      <c r="T82" s="24" t="s">
        <v>3</v>
      </c>
      <c r="U82" s="3" t="s">
        <v>766</v>
      </c>
      <c r="V82">
        <f t="shared" si="3"/>
        <v>0</v>
      </c>
      <c r="W82">
        <f t="shared" si="4"/>
        <v>0</v>
      </c>
      <c r="X82" s="24" t="str">
        <f t="shared" si="5"/>
        <v>NO Flow</v>
      </c>
    </row>
    <row r="83" spans="1:24">
      <c r="A83" s="3" t="s">
        <v>22</v>
      </c>
      <c r="B83" s="3" t="s">
        <v>294</v>
      </c>
      <c r="C83" s="3" t="s">
        <v>251</v>
      </c>
      <c r="D83" s="3" t="s">
        <v>60</v>
      </c>
      <c r="E83" s="12">
        <v>50000</v>
      </c>
      <c r="F83" s="3" t="s">
        <v>60</v>
      </c>
      <c r="G83" s="12">
        <v>50000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3">
        <v>0</v>
      </c>
      <c r="Q83" s="12">
        <v>0</v>
      </c>
      <c r="R83" s="12">
        <v>0</v>
      </c>
      <c r="S83" s="12">
        <v>0</v>
      </c>
      <c r="T83" s="24" t="s">
        <v>3</v>
      </c>
      <c r="U83" s="3" t="s">
        <v>766</v>
      </c>
      <c r="V83">
        <f t="shared" si="3"/>
        <v>0</v>
      </c>
      <c r="W83">
        <f t="shared" si="4"/>
        <v>0</v>
      </c>
      <c r="X83" s="24" t="str">
        <f t="shared" si="5"/>
        <v>NO Flow</v>
      </c>
    </row>
    <row r="84" spans="1:24">
      <c r="A84" s="3" t="s">
        <v>7</v>
      </c>
      <c r="B84" s="3" t="s">
        <v>295</v>
      </c>
      <c r="C84" s="3" t="s">
        <v>251</v>
      </c>
      <c r="D84" s="3" t="s">
        <v>60</v>
      </c>
      <c r="E84" s="12">
        <v>50000</v>
      </c>
      <c r="F84" s="3" t="s">
        <v>60</v>
      </c>
      <c r="G84" s="12">
        <v>50000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3">
        <v>0</v>
      </c>
      <c r="Q84" s="12">
        <v>0</v>
      </c>
      <c r="R84" s="12">
        <v>0</v>
      </c>
      <c r="S84" s="12">
        <v>0</v>
      </c>
      <c r="T84" s="24" t="s">
        <v>3</v>
      </c>
      <c r="U84" s="3" t="s">
        <v>766</v>
      </c>
      <c r="V84">
        <f t="shared" si="3"/>
        <v>0</v>
      </c>
      <c r="W84">
        <f t="shared" si="4"/>
        <v>0</v>
      </c>
      <c r="X84" s="24" t="str">
        <f t="shared" si="5"/>
        <v>NO Flow</v>
      </c>
    </row>
    <row r="85" spans="1:24">
      <c r="A85" s="3" t="s">
        <v>23</v>
      </c>
      <c r="B85" s="3" t="s">
        <v>296</v>
      </c>
      <c r="C85" s="3" t="s">
        <v>251</v>
      </c>
      <c r="D85" s="3" t="s">
        <v>60</v>
      </c>
      <c r="E85" s="12">
        <v>50000</v>
      </c>
      <c r="F85" s="3" t="s">
        <v>60</v>
      </c>
      <c r="G85" s="12">
        <v>50000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3">
        <v>0</v>
      </c>
      <c r="Q85" s="12">
        <v>0</v>
      </c>
      <c r="R85" s="12">
        <v>0</v>
      </c>
      <c r="S85" s="12">
        <v>0</v>
      </c>
      <c r="T85" s="24" t="s">
        <v>3</v>
      </c>
      <c r="U85" s="3" t="s">
        <v>766</v>
      </c>
      <c r="V85">
        <f t="shared" si="3"/>
        <v>0</v>
      </c>
      <c r="W85">
        <f t="shared" si="4"/>
        <v>0</v>
      </c>
      <c r="X85" s="24" t="str">
        <f t="shared" si="5"/>
        <v>NO Flow</v>
      </c>
    </row>
    <row r="86" spans="1:24">
      <c r="A86" s="3" t="s">
        <v>21</v>
      </c>
      <c r="B86" s="3" t="s">
        <v>297</v>
      </c>
      <c r="C86" s="3" t="s">
        <v>251</v>
      </c>
      <c r="D86" s="3" t="s">
        <v>60</v>
      </c>
      <c r="E86" s="12">
        <v>50000</v>
      </c>
      <c r="F86" s="3" t="s">
        <v>60</v>
      </c>
      <c r="G86" s="12">
        <v>50000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3">
        <v>0</v>
      </c>
      <c r="Q86" s="12">
        <v>0</v>
      </c>
      <c r="R86" s="12">
        <v>0</v>
      </c>
      <c r="S86" s="12">
        <v>0</v>
      </c>
      <c r="T86" s="24" t="s">
        <v>3</v>
      </c>
      <c r="U86" s="3" t="s">
        <v>766</v>
      </c>
      <c r="V86">
        <f t="shared" si="3"/>
        <v>0</v>
      </c>
      <c r="W86">
        <f t="shared" si="4"/>
        <v>0</v>
      </c>
      <c r="X86" s="24" t="str">
        <f t="shared" si="5"/>
        <v>NO Flow</v>
      </c>
    </row>
    <row r="87" spans="1:24">
      <c r="A87" s="3" t="s">
        <v>22</v>
      </c>
      <c r="B87" s="3" t="s">
        <v>1409</v>
      </c>
      <c r="C87" s="3" t="s">
        <v>289</v>
      </c>
      <c r="D87" s="3" t="s">
        <v>60</v>
      </c>
      <c r="E87" s="12">
        <v>100000</v>
      </c>
      <c r="F87" s="3" t="s">
        <v>60</v>
      </c>
      <c r="G87" s="12">
        <v>100000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3">
        <v>0</v>
      </c>
      <c r="Q87" s="12">
        <v>0</v>
      </c>
      <c r="R87" s="12">
        <v>0</v>
      </c>
      <c r="S87" s="12">
        <v>0</v>
      </c>
      <c r="T87" s="24" t="s">
        <v>3</v>
      </c>
      <c r="U87" s="3" t="s">
        <v>766</v>
      </c>
      <c r="V87">
        <f t="shared" si="3"/>
        <v>0</v>
      </c>
      <c r="W87">
        <f t="shared" si="4"/>
        <v>0</v>
      </c>
      <c r="X87" s="24" t="str">
        <f t="shared" si="5"/>
        <v>NO Flow</v>
      </c>
    </row>
    <row r="88" spans="1:24">
      <c r="A88" s="3" t="s">
        <v>22</v>
      </c>
      <c r="B88" s="3" t="s">
        <v>298</v>
      </c>
      <c r="C88" s="3" t="s">
        <v>234</v>
      </c>
      <c r="D88" s="3" t="s">
        <v>60</v>
      </c>
      <c r="E88" s="12">
        <v>100000</v>
      </c>
      <c r="F88" s="3" t="s">
        <v>60</v>
      </c>
      <c r="G88" s="12">
        <v>100000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3">
        <v>0</v>
      </c>
      <c r="Q88" s="12">
        <v>0</v>
      </c>
      <c r="R88" s="12">
        <v>0</v>
      </c>
      <c r="S88" s="12">
        <v>0</v>
      </c>
      <c r="T88" s="24" t="s">
        <v>3</v>
      </c>
      <c r="U88" s="3" t="s">
        <v>766</v>
      </c>
      <c r="V88">
        <f t="shared" si="3"/>
        <v>0</v>
      </c>
      <c r="W88">
        <f t="shared" si="4"/>
        <v>0</v>
      </c>
      <c r="X88" s="24" t="str">
        <f t="shared" si="5"/>
        <v>NO Flow</v>
      </c>
    </row>
    <row r="89" spans="1:24">
      <c r="A89" s="3" t="s">
        <v>7</v>
      </c>
      <c r="B89" s="3" t="s">
        <v>299</v>
      </c>
      <c r="C89" s="3" t="s">
        <v>234</v>
      </c>
      <c r="D89" s="3" t="s">
        <v>60</v>
      </c>
      <c r="E89" s="12">
        <v>100000</v>
      </c>
      <c r="F89" s="3" t="s">
        <v>60</v>
      </c>
      <c r="G89" s="12">
        <v>100000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3">
        <v>0</v>
      </c>
      <c r="Q89" s="12">
        <v>0</v>
      </c>
      <c r="R89" s="12">
        <v>0</v>
      </c>
      <c r="S89" s="12">
        <v>0</v>
      </c>
      <c r="T89" s="24" t="s">
        <v>3</v>
      </c>
      <c r="U89" s="3" t="s">
        <v>766</v>
      </c>
      <c r="V89">
        <f t="shared" si="3"/>
        <v>0</v>
      </c>
      <c r="W89">
        <f t="shared" si="4"/>
        <v>0</v>
      </c>
      <c r="X89" s="24" t="str">
        <f t="shared" si="5"/>
        <v>NO Flow</v>
      </c>
    </row>
    <row r="90" spans="1:24">
      <c r="A90" s="3" t="s">
        <v>23</v>
      </c>
      <c r="B90" s="3" t="s">
        <v>300</v>
      </c>
      <c r="C90" s="3" t="s">
        <v>234</v>
      </c>
      <c r="D90" s="3" t="s">
        <v>60</v>
      </c>
      <c r="E90" s="12">
        <v>100000</v>
      </c>
      <c r="F90" s="3" t="s">
        <v>60</v>
      </c>
      <c r="G90" s="12">
        <v>100000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3">
        <v>0</v>
      </c>
      <c r="Q90" s="12">
        <v>0</v>
      </c>
      <c r="R90" s="12">
        <v>0</v>
      </c>
      <c r="S90" s="12">
        <v>0</v>
      </c>
      <c r="T90" s="24" t="s">
        <v>3</v>
      </c>
      <c r="U90" s="3" t="s">
        <v>766</v>
      </c>
      <c r="V90">
        <f t="shared" si="3"/>
        <v>0</v>
      </c>
      <c r="W90">
        <f t="shared" si="4"/>
        <v>0</v>
      </c>
      <c r="X90" s="24" t="str">
        <f t="shared" si="5"/>
        <v>NO Flow</v>
      </c>
    </row>
    <row r="91" spans="1:24">
      <c r="A91" s="3" t="s">
        <v>21</v>
      </c>
      <c r="B91" s="3" t="s">
        <v>301</v>
      </c>
      <c r="C91" s="3" t="s">
        <v>234</v>
      </c>
      <c r="D91" s="3" t="s">
        <v>60</v>
      </c>
      <c r="E91" s="12">
        <v>100000</v>
      </c>
      <c r="F91" s="3" t="s">
        <v>60</v>
      </c>
      <c r="G91" s="12">
        <v>100000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3">
        <v>0</v>
      </c>
      <c r="Q91" s="12">
        <v>0</v>
      </c>
      <c r="R91" s="12">
        <v>0</v>
      </c>
      <c r="S91" s="12">
        <v>0</v>
      </c>
      <c r="T91" s="24" t="s">
        <v>3</v>
      </c>
      <c r="U91" s="3" t="s">
        <v>766</v>
      </c>
      <c r="V91">
        <f t="shared" si="3"/>
        <v>0</v>
      </c>
      <c r="W91">
        <f t="shared" si="4"/>
        <v>0</v>
      </c>
      <c r="X91" s="24" t="str">
        <f t="shared" si="5"/>
        <v>NO Flow</v>
      </c>
    </row>
    <row r="92" spans="1:24">
      <c r="A92" s="3" t="s">
        <v>20</v>
      </c>
      <c r="B92" s="3" t="s">
        <v>302</v>
      </c>
      <c r="C92" s="3" t="s">
        <v>230</v>
      </c>
      <c r="D92" s="3" t="s">
        <v>60</v>
      </c>
      <c r="E92" s="12">
        <v>100000</v>
      </c>
      <c r="F92" s="3" t="s">
        <v>60</v>
      </c>
      <c r="G92" s="12">
        <v>100000</v>
      </c>
      <c r="H92" s="12">
        <v>-14942.24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-14942.24</v>
      </c>
      <c r="O92" s="12">
        <v>0</v>
      </c>
      <c r="P92" s="13">
        <v>0</v>
      </c>
      <c r="Q92" s="12">
        <v>0</v>
      </c>
      <c r="R92" s="12">
        <v>-14942.24</v>
      </c>
      <c r="S92" s="12">
        <v>0</v>
      </c>
      <c r="T92" s="24" t="s">
        <v>3</v>
      </c>
      <c r="U92" s="3" t="s">
        <v>762</v>
      </c>
      <c r="V92">
        <f t="shared" si="3"/>
        <v>0</v>
      </c>
      <c r="W92">
        <f t="shared" si="4"/>
        <v>0</v>
      </c>
      <c r="X92" s="24" t="str">
        <f t="shared" si="5"/>
        <v>NO Flow</v>
      </c>
    </row>
    <row r="93" spans="1:24">
      <c r="A93" s="3" t="s">
        <v>20</v>
      </c>
      <c r="B93" s="3" t="s">
        <v>303</v>
      </c>
      <c r="C93" s="3" t="s">
        <v>234</v>
      </c>
      <c r="D93" s="3" t="s">
        <v>60</v>
      </c>
      <c r="E93" s="12">
        <v>100000</v>
      </c>
      <c r="F93" s="3" t="s">
        <v>60</v>
      </c>
      <c r="G93" s="12">
        <v>100000</v>
      </c>
      <c r="H93" s="12">
        <v>8439.7000000000007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8439.7000000000007</v>
      </c>
      <c r="O93" s="12">
        <v>0</v>
      </c>
      <c r="P93" s="13">
        <v>0</v>
      </c>
      <c r="Q93" s="12">
        <v>0</v>
      </c>
      <c r="R93" s="12">
        <v>8439.7000000000007</v>
      </c>
      <c r="S93" s="12">
        <v>0</v>
      </c>
      <c r="T93" s="24" t="s">
        <v>3</v>
      </c>
      <c r="U93" s="3" t="s">
        <v>766</v>
      </c>
      <c r="V93">
        <f t="shared" si="3"/>
        <v>0</v>
      </c>
      <c r="W93">
        <f t="shared" si="4"/>
        <v>0</v>
      </c>
      <c r="X93" s="24" t="str">
        <f t="shared" si="5"/>
        <v>NO Flow</v>
      </c>
    </row>
    <row r="94" spans="1:24">
      <c r="A94" s="3" t="s">
        <v>20</v>
      </c>
      <c r="B94" s="3" t="s">
        <v>304</v>
      </c>
      <c r="C94" s="3" t="s">
        <v>251</v>
      </c>
      <c r="D94" s="3" t="s">
        <v>60</v>
      </c>
      <c r="E94" s="12">
        <v>50000</v>
      </c>
      <c r="F94" s="3" t="s">
        <v>60</v>
      </c>
      <c r="G94" s="12">
        <v>50000</v>
      </c>
      <c r="H94" s="12">
        <v>-1094.4293220338975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-1094.4293220338975</v>
      </c>
      <c r="O94" s="12">
        <v>0</v>
      </c>
      <c r="P94" s="13">
        <v>0</v>
      </c>
      <c r="Q94" s="12">
        <v>0</v>
      </c>
      <c r="R94" s="12">
        <v>-1094.4293220338975</v>
      </c>
      <c r="S94" s="12">
        <v>0</v>
      </c>
      <c r="T94" s="24" t="s">
        <v>3</v>
      </c>
      <c r="U94" s="3" t="s">
        <v>768</v>
      </c>
      <c r="V94">
        <f t="shared" si="3"/>
        <v>0</v>
      </c>
      <c r="W94">
        <f t="shared" si="4"/>
        <v>0</v>
      </c>
      <c r="X94" s="24" t="str">
        <f t="shared" si="5"/>
        <v>NO Flow</v>
      </c>
    </row>
    <row r="95" spans="1:24">
      <c r="A95" s="3" t="s">
        <v>20</v>
      </c>
      <c r="B95" s="3" t="s">
        <v>304</v>
      </c>
      <c r="C95" s="3" t="s">
        <v>251</v>
      </c>
      <c r="D95" s="3" t="s">
        <v>60</v>
      </c>
      <c r="E95" s="12">
        <v>50000</v>
      </c>
      <c r="F95" s="3" t="s">
        <v>60</v>
      </c>
      <c r="G95" s="12">
        <v>50000</v>
      </c>
      <c r="H95" s="12">
        <v>-1094.4293220338975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-1094.4293220338975</v>
      </c>
      <c r="O95" s="12">
        <v>0</v>
      </c>
      <c r="P95" s="13">
        <v>0</v>
      </c>
      <c r="Q95" s="12">
        <v>0</v>
      </c>
      <c r="R95" s="12">
        <v>-1094.4293220338975</v>
      </c>
      <c r="S95" s="12">
        <v>0</v>
      </c>
      <c r="T95" s="24" t="s">
        <v>3</v>
      </c>
      <c r="U95" s="3" t="s">
        <v>771</v>
      </c>
      <c r="V95">
        <f t="shared" si="3"/>
        <v>0</v>
      </c>
      <c r="W95">
        <f t="shared" si="4"/>
        <v>0</v>
      </c>
      <c r="X95" s="24" t="str">
        <f t="shared" si="5"/>
        <v>NO Flow</v>
      </c>
    </row>
    <row r="96" spans="1:24">
      <c r="A96" s="3" t="s">
        <v>16</v>
      </c>
      <c r="B96" s="3" t="s">
        <v>305</v>
      </c>
      <c r="C96" s="3" t="s">
        <v>230</v>
      </c>
      <c r="D96" s="3" t="s">
        <v>60</v>
      </c>
      <c r="E96" s="12">
        <v>250000</v>
      </c>
      <c r="F96" s="3" t="s">
        <v>60</v>
      </c>
      <c r="G96" s="12">
        <v>250000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3">
        <v>0</v>
      </c>
      <c r="Q96" s="12">
        <v>0</v>
      </c>
      <c r="R96" s="12">
        <v>0</v>
      </c>
      <c r="S96" s="12">
        <v>0</v>
      </c>
      <c r="T96" s="24" t="s">
        <v>3</v>
      </c>
      <c r="U96" s="3" t="s">
        <v>766</v>
      </c>
      <c r="V96">
        <f t="shared" si="3"/>
        <v>0</v>
      </c>
      <c r="W96">
        <f t="shared" si="4"/>
        <v>0</v>
      </c>
      <c r="X96" s="24" t="str">
        <f t="shared" si="5"/>
        <v>NO Flow</v>
      </c>
    </row>
    <row r="97" spans="1:24">
      <c r="A97" s="3" t="s">
        <v>66</v>
      </c>
      <c r="B97" s="3" t="s">
        <v>306</v>
      </c>
      <c r="C97" s="3" t="s">
        <v>234</v>
      </c>
      <c r="D97" s="3" t="s">
        <v>60</v>
      </c>
      <c r="E97" s="12">
        <v>100000</v>
      </c>
      <c r="F97" s="3" t="s">
        <v>60</v>
      </c>
      <c r="G97" s="12">
        <v>100000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3">
        <v>0</v>
      </c>
      <c r="Q97" s="12">
        <v>0</v>
      </c>
      <c r="R97" s="12">
        <v>0</v>
      </c>
      <c r="S97" s="12">
        <v>0</v>
      </c>
      <c r="T97" s="24" t="s">
        <v>3</v>
      </c>
      <c r="U97" s="3" t="s">
        <v>766</v>
      </c>
      <c r="V97">
        <f t="shared" si="3"/>
        <v>0</v>
      </c>
      <c r="W97">
        <f t="shared" si="4"/>
        <v>0</v>
      </c>
      <c r="X97" s="24" t="str">
        <f t="shared" si="5"/>
        <v>NO Flow</v>
      </c>
    </row>
    <row r="98" spans="1:24">
      <c r="A98" s="3" t="s">
        <v>17</v>
      </c>
      <c r="B98" s="3" t="s">
        <v>307</v>
      </c>
      <c r="C98" s="3" t="s">
        <v>234</v>
      </c>
      <c r="D98" s="3" t="s">
        <v>60</v>
      </c>
      <c r="E98" s="12">
        <v>100000</v>
      </c>
      <c r="F98" s="3" t="s">
        <v>60</v>
      </c>
      <c r="G98" s="12">
        <v>100000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3">
        <v>0</v>
      </c>
      <c r="Q98" s="12">
        <v>0</v>
      </c>
      <c r="R98" s="12">
        <v>0</v>
      </c>
      <c r="S98" s="12">
        <v>0</v>
      </c>
      <c r="T98" s="24" t="s">
        <v>3</v>
      </c>
      <c r="U98" s="3" t="s">
        <v>766</v>
      </c>
      <c r="V98">
        <f t="shared" si="3"/>
        <v>0</v>
      </c>
      <c r="W98">
        <f t="shared" si="4"/>
        <v>0</v>
      </c>
      <c r="X98" s="24" t="str">
        <f t="shared" si="5"/>
        <v>NO Flow</v>
      </c>
    </row>
    <row r="99" spans="1:24">
      <c r="A99" s="3" t="s">
        <v>18</v>
      </c>
      <c r="B99" s="3" t="s">
        <v>308</v>
      </c>
      <c r="C99" s="3" t="s">
        <v>234</v>
      </c>
      <c r="D99" s="3" t="s">
        <v>60</v>
      </c>
      <c r="E99" s="12">
        <v>100000</v>
      </c>
      <c r="F99" s="3" t="s">
        <v>60</v>
      </c>
      <c r="G99" s="12">
        <v>100000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3">
        <v>0</v>
      </c>
      <c r="Q99" s="12">
        <v>0</v>
      </c>
      <c r="R99" s="12">
        <v>0</v>
      </c>
      <c r="S99" s="12">
        <v>0</v>
      </c>
      <c r="T99" s="24" t="s">
        <v>3</v>
      </c>
      <c r="U99" s="3" t="s">
        <v>766</v>
      </c>
      <c r="V99">
        <f t="shared" si="3"/>
        <v>0</v>
      </c>
      <c r="W99">
        <f t="shared" si="4"/>
        <v>0</v>
      </c>
      <c r="X99" s="24" t="str">
        <f t="shared" si="5"/>
        <v>NO Flow</v>
      </c>
    </row>
    <row r="100" spans="1:24">
      <c r="A100" s="3" t="s">
        <v>19</v>
      </c>
      <c r="B100" s="3" t="s">
        <v>309</v>
      </c>
      <c r="C100" s="3" t="s">
        <v>234</v>
      </c>
      <c r="D100" s="3" t="s">
        <v>60</v>
      </c>
      <c r="E100" s="12">
        <v>100000</v>
      </c>
      <c r="F100" s="3" t="s">
        <v>60</v>
      </c>
      <c r="G100" s="12">
        <v>100000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3">
        <v>0</v>
      </c>
      <c r="Q100" s="12">
        <v>0</v>
      </c>
      <c r="R100" s="12">
        <v>0</v>
      </c>
      <c r="S100" s="12">
        <v>0</v>
      </c>
      <c r="T100" s="24" t="s">
        <v>3</v>
      </c>
      <c r="U100" s="3" t="s">
        <v>766</v>
      </c>
      <c r="V100">
        <f t="shared" si="3"/>
        <v>0</v>
      </c>
      <c r="W100">
        <f t="shared" si="4"/>
        <v>0</v>
      </c>
      <c r="X100" s="24" t="str">
        <f t="shared" si="5"/>
        <v>NO Flow</v>
      </c>
    </row>
    <row r="101" spans="1:24">
      <c r="A101" s="3" t="s">
        <v>10</v>
      </c>
      <c r="B101" s="3" t="s">
        <v>310</v>
      </c>
      <c r="C101" s="3" t="s">
        <v>234</v>
      </c>
      <c r="D101" s="3" t="s">
        <v>60</v>
      </c>
      <c r="E101" s="12">
        <v>100000</v>
      </c>
      <c r="F101" s="3" t="s">
        <v>60</v>
      </c>
      <c r="G101" s="12">
        <v>100000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3">
        <v>0</v>
      </c>
      <c r="Q101" s="12">
        <v>0</v>
      </c>
      <c r="R101" s="12">
        <v>0</v>
      </c>
      <c r="S101" s="12">
        <v>0</v>
      </c>
      <c r="T101" s="24" t="s">
        <v>3</v>
      </c>
      <c r="U101" s="3" t="s">
        <v>766</v>
      </c>
      <c r="V101">
        <f t="shared" si="3"/>
        <v>0</v>
      </c>
      <c r="W101">
        <f t="shared" si="4"/>
        <v>0</v>
      </c>
      <c r="X101" s="24" t="str">
        <f t="shared" si="5"/>
        <v>NO Flow</v>
      </c>
    </row>
    <row r="102" spans="1:24">
      <c r="A102" s="3" t="s">
        <v>16</v>
      </c>
      <c r="B102" s="3" t="s">
        <v>311</v>
      </c>
      <c r="C102" s="3" t="s">
        <v>234</v>
      </c>
      <c r="D102" s="3" t="s">
        <v>60</v>
      </c>
      <c r="E102" s="12">
        <v>100000</v>
      </c>
      <c r="F102" s="3" t="s">
        <v>60</v>
      </c>
      <c r="G102" s="12">
        <v>100000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3">
        <v>0</v>
      </c>
      <c r="Q102" s="12">
        <v>0</v>
      </c>
      <c r="R102" s="12">
        <v>0</v>
      </c>
      <c r="S102" s="12">
        <v>0</v>
      </c>
      <c r="T102" s="24" t="s">
        <v>3</v>
      </c>
      <c r="U102" s="3" t="s">
        <v>766</v>
      </c>
      <c r="V102">
        <f t="shared" si="3"/>
        <v>0</v>
      </c>
      <c r="W102">
        <f t="shared" si="4"/>
        <v>0</v>
      </c>
      <c r="X102" s="24" t="str">
        <f t="shared" si="5"/>
        <v>NO Flow</v>
      </c>
    </row>
    <row r="103" spans="1:24">
      <c r="A103" s="3" t="s">
        <v>66</v>
      </c>
      <c r="B103" s="3" t="s">
        <v>312</v>
      </c>
      <c r="C103" s="3" t="s">
        <v>251</v>
      </c>
      <c r="D103" s="3" t="s">
        <v>60</v>
      </c>
      <c r="E103" s="12">
        <v>50000</v>
      </c>
      <c r="F103" s="3" t="s">
        <v>60</v>
      </c>
      <c r="G103" s="12">
        <v>50000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3">
        <v>0</v>
      </c>
      <c r="Q103" s="12">
        <v>0</v>
      </c>
      <c r="R103" s="12">
        <v>0</v>
      </c>
      <c r="S103" s="12">
        <v>0</v>
      </c>
      <c r="T103" s="24" t="s">
        <v>3</v>
      </c>
      <c r="U103" s="3" t="s">
        <v>766</v>
      </c>
      <c r="V103">
        <f t="shared" si="3"/>
        <v>0</v>
      </c>
      <c r="W103">
        <f t="shared" si="4"/>
        <v>0</v>
      </c>
      <c r="X103" s="24" t="str">
        <f t="shared" si="5"/>
        <v>NO Flow</v>
      </c>
    </row>
    <row r="104" spans="1:24">
      <c r="A104" s="3" t="s">
        <v>17</v>
      </c>
      <c r="B104" s="3" t="s">
        <v>313</v>
      </c>
      <c r="C104" s="3" t="s">
        <v>251</v>
      </c>
      <c r="D104" s="3" t="s">
        <v>60</v>
      </c>
      <c r="E104" s="12">
        <v>50000</v>
      </c>
      <c r="F104" s="3" t="s">
        <v>60</v>
      </c>
      <c r="G104" s="12">
        <v>50000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0</v>
      </c>
      <c r="Q104" s="12">
        <v>0</v>
      </c>
      <c r="R104" s="12">
        <v>0</v>
      </c>
      <c r="S104" s="12">
        <v>0</v>
      </c>
      <c r="T104" s="24" t="s">
        <v>3</v>
      </c>
      <c r="U104" s="3" t="s">
        <v>766</v>
      </c>
      <c r="V104">
        <f t="shared" si="3"/>
        <v>0</v>
      </c>
      <c r="W104">
        <f t="shared" si="4"/>
        <v>0</v>
      </c>
      <c r="X104" s="24" t="str">
        <f t="shared" si="5"/>
        <v>NO Flow</v>
      </c>
    </row>
    <row r="105" spans="1:24">
      <c r="A105" s="3" t="s">
        <v>18</v>
      </c>
      <c r="B105" s="3" t="s">
        <v>314</v>
      </c>
      <c r="C105" s="3" t="s">
        <v>251</v>
      </c>
      <c r="D105" s="3" t="s">
        <v>60</v>
      </c>
      <c r="E105" s="12">
        <v>50000</v>
      </c>
      <c r="F105" s="3" t="s">
        <v>60</v>
      </c>
      <c r="G105" s="12">
        <v>50000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3">
        <v>0</v>
      </c>
      <c r="Q105" s="12">
        <v>0</v>
      </c>
      <c r="R105" s="12">
        <v>0</v>
      </c>
      <c r="S105" s="12">
        <v>0</v>
      </c>
      <c r="T105" s="24" t="s">
        <v>3</v>
      </c>
      <c r="U105" s="3" t="s">
        <v>766</v>
      </c>
      <c r="V105">
        <f t="shared" si="3"/>
        <v>0</v>
      </c>
      <c r="W105">
        <f t="shared" si="4"/>
        <v>0</v>
      </c>
      <c r="X105" s="24" t="str">
        <f t="shared" si="5"/>
        <v>NO Flow</v>
      </c>
    </row>
    <row r="106" spans="1:24">
      <c r="A106" s="3" t="s">
        <v>19</v>
      </c>
      <c r="B106" s="3" t="s">
        <v>315</v>
      </c>
      <c r="C106" s="3" t="s">
        <v>251</v>
      </c>
      <c r="D106" s="3" t="s">
        <v>60</v>
      </c>
      <c r="E106" s="12">
        <v>50000</v>
      </c>
      <c r="F106" s="3" t="s">
        <v>60</v>
      </c>
      <c r="G106" s="12">
        <v>50000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3">
        <v>0</v>
      </c>
      <c r="Q106" s="12">
        <v>0</v>
      </c>
      <c r="R106" s="12">
        <v>0</v>
      </c>
      <c r="S106" s="12">
        <v>0</v>
      </c>
      <c r="T106" s="24" t="s">
        <v>3</v>
      </c>
      <c r="U106" s="3" t="s">
        <v>766</v>
      </c>
      <c r="V106">
        <f t="shared" si="3"/>
        <v>0</v>
      </c>
      <c r="W106">
        <f t="shared" si="4"/>
        <v>0</v>
      </c>
      <c r="X106" s="24" t="str">
        <f t="shared" si="5"/>
        <v>NO Flow</v>
      </c>
    </row>
    <row r="107" spans="1:24">
      <c r="A107" s="3" t="s">
        <v>10</v>
      </c>
      <c r="B107" s="3" t="s">
        <v>316</v>
      </c>
      <c r="C107" s="3" t="s">
        <v>251</v>
      </c>
      <c r="D107" s="3" t="s">
        <v>60</v>
      </c>
      <c r="E107" s="12">
        <v>50000</v>
      </c>
      <c r="F107" s="3" t="s">
        <v>60</v>
      </c>
      <c r="G107" s="12">
        <v>50000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3">
        <v>0</v>
      </c>
      <c r="Q107" s="12">
        <v>0</v>
      </c>
      <c r="R107" s="12">
        <v>0</v>
      </c>
      <c r="S107" s="12">
        <v>0</v>
      </c>
      <c r="T107" s="24" t="s">
        <v>3</v>
      </c>
      <c r="U107" s="3" t="s">
        <v>772</v>
      </c>
      <c r="V107">
        <f t="shared" si="3"/>
        <v>0</v>
      </c>
      <c r="W107">
        <f t="shared" si="4"/>
        <v>0</v>
      </c>
      <c r="X107" s="24" t="str">
        <f t="shared" si="5"/>
        <v>NO Flow</v>
      </c>
    </row>
    <row r="108" spans="1:24">
      <c r="A108" s="3" t="s">
        <v>10</v>
      </c>
      <c r="B108" s="3" t="s">
        <v>316</v>
      </c>
      <c r="C108" s="3" t="s">
        <v>251</v>
      </c>
      <c r="D108" s="3" t="s">
        <v>60</v>
      </c>
      <c r="E108" s="12">
        <v>50000</v>
      </c>
      <c r="F108" s="3" t="s">
        <v>60</v>
      </c>
      <c r="G108" s="12">
        <v>50000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3">
        <v>0</v>
      </c>
      <c r="Q108" s="12">
        <v>0</v>
      </c>
      <c r="R108" s="12">
        <v>0</v>
      </c>
      <c r="S108" s="12">
        <v>0</v>
      </c>
      <c r="T108" s="24" t="s">
        <v>3</v>
      </c>
      <c r="U108" s="3" t="s">
        <v>768</v>
      </c>
      <c r="V108">
        <f t="shared" si="3"/>
        <v>0</v>
      </c>
      <c r="W108">
        <f t="shared" si="4"/>
        <v>0</v>
      </c>
      <c r="X108" s="24" t="str">
        <f t="shared" si="5"/>
        <v>NO Flow</v>
      </c>
    </row>
    <row r="109" spans="1:24">
      <c r="A109" s="3" t="s">
        <v>16</v>
      </c>
      <c r="B109" s="3" t="s">
        <v>317</v>
      </c>
      <c r="C109" s="3" t="s">
        <v>251</v>
      </c>
      <c r="D109" s="3" t="s">
        <v>60</v>
      </c>
      <c r="E109" s="12">
        <v>50000</v>
      </c>
      <c r="F109" s="3" t="s">
        <v>60</v>
      </c>
      <c r="G109" s="12">
        <v>50000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3">
        <v>0</v>
      </c>
      <c r="Q109" s="12">
        <v>0</v>
      </c>
      <c r="R109" s="12">
        <v>0</v>
      </c>
      <c r="S109" s="12">
        <v>0</v>
      </c>
      <c r="T109" s="24" t="s">
        <v>3</v>
      </c>
      <c r="U109" s="3" t="s">
        <v>766</v>
      </c>
      <c r="V109">
        <f t="shared" si="3"/>
        <v>0</v>
      </c>
      <c r="W109">
        <f t="shared" si="4"/>
        <v>0</v>
      </c>
      <c r="X109" s="24" t="str">
        <f t="shared" si="5"/>
        <v>NO Flow</v>
      </c>
    </row>
    <row r="110" spans="1:24">
      <c r="A110" s="3" t="s">
        <v>16</v>
      </c>
      <c r="B110" s="3" t="s">
        <v>318</v>
      </c>
      <c r="C110" s="3" t="s">
        <v>242</v>
      </c>
      <c r="D110" s="3" t="s">
        <v>60</v>
      </c>
      <c r="E110" s="12">
        <v>100000</v>
      </c>
      <c r="F110" s="3" t="s">
        <v>60</v>
      </c>
      <c r="G110" s="12">
        <v>100000</v>
      </c>
      <c r="H110" s="12">
        <v>-61168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-61168</v>
      </c>
      <c r="O110" s="12">
        <v>0</v>
      </c>
      <c r="P110" s="13">
        <v>0</v>
      </c>
      <c r="Q110" s="12">
        <v>0</v>
      </c>
      <c r="R110" s="12">
        <v>-61168</v>
      </c>
      <c r="S110" s="12">
        <v>0</v>
      </c>
      <c r="T110" s="24" t="s">
        <v>3</v>
      </c>
      <c r="U110" s="3" t="s">
        <v>762</v>
      </c>
      <c r="V110">
        <f t="shared" si="3"/>
        <v>0</v>
      </c>
      <c r="W110">
        <f t="shared" si="4"/>
        <v>0</v>
      </c>
      <c r="X110" s="24" t="str">
        <f t="shared" si="5"/>
        <v>NO Flow</v>
      </c>
    </row>
    <row r="111" spans="1:24">
      <c r="A111" s="3" t="s">
        <v>18</v>
      </c>
      <c r="B111" s="3" t="s">
        <v>1410</v>
      </c>
      <c r="C111" s="3" t="s">
        <v>319</v>
      </c>
      <c r="D111" s="3" t="s">
        <v>60</v>
      </c>
      <c r="E111" s="12">
        <v>250000</v>
      </c>
      <c r="F111" s="3" t="s">
        <v>60</v>
      </c>
      <c r="G111" s="12">
        <v>250000</v>
      </c>
      <c r="H111" s="12">
        <v>-34918.113166200004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-34918.113166200004</v>
      </c>
      <c r="O111" s="12">
        <v>0</v>
      </c>
      <c r="P111" s="13">
        <v>0</v>
      </c>
      <c r="Q111" s="12">
        <v>0</v>
      </c>
      <c r="R111" s="12">
        <v>-41151</v>
      </c>
      <c r="S111" s="12">
        <v>0</v>
      </c>
      <c r="T111" s="24" t="s">
        <v>775</v>
      </c>
      <c r="U111" s="3" t="s">
        <v>762</v>
      </c>
      <c r="V111">
        <f t="shared" si="3"/>
        <v>0</v>
      </c>
      <c r="W111">
        <f t="shared" si="4"/>
        <v>0</v>
      </c>
      <c r="X111" s="24" t="str">
        <f t="shared" si="5"/>
        <v>NO Flow</v>
      </c>
    </row>
    <row r="112" spans="1:24">
      <c r="A112" s="3" t="s">
        <v>22</v>
      </c>
      <c r="B112" s="3" t="s">
        <v>320</v>
      </c>
      <c r="C112" s="3" t="s">
        <v>242</v>
      </c>
      <c r="D112" s="3" t="s">
        <v>60</v>
      </c>
      <c r="E112" s="12">
        <v>100000</v>
      </c>
      <c r="F112" s="3" t="s">
        <v>60</v>
      </c>
      <c r="G112" s="12">
        <v>100000</v>
      </c>
      <c r="H112" s="12">
        <v>-5481.1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-5481.1</v>
      </c>
      <c r="O112" s="12">
        <v>0</v>
      </c>
      <c r="P112" s="13">
        <v>0</v>
      </c>
      <c r="Q112" s="12">
        <v>0</v>
      </c>
      <c r="R112" s="12">
        <v>-5481.1</v>
      </c>
      <c r="S112" s="12">
        <v>0</v>
      </c>
      <c r="T112" s="24" t="s">
        <v>3</v>
      </c>
      <c r="U112" s="3" t="s">
        <v>768</v>
      </c>
      <c r="V112">
        <f t="shared" si="3"/>
        <v>0</v>
      </c>
      <c r="W112">
        <f t="shared" si="4"/>
        <v>0</v>
      </c>
      <c r="X112" s="24" t="str">
        <f t="shared" si="5"/>
        <v>NO Flow</v>
      </c>
    </row>
    <row r="113" spans="1:24">
      <c r="A113" s="3" t="s">
        <v>22</v>
      </c>
      <c r="B113" s="3" t="s">
        <v>320</v>
      </c>
      <c r="C113" s="3" t="s">
        <v>242</v>
      </c>
      <c r="D113" s="3" t="s">
        <v>60</v>
      </c>
      <c r="E113" s="12">
        <v>100000</v>
      </c>
      <c r="F113" s="3" t="s">
        <v>60</v>
      </c>
      <c r="G113" s="12">
        <v>100000</v>
      </c>
      <c r="H113" s="12">
        <v>-5481.1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-5481.1</v>
      </c>
      <c r="O113" s="12">
        <v>0</v>
      </c>
      <c r="P113" s="13">
        <v>0</v>
      </c>
      <c r="Q113" s="12">
        <v>0</v>
      </c>
      <c r="R113" s="12">
        <v>-5481.1</v>
      </c>
      <c r="S113" s="12">
        <v>0</v>
      </c>
      <c r="T113" s="24" t="s">
        <v>3</v>
      </c>
      <c r="U113" s="3" t="s">
        <v>771</v>
      </c>
      <c r="V113">
        <f t="shared" si="3"/>
        <v>0</v>
      </c>
      <c r="W113">
        <f t="shared" si="4"/>
        <v>0</v>
      </c>
      <c r="X113" s="24" t="str">
        <f t="shared" si="5"/>
        <v>NO Flow</v>
      </c>
    </row>
    <row r="114" spans="1:24">
      <c r="A114" s="3" t="s">
        <v>7</v>
      </c>
      <c r="B114" s="3" t="s">
        <v>321</v>
      </c>
      <c r="C114" s="3" t="s">
        <v>242</v>
      </c>
      <c r="D114" s="3" t="s">
        <v>60</v>
      </c>
      <c r="E114" s="12">
        <v>100000</v>
      </c>
      <c r="F114" s="3" t="s">
        <v>60</v>
      </c>
      <c r="G114" s="12">
        <v>100000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3">
        <v>0</v>
      </c>
      <c r="Q114" s="12">
        <v>0</v>
      </c>
      <c r="R114" s="12">
        <v>0</v>
      </c>
      <c r="S114" s="12">
        <v>0</v>
      </c>
      <c r="T114" s="24" t="s">
        <v>3</v>
      </c>
      <c r="U114" s="3" t="s">
        <v>766</v>
      </c>
      <c r="V114">
        <f t="shared" si="3"/>
        <v>0</v>
      </c>
      <c r="W114">
        <f t="shared" si="4"/>
        <v>0</v>
      </c>
      <c r="X114" s="24" t="str">
        <f t="shared" si="5"/>
        <v>NO Flow</v>
      </c>
    </row>
    <row r="115" spans="1:24">
      <c r="A115" s="3" t="s">
        <v>23</v>
      </c>
      <c r="B115" s="3" t="s">
        <v>322</v>
      </c>
      <c r="C115" s="3" t="s">
        <v>242</v>
      </c>
      <c r="D115" s="3" t="s">
        <v>60</v>
      </c>
      <c r="E115" s="12">
        <v>100000</v>
      </c>
      <c r="F115" s="3" t="s">
        <v>60</v>
      </c>
      <c r="G115" s="12">
        <v>100000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3">
        <v>0</v>
      </c>
      <c r="Q115" s="12">
        <v>0</v>
      </c>
      <c r="R115" s="12">
        <v>0</v>
      </c>
      <c r="S115" s="12">
        <v>0</v>
      </c>
      <c r="T115" s="24" t="s">
        <v>3</v>
      </c>
      <c r="U115" s="3" t="s">
        <v>766</v>
      </c>
      <c r="V115">
        <f t="shared" si="3"/>
        <v>0</v>
      </c>
      <c r="W115">
        <f t="shared" si="4"/>
        <v>0</v>
      </c>
      <c r="X115" s="24" t="str">
        <f t="shared" si="5"/>
        <v>NO Flow</v>
      </c>
    </row>
    <row r="116" spans="1:24">
      <c r="A116" s="3" t="s">
        <v>21</v>
      </c>
      <c r="B116" s="3" t="s">
        <v>323</v>
      </c>
      <c r="C116" s="3" t="s">
        <v>242</v>
      </c>
      <c r="D116" s="3" t="s">
        <v>60</v>
      </c>
      <c r="E116" s="12">
        <v>100000</v>
      </c>
      <c r="F116" s="3" t="s">
        <v>60</v>
      </c>
      <c r="G116" s="12">
        <v>100000</v>
      </c>
      <c r="H116" s="12">
        <v>-106623</v>
      </c>
      <c r="I116" s="12">
        <v>0</v>
      </c>
      <c r="J116" s="12">
        <v>0</v>
      </c>
      <c r="K116" s="12">
        <v>0</v>
      </c>
      <c r="L116" s="12">
        <v>0</v>
      </c>
      <c r="M116" s="12">
        <v>-110000</v>
      </c>
      <c r="N116" s="12">
        <v>-106623</v>
      </c>
      <c r="O116" s="12">
        <v>0</v>
      </c>
      <c r="P116" s="13">
        <v>0</v>
      </c>
      <c r="Q116" s="12">
        <v>0</v>
      </c>
      <c r="R116" s="12">
        <v>-106623</v>
      </c>
      <c r="S116" s="12">
        <v>-110000</v>
      </c>
      <c r="T116" s="24" t="s">
        <v>3</v>
      </c>
      <c r="U116" s="3" t="s">
        <v>769</v>
      </c>
      <c r="V116">
        <f t="shared" si="3"/>
        <v>4</v>
      </c>
      <c r="W116">
        <f t="shared" si="4"/>
        <v>0</v>
      </c>
      <c r="X116" s="24" t="str">
        <f t="shared" si="5"/>
        <v>Outflow</v>
      </c>
    </row>
    <row r="117" spans="1:24">
      <c r="A117" s="3" t="s">
        <v>69</v>
      </c>
      <c r="B117" s="3" t="s">
        <v>324</v>
      </c>
      <c r="C117" s="3" t="s">
        <v>230</v>
      </c>
      <c r="D117" s="3" t="s">
        <v>60</v>
      </c>
      <c r="E117" s="12">
        <v>500000</v>
      </c>
      <c r="F117" s="3" t="s">
        <v>60</v>
      </c>
      <c r="G117" s="12">
        <v>500000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3">
        <v>0</v>
      </c>
      <c r="Q117" s="12">
        <v>0</v>
      </c>
      <c r="R117" s="12">
        <v>0</v>
      </c>
      <c r="S117" s="12">
        <v>0</v>
      </c>
      <c r="T117" s="24" t="s">
        <v>775</v>
      </c>
      <c r="U117" s="3" t="s">
        <v>766</v>
      </c>
      <c r="V117">
        <f t="shared" si="3"/>
        <v>0</v>
      </c>
      <c r="W117">
        <f t="shared" si="4"/>
        <v>0</v>
      </c>
      <c r="X117" s="24" t="str">
        <f t="shared" si="5"/>
        <v>NO Flow</v>
      </c>
    </row>
    <row r="118" spans="1:24">
      <c r="A118" s="3" t="s">
        <v>67</v>
      </c>
      <c r="B118" s="3" t="s">
        <v>325</v>
      </c>
      <c r="C118" s="3" t="s">
        <v>234</v>
      </c>
      <c r="D118" s="3" t="s">
        <v>60</v>
      </c>
      <c r="E118" s="12">
        <v>100000</v>
      </c>
      <c r="F118" s="3" t="s">
        <v>60</v>
      </c>
      <c r="G118" s="12">
        <v>100000</v>
      </c>
      <c r="H118" s="12">
        <v>5880.3072560251012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5880.3072560251012</v>
      </c>
      <c r="O118" s="12">
        <v>0</v>
      </c>
      <c r="P118" s="13">
        <v>0</v>
      </c>
      <c r="Q118" s="12">
        <v>0</v>
      </c>
      <c r="R118" s="12">
        <v>5880.3072560251012</v>
      </c>
      <c r="S118" s="12">
        <v>0</v>
      </c>
      <c r="T118" s="24" t="s">
        <v>3</v>
      </c>
      <c r="U118" s="3" t="s">
        <v>766</v>
      </c>
      <c r="V118">
        <f t="shared" si="3"/>
        <v>0</v>
      </c>
      <c r="W118">
        <f t="shared" si="4"/>
        <v>0</v>
      </c>
      <c r="X118" s="24" t="str">
        <f t="shared" si="5"/>
        <v>NO Flow</v>
      </c>
    </row>
    <row r="119" spans="1:24">
      <c r="A119" s="3" t="s">
        <v>23</v>
      </c>
      <c r="B119" s="3" t="s">
        <v>1411</v>
      </c>
      <c r="C119" s="3" t="s">
        <v>319</v>
      </c>
      <c r="D119" s="3" t="s">
        <v>60</v>
      </c>
      <c r="E119" s="12">
        <v>100000</v>
      </c>
      <c r="F119" s="3" t="s">
        <v>60</v>
      </c>
      <c r="G119" s="12">
        <v>100000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3">
        <v>0</v>
      </c>
      <c r="Q119" s="12">
        <v>0</v>
      </c>
      <c r="R119" s="12">
        <v>0</v>
      </c>
      <c r="S119" s="12">
        <v>0</v>
      </c>
      <c r="T119" s="24" t="s">
        <v>775</v>
      </c>
      <c r="U119" s="3" t="s">
        <v>766</v>
      </c>
      <c r="V119">
        <f t="shared" si="3"/>
        <v>0</v>
      </c>
      <c r="W119">
        <f t="shared" si="4"/>
        <v>0</v>
      </c>
      <c r="X119" s="24" t="str">
        <f t="shared" si="5"/>
        <v>NO Flow</v>
      </c>
    </row>
    <row r="120" spans="1:24">
      <c r="A120" s="3" t="s">
        <v>13</v>
      </c>
      <c r="B120" s="3" t="s">
        <v>327</v>
      </c>
      <c r="C120" s="3" t="s">
        <v>251</v>
      </c>
      <c r="D120" s="3" t="s">
        <v>60</v>
      </c>
      <c r="E120" s="12">
        <v>50000</v>
      </c>
      <c r="F120" s="3" t="s">
        <v>60</v>
      </c>
      <c r="G120" s="12">
        <v>50000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3">
        <v>0</v>
      </c>
      <c r="Q120" s="12">
        <v>0</v>
      </c>
      <c r="R120" s="12">
        <v>0</v>
      </c>
      <c r="S120" s="12">
        <v>0</v>
      </c>
      <c r="T120" s="24" t="s">
        <v>3</v>
      </c>
      <c r="U120" s="3" t="s">
        <v>766</v>
      </c>
      <c r="V120">
        <f t="shared" si="3"/>
        <v>0</v>
      </c>
      <c r="W120">
        <f t="shared" si="4"/>
        <v>0</v>
      </c>
      <c r="X120" s="24" t="str">
        <f t="shared" si="5"/>
        <v>NO Flow</v>
      </c>
    </row>
    <row r="121" spans="1:24">
      <c r="A121" s="3" t="s">
        <v>24</v>
      </c>
      <c r="B121" s="3" t="s">
        <v>328</v>
      </c>
      <c r="C121" s="3" t="s">
        <v>251</v>
      </c>
      <c r="D121" s="3" t="s">
        <v>60</v>
      </c>
      <c r="E121" s="12">
        <v>50000</v>
      </c>
      <c r="F121" s="3" t="s">
        <v>60</v>
      </c>
      <c r="G121" s="12">
        <v>50000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3">
        <v>0</v>
      </c>
      <c r="Q121" s="12">
        <v>0</v>
      </c>
      <c r="R121" s="12">
        <v>0</v>
      </c>
      <c r="S121" s="12">
        <v>0</v>
      </c>
      <c r="T121" s="24" t="s">
        <v>3</v>
      </c>
      <c r="U121" s="3" t="s">
        <v>766</v>
      </c>
      <c r="V121">
        <f t="shared" si="3"/>
        <v>0</v>
      </c>
      <c r="W121">
        <f t="shared" si="4"/>
        <v>0</v>
      </c>
      <c r="X121" s="24" t="str">
        <f t="shared" si="5"/>
        <v>NO Flow</v>
      </c>
    </row>
    <row r="122" spans="1:24">
      <c r="A122" s="3" t="s">
        <v>25</v>
      </c>
      <c r="B122" s="3" t="s">
        <v>329</v>
      </c>
      <c r="C122" s="3" t="s">
        <v>251</v>
      </c>
      <c r="D122" s="3" t="s">
        <v>60</v>
      </c>
      <c r="E122" s="12">
        <v>50000</v>
      </c>
      <c r="F122" s="3" t="s">
        <v>60</v>
      </c>
      <c r="G122" s="12">
        <v>50000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3">
        <v>0</v>
      </c>
      <c r="Q122" s="12">
        <v>0</v>
      </c>
      <c r="R122" s="12">
        <v>0</v>
      </c>
      <c r="S122" s="12">
        <v>0</v>
      </c>
      <c r="T122" s="24" t="s">
        <v>3</v>
      </c>
      <c r="U122" s="3" t="s">
        <v>768</v>
      </c>
      <c r="V122">
        <f t="shared" si="3"/>
        <v>0</v>
      </c>
      <c r="W122">
        <f t="shared" si="4"/>
        <v>0</v>
      </c>
      <c r="X122" s="24" t="str">
        <f t="shared" si="5"/>
        <v>NO Flow</v>
      </c>
    </row>
    <row r="123" spans="1:24">
      <c r="A123" s="3" t="s">
        <v>25</v>
      </c>
      <c r="B123" s="3" t="s">
        <v>329</v>
      </c>
      <c r="C123" s="3" t="s">
        <v>251</v>
      </c>
      <c r="D123" s="3" t="s">
        <v>60</v>
      </c>
      <c r="E123" s="12">
        <v>50000</v>
      </c>
      <c r="F123" s="3" t="s">
        <v>60</v>
      </c>
      <c r="G123" s="12">
        <v>50000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3">
        <v>0</v>
      </c>
      <c r="Q123" s="12">
        <v>0</v>
      </c>
      <c r="R123" s="12">
        <v>0</v>
      </c>
      <c r="S123" s="12">
        <v>0</v>
      </c>
      <c r="T123" s="24" t="s">
        <v>3</v>
      </c>
      <c r="U123" s="3" t="s">
        <v>772</v>
      </c>
      <c r="V123">
        <f t="shared" si="3"/>
        <v>0</v>
      </c>
      <c r="W123">
        <f t="shared" si="4"/>
        <v>0</v>
      </c>
      <c r="X123" s="24" t="str">
        <f t="shared" si="5"/>
        <v>NO Flow</v>
      </c>
    </row>
    <row r="124" spans="1:24">
      <c r="A124" s="3" t="s">
        <v>13</v>
      </c>
      <c r="B124" s="3" t="s">
        <v>330</v>
      </c>
      <c r="C124" s="3" t="s">
        <v>247</v>
      </c>
      <c r="D124" s="3" t="s">
        <v>60</v>
      </c>
      <c r="E124" s="12">
        <v>100000</v>
      </c>
      <c r="F124" s="3" t="s">
        <v>60</v>
      </c>
      <c r="G124" s="12">
        <v>100000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3">
        <v>0</v>
      </c>
      <c r="Q124" s="12">
        <v>0</v>
      </c>
      <c r="R124" s="12">
        <v>0</v>
      </c>
      <c r="S124" s="12">
        <v>0</v>
      </c>
      <c r="T124" s="24" t="s">
        <v>3</v>
      </c>
      <c r="U124" s="3" t="s">
        <v>772</v>
      </c>
      <c r="V124">
        <f t="shared" si="3"/>
        <v>0</v>
      </c>
      <c r="W124">
        <f t="shared" si="4"/>
        <v>0</v>
      </c>
      <c r="X124" s="24" t="str">
        <f t="shared" si="5"/>
        <v>NO Flow</v>
      </c>
    </row>
    <row r="125" spans="1:24">
      <c r="A125" s="3" t="s">
        <v>13</v>
      </c>
      <c r="B125" s="3" t="s">
        <v>330</v>
      </c>
      <c r="C125" s="3" t="s">
        <v>247</v>
      </c>
      <c r="D125" s="3" t="s">
        <v>60</v>
      </c>
      <c r="E125" s="12">
        <v>100000</v>
      </c>
      <c r="F125" s="3" t="s">
        <v>60</v>
      </c>
      <c r="G125" s="12">
        <v>100000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3">
        <v>0</v>
      </c>
      <c r="Q125" s="12">
        <v>0</v>
      </c>
      <c r="R125" s="12">
        <v>0</v>
      </c>
      <c r="S125" s="12">
        <v>0</v>
      </c>
      <c r="T125" s="24" t="s">
        <v>3</v>
      </c>
      <c r="U125" s="3" t="s">
        <v>768</v>
      </c>
      <c r="V125">
        <f t="shared" si="3"/>
        <v>0</v>
      </c>
      <c r="W125">
        <f t="shared" si="4"/>
        <v>0</v>
      </c>
      <c r="X125" s="24" t="str">
        <f t="shared" si="5"/>
        <v>NO Flow</v>
      </c>
    </row>
    <row r="126" spans="1:24">
      <c r="A126" s="3" t="s">
        <v>24</v>
      </c>
      <c r="B126" s="3" t="s">
        <v>331</v>
      </c>
      <c r="C126" s="3" t="s">
        <v>247</v>
      </c>
      <c r="D126" s="3" t="s">
        <v>60</v>
      </c>
      <c r="E126" s="12">
        <v>100000</v>
      </c>
      <c r="F126" s="3" t="s">
        <v>60</v>
      </c>
      <c r="G126" s="12">
        <v>100000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3">
        <v>0</v>
      </c>
      <c r="Q126" s="12">
        <v>0</v>
      </c>
      <c r="R126" s="12">
        <v>0</v>
      </c>
      <c r="S126" s="12">
        <v>0</v>
      </c>
      <c r="T126" s="24" t="s">
        <v>3</v>
      </c>
      <c r="U126" s="3" t="s">
        <v>772</v>
      </c>
      <c r="V126">
        <f t="shared" si="3"/>
        <v>0</v>
      </c>
      <c r="W126">
        <f t="shared" si="4"/>
        <v>0</v>
      </c>
      <c r="X126" s="24" t="str">
        <f t="shared" si="5"/>
        <v>NO Flow</v>
      </c>
    </row>
    <row r="127" spans="1:24">
      <c r="A127" s="3" t="s">
        <v>24</v>
      </c>
      <c r="B127" s="3" t="s">
        <v>331</v>
      </c>
      <c r="C127" s="3" t="s">
        <v>247</v>
      </c>
      <c r="D127" s="3" t="s">
        <v>60</v>
      </c>
      <c r="E127" s="12">
        <v>100000</v>
      </c>
      <c r="F127" s="3" t="s">
        <v>60</v>
      </c>
      <c r="G127" s="12">
        <v>100000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3">
        <v>0</v>
      </c>
      <c r="Q127" s="12">
        <v>0</v>
      </c>
      <c r="R127" s="12">
        <v>0</v>
      </c>
      <c r="S127" s="12">
        <v>0</v>
      </c>
      <c r="T127" s="24" t="s">
        <v>3</v>
      </c>
      <c r="U127" s="3" t="s">
        <v>768</v>
      </c>
      <c r="V127">
        <f t="shared" si="3"/>
        <v>0</v>
      </c>
      <c r="W127">
        <f t="shared" si="4"/>
        <v>0</v>
      </c>
      <c r="X127" s="24" t="str">
        <f t="shared" si="5"/>
        <v>NO Flow</v>
      </c>
    </row>
    <row r="128" spans="1:24">
      <c r="A128" s="3" t="s">
        <v>25</v>
      </c>
      <c r="B128" s="3" t="s">
        <v>332</v>
      </c>
      <c r="C128" s="3" t="s">
        <v>247</v>
      </c>
      <c r="D128" s="3" t="s">
        <v>60</v>
      </c>
      <c r="E128" s="12">
        <v>100000</v>
      </c>
      <c r="F128" s="3" t="s">
        <v>60</v>
      </c>
      <c r="G128" s="12">
        <v>100000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3">
        <v>0</v>
      </c>
      <c r="Q128" s="12">
        <v>0</v>
      </c>
      <c r="R128" s="12">
        <v>0</v>
      </c>
      <c r="S128" s="12">
        <v>0</v>
      </c>
      <c r="T128" s="24" t="s">
        <v>3</v>
      </c>
      <c r="U128" s="3" t="s">
        <v>772</v>
      </c>
      <c r="V128">
        <f t="shared" si="3"/>
        <v>0</v>
      </c>
      <c r="W128">
        <f t="shared" si="4"/>
        <v>0</v>
      </c>
      <c r="X128" s="24" t="str">
        <f t="shared" si="5"/>
        <v>NO Flow</v>
      </c>
    </row>
    <row r="129" spans="1:24">
      <c r="A129" s="3" t="s">
        <v>25</v>
      </c>
      <c r="B129" s="3" t="s">
        <v>332</v>
      </c>
      <c r="C129" s="3" t="s">
        <v>247</v>
      </c>
      <c r="D129" s="3" t="s">
        <v>60</v>
      </c>
      <c r="E129" s="12">
        <v>100000</v>
      </c>
      <c r="F129" s="3" t="s">
        <v>60</v>
      </c>
      <c r="G129" s="12">
        <v>100000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3">
        <v>0</v>
      </c>
      <c r="Q129" s="12">
        <v>0</v>
      </c>
      <c r="R129" s="12">
        <v>0</v>
      </c>
      <c r="S129" s="12">
        <v>0</v>
      </c>
      <c r="T129" s="24" t="s">
        <v>3</v>
      </c>
      <c r="U129" s="3" t="s">
        <v>768</v>
      </c>
      <c r="V129">
        <f t="shared" si="3"/>
        <v>0</v>
      </c>
      <c r="W129">
        <f t="shared" si="4"/>
        <v>0</v>
      </c>
      <c r="X129" s="24" t="str">
        <f t="shared" si="5"/>
        <v>NO Flow</v>
      </c>
    </row>
    <row r="130" spans="1:24">
      <c r="A130" s="3" t="s">
        <v>24</v>
      </c>
      <c r="B130" s="3" t="s">
        <v>1412</v>
      </c>
      <c r="C130" s="3" t="s">
        <v>319</v>
      </c>
      <c r="D130" s="3" t="s">
        <v>60</v>
      </c>
      <c r="E130" s="12">
        <v>100000</v>
      </c>
      <c r="F130" s="3" t="s">
        <v>60</v>
      </c>
      <c r="G130" s="12">
        <v>100000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3">
        <v>0</v>
      </c>
      <c r="Q130" s="12">
        <v>0</v>
      </c>
      <c r="R130" s="12">
        <v>0</v>
      </c>
      <c r="S130" s="12">
        <v>0</v>
      </c>
      <c r="T130" s="24" t="s">
        <v>775</v>
      </c>
      <c r="U130" s="3" t="s">
        <v>766</v>
      </c>
      <c r="V130">
        <f t="shared" si="3"/>
        <v>0</v>
      </c>
      <c r="W130">
        <f t="shared" si="4"/>
        <v>0</v>
      </c>
      <c r="X130" s="24" t="str">
        <f t="shared" si="5"/>
        <v>NO Flow</v>
      </c>
    </row>
    <row r="131" spans="1:24">
      <c r="A131" s="3" t="s">
        <v>9</v>
      </c>
      <c r="B131" s="3" t="s">
        <v>333</v>
      </c>
      <c r="C131" s="3" t="s">
        <v>776</v>
      </c>
      <c r="D131" s="3" t="s">
        <v>60</v>
      </c>
      <c r="E131" s="12">
        <v>0</v>
      </c>
      <c r="F131" s="3" t="s">
        <v>60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3">
        <v>0</v>
      </c>
      <c r="Q131" s="12">
        <v>0</v>
      </c>
      <c r="R131" s="12">
        <v>0</v>
      </c>
      <c r="S131" s="12">
        <v>0</v>
      </c>
      <c r="T131" s="24" t="s">
        <v>3</v>
      </c>
      <c r="U131" s="3" t="s">
        <v>766</v>
      </c>
      <c r="V131">
        <f t="shared" ref="V131:V194" si="6">IF(ISERR(SEARCH("Delivery", U131,1)), 0, SEARCH("Delivery", U131,1))</f>
        <v>0</v>
      </c>
      <c r="W131">
        <f t="shared" ref="W131:W194" si="7">IF(ISERR(SEARCH("Recall", U131,1)), 0, SEARCH("Recall", U131,1))</f>
        <v>0</v>
      </c>
      <c r="X131" s="24" t="str">
        <f t="shared" ref="X131:X194" si="8">IF(W131&gt;0,"Inflow", IF(V131&gt;0, "Outflow", "NO Flow"))</f>
        <v>NO Flow</v>
      </c>
    </row>
    <row r="132" spans="1:24">
      <c r="A132" s="3" t="s">
        <v>5</v>
      </c>
      <c r="B132" s="3" t="s">
        <v>334</v>
      </c>
      <c r="C132" s="3" t="s">
        <v>776</v>
      </c>
      <c r="D132" s="3" t="s">
        <v>60</v>
      </c>
      <c r="E132" s="12">
        <v>0</v>
      </c>
      <c r="F132" s="3" t="s">
        <v>60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3">
        <v>0</v>
      </c>
      <c r="Q132" s="12">
        <v>0</v>
      </c>
      <c r="R132" s="12">
        <v>0</v>
      </c>
      <c r="S132" s="12">
        <v>0</v>
      </c>
      <c r="T132" s="24" t="s">
        <v>3</v>
      </c>
      <c r="U132" s="3" t="s">
        <v>766</v>
      </c>
      <c r="V132">
        <f t="shared" si="6"/>
        <v>0</v>
      </c>
      <c r="W132">
        <f t="shared" si="7"/>
        <v>0</v>
      </c>
      <c r="X132" s="24" t="str">
        <f t="shared" si="8"/>
        <v>NO Flow</v>
      </c>
    </row>
    <row r="133" spans="1:24">
      <c r="A133" s="3" t="s">
        <v>4</v>
      </c>
      <c r="B133" s="3" t="s">
        <v>335</v>
      </c>
      <c r="C133" s="3" t="s">
        <v>776</v>
      </c>
      <c r="D133" s="3" t="s">
        <v>60</v>
      </c>
      <c r="E133" s="12">
        <v>0</v>
      </c>
      <c r="F133" s="3" t="s">
        <v>60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3">
        <v>0</v>
      </c>
      <c r="Q133" s="12">
        <v>0</v>
      </c>
      <c r="R133" s="12">
        <v>0</v>
      </c>
      <c r="S133" s="12">
        <v>0</v>
      </c>
      <c r="T133" s="24" t="s">
        <v>3</v>
      </c>
      <c r="U133" s="3" t="s">
        <v>766</v>
      </c>
      <c r="V133">
        <f t="shared" si="6"/>
        <v>0</v>
      </c>
      <c r="W133">
        <f t="shared" si="7"/>
        <v>0</v>
      </c>
      <c r="X133" s="24" t="str">
        <f t="shared" si="8"/>
        <v>NO Flow</v>
      </c>
    </row>
    <row r="134" spans="1:24">
      <c r="A134" s="3" t="s">
        <v>61</v>
      </c>
      <c r="B134" s="3" t="s">
        <v>336</v>
      </c>
      <c r="C134" s="3" t="s">
        <v>776</v>
      </c>
      <c r="D134" s="3" t="s">
        <v>60</v>
      </c>
      <c r="E134" s="12">
        <v>0</v>
      </c>
      <c r="F134" s="3" t="s">
        <v>60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3">
        <v>0</v>
      </c>
      <c r="Q134" s="12">
        <v>0</v>
      </c>
      <c r="R134" s="12">
        <v>0</v>
      </c>
      <c r="S134" s="12">
        <v>0</v>
      </c>
      <c r="T134" s="24" t="s">
        <v>3</v>
      </c>
      <c r="U134" s="3" t="s">
        <v>766</v>
      </c>
      <c r="V134">
        <f t="shared" si="6"/>
        <v>0</v>
      </c>
      <c r="W134">
        <f t="shared" si="7"/>
        <v>0</v>
      </c>
      <c r="X134" s="24" t="str">
        <f t="shared" si="8"/>
        <v>NO Flow</v>
      </c>
    </row>
    <row r="135" spans="1:24">
      <c r="A135" s="3" t="s">
        <v>64</v>
      </c>
      <c r="B135" s="3" t="s">
        <v>337</v>
      </c>
      <c r="C135" s="3" t="s">
        <v>776</v>
      </c>
      <c r="D135" s="3" t="s">
        <v>60</v>
      </c>
      <c r="E135" s="12">
        <v>0</v>
      </c>
      <c r="F135" s="3" t="s">
        <v>60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3">
        <v>0</v>
      </c>
      <c r="Q135" s="12">
        <v>0</v>
      </c>
      <c r="R135" s="12">
        <v>0</v>
      </c>
      <c r="S135" s="12">
        <v>0</v>
      </c>
      <c r="T135" s="24" t="s">
        <v>3</v>
      </c>
      <c r="U135" s="3" t="s">
        <v>766</v>
      </c>
      <c r="V135">
        <f t="shared" si="6"/>
        <v>0</v>
      </c>
      <c r="W135">
        <f t="shared" si="7"/>
        <v>0</v>
      </c>
      <c r="X135" s="24" t="str">
        <f t="shared" si="8"/>
        <v>NO Flow</v>
      </c>
    </row>
    <row r="136" spans="1:24">
      <c r="A136" s="3" t="s">
        <v>62</v>
      </c>
      <c r="B136" s="3" t="s">
        <v>338</v>
      </c>
      <c r="C136" s="3" t="s">
        <v>776</v>
      </c>
      <c r="D136" s="3" t="s">
        <v>60</v>
      </c>
      <c r="E136" s="12">
        <v>0</v>
      </c>
      <c r="F136" s="3" t="s">
        <v>60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3">
        <v>0</v>
      </c>
      <c r="Q136" s="12">
        <v>0</v>
      </c>
      <c r="R136" s="12">
        <v>0</v>
      </c>
      <c r="S136" s="12">
        <v>0</v>
      </c>
      <c r="T136" s="24" t="s">
        <v>3</v>
      </c>
      <c r="U136" s="3" t="s">
        <v>766</v>
      </c>
      <c r="V136">
        <f t="shared" si="6"/>
        <v>0</v>
      </c>
      <c r="W136">
        <f t="shared" si="7"/>
        <v>0</v>
      </c>
      <c r="X136" s="24" t="str">
        <f t="shared" si="8"/>
        <v>NO Flow</v>
      </c>
    </row>
    <row r="137" spans="1:24">
      <c r="A137" s="3" t="s">
        <v>65</v>
      </c>
      <c r="B137" s="3" t="s">
        <v>339</v>
      </c>
      <c r="C137" s="3" t="s">
        <v>776</v>
      </c>
      <c r="D137" s="3" t="s">
        <v>60</v>
      </c>
      <c r="E137" s="12">
        <v>0</v>
      </c>
      <c r="F137" s="3" t="s">
        <v>60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3">
        <v>0</v>
      </c>
      <c r="Q137" s="12">
        <v>0</v>
      </c>
      <c r="R137" s="12">
        <v>0</v>
      </c>
      <c r="S137" s="12">
        <v>0</v>
      </c>
      <c r="T137" s="24" t="s">
        <v>3</v>
      </c>
      <c r="U137" s="3" t="s">
        <v>766</v>
      </c>
      <c r="V137">
        <f t="shared" si="6"/>
        <v>0</v>
      </c>
      <c r="W137">
        <f t="shared" si="7"/>
        <v>0</v>
      </c>
      <c r="X137" s="24" t="str">
        <f t="shared" si="8"/>
        <v>NO Flow</v>
      </c>
    </row>
    <row r="138" spans="1:24">
      <c r="A138" s="3" t="s">
        <v>68</v>
      </c>
      <c r="B138" s="3" t="s">
        <v>340</v>
      </c>
      <c r="C138" s="3" t="s">
        <v>776</v>
      </c>
      <c r="D138" s="3" t="s">
        <v>60</v>
      </c>
      <c r="E138" s="12">
        <v>0</v>
      </c>
      <c r="F138" s="3" t="s">
        <v>60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3">
        <v>0</v>
      </c>
      <c r="Q138" s="12">
        <v>0</v>
      </c>
      <c r="R138" s="12">
        <v>0</v>
      </c>
      <c r="S138" s="12">
        <v>0</v>
      </c>
      <c r="T138" s="24" t="s">
        <v>3</v>
      </c>
      <c r="U138" s="3" t="s">
        <v>766</v>
      </c>
      <c r="V138">
        <f t="shared" si="6"/>
        <v>0</v>
      </c>
      <c r="W138">
        <f t="shared" si="7"/>
        <v>0</v>
      </c>
      <c r="X138" s="24" t="str">
        <f t="shared" si="8"/>
        <v>NO Flow</v>
      </c>
    </row>
    <row r="139" spans="1:24">
      <c r="A139" s="3" t="s">
        <v>20</v>
      </c>
      <c r="B139" s="3" t="s">
        <v>341</v>
      </c>
      <c r="C139" s="3" t="s">
        <v>776</v>
      </c>
      <c r="D139" s="3" t="s">
        <v>60</v>
      </c>
      <c r="E139" s="12">
        <v>0</v>
      </c>
      <c r="F139" s="3" t="s">
        <v>60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3">
        <v>0</v>
      </c>
      <c r="Q139" s="12">
        <v>0</v>
      </c>
      <c r="R139" s="12">
        <v>0</v>
      </c>
      <c r="S139" s="12">
        <v>0</v>
      </c>
      <c r="T139" s="24" t="s">
        <v>3</v>
      </c>
      <c r="U139" s="3" t="s">
        <v>766</v>
      </c>
      <c r="V139">
        <f t="shared" si="6"/>
        <v>0</v>
      </c>
      <c r="W139">
        <f t="shared" si="7"/>
        <v>0</v>
      </c>
      <c r="X139" s="24" t="str">
        <f t="shared" si="8"/>
        <v>NO Flow</v>
      </c>
    </row>
    <row r="140" spans="1:24">
      <c r="A140" s="3" t="s">
        <v>66</v>
      </c>
      <c r="B140" s="3" t="s">
        <v>342</v>
      </c>
      <c r="C140" s="3" t="s">
        <v>776</v>
      </c>
      <c r="D140" s="3" t="s">
        <v>60</v>
      </c>
      <c r="E140" s="12">
        <v>0</v>
      </c>
      <c r="F140" s="3" t="s">
        <v>60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3">
        <v>0</v>
      </c>
      <c r="Q140" s="12">
        <v>0</v>
      </c>
      <c r="R140" s="12">
        <v>0</v>
      </c>
      <c r="S140" s="12">
        <v>0</v>
      </c>
      <c r="T140" s="24" t="s">
        <v>3</v>
      </c>
      <c r="U140" s="3" t="s">
        <v>766</v>
      </c>
      <c r="V140">
        <f t="shared" si="6"/>
        <v>0</v>
      </c>
      <c r="W140">
        <f t="shared" si="7"/>
        <v>0</v>
      </c>
      <c r="X140" s="24" t="str">
        <f t="shared" si="8"/>
        <v>NO Flow</v>
      </c>
    </row>
    <row r="141" spans="1:24">
      <c r="A141" s="3" t="s">
        <v>17</v>
      </c>
      <c r="B141" s="3" t="s">
        <v>343</v>
      </c>
      <c r="C141" s="3" t="s">
        <v>776</v>
      </c>
      <c r="D141" s="3" t="s">
        <v>60</v>
      </c>
      <c r="E141" s="12">
        <v>0</v>
      </c>
      <c r="F141" s="3" t="s">
        <v>60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3">
        <v>0</v>
      </c>
      <c r="Q141" s="12">
        <v>0</v>
      </c>
      <c r="R141" s="12">
        <v>0</v>
      </c>
      <c r="S141" s="12">
        <v>0</v>
      </c>
      <c r="T141" s="24" t="s">
        <v>3</v>
      </c>
      <c r="U141" s="3" t="s">
        <v>766</v>
      </c>
      <c r="V141">
        <f t="shared" si="6"/>
        <v>0</v>
      </c>
      <c r="W141">
        <f t="shared" si="7"/>
        <v>0</v>
      </c>
      <c r="X141" s="24" t="str">
        <f t="shared" si="8"/>
        <v>NO Flow</v>
      </c>
    </row>
    <row r="142" spans="1:24">
      <c r="A142" s="3" t="s">
        <v>18</v>
      </c>
      <c r="B142" s="3" t="s">
        <v>344</v>
      </c>
      <c r="C142" s="3" t="s">
        <v>776</v>
      </c>
      <c r="D142" s="3" t="s">
        <v>60</v>
      </c>
      <c r="E142" s="12">
        <v>0</v>
      </c>
      <c r="F142" s="3" t="s">
        <v>60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3">
        <v>0</v>
      </c>
      <c r="Q142" s="12">
        <v>0</v>
      </c>
      <c r="R142" s="12">
        <v>0</v>
      </c>
      <c r="S142" s="12">
        <v>0</v>
      </c>
      <c r="T142" s="24" t="s">
        <v>3</v>
      </c>
      <c r="U142" s="3" t="s">
        <v>766</v>
      </c>
      <c r="V142">
        <f t="shared" si="6"/>
        <v>0</v>
      </c>
      <c r="W142">
        <f t="shared" si="7"/>
        <v>0</v>
      </c>
      <c r="X142" s="24" t="str">
        <f t="shared" si="8"/>
        <v>NO Flow</v>
      </c>
    </row>
    <row r="143" spans="1:24">
      <c r="A143" s="3" t="s">
        <v>19</v>
      </c>
      <c r="B143" s="3" t="s">
        <v>345</v>
      </c>
      <c r="C143" s="3" t="s">
        <v>776</v>
      </c>
      <c r="D143" s="3" t="s">
        <v>60</v>
      </c>
      <c r="E143" s="12">
        <v>0</v>
      </c>
      <c r="F143" s="3" t="s">
        <v>60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3">
        <v>0</v>
      </c>
      <c r="Q143" s="12">
        <v>0</v>
      </c>
      <c r="R143" s="12">
        <v>0</v>
      </c>
      <c r="S143" s="12">
        <v>0</v>
      </c>
      <c r="T143" s="24" t="s">
        <v>3</v>
      </c>
      <c r="U143" s="3" t="s">
        <v>766</v>
      </c>
      <c r="V143">
        <f t="shared" si="6"/>
        <v>0</v>
      </c>
      <c r="W143">
        <f t="shared" si="7"/>
        <v>0</v>
      </c>
      <c r="X143" s="24" t="str">
        <f t="shared" si="8"/>
        <v>NO Flow</v>
      </c>
    </row>
    <row r="144" spans="1:24">
      <c r="A144" s="3" t="s">
        <v>10</v>
      </c>
      <c r="B144" s="3" t="s">
        <v>346</v>
      </c>
      <c r="C144" s="3" t="s">
        <v>776</v>
      </c>
      <c r="D144" s="3" t="s">
        <v>60</v>
      </c>
      <c r="E144" s="12">
        <v>0</v>
      </c>
      <c r="F144" s="3" t="s">
        <v>60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3">
        <v>0</v>
      </c>
      <c r="Q144" s="12">
        <v>0</v>
      </c>
      <c r="R144" s="12">
        <v>0</v>
      </c>
      <c r="S144" s="12">
        <v>0</v>
      </c>
      <c r="T144" s="24" t="s">
        <v>3</v>
      </c>
      <c r="U144" s="3" t="s">
        <v>766</v>
      </c>
      <c r="V144">
        <f t="shared" si="6"/>
        <v>0</v>
      </c>
      <c r="W144">
        <f t="shared" si="7"/>
        <v>0</v>
      </c>
      <c r="X144" s="24" t="str">
        <f t="shared" si="8"/>
        <v>NO Flow</v>
      </c>
    </row>
    <row r="145" spans="1:24">
      <c r="A145" s="3" t="s">
        <v>16</v>
      </c>
      <c r="B145" s="3" t="s">
        <v>347</v>
      </c>
      <c r="C145" s="3" t="s">
        <v>776</v>
      </c>
      <c r="D145" s="3" t="s">
        <v>60</v>
      </c>
      <c r="E145" s="12">
        <v>0</v>
      </c>
      <c r="F145" s="3" t="s">
        <v>60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3">
        <v>0</v>
      </c>
      <c r="Q145" s="12">
        <v>0</v>
      </c>
      <c r="R145" s="12">
        <v>0</v>
      </c>
      <c r="S145" s="12">
        <v>0</v>
      </c>
      <c r="T145" s="24" t="s">
        <v>3</v>
      </c>
      <c r="U145" s="3" t="s">
        <v>766</v>
      </c>
      <c r="V145">
        <f t="shared" si="6"/>
        <v>0</v>
      </c>
      <c r="W145">
        <f t="shared" si="7"/>
        <v>0</v>
      </c>
      <c r="X145" s="24" t="str">
        <f t="shared" si="8"/>
        <v>NO Flow</v>
      </c>
    </row>
    <row r="146" spans="1:24">
      <c r="A146" s="3" t="s">
        <v>21</v>
      </c>
      <c r="B146" s="3" t="s">
        <v>348</v>
      </c>
      <c r="C146" s="3" t="s">
        <v>776</v>
      </c>
      <c r="D146" s="3" t="s">
        <v>60</v>
      </c>
      <c r="E146" s="12">
        <v>0</v>
      </c>
      <c r="F146" s="3" t="s">
        <v>60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3">
        <v>0</v>
      </c>
      <c r="Q146" s="12">
        <v>0</v>
      </c>
      <c r="R146" s="12">
        <v>0</v>
      </c>
      <c r="S146" s="12">
        <v>0</v>
      </c>
      <c r="T146" s="24" t="s">
        <v>3</v>
      </c>
      <c r="U146" s="3" t="s">
        <v>766</v>
      </c>
      <c r="V146">
        <f t="shared" si="6"/>
        <v>0</v>
      </c>
      <c r="W146">
        <f t="shared" si="7"/>
        <v>0</v>
      </c>
      <c r="X146" s="24" t="str">
        <f t="shared" si="8"/>
        <v>NO Flow</v>
      </c>
    </row>
    <row r="147" spans="1:24">
      <c r="A147" s="3" t="s">
        <v>7</v>
      </c>
      <c r="B147" s="3" t="s">
        <v>349</v>
      </c>
      <c r="C147" s="3" t="s">
        <v>776</v>
      </c>
      <c r="D147" s="3" t="s">
        <v>60</v>
      </c>
      <c r="E147" s="12">
        <v>0</v>
      </c>
      <c r="F147" s="3" t="s">
        <v>60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3">
        <v>0</v>
      </c>
      <c r="Q147" s="12">
        <v>0</v>
      </c>
      <c r="R147" s="12">
        <v>0</v>
      </c>
      <c r="S147" s="12">
        <v>0</v>
      </c>
      <c r="T147" s="24" t="s">
        <v>3</v>
      </c>
      <c r="U147" s="3" t="s">
        <v>766</v>
      </c>
      <c r="V147">
        <f t="shared" si="6"/>
        <v>0</v>
      </c>
      <c r="W147">
        <f t="shared" si="7"/>
        <v>0</v>
      </c>
      <c r="X147" s="24" t="str">
        <f t="shared" si="8"/>
        <v>NO Flow</v>
      </c>
    </row>
    <row r="148" spans="1:24">
      <c r="A148" s="3" t="s">
        <v>22</v>
      </c>
      <c r="B148" s="3" t="s">
        <v>350</v>
      </c>
      <c r="C148" s="3" t="s">
        <v>776</v>
      </c>
      <c r="D148" s="3" t="s">
        <v>60</v>
      </c>
      <c r="E148" s="12">
        <v>0</v>
      </c>
      <c r="F148" s="3" t="s">
        <v>60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3">
        <v>0</v>
      </c>
      <c r="Q148" s="12">
        <v>0</v>
      </c>
      <c r="R148" s="12">
        <v>0</v>
      </c>
      <c r="S148" s="12">
        <v>0</v>
      </c>
      <c r="T148" s="24" t="s">
        <v>3</v>
      </c>
      <c r="U148" s="3" t="s">
        <v>766</v>
      </c>
      <c r="V148">
        <f t="shared" si="6"/>
        <v>0</v>
      </c>
      <c r="W148">
        <f t="shared" si="7"/>
        <v>0</v>
      </c>
      <c r="X148" s="24" t="str">
        <f t="shared" si="8"/>
        <v>NO Flow</v>
      </c>
    </row>
    <row r="149" spans="1:24">
      <c r="A149" s="3" t="s">
        <v>23</v>
      </c>
      <c r="B149" s="3" t="s">
        <v>351</v>
      </c>
      <c r="C149" s="3" t="s">
        <v>776</v>
      </c>
      <c r="D149" s="3" t="s">
        <v>60</v>
      </c>
      <c r="E149" s="12">
        <v>0</v>
      </c>
      <c r="F149" s="3" t="s">
        <v>60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3">
        <v>0</v>
      </c>
      <c r="Q149" s="12">
        <v>0</v>
      </c>
      <c r="R149" s="12">
        <v>0</v>
      </c>
      <c r="S149" s="12">
        <v>0</v>
      </c>
      <c r="T149" s="24" t="s">
        <v>3</v>
      </c>
      <c r="U149" s="3" t="s">
        <v>766</v>
      </c>
      <c r="V149">
        <f t="shared" si="6"/>
        <v>0</v>
      </c>
      <c r="W149">
        <f t="shared" si="7"/>
        <v>0</v>
      </c>
      <c r="X149" s="24" t="str">
        <f t="shared" si="8"/>
        <v>NO Flow</v>
      </c>
    </row>
    <row r="150" spans="1:24">
      <c r="A150" s="3" t="s">
        <v>13</v>
      </c>
      <c r="B150" s="3" t="s">
        <v>352</v>
      </c>
      <c r="C150" s="3" t="s">
        <v>776</v>
      </c>
      <c r="D150" s="3" t="s">
        <v>60</v>
      </c>
      <c r="E150" s="12">
        <v>0</v>
      </c>
      <c r="F150" s="3" t="s">
        <v>60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3">
        <v>0</v>
      </c>
      <c r="Q150" s="12">
        <v>0</v>
      </c>
      <c r="R150" s="12">
        <v>0</v>
      </c>
      <c r="S150" s="12">
        <v>0</v>
      </c>
      <c r="T150" s="24" t="s">
        <v>3</v>
      </c>
      <c r="U150" s="3" t="s">
        <v>766</v>
      </c>
      <c r="V150">
        <f t="shared" si="6"/>
        <v>0</v>
      </c>
      <c r="W150">
        <f t="shared" si="7"/>
        <v>0</v>
      </c>
      <c r="X150" s="24" t="str">
        <f t="shared" si="8"/>
        <v>NO Flow</v>
      </c>
    </row>
    <row r="151" spans="1:24">
      <c r="A151" s="3" t="s">
        <v>24</v>
      </c>
      <c r="B151" s="3" t="s">
        <v>353</v>
      </c>
      <c r="C151" s="3" t="s">
        <v>776</v>
      </c>
      <c r="D151" s="3" t="s">
        <v>60</v>
      </c>
      <c r="E151" s="12">
        <v>0</v>
      </c>
      <c r="F151" s="3" t="s">
        <v>60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3">
        <v>0</v>
      </c>
      <c r="Q151" s="12">
        <v>0</v>
      </c>
      <c r="R151" s="12">
        <v>0</v>
      </c>
      <c r="S151" s="12">
        <v>0</v>
      </c>
      <c r="T151" s="24" t="s">
        <v>3</v>
      </c>
      <c r="U151" s="3" t="s">
        <v>766</v>
      </c>
      <c r="V151">
        <f t="shared" si="6"/>
        <v>0</v>
      </c>
      <c r="W151">
        <f t="shared" si="7"/>
        <v>0</v>
      </c>
      <c r="X151" s="24" t="str">
        <f t="shared" si="8"/>
        <v>NO Flow</v>
      </c>
    </row>
    <row r="152" spans="1:24">
      <c r="A152" s="3" t="s">
        <v>25</v>
      </c>
      <c r="B152" s="3" t="s">
        <v>354</v>
      </c>
      <c r="C152" s="3" t="s">
        <v>776</v>
      </c>
      <c r="D152" s="3" t="s">
        <v>60</v>
      </c>
      <c r="E152" s="12">
        <v>0</v>
      </c>
      <c r="F152" s="3" t="s">
        <v>60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3">
        <v>0</v>
      </c>
      <c r="Q152" s="12">
        <v>0</v>
      </c>
      <c r="R152" s="12">
        <v>0</v>
      </c>
      <c r="S152" s="12">
        <v>0</v>
      </c>
      <c r="T152" s="24" t="s">
        <v>3</v>
      </c>
      <c r="U152" s="3" t="s">
        <v>766</v>
      </c>
      <c r="V152">
        <f t="shared" si="6"/>
        <v>0</v>
      </c>
      <c r="W152">
        <f t="shared" si="7"/>
        <v>0</v>
      </c>
      <c r="X152" s="24" t="str">
        <f t="shared" si="8"/>
        <v>NO Flow</v>
      </c>
    </row>
    <row r="153" spans="1:24">
      <c r="A153" s="3" t="s">
        <v>61</v>
      </c>
      <c r="B153" s="3" t="s">
        <v>355</v>
      </c>
      <c r="C153" s="3" t="s">
        <v>326</v>
      </c>
      <c r="D153" s="3" t="s">
        <v>60</v>
      </c>
      <c r="E153" s="12">
        <v>250000</v>
      </c>
      <c r="F153" s="3" t="s">
        <v>60</v>
      </c>
      <c r="G153" s="12">
        <v>250000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3">
        <v>0</v>
      </c>
      <c r="Q153" s="12">
        <v>0</v>
      </c>
      <c r="R153" s="12">
        <v>0</v>
      </c>
      <c r="S153" s="12">
        <v>0</v>
      </c>
      <c r="T153" s="24" t="s">
        <v>3</v>
      </c>
      <c r="U153" s="3" t="s">
        <v>766</v>
      </c>
      <c r="V153">
        <f t="shared" si="6"/>
        <v>0</v>
      </c>
      <c r="W153">
        <f t="shared" si="7"/>
        <v>0</v>
      </c>
      <c r="X153" s="24" t="str">
        <f t="shared" si="8"/>
        <v>NO Flow</v>
      </c>
    </row>
    <row r="154" spans="1:24">
      <c r="A154" s="3" t="s">
        <v>61</v>
      </c>
      <c r="B154" s="3" t="s">
        <v>355</v>
      </c>
      <c r="C154" s="3" t="s">
        <v>265</v>
      </c>
      <c r="D154" s="3" t="s">
        <v>60</v>
      </c>
      <c r="E154" s="12">
        <v>250000</v>
      </c>
      <c r="F154" s="3" t="s">
        <v>60</v>
      </c>
      <c r="G154" s="12">
        <v>250000</v>
      </c>
      <c r="H154" s="12">
        <v>-5520.8499999999995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-5520.8499999999995</v>
      </c>
      <c r="O154" s="12">
        <v>0</v>
      </c>
      <c r="P154" s="13">
        <v>0</v>
      </c>
      <c r="Q154" s="12">
        <v>0</v>
      </c>
      <c r="R154" s="12">
        <v>-5520.8499999999995</v>
      </c>
      <c r="S154" s="12">
        <v>0</v>
      </c>
      <c r="T154" s="24" t="s">
        <v>3</v>
      </c>
      <c r="U154" s="3" t="s">
        <v>762</v>
      </c>
      <c r="V154">
        <f t="shared" si="6"/>
        <v>0</v>
      </c>
      <c r="W154">
        <f t="shared" si="7"/>
        <v>0</v>
      </c>
      <c r="X154" s="24" t="str">
        <f t="shared" si="8"/>
        <v>NO Flow</v>
      </c>
    </row>
    <row r="155" spans="1:24">
      <c r="A155" s="3" t="s">
        <v>70</v>
      </c>
      <c r="B155" s="3" t="s">
        <v>356</v>
      </c>
      <c r="C155" s="3" t="s">
        <v>242</v>
      </c>
      <c r="D155" s="3" t="s">
        <v>60</v>
      </c>
      <c r="E155" s="12">
        <v>100000</v>
      </c>
      <c r="F155" s="3" t="s">
        <v>60</v>
      </c>
      <c r="G155" s="12">
        <v>100000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3">
        <v>0</v>
      </c>
      <c r="Q155" s="12">
        <v>0</v>
      </c>
      <c r="R155" s="12">
        <v>0</v>
      </c>
      <c r="S155" s="12">
        <v>0</v>
      </c>
      <c r="T155" s="24" t="s">
        <v>3</v>
      </c>
      <c r="U155" s="3" t="s">
        <v>766</v>
      </c>
      <c r="V155">
        <f t="shared" si="6"/>
        <v>0</v>
      </c>
      <c r="W155">
        <f t="shared" si="7"/>
        <v>0</v>
      </c>
      <c r="X155" s="24" t="str">
        <f t="shared" si="8"/>
        <v>NO Flow</v>
      </c>
    </row>
    <row r="156" spans="1:24">
      <c r="A156" s="3" t="s">
        <v>61</v>
      </c>
      <c r="B156" s="3" t="s">
        <v>357</v>
      </c>
      <c r="C156" s="3" t="s">
        <v>275</v>
      </c>
      <c r="D156" s="3" t="s">
        <v>60</v>
      </c>
      <c r="E156" s="12">
        <v>250000</v>
      </c>
      <c r="F156" s="3" t="s">
        <v>60</v>
      </c>
      <c r="G156" s="12">
        <v>250000</v>
      </c>
      <c r="H156" s="12">
        <v>-79929.082999999999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-79929.082999999999</v>
      </c>
      <c r="O156" s="12">
        <v>0</v>
      </c>
      <c r="P156" s="13">
        <v>0</v>
      </c>
      <c r="Q156" s="12">
        <v>0</v>
      </c>
      <c r="R156" s="12">
        <v>-79929.082999999999</v>
      </c>
      <c r="S156" s="12">
        <v>0</v>
      </c>
      <c r="T156" s="24" t="s">
        <v>3</v>
      </c>
      <c r="U156" s="3" t="s">
        <v>771</v>
      </c>
      <c r="V156">
        <f t="shared" si="6"/>
        <v>0</v>
      </c>
      <c r="W156">
        <f t="shared" si="7"/>
        <v>0</v>
      </c>
      <c r="X156" s="24" t="str">
        <f t="shared" si="8"/>
        <v>NO Flow</v>
      </c>
    </row>
    <row r="157" spans="1:24">
      <c r="A157" s="3" t="s">
        <v>61</v>
      </c>
      <c r="B157" s="3" t="s">
        <v>357</v>
      </c>
      <c r="C157" s="3" t="s">
        <v>275</v>
      </c>
      <c r="D157" s="3" t="s">
        <v>60</v>
      </c>
      <c r="E157" s="12">
        <v>250000</v>
      </c>
      <c r="F157" s="3" t="s">
        <v>60</v>
      </c>
      <c r="G157" s="12">
        <v>250000</v>
      </c>
      <c r="H157" s="12">
        <v>-79929.082999999999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-79929.082999999999</v>
      </c>
      <c r="O157" s="12">
        <v>0</v>
      </c>
      <c r="P157" s="13">
        <v>0</v>
      </c>
      <c r="Q157" s="12">
        <v>0</v>
      </c>
      <c r="R157" s="12">
        <v>-79929.082999999999</v>
      </c>
      <c r="S157" s="12">
        <v>0</v>
      </c>
      <c r="T157" s="24" t="s">
        <v>3</v>
      </c>
      <c r="U157" s="3" t="s">
        <v>768</v>
      </c>
      <c r="V157">
        <f t="shared" si="6"/>
        <v>0</v>
      </c>
      <c r="W157">
        <f t="shared" si="7"/>
        <v>0</v>
      </c>
      <c r="X157" s="24" t="str">
        <f t="shared" si="8"/>
        <v>NO Flow</v>
      </c>
    </row>
    <row r="158" spans="1:24">
      <c r="A158" s="3" t="s">
        <v>65</v>
      </c>
      <c r="B158" s="3" t="s">
        <v>358</v>
      </c>
      <c r="C158" s="3" t="s">
        <v>275</v>
      </c>
      <c r="D158" s="3" t="s">
        <v>60</v>
      </c>
      <c r="E158" s="12">
        <v>250000</v>
      </c>
      <c r="F158" s="3" t="s">
        <v>60</v>
      </c>
      <c r="G158" s="12">
        <v>250000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3">
        <v>0</v>
      </c>
      <c r="Q158" s="12">
        <v>0</v>
      </c>
      <c r="R158" s="12">
        <v>0</v>
      </c>
      <c r="S158" s="12">
        <v>0</v>
      </c>
      <c r="T158" s="24" t="s">
        <v>3</v>
      </c>
      <c r="U158" s="3" t="s">
        <v>768</v>
      </c>
      <c r="V158">
        <f t="shared" si="6"/>
        <v>0</v>
      </c>
      <c r="W158">
        <f t="shared" si="7"/>
        <v>0</v>
      </c>
      <c r="X158" s="24" t="str">
        <f t="shared" si="8"/>
        <v>NO Flow</v>
      </c>
    </row>
    <row r="159" spans="1:24">
      <c r="A159" s="3" t="s">
        <v>65</v>
      </c>
      <c r="B159" s="3" t="s">
        <v>358</v>
      </c>
      <c r="C159" s="3" t="s">
        <v>275</v>
      </c>
      <c r="D159" s="3" t="s">
        <v>60</v>
      </c>
      <c r="E159" s="12">
        <v>250000</v>
      </c>
      <c r="F159" s="3" t="s">
        <v>60</v>
      </c>
      <c r="G159" s="12">
        <v>250000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3">
        <v>0</v>
      </c>
      <c r="Q159" s="12">
        <v>0</v>
      </c>
      <c r="R159" s="12">
        <v>0</v>
      </c>
      <c r="S159" s="12">
        <v>0</v>
      </c>
      <c r="T159" s="24" t="s">
        <v>3</v>
      </c>
      <c r="U159" s="3" t="s">
        <v>772</v>
      </c>
      <c r="V159">
        <f t="shared" si="6"/>
        <v>0</v>
      </c>
      <c r="W159">
        <f t="shared" si="7"/>
        <v>0</v>
      </c>
      <c r="X159" s="24" t="str">
        <f t="shared" si="8"/>
        <v>NO Flow</v>
      </c>
    </row>
    <row r="160" spans="1:24">
      <c r="A160" s="3" t="s">
        <v>13</v>
      </c>
      <c r="B160" s="3" t="s">
        <v>359</v>
      </c>
      <c r="C160" s="3" t="s">
        <v>234</v>
      </c>
      <c r="D160" s="3" t="s">
        <v>60</v>
      </c>
      <c r="E160" s="12">
        <v>100000</v>
      </c>
      <c r="F160" s="3" t="s">
        <v>60</v>
      </c>
      <c r="G160" s="12">
        <v>100000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3">
        <v>0</v>
      </c>
      <c r="Q160" s="12">
        <v>0</v>
      </c>
      <c r="R160" s="12">
        <v>0</v>
      </c>
      <c r="S160" s="12">
        <v>0</v>
      </c>
      <c r="T160" s="24" t="s">
        <v>3</v>
      </c>
      <c r="U160" s="3" t="s">
        <v>766</v>
      </c>
      <c r="V160">
        <f t="shared" si="6"/>
        <v>0</v>
      </c>
      <c r="W160">
        <f t="shared" si="7"/>
        <v>0</v>
      </c>
      <c r="X160" s="24" t="str">
        <f t="shared" si="8"/>
        <v>NO Flow</v>
      </c>
    </row>
    <row r="161" spans="1:24">
      <c r="A161" s="3" t="s">
        <v>24</v>
      </c>
      <c r="B161" s="3" t="s">
        <v>360</v>
      </c>
      <c r="C161" s="3" t="s">
        <v>234</v>
      </c>
      <c r="D161" s="3" t="s">
        <v>60</v>
      </c>
      <c r="E161" s="12">
        <v>100000</v>
      </c>
      <c r="F161" s="3" t="s">
        <v>60</v>
      </c>
      <c r="G161" s="12">
        <v>100000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3">
        <v>0</v>
      </c>
      <c r="Q161" s="12">
        <v>0</v>
      </c>
      <c r="R161" s="12">
        <v>0</v>
      </c>
      <c r="S161" s="12">
        <v>0</v>
      </c>
      <c r="T161" s="24" t="s">
        <v>3</v>
      </c>
      <c r="U161" s="3" t="s">
        <v>766</v>
      </c>
      <c r="V161">
        <f t="shared" si="6"/>
        <v>0</v>
      </c>
      <c r="W161">
        <f t="shared" si="7"/>
        <v>0</v>
      </c>
      <c r="X161" s="24" t="str">
        <f t="shared" si="8"/>
        <v>NO Flow</v>
      </c>
    </row>
    <row r="162" spans="1:24">
      <c r="A162" s="3" t="s">
        <v>25</v>
      </c>
      <c r="B162" s="3" t="s">
        <v>361</v>
      </c>
      <c r="C162" s="3" t="s">
        <v>234</v>
      </c>
      <c r="D162" s="3" t="s">
        <v>60</v>
      </c>
      <c r="E162" s="12">
        <v>100000</v>
      </c>
      <c r="F162" s="3" t="s">
        <v>60</v>
      </c>
      <c r="G162" s="12">
        <v>100000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3">
        <v>0</v>
      </c>
      <c r="Q162" s="12">
        <v>0</v>
      </c>
      <c r="R162" s="12">
        <v>0</v>
      </c>
      <c r="S162" s="12">
        <v>0</v>
      </c>
      <c r="T162" s="24" t="s">
        <v>3</v>
      </c>
      <c r="U162" s="3" t="s">
        <v>766</v>
      </c>
      <c r="V162">
        <f t="shared" si="6"/>
        <v>0</v>
      </c>
      <c r="W162">
        <f t="shared" si="7"/>
        <v>0</v>
      </c>
      <c r="X162" s="24" t="str">
        <f t="shared" si="8"/>
        <v>NO Flow</v>
      </c>
    </row>
    <row r="163" spans="1:24">
      <c r="A163" s="3" t="s">
        <v>22</v>
      </c>
      <c r="B163" s="3" t="s">
        <v>362</v>
      </c>
      <c r="C163" s="3" t="s">
        <v>247</v>
      </c>
      <c r="D163" s="3" t="s">
        <v>60</v>
      </c>
      <c r="E163" s="12">
        <v>100000</v>
      </c>
      <c r="F163" s="3" t="s">
        <v>60</v>
      </c>
      <c r="G163" s="12">
        <v>100000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3">
        <v>0</v>
      </c>
      <c r="Q163" s="12">
        <v>0</v>
      </c>
      <c r="R163" s="12">
        <v>0</v>
      </c>
      <c r="S163" s="12">
        <v>0</v>
      </c>
      <c r="T163" s="24" t="s">
        <v>3</v>
      </c>
      <c r="U163" s="3" t="s">
        <v>768</v>
      </c>
      <c r="V163">
        <f t="shared" si="6"/>
        <v>0</v>
      </c>
      <c r="W163">
        <f t="shared" si="7"/>
        <v>0</v>
      </c>
      <c r="X163" s="24" t="str">
        <f t="shared" si="8"/>
        <v>NO Flow</v>
      </c>
    </row>
    <row r="164" spans="1:24">
      <c r="A164" s="3" t="s">
        <v>22</v>
      </c>
      <c r="B164" s="3" t="s">
        <v>362</v>
      </c>
      <c r="C164" s="3" t="s">
        <v>247</v>
      </c>
      <c r="D164" s="3" t="s">
        <v>60</v>
      </c>
      <c r="E164" s="12">
        <v>100000</v>
      </c>
      <c r="F164" s="3" t="s">
        <v>60</v>
      </c>
      <c r="G164" s="12">
        <v>100000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3">
        <v>0</v>
      </c>
      <c r="Q164" s="12">
        <v>0</v>
      </c>
      <c r="R164" s="12">
        <v>0</v>
      </c>
      <c r="S164" s="12">
        <v>0</v>
      </c>
      <c r="T164" s="24" t="s">
        <v>3</v>
      </c>
      <c r="U164" s="3" t="s">
        <v>772</v>
      </c>
      <c r="V164">
        <f t="shared" si="6"/>
        <v>0</v>
      </c>
      <c r="W164">
        <f t="shared" si="7"/>
        <v>0</v>
      </c>
      <c r="X164" s="24" t="str">
        <f t="shared" si="8"/>
        <v>NO Flow</v>
      </c>
    </row>
    <row r="165" spans="1:24">
      <c r="A165" s="3" t="s">
        <v>7</v>
      </c>
      <c r="B165" s="3" t="s">
        <v>363</v>
      </c>
      <c r="C165" s="3" t="s">
        <v>247</v>
      </c>
      <c r="D165" s="3" t="s">
        <v>60</v>
      </c>
      <c r="E165" s="12">
        <v>100000</v>
      </c>
      <c r="F165" s="3" t="s">
        <v>60</v>
      </c>
      <c r="G165" s="12">
        <v>100000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3">
        <v>0</v>
      </c>
      <c r="Q165" s="12">
        <v>0</v>
      </c>
      <c r="R165" s="12">
        <v>0</v>
      </c>
      <c r="S165" s="12">
        <v>0</v>
      </c>
      <c r="T165" s="24" t="s">
        <v>3</v>
      </c>
      <c r="U165" s="3" t="s">
        <v>766</v>
      </c>
      <c r="V165">
        <f t="shared" si="6"/>
        <v>0</v>
      </c>
      <c r="W165">
        <f t="shared" si="7"/>
        <v>0</v>
      </c>
      <c r="X165" s="24" t="str">
        <f t="shared" si="8"/>
        <v>NO Flow</v>
      </c>
    </row>
    <row r="166" spans="1:24">
      <c r="A166" s="3" t="s">
        <v>23</v>
      </c>
      <c r="B166" s="3" t="s">
        <v>364</v>
      </c>
      <c r="C166" s="3" t="s">
        <v>247</v>
      </c>
      <c r="D166" s="3" t="s">
        <v>60</v>
      </c>
      <c r="E166" s="12">
        <v>100000</v>
      </c>
      <c r="F166" s="3" t="s">
        <v>60</v>
      </c>
      <c r="G166" s="12">
        <v>100000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3">
        <v>0</v>
      </c>
      <c r="Q166" s="12">
        <v>0</v>
      </c>
      <c r="R166" s="12">
        <v>0</v>
      </c>
      <c r="S166" s="12">
        <v>0</v>
      </c>
      <c r="T166" s="24" t="s">
        <v>3</v>
      </c>
      <c r="U166" s="3" t="s">
        <v>772</v>
      </c>
      <c r="V166">
        <f t="shared" si="6"/>
        <v>0</v>
      </c>
      <c r="W166">
        <f t="shared" si="7"/>
        <v>0</v>
      </c>
      <c r="X166" s="24" t="str">
        <f t="shared" si="8"/>
        <v>NO Flow</v>
      </c>
    </row>
    <row r="167" spans="1:24">
      <c r="A167" s="3" t="s">
        <v>23</v>
      </c>
      <c r="B167" s="3" t="s">
        <v>364</v>
      </c>
      <c r="C167" s="3" t="s">
        <v>247</v>
      </c>
      <c r="D167" s="3" t="s">
        <v>60</v>
      </c>
      <c r="E167" s="12">
        <v>100000</v>
      </c>
      <c r="F167" s="3" t="s">
        <v>60</v>
      </c>
      <c r="G167" s="12">
        <v>100000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3">
        <v>0</v>
      </c>
      <c r="Q167" s="12">
        <v>0</v>
      </c>
      <c r="R167" s="12">
        <v>0</v>
      </c>
      <c r="S167" s="12">
        <v>0</v>
      </c>
      <c r="T167" s="24" t="s">
        <v>3</v>
      </c>
      <c r="U167" s="3" t="s">
        <v>768</v>
      </c>
      <c r="V167">
        <f t="shared" si="6"/>
        <v>0</v>
      </c>
      <c r="W167">
        <f t="shared" si="7"/>
        <v>0</v>
      </c>
      <c r="X167" s="24" t="str">
        <f t="shared" si="8"/>
        <v>NO Flow</v>
      </c>
    </row>
    <row r="168" spans="1:24">
      <c r="A168" s="3" t="s">
        <v>21</v>
      </c>
      <c r="B168" s="3" t="s">
        <v>365</v>
      </c>
      <c r="C168" s="3" t="s">
        <v>247</v>
      </c>
      <c r="D168" s="3" t="s">
        <v>60</v>
      </c>
      <c r="E168" s="12">
        <v>100000</v>
      </c>
      <c r="F168" s="3" t="s">
        <v>60</v>
      </c>
      <c r="G168" s="12">
        <v>100000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3">
        <v>0</v>
      </c>
      <c r="Q168" s="12">
        <v>0</v>
      </c>
      <c r="R168" s="12">
        <v>0</v>
      </c>
      <c r="S168" s="12">
        <v>0</v>
      </c>
      <c r="T168" s="24" t="s">
        <v>3</v>
      </c>
      <c r="U168" s="3" t="s">
        <v>768</v>
      </c>
      <c r="V168">
        <f t="shared" si="6"/>
        <v>0</v>
      </c>
      <c r="W168">
        <f t="shared" si="7"/>
        <v>0</v>
      </c>
      <c r="X168" s="24" t="str">
        <f t="shared" si="8"/>
        <v>NO Flow</v>
      </c>
    </row>
    <row r="169" spans="1:24">
      <c r="A169" s="3" t="s">
        <v>21</v>
      </c>
      <c r="B169" s="3" t="s">
        <v>365</v>
      </c>
      <c r="C169" s="3" t="s">
        <v>247</v>
      </c>
      <c r="D169" s="3" t="s">
        <v>60</v>
      </c>
      <c r="E169" s="12">
        <v>100000</v>
      </c>
      <c r="F169" s="3" t="s">
        <v>60</v>
      </c>
      <c r="G169" s="12">
        <v>100000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3">
        <v>0</v>
      </c>
      <c r="Q169" s="12">
        <v>0</v>
      </c>
      <c r="R169" s="12">
        <v>0</v>
      </c>
      <c r="S169" s="12">
        <v>0</v>
      </c>
      <c r="T169" s="24" t="s">
        <v>3</v>
      </c>
      <c r="U169" s="3" t="s">
        <v>772</v>
      </c>
      <c r="V169">
        <f t="shared" si="6"/>
        <v>0</v>
      </c>
      <c r="W169">
        <f t="shared" si="7"/>
        <v>0</v>
      </c>
      <c r="X169" s="24" t="str">
        <f t="shared" si="8"/>
        <v>NO Flow</v>
      </c>
    </row>
    <row r="170" spans="1:24">
      <c r="A170" s="3" t="s">
        <v>10</v>
      </c>
      <c r="B170" s="3" t="s">
        <v>366</v>
      </c>
      <c r="C170" s="3" t="s">
        <v>247</v>
      </c>
      <c r="D170" s="3" t="s">
        <v>60</v>
      </c>
      <c r="E170" s="12">
        <v>100000</v>
      </c>
      <c r="F170" s="3" t="s">
        <v>60</v>
      </c>
      <c r="G170" s="12">
        <v>100000</v>
      </c>
      <c r="H170" s="12">
        <v>18854.900000000001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18854.900000000001</v>
      </c>
      <c r="O170" s="12">
        <v>0</v>
      </c>
      <c r="P170" s="13">
        <v>0</v>
      </c>
      <c r="Q170" s="12">
        <v>0</v>
      </c>
      <c r="R170" s="12">
        <v>18854.900000000001</v>
      </c>
      <c r="S170" s="12">
        <v>0</v>
      </c>
      <c r="T170" s="24" t="s">
        <v>3</v>
      </c>
      <c r="U170" s="3" t="s">
        <v>772</v>
      </c>
      <c r="V170">
        <f t="shared" si="6"/>
        <v>0</v>
      </c>
      <c r="W170">
        <f t="shared" si="7"/>
        <v>0</v>
      </c>
      <c r="X170" s="24" t="str">
        <f t="shared" si="8"/>
        <v>NO Flow</v>
      </c>
    </row>
    <row r="171" spans="1:24">
      <c r="A171" s="3" t="s">
        <v>10</v>
      </c>
      <c r="B171" s="3" t="s">
        <v>366</v>
      </c>
      <c r="C171" s="3" t="s">
        <v>247</v>
      </c>
      <c r="D171" s="3" t="s">
        <v>60</v>
      </c>
      <c r="E171" s="12">
        <v>100000</v>
      </c>
      <c r="F171" s="3" t="s">
        <v>60</v>
      </c>
      <c r="G171" s="12">
        <v>100000</v>
      </c>
      <c r="H171" s="12">
        <v>18854.900000000001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18854.900000000001</v>
      </c>
      <c r="O171" s="12">
        <v>0</v>
      </c>
      <c r="P171" s="13">
        <v>0</v>
      </c>
      <c r="Q171" s="12">
        <v>0</v>
      </c>
      <c r="R171" s="12">
        <v>18854.900000000001</v>
      </c>
      <c r="S171" s="12">
        <v>0</v>
      </c>
      <c r="T171" s="24" t="s">
        <v>3</v>
      </c>
      <c r="U171" s="3" t="s">
        <v>768</v>
      </c>
      <c r="V171">
        <f t="shared" si="6"/>
        <v>0</v>
      </c>
      <c r="W171">
        <f t="shared" si="7"/>
        <v>0</v>
      </c>
      <c r="X171" s="24" t="str">
        <f t="shared" si="8"/>
        <v>NO Flow</v>
      </c>
    </row>
    <row r="172" spans="1:24">
      <c r="A172" s="3" t="s">
        <v>19</v>
      </c>
      <c r="B172" s="3" t="s">
        <v>367</v>
      </c>
      <c r="C172" s="3" t="s">
        <v>247</v>
      </c>
      <c r="D172" s="3" t="s">
        <v>60</v>
      </c>
      <c r="E172" s="12">
        <v>100000</v>
      </c>
      <c r="F172" s="3" t="s">
        <v>60</v>
      </c>
      <c r="G172" s="12">
        <v>100000</v>
      </c>
      <c r="H172" s="12">
        <v>-156665</v>
      </c>
      <c r="I172" s="12">
        <v>10000</v>
      </c>
      <c r="J172" s="12">
        <v>0</v>
      </c>
      <c r="K172" s="12">
        <v>0</v>
      </c>
      <c r="L172" s="12">
        <v>0</v>
      </c>
      <c r="M172" s="12">
        <v>-160000</v>
      </c>
      <c r="N172" s="12">
        <v>-156665</v>
      </c>
      <c r="O172" s="12">
        <v>0</v>
      </c>
      <c r="P172" s="13">
        <v>0</v>
      </c>
      <c r="Q172" s="12">
        <v>0</v>
      </c>
      <c r="R172" s="12">
        <v>-156665</v>
      </c>
      <c r="S172" s="12">
        <v>-160000</v>
      </c>
      <c r="T172" s="24" t="s">
        <v>3</v>
      </c>
      <c r="U172" s="3" t="s">
        <v>769</v>
      </c>
      <c r="V172">
        <f t="shared" si="6"/>
        <v>4</v>
      </c>
      <c r="W172">
        <f t="shared" si="7"/>
        <v>0</v>
      </c>
      <c r="X172" s="24" t="str">
        <f t="shared" si="8"/>
        <v>Outflow</v>
      </c>
    </row>
    <row r="173" spans="1:24">
      <c r="A173" s="3" t="s">
        <v>19</v>
      </c>
      <c r="B173" s="3" t="s">
        <v>367</v>
      </c>
      <c r="C173" s="3" t="s">
        <v>247</v>
      </c>
      <c r="D173" s="3" t="s">
        <v>60</v>
      </c>
      <c r="E173" s="12">
        <v>100000</v>
      </c>
      <c r="F173" s="3" t="s">
        <v>60</v>
      </c>
      <c r="G173" s="12">
        <v>100000</v>
      </c>
      <c r="H173" s="12">
        <v>-156665</v>
      </c>
      <c r="I173" s="12">
        <v>10000</v>
      </c>
      <c r="J173" s="12">
        <v>0</v>
      </c>
      <c r="K173" s="12">
        <v>0</v>
      </c>
      <c r="L173" s="12">
        <v>0</v>
      </c>
      <c r="M173" s="12">
        <v>0</v>
      </c>
      <c r="N173" s="12">
        <v>-156665</v>
      </c>
      <c r="O173" s="12">
        <v>0</v>
      </c>
      <c r="P173" s="13">
        <v>0</v>
      </c>
      <c r="Q173" s="12">
        <v>0</v>
      </c>
      <c r="R173" s="12">
        <v>-156665</v>
      </c>
      <c r="S173" s="12">
        <v>0</v>
      </c>
      <c r="T173" s="24" t="s">
        <v>3</v>
      </c>
      <c r="U173" s="3" t="s">
        <v>768</v>
      </c>
      <c r="V173">
        <f t="shared" si="6"/>
        <v>0</v>
      </c>
      <c r="W173">
        <f t="shared" si="7"/>
        <v>0</v>
      </c>
      <c r="X173" s="24" t="str">
        <f t="shared" si="8"/>
        <v>NO Flow</v>
      </c>
    </row>
    <row r="174" spans="1:24">
      <c r="A174" s="3" t="s">
        <v>19</v>
      </c>
      <c r="B174" s="3" t="s">
        <v>367</v>
      </c>
      <c r="C174" s="3" t="s">
        <v>247</v>
      </c>
      <c r="D174" s="3" t="s">
        <v>60</v>
      </c>
      <c r="E174" s="12">
        <v>100000</v>
      </c>
      <c r="F174" s="3" t="s">
        <v>60</v>
      </c>
      <c r="G174" s="12">
        <v>100000</v>
      </c>
      <c r="H174" s="12">
        <v>-156665</v>
      </c>
      <c r="I174" s="12">
        <v>10000</v>
      </c>
      <c r="J174" s="12">
        <v>0</v>
      </c>
      <c r="K174" s="12">
        <v>0</v>
      </c>
      <c r="L174" s="12">
        <v>0</v>
      </c>
      <c r="M174" s="12">
        <v>-10000</v>
      </c>
      <c r="N174" s="12">
        <v>-156665</v>
      </c>
      <c r="O174" s="12">
        <v>0</v>
      </c>
      <c r="P174" s="13">
        <v>0</v>
      </c>
      <c r="Q174" s="12">
        <v>0</v>
      </c>
      <c r="R174" s="12">
        <v>-156665</v>
      </c>
      <c r="S174" s="12">
        <v>-10000</v>
      </c>
      <c r="T174" s="24" t="s">
        <v>3</v>
      </c>
      <c r="U174" s="3" t="s">
        <v>778</v>
      </c>
      <c r="V174">
        <f t="shared" si="6"/>
        <v>0</v>
      </c>
      <c r="W174">
        <f t="shared" si="7"/>
        <v>0</v>
      </c>
      <c r="X174" s="24" t="str">
        <f t="shared" si="8"/>
        <v>NO Flow</v>
      </c>
    </row>
    <row r="175" spans="1:24">
      <c r="A175" s="3" t="s">
        <v>18</v>
      </c>
      <c r="B175" s="3" t="s">
        <v>368</v>
      </c>
      <c r="C175" s="3" t="s">
        <v>247</v>
      </c>
      <c r="D175" s="3" t="s">
        <v>60</v>
      </c>
      <c r="E175" s="12">
        <v>100000</v>
      </c>
      <c r="F175" s="3" t="s">
        <v>60</v>
      </c>
      <c r="G175" s="12">
        <v>100000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3">
        <v>0</v>
      </c>
      <c r="Q175" s="12">
        <v>0</v>
      </c>
      <c r="R175" s="12">
        <v>0</v>
      </c>
      <c r="S175" s="12">
        <v>0</v>
      </c>
      <c r="T175" s="24" t="s">
        <v>3</v>
      </c>
      <c r="U175" s="3" t="s">
        <v>772</v>
      </c>
      <c r="V175">
        <f t="shared" si="6"/>
        <v>0</v>
      </c>
      <c r="W175">
        <f t="shared" si="7"/>
        <v>0</v>
      </c>
      <c r="X175" s="24" t="str">
        <f t="shared" si="8"/>
        <v>NO Flow</v>
      </c>
    </row>
    <row r="176" spans="1:24">
      <c r="A176" s="3" t="s">
        <v>18</v>
      </c>
      <c r="B176" s="3" t="s">
        <v>368</v>
      </c>
      <c r="C176" s="3" t="s">
        <v>247</v>
      </c>
      <c r="D176" s="3" t="s">
        <v>60</v>
      </c>
      <c r="E176" s="12">
        <v>100000</v>
      </c>
      <c r="F176" s="3" t="s">
        <v>60</v>
      </c>
      <c r="G176" s="12">
        <v>100000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3">
        <v>0</v>
      </c>
      <c r="Q176" s="12">
        <v>0</v>
      </c>
      <c r="R176" s="12">
        <v>0</v>
      </c>
      <c r="S176" s="12">
        <v>0</v>
      </c>
      <c r="T176" s="24" t="s">
        <v>3</v>
      </c>
      <c r="U176" s="3" t="s">
        <v>768</v>
      </c>
      <c r="V176">
        <f t="shared" si="6"/>
        <v>0</v>
      </c>
      <c r="W176">
        <f t="shared" si="7"/>
        <v>0</v>
      </c>
      <c r="X176" s="24" t="str">
        <f t="shared" si="8"/>
        <v>NO Flow</v>
      </c>
    </row>
    <row r="177" spans="1:24">
      <c r="A177" s="3" t="s">
        <v>17</v>
      </c>
      <c r="B177" s="3" t="s">
        <v>369</v>
      </c>
      <c r="C177" s="3" t="s">
        <v>247</v>
      </c>
      <c r="D177" s="3" t="s">
        <v>60</v>
      </c>
      <c r="E177" s="12">
        <v>100000</v>
      </c>
      <c r="F177" s="3" t="s">
        <v>60</v>
      </c>
      <c r="G177" s="12">
        <v>100000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3">
        <v>0</v>
      </c>
      <c r="Q177" s="12">
        <v>0</v>
      </c>
      <c r="R177" s="12">
        <v>0</v>
      </c>
      <c r="S177" s="12">
        <v>0</v>
      </c>
      <c r="T177" s="24" t="s">
        <v>3</v>
      </c>
      <c r="U177" s="3" t="s">
        <v>772</v>
      </c>
      <c r="V177">
        <f t="shared" si="6"/>
        <v>0</v>
      </c>
      <c r="W177">
        <f t="shared" si="7"/>
        <v>0</v>
      </c>
      <c r="X177" s="24" t="str">
        <f t="shared" si="8"/>
        <v>NO Flow</v>
      </c>
    </row>
    <row r="178" spans="1:24">
      <c r="A178" s="3" t="s">
        <v>17</v>
      </c>
      <c r="B178" s="3" t="s">
        <v>369</v>
      </c>
      <c r="C178" s="3" t="s">
        <v>247</v>
      </c>
      <c r="D178" s="3" t="s">
        <v>60</v>
      </c>
      <c r="E178" s="12">
        <v>100000</v>
      </c>
      <c r="F178" s="3" t="s">
        <v>60</v>
      </c>
      <c r="G178" s="12">
        <v>100000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3">
        <v>0</v>
      </c>
      <c r="Q178" s="12">
        <v>0</v>
      </c>
      <c r="R178" s="12">
        <v>0</v>
      </c>
      <c r="S178" s="12">
        <v>0</v>
      </c>
      <c r="T178" s="24" t="s">
        <v>3</v>
      </c>
      <c r="U178" s="3" t="s">
        <v>768</v>
      </c>
      <c r="V178">
        <f t="shared" si="6"/>
        <v>0</v>
      </c>
      <c r="W178">
        <f t="shared" si="7"/>
        <v>0</v>
      </c>
      <c r="X178" s="24" t="str">
        <f t="shared" si="8"/>
        <v>NO Flow</v>
      </c>
    </row>
    <row r="179" spans="1:24">
      <c r="A179" s="3" t="s">
        <v>66</v>
      </c>
      <c r="B179" s="3" t="s">
        <v>370</v>
      </c>
      <c r="C179" s="3" t="s">
        <v>247</v>
      </c>
      <c r="D179" s="3" t="s">
        <v>60</v>
      </c>
      <c r="E179" s="12">
        <v>100000</v>
      </c>
      <c r="F179" s="3" t="s">
        <v>60</v>
      </c>
      <c r="G179" s="12">
        <v>100000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3">
        <v>0</v>
      </c>
      <c r="Q179" s="12">
        <v>0</v>
      </c>
      <c r="R179" s="12">
        <v>0</v>
      </c>
      <c r="S179" s="12">
        <v>0</v>
      </c>
      <c r="T179" s="24" t="s">
        <v>3</v>
      </c>
      <c r="U179" s="3" t="s">
        <v>768</v>
      </c>
      <c r="V179">
        <f t="shared" si="6"/>
        <v>0</v>
      </c>
      <c r="W179">
        <f t="shared" si="7"/>
        <v>0</v>
      </c>
      <c r="X179" s="24" t="str">
        <f t="shared" si="8"/>
        <v>NO Flow</v>
      </c>
    </row>
    <row r="180" spans="1:24">
      <c r="A180" s="3" t="s">
        <v>66</v>
      </c>
      <c r="B180" s="3" t="s">
        <v>370</v>
      </c>
      <c r="C180" s="3" t="s">
        <v>247</v>
      </c>
      <c r="D180" s="3" t="s">
        <v>60</v>
      </c>
      <c r="E180" s="12">
        <v>100000</v>
      </c>
      <c r="F180" s="3" t="s">
        <v>60</v>
      </c>
      <c r="G180" s="12">
        <v>100000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3">
        <v>0</v>
      </c>
      <c r="Q180" s="12">
        <v>0</v>
      </c>
      <c r="R180" s="12">
        <v>0</v>
      </c>
      <c r="S180" s="12">
        <v>0</v>
      </c>
      <c r="T180" s="24" t="s">
        <v>3</v>
      </c>
      <c r="U180" s="3" t="s">
        <v>772</v>
      </c>
      <c r="V180">
        <f t="shared" si="6"/>
        <v>0</v>
      </c>
      <c r="W180">
        <f t="shared" si="7"/>
        <v>0</v>
      </c>
      <c r="X180" s="24" t="str">
        <f t="shared" si="8"/>
        <v>NO Flow</v>
      </c>
    </row>
    <row r="181" spans="1:24">
      <c r="A181" s="3" t="s">
        <v>16</v>
      </c>
      <c r="B181" s="3" t="s">
        <v>371</v>
      </c>
      <c r="C181" s="3" t="s">
        <v>247</v>
      </c>
      <c r="D181" s="3" t="s">
        <v>60</v>
      </c>
      <c r="E181" s="12">
        <v>100000</v>
      </c>
      <c r="F181" s="3" t="s">
        <v>60</v>
      </c>
      <c r="G181" s="12">
        <v>100000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3">
        <v>0</v>
      </c>
      <c r="Q181" s="12">
        <v>0</v>
      </c>
      <c r="R181" s="12">
        <v>0</v>
      </c>
      <c r="S181" s="12">
        <v>0</v>
      </c>
      <c r="T181" s="24" t="s">
        <v>3</v>
      </c>
      <c r="U181" s="3" t="s">
        <v>768</v>
      </c>
      <c r="V181">
        <f t="shared" si="6"/>
        <v>0</v>
      </c>
      <c r="W181">
        <f t="shared" si="7"/>
        <v>0</v>
      </c>
      <c r="X181" s="24" t="str">
        <f t="shared" si="8"/>
        <v>NO Flow</v>
      </c>
    </row>
    <row r="182" spans="1:24">
      <c r="A182" s="3" t="s">
        <v>16</v>
      </c>
      <c r="B182" s="3" t="s">
        <v>371</v>
      </c>
      <c r="C182" s="3" t="s">
        <v>247</v>
      </c>
      <c r="D182" s="3" t="s">
        <v>60</v>
      </c>
      <c r="E182" s="12">
        <v>100000</v>
      </c>
      <c r="F182" s="3" t="s">
        <v>60</v>
      </c>
      <c r="G182" s="12">
        <v>100000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3">
        <v>0</v>
      </c>
      <c r="Q182" s="12">
        <v>0</v>
      </c>
      <c r="R182" s="12">
        <v>0</v>
      </c>
      <c r="S182" s="12">
        <v>0</v>
      </c>
      <c r="T182" s="24" t="s">
        <v>3</v>
      </c>
      <c r="U182" s="3" t="s">
        <v>772</v>
      </c>
      <c r="V182">
        <f t="shared" si="6"/>
        <v>0</v>
      </c>
      <c r="W182">
        <f t="shared" si="7"/>
        <v>0</v>
      </c>
      <c r="X182" s="24" t="str">
        <f t="shared" si="8"/>
        <v>NO Flow</v>
      </c>
    </row>
    <row r="183" spans="1:24">
      <c r="A183" s="3" t="s">
        <v>24</v>
      </c>
      <c r="B183" s="3" t="s">
        <v>372</v>
      </c>
      <c r="C183" s="3" t="s">
        <v>230</v>
      </c>
      <c r="D183" s="3" t="s">
        <v>60</v>
      </c>
      <c r="E183" s="12">
        <v>100000</v>
      </c>
      <c r="F183" s="3" t="s">
        <v>60</v>
      </c>
      <c r="G183" s="12">
        <v>100000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3">
        <v>0</v>
      </c>
      <c r="Q183" s="12">
        <v>0</v>
      </c>
      <c r="R183" s="12">
        <v>0</v>
      </c>
      <c r="S183" s="12">
        <v>0</v>
      </c>
      <c r="T183" s="24" t="s">
        <v>3</v>
      </c>
      <c r="U183" s="3" t="s">
        <v>766</v>
      </c>
      <c r="V183">
        <f t="shared" si="6"/>
        <v>0</v>
      </c>
      <c r="W183">
        <f t="shared" si="7"/>
        <v>0</v>
      </c>
      <c r="X183" s="24" t="str">
        <f t="shared" si="8"/>
        <v>NO Flow</v>
      </c>
    </row>
    <row r="184" spans="1:24">
      <c r="A184" s="3" t="s">
        <v>20</v>
      </c>
      <c r="B184" s="3" t="s">
        <v>374</v>
      </c>
      <c r="C184" s="3" t="s">
        <v>247</v>
      </c>
      <c r="D184" s="3" t="s">
        <v>60</v>
      </c>
      <c r="E184" s="12">
        <v>100000</v>
      </c>
      <c r="F184" s="3" t="s">
        <v>60</v>
      </c>
      <c r="G184" s="12">
        <v>100000</v>
      </c>
      <c r="H184" s="12">
        <v>-15111.399000000001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-15111.399000000001</v>
      </c>
      <c r="O184" s="12">
        <v>0</v>
      </c>
      <c r="P184" s="13">
        <v>0</v>
      </c>
      <c r="Q184" s="12">
        <v>0</v>
      </c>
      <c r="R184" s="12">
        <v>-15111.399000000001</v>
      </c>
      <c r="S184" s="12">
        <v>0</v>
      </c>
      <c r="T184" s="24" t="s">
        <v>3</v>
      </c>
      <c r="U184" s="3" t="s">
        <v>768</v>
      </c>
      <c r="V184">
        <f t="shared" si="6"/>
        <v>0</v>
      </c>
      <c r="W184">
        <f t="shared" si="7"/>
        <v>0</v>
      </c>
      <c r="X184" s="24" t="str">
        <f t="shared" si="8"/>
        <v>NO Flow</v>
      </c>
    </row>
    <row r="185" spans="1:24">
      <c r="A185" s="3" t="s">
        <v>20</v>
      </c>
      <c r="B185" s="3" t="s">
        <v>374</v>
      </c>
      <c r="C185" s="3" t="s">
        <v>247</v>
      </c>
      <c r="D185" s="3" t="s">
        <v>60</v>
      </c>
      <c r="E185" s="12">
        <v>100000</v>
      </c>
      <c r="F185" s="3" t="s">
        <v>60</v>
      </c>
      <c r="G185" s="12">
        <v>100000</v>
      </c>
      <c r="H185" s="12">
        <v>-15111.399000000001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-15111.399000000001</v>
      </c>
      <c r="O185" s="12">
        <v>0</v>
      </c>
      <c r="P185" s="13">
        <v>0</v>
      </c>
      <c r="Q185" s="12">
        <v>0</v>
      </c>
      <c r="R185" s="12">
        <v>-15111.399000000001</v>
      </c>
      <c r="S185" s="12">
        <v>0</v>
      </c>
      <c r="T185" s="24" t="s">
        <v>3</v>
      </c>
      <c r="U185" s="3" t="s">
        <v>771</v>
      </c>
      <c r="V185">
        <f t="shared" si="6"/>
        <v>0</v>
      </c>
      <c r="W185">
        <f t="shared" si="7"/>
        <v>0</v>
      </c>
      <c r="X185" s="24" t="str">
        <f t="shared" si="8"/>
        <v>NO Flow</v>
      </c>
    </row>
    <row r="186" spans="1:24">
      <c r="A186" s="3" t="s">
        <v>13</v>
      </c>
      <c r="B186" s="3" t="s">
        <v>375</v>
      </c>
      <c r="C186" s="3" t="s">
        <v>230</v>
      </c>
      <c r="D186" s="3" t="s">
        <v>60</v>
      </c>
      <c r="E186" s="12">
        <v>100000</v>
      </c>
      <c r="F186" s="3" t="s">
        <v>60</v>
      </c>
      <c r="G186" s="12">
        <v>100000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3">
        <v>0</v>
      </c>
      <c r="Q186" s="12">
        <v>0</v>
      </c>
      <c r="R186" s="12">
        <v>0</v>
      </c>
      <c r="S186" s="12">
        <v>0</v>
      </c>
      <c r="T186" s="24" t="s">
        <v>3</v>
      </c>
      <c r="U186" s="3" t="s">
        <v>766</v>
      </c>
      <c r="V186">
        <f t="shared" si="6"/>
        <v>0</v>
      </c>
      <c r="W186">
        <f t="shared" si="7"/>
        <v>0</v>
      </c>
      <c r="X186" s="24" t="str">
        <f t="shared" si="8"/>
        <v>NO Flow</v>
      </c>
    </row>
    <row r="187" spans="1:24">
      <c r="A187" s="3" t="s">
        <v>25</v>
      </c>
      <c r="B187" s="3" t="s">
        <v>376</v>
      </c>
      <c r="C187" s="3" t="s">
        <v>230</v>
      </c>
      <c r="D187" s="3" t="s">
        <v>60</v>
      </c>
      <c r="E187" s="12">
        <v>100000</v>
      </c>
      <c r="F187" s="3" t="s">
        <v>60</v>
      </c>
      <c r="G187" s="12">
        <v>100000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3">
        <v>0</v>
      </c>
      <c r="Q187" s="12">
        <v>0</v>
      </c>
      <c r="R187" s="12">
        <v>0</v>
      </c>
      <c r="S187" s="12">
        <v>0</v>
      </c>
      <c r="T187" s="24" t="s">
        <v>3</v>
      </c>
      <c r="U187" s="3" t="s">
        <v>766</v>
      </c>
      <c r="V187">
        <f t="shared" si="6"/>
        <v>0</v>
      </c>
      <c r="W187">
        <f t="shared" si="7"/>
        <v>0</v>
      </c>
      <c r="X187" s="24" t="str">
        <f t="shared" si="8"/>
        <v>NO Flow</v>
      </c>
    </row>
    <row r="188" spans="1:24">
      <c r="A188" s="3" t="s">
        <v>13</v>
      </c>
      <c r="B188" s="3" t="s">
        <v>377</v>
      </c>
      <c r="C188" s="3" t="s">
        <v>242</v>
      </c>
      <c r="D188" s="3" t="s">
        <v>60</v>
      </c>
      <c r="E188" s="12">
        <v>100000</v>
      </c>
      <c r="F188" s="3" t="s">
        <v>60</v>
      </c>
      <c r="G188" s="12">
        <v>100000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3">
        <v>0</v>
      </c>
      <c r="Q188" s="12">
        <v>0</v>
      </c>
      <c r="R188" s="12">
        <v>0</v>
      </c>
      <c r="S188" s="12">
        <v>0</v>
      </c>
      <c r="T188" s="24" t="s">
        <v>3</v>
      </c>
      <c r="U188" s="3" t="s">
        <v>766</v>
      </c>
      <c r="V188">
        <f t="shared" si="6"/>
        <v>0</v>
      </c>
      <c r="W188">
        <f t="shared" si="7"/>
        <v>0</v>
      </c>
      <c r="X188" s="24" t="str">
        <f t="shared" si="8"/>
        <v>NO Flow</v>
      </c>
    </row>
    <row r="189" spans="1:24">
      <c r="A189" s="3" t="s">
        <v>25</v>
      </c>
      <c r="B189" s="3" t="s">
        <v>378</v>
      </c>
      <c r="C189" s="3" t="s">
        <v>242</v>
      </c>
      <c r="D189" s="3" t="s">
        <v>60</v>
      </c>
      <c r="E189" s="12">
        <v>100000</v>
      </c>
      <c r="F189" s="3" t="s">
        <v>60</v>
      </c>
      <c r="G189" s="12">
        <v>100000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3">
        <v>0</v>
      </c>
      <c r="Q189" s="12">
        <v>0</v>
      </c>
      <c r="R189" s="12">
        <v>0</v>
      </c>
      <c r="S189" s="12">
        <v>0</v>
      </c>
      <c r="T189" s="24" t="s">
        <v>3</v>
      </c>
      <c r="U189" s="3" t="s">
        <v>766</v>
      </c>
      <c r="V189">
        <f t="shared" si="6"/>
        <v>0</v>
      </c>
      <c r="W189">
        <f t="shared" si="7"/>
        <v>0</v>
      </c>
      <c r="X189" s="24" t="str">
        <f t="shared" si="8"/>
        <v>NO Flow</v>
      </c>
    </row>
    <row r="190" spans="1:24">
      <c r="A190" s="3" t="s">
        <v>20</v>
      </c>
      <c r="B190" s="3" t="s">
        <v>379</v>
      </c>
      <c r="C190" s="3" t="s">
        <v>242</v>
      </c>
      <c r="D190" s="3" t="s">
        <v>60</v>
      </c>
      <c r="E190" s="12">
        <v>100000</v>
      </c>
      <c r="F190" s="3" t="s">
        <v>60</v>
      </c>
      <c r="G190" s="12">
        <v>100000</v>
      </c>
      <c r="H190" s="12">
        <v>3049.5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3049.5</v>
      </c>
      <c r="O190" s="12">
        <v>0</v>
      </c>
      <c r="P190" s="13">
        <v>0</v>
      </c>
      <c r="Q190" s="12">
        <v>0</v>
      </c>
      <c r="R190" s="12">
        <v>3049.5</v>
      </c>
      <c r="S190" s="12">
        <v>0</v>
      </c>
      <c r="T190" s="24" t="s">
        <v>3</v>
      </c>
      <c r="U190" s="3" t="s">
        <v>772</v>
      </c>
      <c r="V190">
        <f t="shared" si="6"/>
        <v>0</v>
      </c>
      <c r="W190">
        <f t="shared" si="7"/>
        <v>0</v>
      </c>
      <c r="X190" s="24" t="str">
        <f t="shared" si="8"/>
        <v>NO Flow</v>
      </c>
    </row>
    <row r="191" spans="1:24">
      <c r="A191" s="3" t="s">
        <v>20</v>
      </c>
      <c r="B191" s="3" t="s">
        <v>379</v>
      </c>
      <c r="C191" s="3" t="s">
        <v>242</v>
      </c>
      <c r="D191" s="3" t="s">
        <v>60</v>
      </c>
      <c r="E191" s="12">
        <v>100000</v>
      </c>
      <c r="F191" s="3" t="s">
        <v>60</v>
      </c>
      <c r="G191" s="12">
        <v>100000</v>
      </c>
      <c r="H191" s="12">
        <v>3049.5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3049.5</v>
      </c>
      <c r="O191" s="12">
        <v>0</v>
      </c>
      <c r="P191" s="13">
        <v>0</v>
      </c>
      <c r="Q191" s="12">
        <v>0</v>
      </c>
      <c r="R191" s="12">
        <v>3049.5</v>
      </c>
      <c r="S191" s="12">
        <v>0</v>
      </c>
      <c r="T191" s="24" t="s">
        <v>3</v>
      </c>
      <c r="U191" s="3" t="s">
        <v>768</v>
      </c>
      <c r="V191">
        <f t="shared" si="6"/>
        <v>0</v>
      </c>
      <c r="W191">
        <f t="shared" si="7"/>
        <v>0</v>
      </c>
      <c r="X191" s="24" t="str">
        <f t="shared" si="8"/>
        <v>NO Flow</v>
      </c>
    </row>
    <row r="192" spans="1:24">
      <c r="A192" s="3" t="s">
        <v>24</v>
      </c>
      <c r="B192" s="3" t="s">
        <v>373</v>
      </c>
      <c r="C192" s="3" t="s">
        <v>242</v>
      </c>
      <c r="D192" s="3" t="s">
        <v>60</v>
      </c>
      <c r="E192" s="12">
        <v>100000</v>
      </c>
      <c r="F192" s="3" t="s">
        <v>60</v>
      </c>
      <c r="G192" s="12">
        <v>100000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3">
        <v>0</v>
      </c>
      <c r="Q192" s="12">
        <v>0</v>
      </c>
      <c r="R192" s="12">
        <v>0</v>
      </c>
      <c r="S192" s="12">
        <v>0</v>
      </c>
      <c r="T192" s="24" t="s">
        <v>3</v>
      </c>
      <c r="U192" s="3" t="s">
        <v>768</v>
      </c>
      <c r="V192">
        <f t="shared" si="6"/>
        <v>0</v>
      </c>
      <c r="W192">
        <f t="shared" si="7"/>
        <v>0</v>
      </c>
      <c r="X192" s="24" t="str">
        <f t="shared" si="8"/>
        <v>NO Flow</v>
      </c>
    </row>
    <row r="193" spans="1:24">
      <c r="A193" s="3" t="s">
        <v>24</v>
      </c>
      <c r="B193" s="3" t="s">
        <v>373</v>
      </c>
      <c r="C193" s="3" t="s">
        <v>242</v>
      </c>
      <c r="D193" s="3" t="s">
        <v>60</v>
      </c>
      <c r="E193" s="12">
        <v>100000</v>
      </c>
      <c r="F193" s="3" t="s">
        <v>60</v>
      </c>
      <c r="G193" s="12">
        <v>100000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3">
        <v>0</v>
      </c>
      <c r="Q193" s="12">
        <v>0</v>
      </c>
      <c r="R193" s="12">
        <v>0</v>
      </c>
      <c r="S193" s="12">
        <v>0</v>
      </c>
      <c r="T193" s="24" t="s">
        <v>3</v>
      </c>
      <c r="U193" s="3" t="s">
        <v>772</v>
      </c>
      <c r="V193">
        <f t="shared" si="6"/>
        <v>0</v>
      </c>
      <c r="W193">
        <f t="shared" si="7"/>
        <v>0</v>
      </c>
      <c r="X193" s="24" t="str">
        <f t="shared" si="8"/>
        <v>NO Flow</v>
      </c>
    </row>
    <row r="194" spans="1:24">
      <c r="A194" s="3" t="s">
        <v>8</v>
      </c>
      <c r="B194" s="3" t="s">
        <v>380</v>
      </c>
      <c r="C194" s="3" t="s">
        <v>251</v>
      </c>
      <c r="D194" s="3" t="s">
        <v>60</v>
      </c>
      <c r="E194" s="12">
        <v>100000</v>
      </c>
      <c r="F194" s="3" t="s">
        <v>60</v>
      </c>
      <c r="G194" s="12">
        <v>100000</v>
      </c>
      <c r="H194" s="12">
        <v>175152.19806295398</v>
      </c>
      <c r="I194" s="12">
        <v>170000</v>
      </c>
      <c r="J194" s="12">
        <v>0</v>
      </c>
      <c r="K194" s="12">
        <v>0</v>
      </c>
      <c r="L194" s="12">
        <v>0</v>
      </c>
      <c r="M194" s="12">
        <v>0</v>
      </c>
      <c r="N194" s="12">
        <v>175152.19806295398</v>
      </c>
      <c r="O194" s="12">
        <v>0</v>
      </c>
      <c r="P194" s="13">
        <v>0</v>
      </c>
      <c r="Q194" s="12">
        <v>0</v>
      </c>
      <c r="R194" s="12">
        <v>175152.19806295398</v>
      </c>
      <c r="S194" s="12">
        <v>0</v>
      </c>
      <c r="T194" s="24" t="s">
        <v>3</v>
      </c>
      <c r="U194" s="3" t="s">
        <v>772</v>
      </c>
      <c r="V194">
        <f t="shared" si="6"/>
        <v>0</v>
      </c>
      <c r="W194">
        <f t="shared" si="7"/>
        <v>0</v>
      </c>
      <c r="X194" s="24" t="str">
        <f t="shared" si="8"/>
        <v>NO Flow</v>
      </c>
    </row>
    <row r="195" spans="1:24">
      <c r="A195" s="3" t="s">
        <v>8</v>
      </c>
      <c r="B195" s="3" t="s">
        <v>380</v>
      </c>
      <c r="C195" s="3" t="s">
        <v>251</v>
      </c>
      <c r="D195" s="3" t="s">
        <v>60</v>
      </c>
      <c r="E195" s="12">
        <v>100000</v>
      </c>
      <c r="F195" s="3" t="s">
        <v>60</v>
      </c>
      <c r="G195" s="12">
        <v>100000</v>
      </c>
      <c r="H195" s="12">
        <v>175152.19806295398</v>
      </c>
      <c r="I195" s="12">
        <v>170000</v>
      </c>
      <c r="J195" s="12">
        <v>0</v>
      </c>
      <c r="K195" s="12">
        <v>0</v>
      </c>
      <c r="L195" s="12">
        <v>0</v>
      </c>
      <c r="M195" s="12">
        <v>0</v>
      </c>
      <c r="N195" s="12">
        <v>175152.19806295398</v>
      </c>
      <c r="O195" s="12">
        <v>0</v>
      </c>
      <c r="P195" s="13">
        <v>0</v>
      </c>
      <c r="Q195" s="12">
        <v>0</v>
      </c>
      <c r="R195" s="12">
        <v>175152.19806295398</v>
      </c>
      <c r="S195" s="12">
        <v>0</v>
      </c>
      <c r="T195" s="24" t="s">
        <v>3</v>
      </c>
      <c r="U195" s="3" t="s">
        <v>768</v>
      </c>
      <c r="V195">
        <f t="shared" ref="V195:V258" si="9">IF(ISERR(SEARCH("Delivery", U195,1)), 0, SEARCH("Delivery", U195,1))</f>
        <v>0</v>
      </c>
      <c r="W195">
        <f t="shared" ref="W195:W258" si="10">IF(ISERR(SEARCH("Recall", U195,1)), 0, SEARCH("Recall", U195,1))</f>
        <v>0</v>
      </c>
      <c r="X195" s="24" t="str">
        <f t="shared" ref="X195:X258" si="11">IF(W195&gt;0,"Inflow", IF(V195&gt;0, "Outflow", "NO Flow"))</f>
        <v>NO Flow</v>
      </c>
    </row>
    <row r="196" spans="1:24">
      <c r="A196" s="3" t="s">
        <v>8</v>
      </c>
      <c r="B196" s="3" t="s">
        <v>381</v>
      </c>
      <c r="C196" s="3" t="s">
        <v>230</v>
      </c>
      <c r="D196" s="3" t="s">
        <v>60</v>
      </c>
      <c r="E196" s="12">
        <v>100000</v>
      </c>
      <c r="F196" s="3" t="s">
        <v>60</v>
      </c>
      <c r="G196" s="12">
        <v>100000</v>
      </c>
      <c r="H196" s="12">
        <v>4272.9200000000201</v>
      </c>
      <c r="I196" s="12">
        <v>40000</v>
      </c>
      <c r="J196" s="12">
        <v>0</v>
      </c>
      <c r="K196" s="12">
        <v>0</v>
      </c>
      <c r="L196" s="12">
        <v>0</v>
      </c>
      <c r="M196" s="12">
        <v>0</v>
      </c>
      <c r="N196" s="12">
        <v>4272.9200000000201</v>
      </c>
      <c r="O196" s="12">
        <v>0</v>
      </c>
      <c r="P196" s="13">
        <v>0</v>
      </c>
      <c r="Q196" s="12">
        <v>0</v>
      </c>
      <c r="R196" s="12">
        <v>4272.9200000000201</v>
      </c>
      <c r="S196" s="12">
        <v>0</v>
      </c>
      <c r="T196" s="24" t="s">
        <v>3</v>
      </c>
      <c r="U196" s="3" t="s">
        <v>762</v>
      </c>
      <c r="V196">
        <f t="shared" si="9"/>
        <v>0</v>
      </c>
      <c r="W196">
        <f t="shared" si="10"/>
        <v>0</v>
      </c>
      <c r="X196" s="24" t="str">
        <f t="shared" si="11"/>
        <v>NO Flow</v>
      </c>
    </row>
    <row r="197" spans="1:24">
      <c r="A197" s="3" t="s">
        <v>20</v>
      </c>
      <c r="B197" s="3" t="s">
        <v>382</v>
      </c>
      <c r="C197" s="3" t="s">
        <v>245</v>
      </c>
      <c r="D197" s="3" t="s">
        <v>60</v>
      </c>
      <c r="E197" s="12">
        <v>100000</v>
      </c>
      <c r="F197" s="3" t="s">
        <v>60</v>
      </c>
      <c r="G197" s="12">
        <v>100000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3">
        <v>0</v>
      </c>
      <c r="Q197" s="12">
        <v>0</v>
      </c>
      <c r="R197" s="12">
        <v>0</v>
      </c>
      <c r="S197" s="12">
        <v>0</v>
      </c>
      <c r="T197" s="24" t="s">
        <v>3</v>
      </c>
      <c r="U197" s="3" t="s">
        <v>766</v>
      </c>
      <c r="V197">
        <f t="shared" si="9"/>
        <v>0</v>
      </c>
      <c r="W197">
        <f t="shared" si="10"/>
        <v>0</v>
      </c>
      <c r="X197" s="24" t="str">
        <f t="shared" si="11"/>
        <v>NO Flow</v>
      </c>
    </row>
    <row r="198" spans="1:24">
      <c r="A198" s="3" t="s">
        <v>21</v>
      </c>
      <c r="B198" s="3" t="s">
        <v>383</v>
      </c>
      <c r="C198" s="3" t="s">
        <v>245</v>
      </c>
      <c r="D198" s="3" t="s">
        <v>60</v>
      </c>
      <c r="E198" s="12">
        <v>100000</v>
      </c>
      <c r="F198" s="3" t="s">
        <v>60</v>
      </c>
      <c r="G198" s="12">
        <v>100000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3">
        <v>0</v>
      </c>
      <c r="Q198" s="12">
        <v>0</v>
      </c>
      <c r="R198" s="12">
        <v>0</v>
      </c>
      <c r="S198" s="12">
        <v>0</v>
      </c>
      <c r="T198" s="24" t="s">
        <v>3</v>
      </c>
      <c r="U198" s="3" t="s">
        <v>766</v>
      </c>
      <c r="V198">
        <f t="shared" si="9"/>
        <v>0</v>
      </c>
      <c r="W198">
        <f t="shared" si="10"/>
        <v>0</v>
      </c>
      <c r="X198" s="24" t="str">
        <f t="shared" si="11"/>
        <v>NO Flow</v>
      </c>
    </row>
    <row r="199" spans="1:24">
      <c r="A199" s="3" t="s">
        <v>7</v>
      </c>
      <c r="B199" s="3" t="s">
        <v>384</v>
      </c>
      <c r="C199" s="3" t="s">
        <v>245</v>
      </c>
      <c r="D199" s="3" t="s">
        <v>60</v>
      </c>
      <c r="E199" s="12">
        <v>100000</v>
      </c>
      <c r="F199" s="3" t="s">
        <v>60</v>
      </c>
      <c r="G199" s="12">
        <v>100000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3">
        <v>0</v>
      </c>
      <c r="Q199" s="12">
        <v>0</v>
      </c>
      <c r="R199" s="12">
        <v>0</v>
      </c>
      <c r="S199" s="12">
        <v>0</v>
      </c>
      <c r="T199" s="24" t="s">
        <v>3</v>
      </c>
      <c r="U199" s="3" t="s">
        <v>766</v>
      </c>
      <c r="V199">
        <f t="shared" si="9"/>
        <v>0</v>
      </c>
      <c r="W199">
        <f t="shared" si="10"/>
        <v>0</v>
      </c>
      <c r="X199" s="24" t="str">
        <f t="shared" si="11"/>
        <v>NO Flow</v>
      </c>
    </row>
    <row r="200" spans="1:24">
      <c r="A200" s="3" t="s">
        <v>22</v>
      </c>
      <c r="B200" s="3" t="s">
        <v>385</v>
      </c>
      <c r="C200" s="3" t="s">
        <v>245</v>
      </c>
      <c r="D200" s="3" t="s">
        <v>60</v>
      </c>
      <c r="E200" s="12">
        <v>100000</v>
      </c>
      <c r="F200" s="3" t="s">
        <v>60</v>
      </c>
      <c r="G200" s="12">
        <v>100000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3">
        <v>0</v>
      </c>
      <c r="Q200" s="12">
        <v>0</v>
      </c>
      <c r="R200" s="12">
        <v>0</v>
      </c>
      <c r="S200" s="12">
        <v>0</v>
      </c>
      <c r="T200" s="24" t="s">
        <v>3</v>
      </c>
      <c r="U200" s="3" t="s">
        <v>766</v>
      </c>
      <c r="V200">
        <f t="shared" si="9"/>
        <v>0</v>
      </c>
      <c r="W200">
        <f t="shared" si="10"/>
        <v>0</v>
      </c>
      <c r="X200" s="24" t="str">
        <f t="shared" si="11"/>
        <v>NO Flow</v>
      </c>
    </row>
    <row r="201" spans="1:24">
      <c r="A201" s="3" t="s">
        <v>23</v>
      </c>
      <c r="B201" s="3" t="s">
        <v>386</v>
      </c>
      <c r="C201" s="3" t="s">
        <v>245</v>
      </c>
      <c r="D201" s="3" t="s">
        <v>60</v>
      </c>
      <c r="E201" s="12">
        <v>100000</v>
      </c>
      <c r="F201" s="3" t="s">
        <v>60</v>
      </c>
      <c r="G201" s="12">
        <v>100000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3">
        <v>0</v>
      </c>
      <c r="Q201" s="12">
        <v>0</v>
      </c>
      <c r="R201" s="12">
        <v>0</v>
      </c>
      <c r="S201" s="12">
        <v>0</v>
      </c>
      <c r="T201" s="24" t="s">
        <v>3</v>
      </c>
      <c r="U201" s="3" t="s">
        <v>766</v>
      </c>
      <c r="V201">
        <f t="shared" si="9"/>
        <v>0</v>
      </c>
      <c r="W201">
        <f t="shared" si="10"/>
        <v>0</v>
      </c>
      <c r="X201" s="24" t="str">
        <f t="shared" si="11"/>
        <v>NO Flow</v>
      </c>
    </row>
    <row r="202" spans="1:24">
      <c r="A202" s="3" t="s">
        <v>66</v>
      </c>
      <c r="B202" s="3" t="s">
        <v>387</v>
      </c>
      <c r="C202" s="3" t="s">
        <v>245</v>
      </c>
      <c r="D202" s="3" t="s">
        <v>60</v>
      </c>
      <c r="E202" s="12">
        <v>100000</v>
      </c>
      <c r="F202" s="3" t="s">
        <v>60</v>
      </c>
      <c r="G202" s="12">
        <v>100000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3">
        <v>0</v>
      </c>
      <c r="Q202" s="12">
        <v>0</v>
      </c>
      <c r="R202" s="12">
        <v>0</v>
      </c>
      <c r="S202" s="12">
        <v>0</v>
      </c>
      <c r="T202" s="24" t="s">
        <v>3</v>
      </c>
      <c r="U202" s="3" t="s">
        <v>766</v>
      </c>
      <c r="V202">
        <f t="shared" si="9"/>
        <v>0</v>
      </c>
      <c r="W202">
        <f t="shared" si="10"/>
        <v>0</v>
      </c>
      <c r="X202" s="24" t="str">
        <f t="shared" si="11"/>
        <v>NO Flow</v>
      </c>
    </row>
    <row r="203" spans="1:24">
      <c r="A203" s="3" t="s">
        <v>17</v>
      </c>
      <c r="B203" s="3" t="s">
        <v>388</v>
      </c>
      <c r="C203" s="3" t="s">
        <v>245</v>
      </c>
      <c r="D203" s="3" t="s">
        <v>60</v>
      </c>
      <c r="E203" s="12">
        <v>100000</v>
      </c>
      <c r="F203" s="3" t="s">
        <v>60</v>
      </c>
      <c r="G203" s="12">
        <v>100000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3">
        <v>0</v>
      </c>
      <c r="Q203" s="12">
        <v>0</v>
      </c>
      <c r="R203" s="12">
        <v>0</v>
      </c>
      <c r="S203" s="12">
        <v>0</v>
      </c>
      <c r="T203" s="24" t="s">
        <v>3</v>
      </c>
      <c r="U203" s="3" t="s">
        <v>766</v>
      </c>
      <c r="V203">
        <f t="shared" si="9"/>
        <v>0</v>
      </c>
      <c r="W203">
        <f t="shared" si="10"/>
        <v>0</v>
      </c>
      <c r="X203" s="24" t="str">
        <f t="shared" si="11"/>
        <v>NO Flow</v>
      </c>
    </row>
    <row r="204" spans="1:24">
      <c r="A204" s="3" t="s">
        <v>18</v>
      </c>
      <c r="B204" s="3" t="s">
        <v>389</v>
      </c>
      <c r="C204" s="3" t="s">
        <v>245</v>
      </c>
      <c r="D204" s="3" t="s">
        <v>60</v>
      </c>
      <c r="E204" s="12">
        <v>100000</v>
      </c>
      <c r="F204" s="3" t="s">
        <v>60</v>
      </c>
      <c r="G204" s="12">
        <v>100000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3">
        <v>0</v>
      </c>
      <c r="Q204" s="12">
        <v>0</v>
      </c>
      <c r="R204" s="12">
        <v>0</v>
      </c>
      <c r="S204" s="12">
        <v>0</v>
      </c>
      <c r="T204" s="24" t="s">
        <v>3</v>
      </c>
      <c r="U204" s="3" t="s">
        <v>766</v>
      </c>
      <c r="V204">
        <f t="shared" si="9"/>
        <v>0</v>
      </c>
      <c r="W204">
        <f t="shared" si="10"/>
        <v>0</v>
      </c>
      <c r="X204" s="24" t="str">
        <f t="shared" si="11"/>
        <v>NO Flow</v>
      </c>
    </row>
    <row r="205" spans="1:24">
      <c r="A205" s="3" t="s">
        <v>19</v>
      </c>
      <c r="B205" s="3" t="s">
        <v>390</v>
      </c>
      <c r="C205" s="3" t="s">
        <v>245</v>
      </c>
      <c r="D205" s="3" t="s">
        <v>60</v>
      </c>
      <c r="E205" s="12">
        <v>100000</v>
      </c>
      <c r="F205" s="3" t="s">
        <v>60</v>
      </c>
      <c r="G205" s="12">
        <v>100000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3">
        <v>0</v>
      </c>
      <c r="Q205" s="12">
        <v>0</v>
      </c>
      <c r="R205" s="12">
        <v>0</v>
      </c>
      <c r="S205" s="12">
        <v>0</v>
      </c>
      <c r="T205" s="24" t="s">
        <v>3</v>
      </c>
      <c r="U205" s="3" t="s">
        <v>766</v>
      </c>
      <c r="V205">
        <f t="shared" si="9"/>
        <v>0</v>
      </c>
      <c r="W205">
        <f t="shared" si="10"/>
        <v>0</v>
      </c>
      <c r="X205" s="24" t="str">
        <f t="shared" si="11"/>
        <v>NO Flow</v>
      </c>
    </row>
    <row r="206" spans="1:24">
      <c r="A206" s="3" t="s">
        <v>10</v>
      </c>
      <c r="B206" s="3" t="s">
        <v>391</v>
      </c>
      <c r="C206" s="3" t="s">
        <v>245</v>
      </c>
      <c r="D206" s="3" t="s">
        <v>60</v>
      </c>
      <c r="E206" s="12">
        <v>100000</v>
      </c>
      <c r="F206" s="3" t="s">
        <v>60</v>
      </c>
      <c r="G206" s="12">
        <v>100000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3">
        <v>0</v>
      </c>
      <c r="Q206" s="12">
        <v>0</v>
      </c>
      <c r="R206" s="12">
        <v>0</v>
      </c>
      <c r="S206" s="12">
        <v>0</v>
      </c>
      <c r="T206" s="24" t="s">
        <v>3</v>
      </c>
      <c r="U206" s="3" t="s">
        <v>766</v>
      </c>
      <c r="V206">
        <f t="shared" si="9"/>
        <v>0</v>
      </c>
      <c r="W206">
        <f t="shared" si="10"/>
        <v>0</v>
      </c>
      <c r="X206" s="24" t="str">
        <f t="shared" si="11"/>
        <v>NO Flow</v>
      </c>
    </row>
    <row r="207" spans="1:24">
      <c r="A207" s="3" t="s">
        <v>16</v>
      </c>
      <c r="B207" s="3" t="s">
        <v>392</v>
      </c>
      <c r="C207" s="3" t="s">
        <v>245</v>
      </c>
      <c r="D207" s="3" t="s">
        <v>60</v>
      </c>
      <c r="E207" s="12">
        <v>100000</v>
      </c>
      <c r="F207" s="3" t="s">
        <v>60</v>
      </c>
      <c r="G207" s="12">
        <v>100000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3">
        <v>0</v>
      </c>
      <c r="Q207" s="12">
        <v>0</v>
      </c>
      <c r="R207" s="12">
        <v>0</v>
      </c>
      <c r="S207" s="12">
        <v>0</v>
      </c>
      <c r="T207" s="24" t="s">
        <v>3</v>
      </c>
      <c r="U207" s="3" t="s">
        <v>766</v>
      </c>
      <c r="V207">
        <f t="shared" si="9"/>
        <v>0</v>
      </c>
      <c r="W207">
        <f t="shared" si="10"/>
        <v>0</v>
      </c>
      <c r="X207" s="24" t="str">
        <f t="shared" si="11"/>
        <v>NO Flow</v>
      </c>
    </row>
    <row r="208" spans="1:24">
      <c r="A208" s="3" t="s">
        <v>8</v>
      </c>
      <c r="B208" s="3" t="s">
        <v>393</v>
      </c>
      <c r="C208" s="3" t="s">
        <v>265</v>
      </c>
      <c r="D208" s="3" t="s">
        <v>60</v>
      </c>
      <c r="E208" s="12">
        <v>100000</v>
      </c>
      <c r="F208" s="3" t="s">
        <v>60</v>
      </c>
      <c r="G208" s="12">
        <v>100000</v>
      </c>
      <c r="H208" s="12">
        <v>-19648.080000000002</v>
      </c>
      <c r="I208" s="12">
        <v>0</v>
      </c>
      <c r="J208" s="12">
        <v>0</v>
      </c>
      <c r="K208" s="12">
        <v>-50000</v>
      </c>
      <c r="L208" s="12">
        <v>0</v>
      </c>
      <c r="M208" s="12">
        <v>0</v>
      </c>
      <c r="N208" s="12">
        <v>-19648.080000000002</v>
      </c>
      <c r="O208" s="12">
        <v>0</v>
      </c>
      <c r="P208" s="13">
        <v>0</v>
      </c>
      <c r="Q208" s="12">
        <v>0</v>
      </c>
      <c r="R208" s="12">
        <v>-19648.080000000002</v>
      </c>
      <c r="S208" s="12">
        <v>0</v>
      </c>
      <c r="T208" s="24" t="s">
        <v>3</v>
      </c>
      <c r="U208" s="3" t="s">
        <v>768</v>
      </c>
      <c r="V208">
        <f t="shared" si="9"/>
        <v>0</v>
      </c>
      <c r="W208">
        <f t="shared" si="10"/>
        <v>0</v>
      </c>
      <c r="X208" s="24" t="str">
        <f t="shared" si="11"/>
        <v>NO Flow</v>
      </c>
    </row>
    <row r="209" spans="1:24">
      <c r="A209" s="3" t="s">
        <v>8</v>
      </c>
      <c r="B209" s="3" t="s">
        <v>393</v>
      </c>
      <c r="C209" s="3" t="s">
        <v>265</v>
      </c>
      <c r="D209" s="3" t="s">
        <v>60</v>
      </c>
      <c r="E209" s="12">
        <v>100000</v>
      </c>
      <c r="F209" s="3" t="s">
        <v>60</v>
      </c>
      <c r="G209" s="12">
        <v>100000</v>
      </c>
      <c r="H209" s="12">
        <v>-19648.080000000002</v>
      </c>
      <c r="I209" s="12">
        <v>0</v>
      </c>
      <c r="J209" s="12">
        <v>0</v>
      </c>
      <c r="K209" s="12">
        <v>-50000</v>
      </c>
      <c r="L209" s="12">
        <v>0</v>
      </c>
      <c r="M209" s="12">
        <v>0</v>
      </c>
      <c r="N209" s="12">
        <v>-19648.080000000002</v>
      </c>
      <c r="O209" s="12">
        <v>0</v>
      </c>
      <c r="P209" s="13">
        <v>0</v>
      </c>
      <c r="Q209" s="12">
        <v>0</v>
      </c>
      <c r="R209" s="12">
        <v>-19648.080000000002</v>
      </c>
      <c r="S209" s="12">
        <v>0</v>
      </c>
      <c r="T209" s="24" t="s">
        <v>3</v>
      </c>
      <c r="U209" s="3" t="s">
        <v>771</v>
      </c>
      <c r="V209">
        <f t="shared" si="9"/>
        <v>0</v>
      </c>
      <c r="W209">
        <f t="shared" si="10"/>
        <v>0</v>
      </c>
      <c r="X209" s="24" t="str">
        <f t="shared" si="11"/>
        <v>NO Flow</v>
      </c>
    </row>
    <row r="210" spans="1:24">
      <c r="A210" s="3" t="s">
        <v>21</v>
      </c>
      <c r="B210" s="3" t="s">
        <v>394</v>
      </c>
      <c r="C210" s="3" t="s">
        <v>265</v>
      </c>
      <c r="D210" s="3" t="s">
        <v>60</v>
      </c>
      <c r="E210" s="12">
        <v>100000</v>
      </c>
      <c r="F210" s="3" t="s">
        <v>60</v>
      </c>
      <c r="G210" s="12">
        <v>100000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3">
        <v>0</v>
      </c>
      <c r="Q210" s="12">
        <v>0</v>
      </c>
      <c r="R210" s="12">
        <v>0</v>
      </c>
      <c r="S210" s="12">
        <v>0</v>
      </c>
      <c r="T210" s="24" t="s">
        <v>3</v>
      </c>
      <c r="U210" s="3" t="s">
        <v>766</v>
      </c>
      <c r="V210">
        <f t="shared" si="9"/>
        <v>0</v>
      </c>
      <c r="W210">
        <f t="shared" si="10"/>
        <v>0</v>
      </c>
      <c r="X210" s="24" t="str">
        <f t="shared" si="11"/>
        <v>NO Flow</v>
      </c>
    </row>
    <row r="211" spans="1:24">
      <c r="A211" s="3" t="s">
        <v>7</v>
      </c>
      <c r="B211" s="3" t="s">
        <v>395</v>
      </c>
      <c r="C211" s="3" t="s">
        <v>265</v>
      </c>
      <c r="D211" s="3" t="s">
        <v>60</v>
      </c>
      <c r="E211" s="12">
        <v>100000</v>
      </c>
      <c r="F211" s="3" t="s">
        <v>60</v>
      </c>
      <c r="G211" s="12">
        <v>100000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3">
        <v>0</v>
      </c>
      <c r="Q211" s="12">
        <v>0</v>
      </c>
      <c r="R211" s="12">
        <v>0</v>
      </c>
      <c r="S211" s="12">
        <v>0</v>
      </c>
      <c r="T211" s="24" t="s">
        <v>3</v>
      </c>
      <c r="U211" s="3" t="s">
        <v>766</v>
      </c>
      <c r="V211">
        <f t="shared" si="9"/>
        <v>0</v>
      </c>
      <c r="W211">
        <f t="shared" si="10"/>
        <v>0</v>
      </c>
      <c r="X211" s="24" t="str">
        <f t="shared" si="11"/>
        <v>NO Flow</v>
      </c>
    </row>
    <row r="212" spans="1:24">
      <c r="A212" s="3" t="s">
        <v>22</v>
      </c>
      <c r="B212" s="3" t="s">
        <v>396</v>
      </c>
      <c r="C212" s="3" t="s">
        <v>265</v>
      </c>
      <c r="D212" s="3" t="s">
        <v>60</v>
      </c>
      <c r="E212" s="12">
        <v>100000</v>
      </c>
      <c r="F212" s="3" t="s">
        <v>60</v>
      </c>
      <c r="G212" s="12">
        <v>100000</v>
      </c>
      <c r="H212" s="12">
        <v>-17765.740000000002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-17765.740000000002</v>
      </c>
      <c r="O212" s="12">
        <v>0</v>
      </c>
      <c r="P212" s="13">
        <v>0</v>
      </c>
      <c r="Q212" s="12">
        <v>0</v>
      </c>
      <c r="R212" s="12">
        <v>-17765.740000000002</v>
      </c>
      <c r="S212" s="12">
        <v>0</v>
      </c>
      <c r="T212" s="24" t="s">
        <v>3</v>
      </c>
      <c r="U212" s="3" t="s">
        <v>768</v>
      </c>
      <c r="V212">
        <f t="shared" si="9"/>
        <v>0</v>
      </c>
      <c r="W212">
        <f t="shared" si="10"/>
        <v>0</v>
      </c>
      <c r="X212" s="24" t="str">
        <f t="shared" si="11"/>
        <v>NO Flow</v>
      </c>
    </row>
    <row r="213" spans="1:24">
      <c r="A213" s="3" t="s">
        <v>22</v>
      </c>
      <c r="B213" s="3" t="s">
        <v>396</v>
      </c>
      <c r="C213" s="3" t="s">
        <v>265</v>
      </c>
      <c r="D213" s="3" t="s">
        <v>60</v>
      </c>
      <c r="E213" s="12">
        <v>100000</v>
      </c>
      <c r="F213" s="3" t="s">
        <v>60</v>
      </c>
      <c r="G213" s="12">
        <v>100000</v>
      </c>
      <c r="H213" s="12">
        <v>-17765.740000000002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-17765.740000000002</v>
      </c>
      <c r="O213" s="12">
        <v>0</v>
      </c>
      <c r="P213" s="13">
        <v>0</v>
      </c>
      <c r="Q213" s="12">
        <v>0</v>
      </c>
      <c r="R213" s="12">
        <v>-17765.740000000002</v>
      </c>
      <c r="S213" s="12">
        <v>0</v>
      </c>
      <c r="T213" s="24" t="s">
        <v>3</v>
      </c>
      <c r="U213" s="3" t="s">
        <v>771</v>
      </c>
      <c r="V213">
        <f t="shared" si="9"/>
        <v>0</v>
      </c>
      <c r="W213">
        <f t="shared" si="10"/>
        <v>0</v>
      </c>
      <c r="X213" s="24" t="str">
        <f t="shared" si="11"/>
        <v>NO Flow</v>
      </c>
    </row>
    <row r="214" spans="1:24">
      <c r="A214" s="3" t="s">
        <v>23</v>
      </c>
      <c r="B214" s="3" t="s">
        <v>397</v>
      </c>
      <c r="C214" s="3" t="s">
        <v>265</v>
      </c>
      <c r="D214" s="3" t="s">
        <v>60</v>
      </c>
      <c r="E214" s="12">
        <v>100000</v>
      </c>
      <c r="F214" s="3" t="s">
        <v>60</v>
      </c>
      <c r="G214" s="12">
        <v>100000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3">
        <v>0</v>
      </c>
      <c r="Q214" s="12">
        <v>0</v>
      </c>
      <c r="R214" s="12">
        <v>0</v>
      </c>
      <c r="S214" s="12">
        <v>0</v>
      </c>
      <c r="T214" s="24" t="s">
        <v>3</v>
      </c>
      <c r="U214" s="3" t="s">
        <v>766</v>
      </c>
      <c r="V214">
        <f t="shared" si="9"/>
        <v>0</v>
      </c>
      <c r="W214">
        <f t="shared" si="10"/>
        <v>0</v>
      </c>
      <c r="X214" s="24" t="str">
        <f t="shared" si="11"/>
        <v>NO Flow</v>
      </c>
    </row>
    <row r="215" spans="1:24">
      <c r="A215" s="3" t="s">
        <v>20</v>
      </c>
      <c r="B215" s="3" t="s">
        <v>398</v>
      </c>
      <c r="C215" s="3" t="s">
        <v>265</v>
      </c>
      <c r="D215" s="3" t="s">
        <v>60</v>
      </c>
      <c r="E215" s="12">
        <v>100000</v>
      </c>
      <c r="F215" s="3" t="s">
        <v>60</v>
      </c>
      <c r="G215" s="12">
        <v>100000</v>
      </c>
      <c r="H215" s="12">
        <v>345.65600000000001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345.65600000000001</v>
      </c>
      <c r="O215" s="12">
        <v>0</v>
      </c>
      <c r="P215" s="13">
        <v>0</v>
      </c>
      <c r="Q215" s="12">
        <v>0</v>
      </c>
      <c r="R215" s="12">
        <v>345.65600000000001</v>
      </c>
      <c r="S215" s="12">
        <v>0</v>
      </c>
      <c r="T215" s="24" t="s">
        <v>3</v>
      </c>
      <c r="U215" s="3" t="s">
        <v>772</v>
      </c>
      <c r="V215">
        <f t="shared" si="9"/>
        <v>0</v>
      </c>
      <c r="W215">
        <f t="shared" si="10"/>
        <v>0</v>
      </c>
      <c r="X215" s="24" t="str">
        <f t="shared" si="11"/>
        <v>NO Flow</v>
      </c>
    </row>
    <row r="216" spans="1:24">
      <c r="A216" s="3" t="s">
        <v>20</v>
      </c>
      <c r="B216" s="3" t="s">
        <v>398</v>
      </c>
      <c r="C216" s="3" t="s">
        <v>265</v>
      </c>
      <c r="D216" s="3" t="s">
        <v>60</v>
      </c>
      <c r="E216" s="12">
        <v>100000</v>
      </c>
      <c r="F216" s="3" t="s">
        <v>60</v>
      </c>
      <c r="G216" s="12">
        <v>100000</v>
      </c>
      <c r="H216" s="12">
        <v>345.65600000000001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345.65600000000001</v>
      </c>
      <c r="O216" s="12">
        <v>0</v>
      </c>
      <c r="P216" s="13">
        <v>0</v>
      </c>
      <c r="Q216" s="12">
        <v>0</v>
      </c>
      <c r="R216" s="12">
        <v>345.65600000000001</v>
      </c>
      <c r="S216" s="12">
        <v>0</v>
      </c>
      <c r="T216" s="24" t="s">
        <v>3</v>
      </c>
      <c r="U216" s="3" t="s">
        <v>768</v>
      </c>
      <c r="V216">
        <f t="shared" si="9"/>
        <v>0</v>
      </c>
      <c r="W216">
        <f t="shared" si="10"/>
        <v>0</v>
      </c>
      <c r="X216" s="24" t="str">
        <f t="shared" si="11"/>
        <v>NO Flow</v>
      </c>
    </row>
    <row r="217" spans="1:24">
      <c r="A217" s="3" t="s">
        <v>13</v>
      </c>
      <c r="B217" s="3" t="s">
        <v>399</v>
      </c>
      <c r="C217" s="3" t="s">
        <v>265</v>
      </c>
      <c r="D217" s="3" t="s">
        <v>60</v>
      </c>
      <c r="E217" s="12">
        <v>100000</v>
      </c>
      <c r="F217" s="3" t="s">
        <v>60</v>
      </c>
      <c r="G217" s="12">
        <v>100000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3">
        <v>0</v>
      </c>
      <c r="Q217" s="12">
        <v>0</v>
      </c>
      <c r="R217" s="12">
        <v>0</v>
      </c>
      <c r="S217" s="12">
        <v>0</v>
      </c>
      <c r="T217" s="24" t="s">
        <v>3</v>
      </c>
      <c r="U217" s="3" t="s">
        <v>768</v>
      </c>
      <c r="V217">
        <f t="shared" si="9"/>
        <v>0</v>
      </c>
      <c r="W217">
        <f t="shared" si="10"/>
        <v>0</v>
      </c>
      <c r="X217" s="24" t="str">
        <f t="shared" si="11"/>
        <v>NO Flow</v>
      </c>
    </row>
    <row r="218" spans="1:24">
      <c r="A218" s="3" t="s">
        <v>13</v>
      </c>
      <c r="B218" s="3" t="s">
        <v>399</v>
      </c>
      <c r="C218" s="3" t="s">
        <v>265</v>
      </c>
      <c r="D218" s="3" t="s">
        <v>60</v>
      </c>
      <c r="E218" s="12">
        <v>100000</v>
      </c>
      <c r="F218" s="3" t="s">
        <v>60</v>
      </c>
      <c r="G218" s="12">
        <v>100000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3">
        <v>0</v>
      </c>
      <c r="Q218" s="12">
        <v>0</v>
      </c>
      <c r="R218" s="12">
        <v>0</v>
      </c>
      <c r="S218" s="12">
        <v>0</v>
      </c>
      <c r="T218" s="24" t="s">
        <v>3</v>
      </c>
      <c r="U218" s="3" t="s">
        <v>772</v>
      </c>
      <c r="V218">
        <f t="shared" si="9"/>
        <v>0</v>
      </c>
      <c r="W218">
        <f t="shared" si="10"/>
        <v>0</v>
      </c>
      <c r="X218" s="24" t="str">
        <f t="shared" si="11"/>
        <v>NO Flow</v>
      </c>
    </row>
    <row r="219" spans="1:24">
      <c r="A219" s="3" t="s">
        <v>24</v>
      </c>
      <c r="B219" s="3" t="s">
        <v>400</v>
      </c>
      <c r="C219" s="3" t="s">
        <v>265</v>
      </c>
      <c r="D219" s="3" t="s">
        <v>60</v>
      </c>
      <c r="E219" s="12">
        <v>100000</v>
      </c>
      <c r="F219" s="3" t="s">
        <v>60</v>
      </c>
      <c r="G219" s="12">
        <v>100000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3">
        <v>0</v>
      </c>
      <c r="Q219" s="12">
        <v>0</v>
      </c>
      <c r="R219" s="12">
        <v>0</v>
      </c>
      <c r="S219" s="12">
        <v>0</v>
      </c>
      <c r="T219" s="24" t="s">
        <v>3</v>
      </c>
      <c r="U219" s="3" t="s">
        <v>766</v>
      </c>
      <c r="V219">
        <f t="shared" si="9"/>
        <v>0</v>
      </c>
      <c r="W219">
        <f t="shared" si="10"/>
        <v>0</v>
      </c>
      <c r="X219" s="24" t="str">
        <f t="shared" si="11"/>
        <v>NO Flow</v>
      </c>
    </row>
    <row r="220" spans="1:24">
      <c r="A220" s="3" t="s">
        <v>25</v>
      </c>
      <c r="B220" s="3" t="s">
        <v>401</v>
      </c>
      <c r="C220" s="3" t="s">
        <v>265</v>
      </c>
      <c r="D220" s="3" t="s">
        <v>60</v>
      </c>
      <c r="E220" s="12">
        <v>100000</v>
      </c>
      <c r="F220" s="3" t="s">
        <v>60</v>
      </c>
      <c r="G220" s="12">
        <v>100000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0</v>
      </c>
      <c r="Q220" s="12">
        <v>0</v>
      </c>
      <c r="R220" s="12">
        <v>0</v>
      </c>
      <c r="S220" s="12">
        <v>0</v>
      </c>
      <c r="T220" s="24" t="s">
        <v>3</v>
      </c>
      <c r="U220" s="3" t="s">
        <v>766</v>
      </c>
      <c r="V220">
        <f t="shared" si="9"/>
        <v>0</v>
      </c>
      <c r="W220">
        <f t="shared" si="10"/>
        <v>0</v>
      </c>
      <c r="X220" s="24" t="str">
        <f t="shared" si="11"/>
        <v>NO Flow</v>
      </c>
    </row>
    <row r="221" spans="1:24">
      <c r="A221" s="3" t="s">
        <v>66</v>
      </c>
      <c r="B221" s="3" t="s">
        <v>402</v>
      </c>
      <c r="C221" s="3" t="s">
        <v>265</v>
      </c>
      <c r="D221" s="3" t="s">
        <v>60</v>
      </c>
      <c r="E221" s="12">
        <v>100000</v>
      </c>
      <c r="F221" s="3" t="s">
        <v>60</v>
      </c>
      <c r="G221" s="12">
        <v>100000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3">
        <v>0</v>
      </c>
      <c r="Q221" s="12">
        <v>0</v>
      </c>
      <c r="R221" s="12">
        <v>0</v>
      </c>
      <c r="S221" s="12">
        <v>0</v>
      </c>
      <c r="T221" s="24" t="s">
        <v>3</v>
      </c>
      <c r="U221" s="3" t="s">
        <v>766</v>
      </c>
      <c r="V221">
        <f t="shared" si="9"/>
        <v>0</v>
      </c>
      <c r="W221">
        <f t="shared" si="10"/>
        <v>0</v>
      </c>
      <c r="X221" s="24" t="str">
        <f t="shared" si="11"/>
        <v>NO Flow</v>
      </c>
    </row>
    <row r="222" spans="1:24">
      <c r="A222" s="3" t="s">
        <v>17</v>
      </c>
      <c r="B222" s="3" t="s">
        <v>403</v>
      </c>
      <c r="C222" s="3" t="s">
        <v>265</v>
      </c>
      <c r="D222" s="3" t="s">
        <v>60</v>
      </c>
      <c r="E222" s="12">
        <v>100000</v>
      </c>
      <c r="F222" s="3" t="s">
        <v>60</v>
      </c>
      <c r="G222" s="12">
        <v>100000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3">
        <v>0</v>
      </c>
      <c r="Q222" s="12">
        <v>0</v>
      </c>
      <c r="R222" s="12">
        <v>0</v>
      </c>
      <c r="S222" s="12">
        <v>0</v>
      </c>
      <c r="T222" s="24" t="s">
        <v>3</v>
      </c>
      <c r="U222" s="3" t="s">
        <v>766</v>
      </c>
      <c r="V222">
        <f t="shared" si="9"/>
        <v>0</v>
      </c>
      <c r="W222">
        <f t="shared" si="10"/>
        <v>0</v>
      </c>
      <c r="X222" s="24" t="str">
        <f t="shared" si="11"/>
        <v>NO Flow</v>
      </c>
    </row>
    <row r="223" spans="1:24">
      <c r="A223" s="3" t="s">
        <v>18</v>
      </c>
      <c r="B223" s="3" t="s">
        <v>404</v>
      </c>
      <c r="C223" s="3" t="s">
        <v>265</v>
      </c>
      <c r="D223" s="3" t="s">
        <v>60</v>
      </c>
      <c r="E223" s="12">
        <v>100000</v>
      </c>
      <c r="F223" s="3" t="s">
        <v>60</v>
      </c>
      <c r="G223" s="12">
        <v>100000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3">
        <v>0</v>
      </c>
      <c r="Q223" s="12">
        <v>0</v>
      </c>
      <c r="R223" s="12">
        <v>0</v>
      </c>
      <c r="S223" s="12">
        <v>0</v>
      </c>
      <c r="T223" s="24" t="s">
        <v>3</v>
      </c>
      <c r="U223" s="3" t="s">
        <v>766</v>
      </c>
      <c r="V223">
        <f t="shared" si="9"/>
        <v>0</v>
      </c>
      <c r="W223">
        <f t="shared" si="10"/>
        <v>0</v>
      </c>
      <c r="X223" s="24" t="str">
        <f t="shared" si="11"/>
        <v>NO Flow</v>
      </c>
    </row>
    <row r="224" spans="1:24">
      <c r="A224" s="3" t="s">
        <v>19</v>
      </c>
      <c r="B224" s="3" t="s">
        <v>405</v>
      </c>
      <c r="C224" s="3" t="s">
        <v>265</v>
      </c>
      <c r="D224" s="3" t="s">
        <v>60</v>
      </c>
      <c r="E224" s="12">
        <v>100000</v>
      </c>
      <c r="F224" s="3" t="s">
        <v>60</v>
      </c>
      <c r="G224" s="12">
        <v>100000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3">
        <v>0</v>
      </c>
      <c r="Q224" s="12">
        <v>0</v>
      </c>
      <c r="R224" s="12">
        <v>0</v>
      </c>
      <c r="S224" s="12">
        <v>0</v>
      </c>
      <c r="T224" s="24" t="s">
        <v>3</v>
      </c>
      <c r="U224" s="3" t="s">
        <v>766</v>
      </c>
      <c r="V224">
        <f t="shared" si="9"/>
        <v>0</v>
      </c>
      <c r="W224">
        <f t="shared" si="10"/>
        <v>0</v>
      </c>
      <c r="X224" s="24" t="str">
        <f t="shared" si="11"/>
        <v>NO Flow</v>
      </c>
    </row>
    <row r="225" spans="1:24">
      <c r="A225" s="3" t="s">
        <v>10</v>
      </c>
      <c r="B225" s="3" t="s">
        <v>406</v>
      </c>
      <c r="C225" s="3" t="s">
        <v>265</v>
      </c>
      <c r="D225" s="3" t="s">
        <v>60</v>
      </c>
      <c r="E225" s="12">
        <v>100000</v>
      </c>
      <c r="F225" s="3" t="s">
        <v>60</v>
      </c>
      <c r="G225" s="12">
        <v>100000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3">
        <v>0</v>
      </c>
      <c r="Q225" s="12">
        <v>0</v>
      </c>
      <c r="R225" s="12">
        <v>0</v>
      </c>
      <c r="S225" s="12">
        <v>0</v>
      </c>
      <c r="T225" s="24" t="s">
        <v>3</v>
      </c>
      <c r="U225" s="3" t="s">
        <v>768</v>
      </c>
      <c r="V225">
        <f t="shared" si="9"/>
        <v>0</v>
      </c>
      <c r="W225">
        <f t="shared" si="10"/>
        <v>0</v>
      </c>
      <c r="X225" s="24" t="str">
        <f t="shared" si="11"/>
        <v>NO Flow</v>
      </c>
    </row>
    <row r="226" spans="1:24">
      <c r="A226" s="3" t="s">
        <v>10</v>
      </c>
      <c r="B226" s="3" t="s">
        <v>406</v>
      </c>
      <c r="C226" s="3" t="s">
        <v>265</v>
      </c>
      <c r="D226" s="3" t="s">
        <v>60</v>
      </c>
      <c r="E226" s="12">
        <v>100000</v>
      </c>
      <c r="F226" s="3" t="s">
        <v>60</v>
      </c>
      <c r="G226" s="12">
        <v>100000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3">
        <v>0</v>
      </c>
      <c r="Q226" s="12">
        <v>0</v>
      </c>
      <c r="R226" s="12">
        <v>0</v>
      </c>
      <c r="S226" s="12">
        <v>0</v>
      </c>
      <c r="T226" s="24" t="s">
        <v>3</v>
      </c>
      <c r="U226" s="3" t="s">
        <v>772</v>
      </c>
      <c r="V226">
        <f t="shared" si="9"/>
        <v>0</v>
      </c>
      <c r="W226">
        <f t="shared" si="10"/>
        <v>0</v>
      </c>
      <c r="X226" s="24" t="str">
        <f t="shared" si="11"/>
        <v>NO Flow</v>
      </c>
    </row>
    <row r="227" spans="1:24">
      <c r="A227" s="3" t="s">
        <v>16</v>
      </c>
      <c r="B227" s="3" t="s">
        <v>407</v>
      </c>
      <c r="C227" s="3" t="s">
        <v>265</v>
      </c>
      <c r="D227" s="3" t="s">
        <v>60</v>
      </c>
      <c r="E227" s="12">
        <v>100000</v>
      </c>
      <c r="F227" s="3" t="s">
        <v>60</v>
      </c>
      <c r="G227" s="12">
        <v>100000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3">
        <v>0</v>
      </c>
      <c r="Q227" s="12">
        <v>0</v>
      </c>
      <c r="R227" s="12">
        <v>0</v>
      </c>
      <c r="S227" s="12">
        <v>0</v>
      </c>
      <c r="T227" s="24" t="s">
        <v>3</v>
      </c>
      <c r="U227" s="3" t="s">
        <v>766</v>
      </c>
      <c r="V227">
        <f t="shared" si="9"/>
        <v>0</v>
      </c>
      <c r="W227">
        <f t="shared" si="10"/>
        <v>0</v>
      </c>
      <c r="X227" s="24" t="str">
        <f t="shared" si="11"/>
        <v>NO Flow</v>
      </c>
    </row>
    <row r="228" spans="1:24">
      <c r="A228" s="3" t="s">
        <v>21</v>
      </c>
      <c r="B228" s="3" t="s">
        <v>408</v>
      </c>
      <c r="C228" s="3" t="s">
        <v>326</v>
      </c>
      <c r="D228" s="3" t="s">
        <v>60</v>
      </c>
      <c r="E228" s="12">
        <v>100000</v>
      </c>
      <c r="F228" s="3" t="s">
        <v>60</v>
      </c>
      <c r="G228" s="12">
        <v>100000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3">
        <v>0</v>
      </c>
      <c r="Q228" s="12">
        <v>0</v>
      </c>
      <c r="R228" s="12">
        <v>0</v>
      </c>
      <c r="S228" s="12">
        <v>0</v>
      </c>
      <c r="T228" s="24" t="s">
        <v>3</v>
      </c>
      <c r="U228" s="3" t="s">
        <v>766</v>
      </c>
      <c r="V228">
        <f t="shared" si="9"/>
        <v>0</v>
      </c>
      <c r="W228">
        <f t="shared" si="10"/>
        <v>0</v>
      </c>
      <c r="X228" s="24" t="str">
        <f t="shared" si="11"/>
        <v>NO Flow</v>
      </c>
    </row>
    <row r="229" spans="1:24">
      <c r="A229" s="3" t="s">
        <v>7</v>
      </c>
      <c r="B229" s="3" t="s">
        <v>409</v>
      </c>
      <c r="C229" s="3" t="s">
        <v>326</v>
      </c>
      <c r="D229" s="3" t="s">
        <v>60</v>
      </c>
      <c r="E229" s="12">
        <v>100000</v>
      </c>
      <c r="F229" s="3" t="s">
        <v>60</v>
      </c>
      <c r="G229" s="12">
        <v>100000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3">
        <v>0</v>
      </c>
      <c r="Q229" s="12">
        <v>0</v>
      </c>
      <c r="R229" s="12">
        <v>0</v>
      </c>
      <c r="S229" s="12">
        <v>0</v>
      </c>
      <c r="T229" s="24" t="s">
        <v>3</v>
      </c>
      <c r="U229" s="3" t="s">
        <v>766</v>
      </c>
      <c r="V229">
        <f t="shared" si="9"/>
        <v>0</v>
      </c>
      <c r="W229">
        <f t="shared" si="10"/>
        <v>0</v>
      </c>
      <c r="X229" s="24" t="str">
        <f t="shared" si="11"/>
        <v>NO Flow</v>
      </c>
    </row>
    <row r="230" spans="1:24">
      <c r="A230" s="3" t="s">
        <v>22</v>
      </c>
      <c r="B230" s="3" t="s">
        <v>410</v>
      </c>
      <c r="C230" s="3" t="s">
        <v>326</v>
      </c>
      <c r="D230" s="3" t="s">
        <v>60</v>
      </c>
      <c r="E230" s="12">
        <v>100000</v>
      </c>
      <c r="F230" s="3" t="s">
        <v>60</v>
      </c>
      <c r="G230" s="12">
        <v>100000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3">
        <v>0</v>
      </c>
      <c r="Q230" s="12">
        <v>0</v>
      </c>
      <c r="R230" s="12">
        <v>0</v>
      </c>
      <c r="S230" s="12">
        <v>0</v>
      </c>
      <c r="T230" s="24" t="s">
        <v>3</v>
      </c>
      <c r="U230" s="3" t="s">
        <v>766</v>
      </c>
      <c r="V230">
        <f t="shared" si="9"/>
        <v>0</v>
      </c>
      <c r="W230">
        <f t="shared" si="10"/>
        <v>0</v>
      </c>
      <c r="X230" s="24" t="str">
        <f t="shared" si="11"/>
        <v>NO Flow</v>
      </c>
    </row>
    <row r="231" spans="1:24">
      <c r="A231" s="3" t="s">
        <v>23</v>
      </c>
      <c r="B231" s="3" t="s">
        <v>411</v>
      </c>
      <c r="C231" s="3" t="s">
        <v>326</v>
      </c>
      <c r="D231" s="3" t="s">
        <v>60</v>
      </c>
      <c r="E231" s="12">
        <v>100000</v>
      </c>
      <c r="F231" s="3" t="s">
        <v>60</v>
      </c>
      <c r="G231" s="12">
        <v>100000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3">
        <v>0</v>
      </c>
      <c r="Q231" s="12">
        <v>0</v>
      </c>
      <c r="R231" s="12">
        <v>0</v>
      </c>
      <c r="S231" s="12">
        <v>0</v>
      </c>
      <c r="T231" s="24" t="s">
        <v>3</v>
      </c>
      <c r="U231" s="3" t="s">
        <v>766</v>
      </c>
      <c r="V231">
        <f t="shared" si="9"/>
        <v>0</v>
      </c>
      <c r="W231">
        <f t="shared" si="10"/>
        <v>0</v>
      </c>
      <c r="X231" s="24" t="str">
        <f t="shared" si="11"/>
        <v>NO Flow</v>
      </c>
    </row>
    <row r="232" spans="1:24">
      <c r="A232" s="3" t="s">
        <v>20</v>
      </c>
      <c r="B232" s="3" t="s">
        <v>412</v>
      </c>
      <c r="C232" s="3" t="s">
        <v>326</v>
      </c>
      <c r="D232" s="3" t="s">
        <v>60</v>
      </c>
      <c r="E232" s="12">
        <v>100000</v>
      </c>
      <c r="F232" s="3" t="s">
        <v>60</v>
      </c>
      <c r="G232" s="12">
        <v>100000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3">
        <v>0</v>
      </c>
      <c r="Q232" s="12">
        <v>0</v>
      </c>
      <c r="R232" s="12">
        <v>0</v>
      </c>
      <c r="S232" s="12">
        <v>0</v>
      </c>
      <c r="T232" s="24" t="s">
        <v>3</v>
      </c>
      <c r="U232" s="3" t="s">
        <v>766</v>
      </c>
      <c r="V232">
        <f t="shared" si="9"/>
        <v>0</v>
      </c>
      <c r="W232">
        <f t="shared" si="10"/>
        <v>0</v>
      </c>
      <c r="X232" s="24" t="str">
        <f t="shared" si="11"/>
        <v>NO Flow</v>
      </c>
    </row>
    <row r="233" spans="1:24">
      <c r="A233" s="3" t="s">
        <v>13</v>
      </c>
      <c r="B233" s="3" t="s">
        <v>413</v>
      </c>
      <c r="C233" s="3" t="s">
        <v>326</v>
      </c>
      <c r="D233" s="3" t="s">
        <v>60</v>
      </c>
      <c r="E233" s="12">
        <v>100000</v>
      </c>
      <c r="F233" s="3" t="s">
        <v>60</v>
      </c>
      <c r="G233" s="12">
        <v>100000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3">
        <v>0</v>
      </c>
      <c r="Q233" s="12">
        <v>0</v>
      </c>
      <c r="R233" s="12">
        <v>0</v>
      </c>
      <c r="S233" s="12">
        <v>0</v>
      </c>
      <c r="T233" s="24" t="s">
        <v>3</v>
      </c>
      <c r="U233" s="3" t="s">
        <v>766</v>
      </c>
      <c r="V233">
        <f t="shared" si="9"/>
        <v>0</v>
      </c>
      <c r="W233">
        <f t="shared" si="10"/>
        <v>0</v>
      </c>
      <c r="X233" s="24" t="str">
        <f t="shared" si="11"/>
        <v>NO Flow</v>
      </c>
    </row>
    <row r="234" spans="1:24">
      <c r="A234" s="3" t="s">
        <v>24</v>
      </c>
      <c r="B234" s="3" t="s">
        <v>414</v>
      </c>
      <c r="C234" s="3" t="s">
        <v>326</v>
      </c>
      <c r="D234" s="3" t="s">
        <v>60</v>
      </c>
      <c r="E234" s="12">
        <v>100000</v>
      </c>
      <c r="F234" s="3" t="s">
        <v>60</v>
      </c>
      <c r="G234" s="12">
        <v>100000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3">
        <v>0</v>
      </c>
      <c r="Q234" s="12">
        <v>0</v>
      </c>
      <c r="R234" s="12">
        <v>0</v>
      </c>
      <c r="S234" s="12">
        <v>0</v>
      </c>
      <c r="T234" s="24" t="s">
        <v>3</v>
      </c>
      <c r="U234" s="3" t="s">
        <v>766</v>
      </c>
      <c r="V234">
        <f t="shared" si="9"/>
        <v>0</v>
      </c>
      <c r="W234">
        <f t="shared" si="10"/>
        <v>0</v>
      </c>
      <c r="X234" s="24" t="str">
        <f t="shared" si="11"/>
        <v>NO Flow</v>
      </c>
    </row>
    <row r="235" spans="1:24">
      <c r="A235" s="3" t="s">
        <v>25</v>
      </c>
      <c r="B235" s="3" t="s">
        <v>415</v>
      </c>
      <c r="C235" s="3" t="s">
        <v>326</v>
      </c>
      <c r="D235" s="3" t="s">
        <v>60</v>
      </c>
      <c r="E235" s="12">
        <v>100000</v>
      </c>
      <c r="F235" s="3" t="s">
        <v>60</v>
      </c>
      <c r="G235" s="12">
        <v>100000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3">
        <v>0</v>
      </c>
      <c r="Q235" s="12">
        <v>0</v>
      </c>
      <c r="R235" s="12">
        <v>0</v>
      </c>
      <c r="S235" s="12">
        <v>0</v>
      </c>
      <c r="T235" s="24" t="s">
        <v>3</v>
      </c>
      <c r="U235" s="3" t="s">
        <v>766</v>
      </c>
      <c r="V235">
        <f t="shared" si="9"/>
        <v>0</v>
      </c>
      <c r="W235">
        <f t="shared" si="10"/>
        <v>0</v>
      </c>
      <c r="X235" s="24" t="str">
        <f t="shared" si="11"/>
        <v>NO Flow</v>
      </c>
    </row>
    <row r="236" spans="1:24">
      <c r="A236" s="3" t="s">
        <v>66</v>
      </c>
      <c r="B236" s="3" t="s">
        <v>416</v>
      </c>
      <c r="C236" s="3" t="s">
        <v>326</v>
      </c>
      <c r="D236" s="3" t="s">
        <v>60</v>
      </c>
      <c r="E236" s="12">
        <v>100000</v>
      </c>
      <c r="F236" s="3" t="s">
        <v>60</v>
      </c>
      <c r="G236" s="12">
        <v>100000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3">
        <v>0</v>
      </c>
      <c r="Q236" s="12">
        <v>0</v>
      </c>
      <c r="R236" s="12">
        <v>0</v>
      </c>
      <c r="S236" s="12">
        <v>0</v>
      </c>
      <c r="T236" s="24" t="s">
        <v>3</v>
      </c>
      <c r="U236" s="3" t="s">
        <v>766</v>
      </c>
      <c r="V236">
        <f t="shared" si="9"/>
        <v>0</v>
      </c>
      <c r="W236">
        <f t="shared" si="10"/>
        <v>0</v>
      </c>
      <c r="X236" s="24" t="str">
        <f t="shared" si="11"/>
        <v>NO Flow</v>
      </c>
    </row>
    <row r="237" spans="1:24">
      <c r="A237" s="3" t="s">
        <v>17</v>
      </c>
      <c r="B237" s="3" t="s">
        <v>417</v>
      </c>
      <c r="C237" s="3" t="s">
        <v>326</v>
      </c>
      <c r="D237" s="3" t="s">
        <v>60</v>
      </c>
      <c r="E237" s="12">
        <v>100000</v>
      </c>
      <c r="F237" s="3" t="s">
        <v>60</v>
      </c>
      <c r="G237" s="12">
        <v>100000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3">
        <v>0</v>
      </c>
      <c r="Q237" s="12">
        <v>0</v>
      </c>
      <c r="R237" s="12">
        <v>0</v>
      </c>
      <c r="S237" s="12">
        <v>0</v>
      </c>
      <c r="T237" s="24" t="s">
        <v>3</v>
      </c>
      <c r="U237" s="3" t="s">
        <v>766</v>
      </c>
      <c r="V237">
        <f t="shared" si="9"/>
        <v>0</v>
      </c>
      <c r="W237">
        <f t="shared" si="10"/>
        <v>0</v>
      </c>
      <c r="X237" s="24" t="str">
        <f t="shared" si="11"/>
        <v>NO Flow</v>
      </c>
    </row>
    <row r="238" spans="1:24">
      <c r="A238" s="3" t="s">
        <v>18</v>
      </c>
      <c r="B238" s="3" t="s">
        <v>418</v>
      </c>
      <c r="C238" s="3" t="s">
        <v>326</v>
      </c>
      <c r="D238" s="3" t="s">
        <v>60</v>
      </c>
      <c r="E238" s="12">
        <v>100000</v>
      </c>
      <c r="F238" s="3" t="s">
        <v>60</v>
      </c>
      <c r="G238" s="12">
        <v>100000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3">
        <v>0</v>
      </c>
      <c r="Q238" s="12">
        <v>0</v>
      </c>
      <c r="R238" s="12">
        <v>0</v>
      </c>
      <c r="S238" s="12">
        <v>0</v>
      </c>
      <c r="T238" s="24" t="s">
        <v>3</v>
      </c>
      <c r="U238" s="3" t="s">
        <v>766</v>
      </c>
      <c r="V238">
        <f t="shared" si="9"/>
        <v>0</v>
      </c>
      <c r="W238">
        <f t="shared" si="10"/>
        <v>0</v>
      </c>
      <c r="X238" s="24" t="str">
        <f t="shared" si="11"/>
        <v>NO Flow</v>
      </c>
    </row>
    <row r="239" spans="1:24">
      <c r="A239" s="3" t="s">
        <v>19</v>
      </c>
      <c r="B239" s="3" t="s">
        <v>419</v>
      </c>
      <c r="C239" s="3" t="s">
        <v>326</v>
      </c>
      <c r="D239" s="3" t="s">
        <v>60</v>
      </c>
      <c r="E239" s="12">
        <v>100000</v>
      </c>
      <c r="F239" s="3" t="s">
        <v>60</v>
      </c>
      <c r="G239" s="12">
        <v>100000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3">
        <v>0</v>
      </c>
      <c r="Q239" s="12">
        <v>0</v>
      </c>
      <c r="R239" s="12">
        <v>0</v>
      </c>
      <c r="S239" s="12">
        <v>0</v>
      </c>
      <c r="T239" s="24" t="s">
        <v>3</v>
      </c>
      <c r="U239" s="3" t="s">
        <v>766</v>
      </c>
      <c r="V239">
        <f t="shared" si="9"/>
        <v>0</v>
      </c>
      <c r="W239">
        <f t="shared" si="10"/>
        <v>0</v>
      </c>
      <c r="X239" s="24" t="str">
        <f t="shared" si="11"/>
        <v>NO Flow</v>
      </c>
    </row>
    <row r="240" spans="1:24">
      <c r="A240" s="3" t="s">
        <v>10</v>
      </c>
      <c r="B240" s="3" t="s">
        <v>420</v>
      </c>
      <c r="C240" s="3" t="s">
        <v>326</v>
      </c>
      <c r="D240" s="3" t="s">
        <v>60</v>
      </c>
      <c r="E240" s="12">
        <v>100000</v>
      </c>
      <c r="F240" s="3" t="s">
        <v>60</v>
      </c>
      <c r="G240" s="12">
        <v>100000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3">
        <v>0</v>
      </c>
      <c r="Q240" s="12">
        <v>0</v>
      </c>
      <c r="R240" s="12">
        <v>0</v>
      </c>
      <c r="S240" s="12">
        <v>0</v>
      </c>
      <c r="T240" s="24" t="s">
        <v>3</v>
      </c>
      <c r="U240" s="3" t="s">
        <v>766</v>
      </c>
      <c r="V240">
        <f t="shared" si="9"/>
        <v>0</v>
      </c>
      <c r="W240">
        <f t="shared" si="10"/>
        <v>0</v>
      </c>
      <c r="X240" s="24" t="str">
        <f t="shared" si="11"/>
        <v>NO Flow</v>
      </c>
    </row>
    <row r="241" spans="1:24">
      <c r="A241" s="3" t="s">
        <v>16</v>
      </c>
      <c r="B241" s="3" t="s">
        <v>421</v>
      </c>
      <c r="C241" s="3" t="s">
        <v>326</v>
      </c>
      <c r="D241" s="3" t="s">
        <v>60</v>
      </c>
      <c r="E241" s="12">
        <v>100000</v>
      </c>
      <c r="F241" s="3" t="s">
        <v>60</v>
      </c>
      <c r="G241" s="12">
        <v>100000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3">
        <v>0</v>
      </c>
      <c r="Q241" s="12">
        <v>0</v>
      </c>
      <c r="R241" s="12">
        <v>0</v>
      </c>
      <c r="S241" s="12">
        <v>0</v>
      </c>
      <c r="T241" s="24" t="s">
        <v>3</v>
      </c>
      <c r="U241" s="3" t="s">
        <v>766</v>
      </c>
      <c r="V241">
        <f t="shared" si="9"/>
        <v>0</v>
      </c>
      <c r="W241">
        <f t="shared" si="10"/>
        <v>0</v>
      </c>
      <c r="X241" s="24" t="str">
        <f t="shared" si="11"/>
        <v>NO Flow</v>
      </c>
    </row>
    <row r="242" spans="1:24">
      <c r="A242" s="3" t="s">
        <v>8</v>
      </c>
      <c r="B242" s="3" t="s">
        <v>422</v>
      </c>
      <c r="C242" s="3" t="s">
        <v>234</v>
      </c>
      <c r="D242" s="3" t="s">
        <v>60</v>
      </c>
      <c r="E242" s="12">
        <v>100000</v>
      </c>
      <c r="F242" s="3" t="s">
        <v>60</v>
      </c>
      <c r="G242" s="12">
        <v>100000</v>
      </c>
      <c r="H242" s="12">
        <v>606216.30000000005</v>
      </c>
      <c r="I242" s="12">
        <v>640000</v>
      </c>
      <c r="J242" s="12">
        <v>0</v>
      </c>
      <c r="K242" s="12">
        <v>0</v>
      </c>
      <c r="L242" s="12">
        <v>0</v>
      </c>
      <c r="M242" s="12">
        <v>0</v>
      </c>
      <c r="N242" s="12">
        <v>606216.30000000005</v>
      </c>
      <c r="O242" s="12">
        <v>0</v>
      </c>
      <c r="P242" s="13">
        <v>0</v>
      </c>
      <c r="Q242" s="12">
        <v>0</v>
      </c>
      <c r="R242" s="12">
        <v>606216.30000000005</v>
      </c>
      <c r="S242" s="12">
        <v>0</v>
      </c>
      <c r="T242" s="24" t="s">
        <v>3</v>
      </c>
      <c r="U242" s="3" t="s">
        <v>766</v>
      </c>
      <c r="V242">
        <f t="shared" si="9"/>
        <v>0</v>
      </c>
      <c r="W242">
        <f t="shared" si="10"/>
        <v>0</v>
      </c>
      <c r="X242" s="24" t="str">
        <f t="shared" si="11"/>
        <v>NO Flow</v>
      </c>
    </row>
    <row r="243" spans="1:24">
      <c r="A243" s="3" t="s">
        <v>61</v>
      </c>
      <c r="B243" s="3" t="s">
        <v>423</v>
      </c>
      <c r="C243" s="3" t="s">
        <v>242</v>
      </c>
      <c r="D243" s="3" t="s">
        <v>60</v>
      </c>
      <c r="E243" s="12">
        <v>100000</v>
      </c>
      <c r="F243" s="3" t="s">
        <v>60</v>
      </c>
      <c r="G243" s="12">
        <v>100000</v>
      </c>
      <c r="H243" s="12">
        <v>-12855.099999999999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-12855.099999999999</v>
      </c>
      <c r="O243" s="12">
        <v>0</v>
      </c>
      <c r="P243" s="13">
        <v>0</v>
      </c>
      <c r="Q243" s="12">
        <v>0</v>
      </c>
      <c r="R243" s="12">
        <v>-12855.099999999999</v>
      </c>
      <c r="S243" s="12">
        <v>0</v>
      </c>
      <c r="T243" s="24" t="s">
        <v>3</v>
      </c>
      <c r="U243" s="3" t="s">
        <v>762</v>
      </c>
      <c r="V243">
        <f t="shared" si="9"/>
        <v>0</v>
      </c>
      <c r="W243">
        <f t="shared" si="10"/>
        <v>0</v>
      </c>
      <c r="X243" s="24" t="str">
        <f t="shared" si="11"/>
        <v>NO Flow</v>
      </c>
    </row>
    <row r="244" spans="1:24">
      <c r="A244" s="3" t="s">
        <v>65</v>
      </c>
      <c r="B244" s="3" t="s">
        <v>424</v>
      </c>
      <c r="C244" s="3" t="s">
        <v>242</v>
      </c>
      <c r="D244" s="3" t="s">
        <v>60</v>
      </c>
      <c r="E244" s="12">
        <v>100000</v>
      </c>
      <c r="F244" s="3" t="s">
        <v>60</v>
      </c>
      <c r="G244" s="12">
        <v>100000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3">
        <v>0</v>
      </c>
      <c r="Q244" s="12">
        <v>0</v>
      </c>
      <c r="R244" s="12">
        <v>0</v>
      </c>
      <c r="S244" s="12">
        <v>0</v>
      </c>
      <c r="T244" s="24" t="s">
        <v>3</v>
      </c>
      <c r="U244" s="3" t="s">
        <v>772</v>
      </c>
      <c r="V244">
        <f t="shared" si="9"/>
        <v>0</v>
      </c>
      <c r="W244">
        <f t="shared" si="10"/>
        <v>0</v>
      </c>
      <c r="X244" s="24" t="str">
        <f t="shared" si="11"/>
        <v>NO Flow</v>
      </c>
    </row>
    <row r="245" spans="1:24">
      <c r="A245" s="3" t="s">
        <v>65</v>
      </c>
      <c r="B245" s="3" t="s">
        <v>424</v>
      </c>
      <c r="C245" s="3" t="s">
        <v>242</v>
      </c>
      <c r="D245" s="3" t="s">
        <v>60</v>
      </c>
      <c r="E245" s="12">
        <v>100000</v>
      </c>
      <c r="F245" s="3" t="s">
        <v>60</v>
      </c>
      <c r="G245" s="12">
        <v>100000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3">
        <v>0</v>
      </c>
      <c r="Q245" s="12">
        <v>0</v>
      </c>
      <c r="R245" s="12">
        <v>0</v>
      </c>
      <c r="S245" s="12">
        <v>0</v>
      </c>
      <c r="T245" s="24" t="s">
        <v>3</v>
      </c>
      <c r="U245" s="3" t="s">
        <v>768</v>
      </c>
      <c r="V245">
        <f t="shared" si="9"/>
        <v>0</v>
      </c>
      <c r="W245">
        <f t="shared" si="10"/>
        <v>0</v>
      </c>
      <c r="X245" s="24" t="str">
        <f t="shared" si="11"/>
        <v>NO Flow</v>
      </c>
    </row>
    <row r="246" spans="1:24">
      <c r="A246" s="3" t="s">
        <v>8</v>
      </c>
      <c r="B246" s="3" t="s">
        <v>425</v>
      </c>
      <c r="C246" s="3" t="s">
        <v>242</v>
      </c>
      <c r="D246" s="3" t="s">
        <v>60</v>
      </c>
      <c r="E246" s="12">
        <v>100000</v>
      </c>
      <c r="F246" s="3" t="s">
        <v>60</v>
      </c>
      <c r="G246" s="12">
        <v>100000</v>
      </c>
      <c r="H246" s="12">
        <v>-158553.19</v>
      </c>
      <c r="I246" s="12">
        <v>0</v>
      </c>
      <c r="J246" s="12">
        <v>0</v>
      </c>
      <c r="K246" s="12">
        <v>-140000</v>
      </c>
      <c r="L246" s="12">
        <v>0</v>
      </c>
      <c r="M246" s="12">
        <v>0</v>
      </c>
      <c r="N246" s="12">
        <v>-158553.19</v>
      </c>
      <c r="O246" s="12">
        <v>0</v>
      </c>
      <c r="P246" s="13">
        <v>0</v>
      </c>
      <c r="Q246" s="12">
        <v>0</v>
      </c>
      <c r="R246" s="12">
        <v>-158553.19</v>
      </c>
      <c r="S246" s="12">
        <v>0</v>
      </c>
      <c r="T246" s="24" t="s">
        <v>3</v>
      </c>
      <c r="U246" s="3" t="s">
        <v>768</v>
      </c>
      <c r="V246">
        <f t="shared" si="9"/>
        <v>0</v>
      </c>
      <c r="W246">
        <f t="shared" si="10"/>
        <v>0</v>
      </c>
      <c r="X246" s="24" t="str">
        <f t="shared" si="11"/>
        <v>NO Flow</v>
      </c>
    </row>
    <row r="247" spans="1:24">
      <c r="A247" s="3" t="s">
        <v>8</v>
      </c>
      <c r="B247" s="3" t="s">
        <v>425</v>
      </c>
      <c r="C247" s="3" t="s">
        <v>242</v>
      </c>
      <c r="D247" s="3" t="s">
        <v>60</v>
      </c>
      <c r="E247" s="12">
        <v>100000</v>
      </c>
      <c r="F247" s="3" t="s">
        <v>60</v>
      </c>
      <c r="G247" s="12">
        <v>100000</v>
      </c>
      <c r="H247" s="12">
        <v>-158553.19</v>
      </c>
      <c r="I247" s="12">
        <v>0</v>
      </c>
      <c r="J247" s="12">
        <v>0</v>
      </c>
      <c r="K247" s="12">
        <v>-140000</v>
      </c>
      <c r="L247" s="12">
        <v>0</v>
      </c>
      <c r="M247" s="12">
        <v>0</v>
      </c>
      <c r="N247" s="12">
        <v>-158553.19</v>
      </c>
      <c r="O247" s="12">
        <v>0</v>
      </c>
      <c r="P247" s="13">
        <v>0</v>
      </c>
      <c r="Q247" s="12">
        <v>0</v>
      </c>
      <c r="R247" s="12">
        <v>-158553.19</v>
      </c>
      <c r="S247" s="12">
        <v>0</v>
      </c>
      <c r="T247" s="24" t="s">
        <v>3</v>
      </c>
      <c r="U247" s="3" t="s">
        <v>771</v>
      </c>
      <c r="V247">
        <f t="shared" si="9"/>
        <v>0</v>
      </c>
      <c r="W247">
        <f t="shared" si="10"/>
        <v>0</v>
      </c>
      <c r="X247" s="24" t="str">
        <f t="shared" si="11"/>
        <v>NO Flow</v>
      </c>
    </row>
    <row r="248" spans="1:24">
      <c r="A248" s="3" t="s">
        <v>23</v>
      </c>
      <c r="B248" s="3" t="s">
        <v>1413</v>
      </c>
      <c r="C248" s="3" t="s">
        <v>319</v>
      </c>
      <c r="D248" s="3" t="s">
        <v>60</v>
      </c>
      <c r="E248" s="12">
        <v>100000</v>
      </c>
      <c r="F248" s="3" t="s">
        <v>60</v>
      </c>
      <c r="G248" s="12">
        <v>100000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3">
        <v>0</v>
      </c>
      <c r="Q248" s="12">
        <v>0</v>
      </c>
      <c r="R248" s="12">
        <v>0</v>
      </c>
      <c r="S248" s="12">
        <v>0</v>
      </c>
      <c r="T248" s="24" t="s">
        <v>775</v>
      </c>
      <c r="U248" s="3" t="s">
        <v>766</v>
      </c>
      <c r="V248">
        <f t="shared" si="9"/>
        <v>0</v>
      </c>
      <c r="W248">
        <f t="shared" si="10"/>
        <v>0</v>
      </c>
      <c r="X248" s="24" t="str">
        <f t="shared" si="11"/>
        <v>NO Flow</v>
      </c>
    </row>
    <row r="249" spans="1:24">
      <c r="A249" s="3" t="s">
        <v>13</v>
      </c>
      <c r="B249" s="3" t="s">
        <v>426</v>
      </c>
      <c r="C249" s="3" t="s">
        <v>245</v>
      </c>
      <c r="D249" s="3" t="s">
        <v>60</v>
      </c>
      <c r="E249" s="12">
        <v>100000</v>
      </c>
      <c r="F249" s="3" t="s">
        <v>60</v>
      </c>
      <c r="G249" s="12">
        <v>100000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3">
        <v>0</v>
      </c>
      <c r="Q249" s="12">
        <v>0</v>
      </c>
      <c r="R249" s="12">
        <v>0</v>
      </c>
      <c r="S249" s="12">
        <v>0</v>
      </c>
      <c r="T249" s="24" t="s">
        <v>3</v>
      </c>
      <c r="U249" s="3" t="s">
        <v>766</v>
      </c>
      <c r="V249">
        <f t="shared" si="9"/>
        <v>0</v>
      </c>
      <c r="W249">
        <f t="shared" si="10"/>
        <v>0</v>
      </c>
      <c r="X249" s="24" t="str">
        <f t="shared" si="11"/>
        <v>NO Flow</v>
      </c>
    </row>
    <row r="250" spans="1:24">
      <c r="A250" s="3" t="s">
        <v>24</v>
      </c>
      <c r="B250" s="3" t="s">
        <v>427</v>
      </c>
      <c r="C250" s="3" t="s">
        <v>245</v>
      </c>
      <c r="D250" s="3" t="s">
        <v>60</v>
      </c>
      <c r="E250" s="12">
        <v>100000</v>
      </c>
      <c r="F250" s="3" t="s">
        <v>60</v>
      </c>
      <c r="G250" s="12">
        <v>100000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3">
        <v>0</v>
      </c>
      <c r="Q250" s="12">
        <v>0</v>
      </c>
      <c r="R250" s="12">
        <v>0</v>
      </c>
      <c r="S250" s="12">
        <v>0</v>
      </c>
      <c r="T250" s="24" t="s">
        <v>3</v>
      </c>
      <c r="U250" s="3" t="s">
        <v>766</v>
      </c>
      <c r="V250">
        <f t="shared" si="9"/>
        <v>0</v>
      </c>
      <c r="W250">
        <f t="shared" si="10"/>
        <v>0</v>
      </c>
      <c r="X250" s="24" t="str">
        <f t="shared" si="11"/>
        <v>NO Flow</v>
      </c>
    </row>
    <row r="251" spans="1:24">
      <c r="A251" s="3" t="s">
        <v>25</v>
      </c>
      <c r="B251" s="3" t="s">
        <v>428</v>
      </c>
      <c r="C251" s="3" t="s">
        <v>245</v>
      </c>
      <c r="D251" s="3" t="s">
        <v>60</v>
      </c>
      <c r="E251" s="12">
        <v>100000</v>
      </c>
      <c r="F251" s="3" t="s">
        <v>60</v>
      </c>
      <c r="G251" s="12">
        <v>100000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3">
        <v>0</v>
      </c>
      <c r="Q251" s="12">
        <v>0</v>
      </c>
      <c r="R251" s="12">
        <v>0</v>
      </c>
      <c r="S251" s="12">
        <v>0</v>
      </c>
      <c r="T251" s="24" t="s">
        <v>3</v>
      </c>
      <c r="U251" s="3" t="s">
        <v>766</v>
      </c>
      <c r="V251">
        <f t="shared" si="9"/>
        <v>0</v>
      </c>
      <c r="W251">
        <f t="shared" si="10"/>
        <v>0</v>
      </c>
      <c r="X251" s="24" t="str">
        <f t="shared" si="11"/>
        <v>NO Flow</v>
      </c>
    </row>
    <row r="252" spans="1:24">
      <c r="A252" s="3" t="s">
        <v>9</v>
      </c>
      <c r="B252" s="3" t="s">
        <v>429</v>
      </c>
      <c r="C252" s="3" t="s">
        <v>430</v>
      </c>
      <c r="D252" s="3" t="s">
        <v>60</v>
      </c>
      <c r="E252" s="12">
        <v>250000</v>
      </c>
      <c r="F252" s="3" t="s">
        <v>60</v>
      </c>
      <c r="G252" s="12">
        <v>150000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3">
        <v>0</v>
      </c>
      <c r="Q252" s="12">
        <v>0</v>
      </c>
      <c r="R252" s="12">
        <v>0</v>
      </c>
      <c r="S252" s="12">
        <v>0</v>
      </c>
      <c r="T252" s="24" t="s">
        <v>3</v>
      </c>
      <c r="U252" s="3" t="s">
        <v>766</v>
      </c>
      <c r="V252">
        <f t="shared" si="9"/>
        <v>0</v>
      </c>
      <c r="W252">
        <f t="shared" si="10"/>
        <v>0</v>
      </c>
      <c r="X252" s="24" t="str">
        <f t="shared" si="11"/>
        <v>NO Flow</v>
      </c>
    </row>
    <row r="253" spans="1:24">
      <c r="A253" s="3" t="s">
        <v>5</v>
      </c>
      <c r="B253" s="3" t="s">
        <v>431</v>
      </c>
      <c r="C253" s="3" t="s">
        <v>430</v>
      </c>
      <c r="D253" s="3" t="s">
        <v>60</v>
      </c>
      <c r="E253" s="12">
        <v>250000</v>
      </c>
      <c r="F253" s="3" t="s">
        <v>60</v>
      </c>
      <c r="G253" s="12">
        <v>150000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3">
        <v>0</v>
      </c>
      <c r="Q253" s="12">
        <v>0</v>
      </c>
      <c r="R253" s="12">
        <v>0</v>
      </c>
      <c r="S253" s="12">
        <v>0</v>
      </c>
      <c r="T253" s="24" t="s">
        <v>3</v>
      </c>
      <c r="U253" s="3" t="s">
        <v>766</v>
      </c>
      <c r="V253">
        <f t="shared" si="9"/>
        <v>0</v>
      </c>
      <c r="W253">
        <f t="shared" si="10"/>
        <v>0</v>
      </c>
      <c r="X253" s="24" t="str">
        <f t="shared" si="11"/>
        <v>NO Flow</v>
      </c>
    </row>
    <row r="254" spans="1:24">
      <c r="A254" s="3" t="s">
        <v>4</v>
      </c>
      <c r="B254" s="3" t="s">
        <v>432</v>
      </c>
      <c r="C254" s="3" t="s">
        <v>430</v>
      </c>
      <c r="D254" s="3" t="s">
        <v>60</v>
      </c>
      <c r="E254" s="12">
        <v>250000</v>
      </c>
      <c r="F254" s="3" t="s">
        <v>60</v>
      </c>
      <c r="G254" s="12">
        <v>150000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3">
        <v>0</v>
      </c>
      <c r="Q254" s="12">
        <v>0</v>
      </c>
      <c r="R254" s="12">
        <v>0</v>
      </c>
      <c r="S254" s="12">
        <v>0</v>
      </c>
      <c r="T254" s="24" t="s">
        <v>3</v>
      </c>
      <c r="U254" s="3" t="s">
        <v>766</v>
      </c>
      <c r="V254">
        <f t="shared" si="9"/>
        <v>0</v>
      </c>
      <c r="W254">
        <f t="shared" si="10"/>
        <v>0</v>
      </c>
      <c r="X254" s="24" t="str">
        <f t="shared" si="11"/>
        <v>NO Flow</v>
      </c>
    </row>
    <row r="255" spans="1:24">
      <c r="A255" s="3" t="s">
        <v>66</v>
      </c>
      <c r="B255" s="3" t="s">
        <v>433</v>
      </c>
      <c r="C255" s="3" t="s">
        <v>430</v>
      </c>
      <c r="D255" s="3" t="s">
        <v>60</v>
      </c>
      <c r="E255" s="12">
        <v>100000</v>
      </c>
      <c r="F255" s="3" t="s">
        <v>60</v>
      </c>
      <c r="G255" s="12">
        <v>150000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3">
        <v>0</v>
      </c>
      <c r="Q255" s="12">
        <v>0</v>
      </c>
      <c r="R255" s="12">
        <v>0</v>
      </c>
      <c r="S255" s="12">
        <v>0</v>
      </c>
      <c r="T255" s="24" t="s">
        <v>3</v>
      </c>
      <c r="U255" s="3" t="s">
        <v>766</v>
      </c>
      <c r="V255">
        <f t="shared" si="9"/>
        <v>0</v>
      </c>
      <c r="W255">
        <f t="shared" si="10"/>
        <v>0</v>
      </c>
      <c r="X255" s="24" t="str">
        <f t="shared" si="11"/>
        <v>NO Flow</v>
      </c>
    </row>
    <row r="256" spans="1:24">
      <c r="A256" s="3" t="s">
        <v>17</v>
      </c>
      <c r="B256" s="3" t="s">
        <v>434</v>
      </c>
      <c r="C256" s="3" t="s">
        <v>430</v>
      </c>
      <c r="D256" s="3" t="s">
        <v>60</v>
      </c>
      <c r="E256" s="12">
        <v>100000</v>
      </c>
      <c r="F256" s="3" t="s">
        <v>60</v>
      </c>
      <c r="G256" s="12">
        <v>150000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3">
        <v>0</v>
      </c>
      <c r="Q256" s="12">
        <v>0</v>
      </c>
      <c r="R256" s="12">
        <v>0</v>
      </c>
      <c r="S256" s="12">
        <v>0</v>
      </c>
      <c r="T256" s="24" t="s">
        <v>3</v>
      </c>
      <c r="U256" s="3" t="s">
        <v>766</v>
      </c>
      <c r="V256">
        <f t="shared" si="9"/>
        <v>0</v>
      </c>
      <c r="W256">
        <f t="shared" si="10"/>
        <v>0</v>
      </c>
      <c r="X256" s="24" t="str">
        <f t="shared" si="11"/>
        <v>NO Flow</v>
      </c>
    </row>
    <row r="257" spans="1:24">
      <c r="A257" s="3" t="s">
        <v>18</v>
      </c>
      <c r="B257" s="3" t="s">
        <v>435</v>
      </c>
      <c r="C257" s="3" t="s">
        <v>430</v>
      </c>
      <c r="D257" s="3" t="s">
        <v>60</v>
      </c>
      <c r="E257" s="12">
        <v>100000</v>
      </c>
      <c r="F257" s="3" t="s">
        <v>60</v>
      </c>
      <c r="G257" s="12">
        <v>150000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3">
        <v>0</v>
      </c>
      <c r="Q257" s="12">
        <v>0</v>
      </c>
      <c r="R257" s="12">
        <v>0</v>
      </c>
      <c r="S257" s="12">
        <v>0</v>
      </c>
      <c r="T257" s="24" t="s">
        <v>3</v>
      </c>
      <c r="U257" s="3" t="s">
        <v>766</v>
      </c>
      <c r="V257">
        <f t="shared" si="9"/>
        <v>0</v>
      </c>
      <c r="W257">
        <f t="shared" si="10"/>
        <v>0</v>
      </c>
      <c r="X257" s="24" t="str">
        <f t="shared" si="11"/>
        <v>NO Flow</v>
      </c>
    </row>
    <row r="258" spans="1:24">
      <c r="A258" s="3" t="s">
        <v>19</v>
      </c>
      <c r="B258" s="3" t="s">
        <v>436</v>
      </c>
      <c r="C258" s="3" t="s">
        <v>430</v>
      </c>
      <c r="D258" s="3" t="s">
        <v>60</v>
      </c>
      <c r="E258" s="12">
        <v>100000</v>
      </c>
      <c r="F258" s="3" t="s">
        <v>60</v>
      </c>
      <c r="G258" s="12">
        <v>150000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3">
        <v>0</v>
      </c>
      <c r="Q258" s="12">
        <v>0</v>
      </c>
      <c r="R258" s="12">
        <v>0</v>
      </c>
      <c r="S258" s="12">
        <v>0</v>
      </c>
      <c r="T258" s="24" t="s">
        <v>3</v>
      </c>
      <c r="U258" s="3" t="s">
        <v>766</v>
      </c>
      <c r="V258">
        <f t="shared" si="9"/>
        <v>0</v>
      </c>
      <c r="W258">
        <f t="shared" si="10"/>
        <v>0</v>
      </c>
      <c r="X258" s="24" t="str">
        <f t="shared" si="11"/>
        <v>NO Flow</v>
      </c>
    </row>
    <row r="259" spans="1:24">
      <c r="A259" s="3" t="s">
        <v>10</v>
      </c>
      <c r="B259" s="3" t="s">
        <v>437</v>
      </c>
      <c r="C259" s="3" t="s">
        <v>430</v>
      </c>
      <c r="D259" s="3" t="s">
        <v>60</v>
      </c>
      <c r="E259" s="12">
        <v>100000</v>
      </c>
      <c r="F259" s="3" t="s">
        <v>60</v>
      </c>
      <c r="G259" s="12">
        <v>150000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3">
        <v>0</v>
      </c>
      <c r="Q259" s="12">
        <v>0</v>
      </c>
      <c r="R259" s="12">
        <v>0</v>
      </c>
      <c r="S259" s="12">
        <v>0</v>
      </c>
      <c r="T259" s="24" t="s">
        <v>3</v>
      </c>
      <c r="U259" s="3" t="s">
        <v>766</v>
      </c>
      <c r="V259">
        <f t="shared" ref="V259:V322" si="12">IF(ISERR(SEARCH("Delivery", U259,1)), 0, SEARCH("Delivery", U259,1))</f>
        <v>0</v>
      </c>
      <c r="W259">
        <f t="shared" ref="W259:W322" si="13">IF(ISERR(SEARCH("Recall", U259,1)), 0, SEARCH("Recall", U259,1))</f>
        <v>0</v>
      </c>
      <c r="X259" s="24" t="str">
        <f t="shared" ref="X259:X322" si="14">IF(W259&gt;0,"Inflow", IF(V259&gt;0, "Outflow", "NO Flow"))</f>
        <v>NO Flow</v>
      </c>
    </row>
    <row r="260" spans="1:24">
      <c r="A260" s="3" t="s">
        <v>16</v>
      </c>
      <c r="B260" s="3" t="s">
        <v>438</v>
      </c>
      <c r="C260" s="3" t="s">
        <v>430</v>
      </c>
      <c r="D260" s="3" t="s">
        <v>60</v>
      </c>
      <c r="E260" s="12">
        <v>100000</v>
      </c>
      <c r="F260" s="3" t="s">
        <v>60</v>
      </c>
      <c r="G260" s="12">
        <v>150000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3">
        <v>0</v>
      </c>
      <c r="Q260" s="12">
        <v>0</v>
      </c>
      <c r="R260" s="12">
        <v>0</v>
      </c>
      <c r="S260" s="12">
        <v>0</v>
      </c>
      <c r="T260" s="24" t="s">
        <v>3</v>
      </c>
      <c r="U260" s="3" t="s">
        <v>766</v>
      </c>
      <c r="V260">
        <f t="shared" si="12"/>
        <v>0</v>
      </c>
      <c r="W260">
        <f t="shared" si="13"/>
        <v>0</v>
      </c>
      <c r="X260" s="24" t="str">
        <f t="shared" si="14"/>
        <v>NO Flow</v>
      </c>
    </row>
    <row r="261" spans="1:24">
      <c r="A261" s="3" t="s">
        <v>20</v>
      </c>
      <c r="B261" s="3" t="s">
        <v>439</v>
      </c>
      <c r="C261" s="3" t="s">
        <v>430</v>
      </c>
      <c r="D261" s="3" t="s">
        <v>60</v>
      </c>
      <c r="E261" s="12">
        <v>100000</v>
      </c>
      <c r="F261" s="3" t="s">
        <v>60</v>
      </c>
      <c r="G261" s="12">
        <v>150000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3">
        <v>0</v>
      </c>
      <c r="Q261" s="12">
        <v>0</v>
      </c>
      <c r="R261" s="12">
        <v>0</v>
      </c>
      <c r="S261" s="12">
        <v>0</v>
      </c>
      <c r="T261" s="24" t="s">
        <v>3</v>
      </c>
      <c r="U261" s="3" t="s">
        <v>766</v>
      </c>
      <c r="V261">
        <f t="shared" si="12"/>
        <v>0</v>
      </c>
      <c r="W261">
        <f t="shared" si="13"/>
        <v>0</v>
      </c>
      <c r="X261" s="24" t="str">
        <f t="shared" si="14"/>
        <v>NO Flow</v>
      </c>
    </row>
    <row r="262" spans="1:24">
      <c r="A262" s="3" t="s">
        <v>21</v>
      </c>
      <c r="B262" s="3" t="s">
        <v>440</v>
      </c>
      <c r="C262" s="3" t="s">
        <v>430</v>
      </c>
      <c r="D262" s="3" t="s">
        <v>60</v>
      </c>
      <c r="E262" s="12">
        <v>100000</v>
      </c>
      <c r="F262" s="3" t="s">
        <v>60</v>
      </c>
      <c r="G262" s="12">
        <v>150000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3">
        <v>0</v>
      </c>
      <c r="Q262" s="12">
        <v>0</v>
      </c>
      <c r="R262" s="12">
        <v>0</v>
      </c>
      <c r="S262" s="12">
        <v>0</v>
      </c>
      <c r="T262" s="24" t="s">
        <v>3</v>
      </c>
      <c r="U262" s="3" t="s">
        <v>766</v>
      </c>
      <c r="V262">
        <f t="shared" si="12"/>
        <v>0</v>
      </c>
      <c r="W262">
        <f t="shared" si="13"/>
        <v>0</v>
      </c>
      <c r="X262" s="24" t="str">
        <f t="shared" si="14"/>
        <v>NO Flow</v>
      </c>
    </row>
    <row r="263" spans="1:24">
      <c r="A263" s="3" t="s">
        <v>7</v>
      </c>
      <c r="B263" s="3" t="s">
        <v>441</v>
      </c>
      <c r="C263" s="3" t="s">
        <v>430</v>
      </c>
      <c r="D263" s="3" t="s">
        <v>60</v>
      </c>
      <c r="E263" s="12">
        <v>100000</v>
      </c>
      <c r="F263" s="3" t="s">
        <v>60</v>
      </c>
      <c r="G263" s="12">
        <v>150000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3">
        <v>0</v>
      </c>
      <c r="Q263" s="12">
        <v>0</v>
      </c>
      <c r="R263" s="12">
        <v>0</v>
      </c>
      <c r="S263" s="12">
        <v>0</v>
      </c>
      <c r="T263" s="24" t="s">
        <v>3</v>
      </c>
      <c r="U263" s="3" t="s">
        <v>766</v>
      </c>
      <c r="V263">
        <f t="shared" si="12"/>
        <v>0</v>
      </c>
      <c r="W263">
        <f t="shared" si="13"/>
        <v>0</v>
      </c>
      <c r="X263" s="24" t="str">
        <f t="shared" si="14"/>
        <v>NO Flow</v>
      </c>
    </row>
    <row r="264" spans="1:24">
      <c r="A264" s="3" t="s">
        <v>22</v>
      </c>
      <c r="B264" s="3" t="s">
        <v>442</v>
      </c>
      <c r="C264" s="3" t="s">
        <v>430</v>
      </c>
      <c r="D264" s="3" t="s">
        <v>60</v>
      </c>
      <c r="E264" s="12">
        <v>100000</v>
      </c>
      <c r="F264" s="3" t="s">
        <v>60</v>
      </c>
      <c r="G264" s="12">
        <v>150000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3">
        <v>0</v>
      </c>
      <c r="Q264" s="12">
        <v>0</v>
      </c>
      <c r="R264" s="12">
        <v>0</v>
      </c>
      <c r="S264" s="12">
        <v>0</v>
      </c>
      <c r="T264" s="24" t="s">
        <v>3</v>
      </c>
      <c r="U264" s="3" t="s">
        <v>766</v>
      </c>
      <c r="V264">
        <f t="shared" si="12"/>
        <v>0</v>
      </c>
      <c r="W264">
        <f t="shared" si="13"/>
        <v>0</v>
      </c>
      <c r="X264" s="24" t="str">
        <f t="shared" si="14"/>
        <v>NO Flow</v>
      </c>
    </row>
    <row r="265" spans="1:24">
      <c r="A265" s="3" t="s">
        <v>23</v>
      </c>
      <c r="B265" s="3" t="s">
        <v>443</v>
      </c>
      <c r="C265" s="3" t="s">
        <v>430</v>
      </c>
      <c r="D265" s="3" t="s">
        <v>60</v>
      </c>
      <c r="E265" s="12">
        <v>100000</v>
      </c>
      <c r="F265" s="3" t="s">
        <v>60</v>
      </c>
      <c r="G265" s="12">
        <v>150000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3">
        <v>0</v>
      </c>
      <c r="Q265" s="12">
        <v>0</v>
      </c>
      <c r="R265" s="12">
        <v>0</v>
      </c>
      <c r="S265" s="12">
        <v>0</v>
      </c>
      <c r="T265" s="24" t="s">
        <v>3</v>
      </c>
      <c r="U265" s="3" t="s">
        <v>766</v>
      </c>
      <c r="V265">
        <f t="shared" si="12"/>
        <v>0</v>
      </c>
      <c r="W265">
        <f t="shared" si="13"/>
        <v>0</v>
      </c>
      <c r="X265" s="24" t="str">
        <f t="shared" si="14"/>
        <v>NO Flow</v>
      </c>
    </row>
    <row r="266" spans="1:24">
      <c r="A266" s="3" t="s">
        <v>13</v>
      </c>
      <c r="B266" s="3" t="s">
        <v>444</v>
      </c>
      <c r="C266" s="3" t="s">
        <v>430</v>
      </c>
      <c r="D266" s="3" t="s">
        <v>60</v>
      </c>
      <c r="E266" s="12">
        <v>100000</v>
      </c>
      <c r="F266" s="3" t="s">
        <v>60</v>
      </c>
      <c r="G266" s="12">
        <v>150000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3">
        <v>0</v>
      </c>
      <c r="Q266" s="12">
        <v>0</v>
      </c>
      <c r="R266" s="12">
        <v>0</v>
      </c>
      <c r="S266" s="12">
        <v>0</v>
      </c>
      <c r="T266" s="24" t="s">
        <v>3</v>
      </c>
      <c r="U266" s="3" t="s">
        <v>766</v>
      </c>
      <c r="V266">
        <f t="shared" si="12"/>
        <v>0</v>
      </c>
      <c r="W266">
        <f t="shared" si="13"/>
        <v>0</v>
      </c>
      <c r="X266" s="24" t="str">
        <f t="shared" si="14"/>
        <v>NO Flow</v>
      </c>
    </row>
    <row r="267" spans="1:24">
      <c r="A267" s="3" t="s">
        <v>24</v>
      </c>
      <c r="B267" s="3" t="s">
        <v>445</v>
      </c>
      <c r="C267" s="3" t="s">
        <v>430</v>
      </c>
      <c r="D267" s="3" t="s">
        <v>60</v>
      </c>
      <c r="E267" s="12">
        <v>100000</v>
      </c>
      <c r="F267" s="3" t="s">
        <v>60</v>
      </c>
      <c r="G267" s="12">
        <v>150000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3">
        <v>0</v>
      </c>
      <c r="Q267" s="12">
        <v>0</v>
      </c>
      <c r="R267" s="12">
        <v>0</v>
      </c>
      <c r="S267" s="12">
        <v>0</v>
      </c>
      <c r="T267" s="24" t="s">
        <v>3</v>
      </c>
      <c r="U267" s="3" t="s">
        <v>766</v>
      </c>
      <c r="V267">
        <f t="shared" si="12"/>
        <v>0</v>
      </c>
      <c r="W267">
        <f t="shared" si="13"/>
        <v>0</v>
      </c>
      <c r="X267" s="24" t="str">
        <f t="shared" si="14"/>
        <v>NO Flow</v>
      </c>
    </row>
    <row r="268" spans="1:24">
      <c r="A268" s="3" t="s">
        <v>25</v>
      </c>
      <c r="B268" s="3" t="s">
        <v>446</v>
      </c>
      <c r="C268" s="3" t="s">
        <v>430</v>
      </c>
      <c r="D268" s="3" t="s">
        <v>60</v>
      </c>
      <c r="E268" s="12">
        <v>100000</v>
      </c>
      <c r="F268" s="3" t="s">
        <v>60</v>
      </c>
      <c r="G268" s="12">
        <v>150000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3">
        <v>0</v>
      </c>
      <c r="Q268" s="12">
        <v>0</v>
      </c>
      <c r="R268" s="12">
        <v>0</v>
      </c>
      <c r="S268" s="12">
        <v>0</v>
      </c>
      <c r="T268" s="24" t="s">
        <v>3</v>
      </c>
      <c r="U268" s="3" t="s">
        <v>766</v>
      </c>
      <c r="V268">
        <f t="shared" si="12"/>
        <v>0</v>
      </c>
      <c r="W268">
        <f t="shared" si="13"/>
        <v>0</v>
      </c>
      <c r="X268" s="24" t="str">
        <f t="shared" si="14"/>
        <v>NO Flow</v>
      </c>
    </row>
    <row r="269" spans="1:24">
      <c r="A269" s="3" t="s">
        <v>8</v>
      </c>
      <c r="B269" s="3" t="s">
        <v>447</v>
      </c>
      <c r="C269" s="3" t="s">
        <v>430</v>
      </c>
      <c r="D269" s="3" t="s">
        <v>60</v>
      </c>
      <c r="E269" s="12">
        <v>100000</v>
      </c>
      <c r="F269" s="3" t="s">
        <v>60</v>
      </c>
      <c r="G269" s="12">
        <v>150000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3">
        <v>0</v>
      </c>
      <c r="Q269" s="12">
        <v>0</v>
      </c>
      <c r="R269" s="12">
        <v>0</v>
      </c>
      <c r="S269" s="12">
        <v>0</v>
      </c>
      <c r="T269" s="24" t="s">
        <v>3</v>
      </c>
      <c r="U269" s="3" t="s">
        <v>766</v>
      </c>
      <c r="V269">
        <f t="shared" si="12"/>
        <v>0</v>
      </c>
      <c r="W269">
        <f t="shared" si="13"/>
        <v>0</v>
      </c>
      <c r="X269" s="24" t="str">
        <f t="shared" si="14"/>
        <v>NO Flow</v>
      </c>
    </row>
    <row r="270" spans="1:24">
      <c r="A270" s="3" t="s">
        <v>17</v>
      </c>
      <c r="B270" s="3" t="s">
        <v>1414</v>
      </c>
      <c r="C270" s="3" t="s">
        <v>777</v>
      </c>
      <c r="D270" s="3" t="s">
        <v>60</v>
      </c>
      <c r="E270" s="12">
        <v>100000</v>
      </c>
      <c r="F270" s="3" t="s">
        <v>60</v>
      </c>
      <c r="G270" s="12">
        <v>100000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3">
        <v>0</v>
      </c>
      <c r="Q270" s="12">
        <v>0</v>
      </c>
      <c r="R270" s="12">
        <v>0</v>
      </c>
      <c r="S270" s="12">
        <v>0</v>
      </c>
      <c r="T270" s="24" t="s">
        <v>3</v>
      </c>
      <c r="U270" s="3" t="s">
        <v>766</v>
      </c>
      <c r="V270">
        <f t="shared" si="12"/>
        <v>0</v>
      </c>
      <c r="W270">
        <f t="shared" si="13"/>
        <v>0</v>
      </c>
      <c r="X270" s="24" t="str">
        <f t="shared" si="14"/>
        <v>NO Flow</v>
      </c>
    </row>
    <row r="271" spans="1:24">
      <c r="A271" s="3" t="s">
        <v>18</v>
      </c>
      <c r="B271" s="3" t="s">
        <v>1415</v>
      </c>
      <c r="C271" s="3" t="s">
        <v>448</v>
      </c>
      <c r="D271" s="3" t="s">
        <v>60</v>
      </c>
      <c r="E271" s="12">
        <v>100000</v>
      </c>
      <c r="F271" s="3" t="s">
        <v>60</v>
      </c>
      <c r="G271" s="12">
        <v>100000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3">
        <v>0</v>
      </c>
      <c r="Q271" s="12">
        <v>0</v>
      </c>
      <c r="R271" s="12">
        <v>0</v>
      </c>
      <c r="S271" s="12">
        <v>0</v>
      </c>
      <c r="T271" s="24" t="s">
        <v>3</v>
      </c>
      <c r="U271" s="3" t="s">
        <v>766</v>
      </c>
      <c r="V271">
        <f t="shared" si="12"/>
        <v>0</v>
      </c>
      <c r="W271">
        <f t="shared" si="13"/>
        <v>0</v>
      </c>
      <c r="X271" s="24" t="str">
        <f t="shared" si="14"/>
        <v>NO Flow</v>
      </c>
    </row>
    <row r="272" spans="1:24">
      <c r="A272" s="3" t="s">
        <v>23</v>
      </c>
      <c r="B272" s="3" t="s">
        <v>1416</v>
      </c>
      <c r="C272" s="3" t="s">
        <v>448</v>
      </c>
      <c r="D272" s="3" t="s">
        <v>60</v>
      </c>
      <c r="E272" s="12">
        <v>100000</v>
      </c>
      <c r="F272" s="3" t="s">
        <v>60</v>
      </c>
      <c r="G272" s="12">
        <v>100000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3">
        <v>0</v>
      </c>
      <c r="Q272" s="12">
        <v>0</v>
      </c>
      <c r="R272" s="12">
        <v>0</v>
      </c>
      <c r="S272" s="12">
        <v>0</v>
      </c>
      <c r="T272" s="24" t="s">
        <v>3</v>
      </c>
      <c r="U272" s="3" t="s">
        <v>766</v>
      </c>
      <c r="V272">
        <f t="shared" si="12"/>
        <v>0</v>
      </c>
      <c r="W272">
        <f t="shared" si="13"/>
        <v>0</v>
      </c>
      <c r="X272" s="24" t="str">
        <f t="shared" si="14"/>
        <v>NO Flow</v>
      </c>
    </row>
    <row r="273" spans="1:24">
      <c r="A273" s="3" t="s">
        <v>24</v>
      </c>
      <c r="B273" s="3" t="s">
        <v>1417</v>
      </c>
      <c r="C273" s="3" t="s">
        <v>448</v>
      </c>
      <c r="D273" s="3" t="s">
        <v>60</v>
      </c>
      <c r="E273" s="12">
        <v>100000</v>
      </c>
      <c r="F273" s="3" t="s">
        <v>60</v>
      </c>
      <c r="G273" s="12">
        <v>100000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3">
        <v>0</v>
      </c>
      <c r="Q273" s="12">
        <v>0</v>
      </c>
      <c r="R273" s="12">
        <v>0</v>
      </c>
      <c r="S273" s="12">
        <v>0</v>
      </c>
      <c r="T273" s="24" t="s">
        <v>3</v>
      </c>
      <c r="U273" s="3" t="s">
        <v>766</v>
      </c>
      <c r="V273">
        <f t="shared" si="12"/>
        <v>0</v>
      </c>
      <c r="W273">
        <f t="shared" si="13"/>
        <v>0</v>
      </c>
      <c r="X273" s="24" t="str">
        <f t="shared" si="14"/>
        <v>NO Flow</v>
      </c>
    </row>
    <row r="274" spans="1:24">
      <c r="A274" s="3" t="s">
        <v>28</v>
      </c>
      <c r="B274" s="3" t="s">
        <v>1418</v>
      </c>
      <c r="C274" s="3" t="s">
        <v>258</v>
      </c>
      <c r="D274" s="3" t="s">
        <v>60</v>
      </c>
      <c r="E274" s="12">
        <v>500000</v>
      </c>
      <c r="F274" s="3" t="s">
        <v>60</v>
      </c>
      <c r="G274" s="12">
        <v>500000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3">
        <v>0</v>
      </c>
      <c r="Q274" s="12">
        <v>0</v>
      </c>
      <c r="R274" s="12">
        <v>0</v>
      </c>
      <c r="S274" s="12">
        <v>0</v>
      </c>
      <c r="T274" s="24" t="s">
        <v>775</v>
      </c>
      <c r="U274" s="3" t="s">
        <v>766</v>
      </c>
      <c r="V274">
        <f t="shared" si="12"/>
        <v>0</v>
      </c>
      <c r="W274">
        <f t="shared" si="13"/>
        <v>0</v>
      </c>
      <c r="X274" s="24" t="str">
        <f t="shared" si="14"/>
        <v>NO Flow</v>
      </c>
    </row>
    <row r="275" spans="1:24">
      <c r="A275" s="3" t="s">
        <v>28</v>
      </c>
      <c r="B275" s="3" t="s">
        <v>1418</v>
      </c>
      <c r="C275" s="3" t="s">
        <v>319</v>
      </c>
      <c r="D275" s="3" t="s">
        <v>60</v>
      </c>
      <c r="E275" s="12">
        <v>250000</v>
      </c>
      <c r="F275" s="3" t="s">
        <v>60</v>
      </c>
      <c r="G275" s="12">
        <v>250000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3">
        <v>0</v>
      </c>
      <c r="Q275" s="12">
        <v>0</v>
      </c>
      <c r="R275" s="12">
        <v>0</v>
      </c>
      <c r="S275" s="12">
        <v>0</v>
      </c>
      <c r="T275" s="24" t="s">
        <v>775</v>
      </c>
      <c r="U275" s="3" t="s">
        <v>772</v>
      </c>
      <c r="V275">
        <f t="shared" si="12"/>
        <v>0</v>
      </c>
      <c r="W275">
        <f t="shared" si="13"/>
        <v>0</v>
      </c>
      <c r="X275" s="24" t="str">
        <f t="shared" si="14"/>
        <v>NO Flow</v>
      </c>
    </row>
    <row r="276" spans="1:24">
      <c r="A276" s="3" t="s">
        <v>28</v>
      </c>
      <c r="B276" s="3" t="s">
        <v>1418</v>
      </c>
      <c r="C276" s="3" t="s">
        <v>319</v>
      </c>
      <c r="D276" s="3" t="s">
        <v>60</v>
      </c>
      <c r="E276" s="12">
        <v>250000</v>
      </c>
      <c r="F276" s="3" t="s">
        <v>60</v>
      </c>
      <c r="G276" s="12">
        <v>250000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3">
        <v>0</v>
      </c>
      <c r="Q276" s="12">
        <v>0</v>
      </c>
      <c r="R276" s="12">
        <v>0</v>
      </c>
      <c r="S276" s="12">
        <v>0</v>
      </c>
      <c r="T276" s="24" t="s">
        <v>775</v>
      </c>
      <c r="U276" s="3" t="s">
        <v>768</v>
      </c>
      <c r="V276">
        <f t="shared" si="12"/>
        <v>0</v>
      </c>
      <c r="W276">
        <f t="shared" si="13"/>
        <v>0</v>
      </c>
      <c r="X276" s="24" t="str">
        <f t="shared" si="14"/>
        <v>NO Flow</v>
      </c>
    </row>
    <row r="277" spans="1:24">
      <c r="A277" s="3" t="s">
        <v>71</v>
      </c>
      <c r="B277" s="3" t="s">
        <v>449</v>
      </c>
      <c r="C277" s="3" t="s">
        <v>234</v>
      </c>
      <c r="D277" s="3" t="s">
        <v>60</v>
      </c>
      <c r="E277" s="12">
        <v>100000</v>
      </c>
      <c r="F277" s="3" t="s">
        <v>60</v>
      </c>
      <c r="G277" s="12">
        <v>100000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3">
        <v>0</v>
      </c>
      <c r="Q277" s="12">
        <v>0</v>
      </c>
      <c r="R277" s="12">
        <v>0</v>
      </c>
      <c r="S277" s="12">
        <v>0</v>
      </c>
      <c r="T277" s="24" t="s">
        <v>3</v>
      </c>
      <c r="U277" s="3" t="s">
        <v>766</v>
      </c>
      <c r="V277">
        <f t="shared" si="12"/>
        <v>0</v>
      </c>
      <c r="W277">
        <f t="shared" si="13"/>
        <v>0</v>
      </c>
      <c r="X277" s="24" t="str">
        <f t="shared" si="14"/>
        <v>NO Flow</v>
      </c>
    </row>
    <row r="278" spans="1:24">
      <c r="A278" s="3" t="s">
        <v>28</v>
      </c>
      <c r="B278" s="3" t="s">
        <v>1418</v>
      </c>
      <c r="C278" s="3" t="s">
        <v>1294</v>
      </c>
      <c r="D278" s="3" t="s">
        <v>60</v>
      </c>
      <c r="E278" s="12">
        <v>500000</v>
      </c>
      <c r="F278" s="3" t="s">
        <v>60</v>
      </c>
      <c r="G278" s="12">
        <v>500000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3">
        <v>0</v>
      </c>
      <c r="Q278" s="12">
        <v>0</v>
      </c>
      <c r="R278" s="12">
        <v>0</v>
      </c>
      <c r="S278" s="12">
        <v>0</v>
      </c>
      <c r="T278" s="24" t="s">
        <v>775</v>
      </c>
      <c r="U278" s="3" t="s">
        <v>766</v>
      </c>
      <c r="V278">
        <f t="shared" si="12"/>
        <v>0</v>
      </c>
      <c r="W278">
        <f t="shared" si="13"/>
        <v>0</v>
      </c>
      <c r="X278" s="24" t="str">
        <f t="shared" si="14"/>
        <v>NO Flow</v>
      </c>
    </row>
    <row r="279" spans="1:24">
      <c r="A279" s="3" t="s">
        <v>28</v>
      </c>
      <c r="B279" s="3" t="s">
        <v>1418</v>
      </c>
      <c r="C279" s="3" t="s">
        <v>450</v>
      </c>
      <c r="D279" s="3" t="s">
        <v>60</v>
      </c>
      <c r="E279" s="12">
        <v>500000</v>
      </c>
      <c r="F279" s="3" t="s">
        <v>60</v>
      </c>
      <c r="G279" s="12">
        <v>500000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3">
        <v>0</v>
      </c>
      <c r="Q279" s="12">
        <v>0</v>
      </c>
      <c r="R279" s="12">
        <v>0</v>
      </c>
      <c r="S279" s="12">
        <v>0</v>
      </c>
      <c r="T279" s="24" t="s">
        <v>775</v>
      </c>
      <c r="U279" s="3" t="s">
        <v>766</v>
      </c>
      <c r="V279">
        <f t="shared" si="12"/>
        <v>0</v>
      </c>
      <c r="W279">
        <f t="shared" si="13"/>
        <v>0</v>
      </c>
      <c r="X279" s="24" t="str">
        <f t="shared" si="14"/>
        <v>NO Flow</v>
      </c>
    </row>
    <row r="280" spans="1:24">
      <c r="A280" s="3" t="s">
        <v>28</v>
      </c>
      <c r="B280" s="3" t="s">
        <v>1418</v>
      </c>
      <c r="C280" s="3" t="s">
        <v>448</v>
      </c>
      <c r="D280" s="3" t="s">
        <v>60</v>
      </c>
      <c r="E280" s="12">
        <v>300000</v>
      </c>
      <c r="F280" s="3" t="s">
        <v>60</v>
      </c>
      <c r="G280" s="12">
        <v>300000</v>
      </c>
      <c r="H280" s="12">
        <v>-5793444.5457150005</v>
      </c>
      <c r="I280" s="12">
        <v>0</v>
      </c>
      <c r="J280" s="12">
        <v>0</v>
      </c>
      <c r="K280" s="12">
        <v>-5510000</v>
      </c>
      <c r="L280" s="12">
        <v>0</v>
      </c>
      <c r="M280" s="12">
        <v>0</v>
      </c>
      <c r="N280" s="12">
        <v>-5793444.5457150005</v>
      </c>
      <c r="O280" s="12">
        <v>0</v>
      </c>
      <c r="P280" s="13">
        <v>0</v>
      </c>
      <c r="Q280" s="12">
        <v>0</v>
      </c>
      <c r="R280" s="12">
        <v>-6827575</v>
      </c>
      <c r="S280" s="12">
        <v>0</v>
      </c>
      <c r="T280" s="24" t="s">
        <v>775</v>
      </c>
      <c r="U280" s="3" t="s">
        <v>762</v>
      </c>
      <c r="V280">
        <f t="shared" si="12"/>
        <v>0</v>
      </c>
      <c r="W280">
        <f t="shared" si="13"/>
        <v>0</v>
      </c>
      <c r="X280" s="24" t="str">
        <f t="shared" si="14"/>
        <v>NO Flow</v>
      </c>
    </row>
    <row r="281" spans="1:24">
      <c r="A281" s="3" t="s">
        <v>70</v>
      </c>
      <c r="B281" s="3" t="s">
        <v>451</v>
      </c>
      <c r="C281" s="3" t="s">
        <v>234</v>
      </c>
      <c r="D281" s="3" t="s">
        <v>60</v>
      </c>
      <c r="E281" s="12">
        <v>100000</v>
      </c>
      <c r="F281" s="3" t="s">
        <v>60</v>
      </c>
      <c r="G281" s="12">
        <v>100000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3">
        <v>0</v>
      </c>
      <c r="Q281" s="12">
        <v>0</v>
      </c>
      <c r="R281" s="12">
        <v>0</v>
      </c>
      <c r="S281" s="12">
        <v>0</v>
      </c>
      <c r="T281" s="24" t="s">
        <v>3</v>
      </c>
      <c r="U281" s="3" t="s">
        <v>766</v>
      </c>
      <c r="V281">
        <f t="shared" si="12"/>
        <v>0</v>
      </c>
      <c r="W281">
        <f t="shared" si="13"/>
        <v>0</v>
      </c>
      <c r="X281" s="24" t="str">
        <f t="shared" si="14"/>
        <v>NO Flow</v>
      </c>
    </row>
    <row r="282" spans="1:24">
      <c r="A282" s="3" t="s">
        <v>70</v>
      </c>
      <c r="B282" s="3" t="s">
        <v>452</v>
      </c>
      <c r="C282" s="3" t="s">
        <v>251</v>
      </c>
      <c r="D282" s="3" t="s">
        <v>60</v>
      </c>
      <c r="E282" s="12">
        <v>100000</v>
      </c>
      <c r="F282" s="3" t="s">
        <v>60</v>
      </c>
      <c r="G282" s="12">
        <v>100000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3">
        <v>0</v>
      </c>
      <c r="Q282" s="12">
        <v>0</v>
      </c>
      <c r="R282" s="12">
        <v>0</v>
      </c>
      <c r="S282" s="12">
        <v>0</v>
      </c>
      <c r="T282" s="24" t="s">
        <v>3</v>
      </c>
      <c r="U282" s="3" t="s">
        <v>772</v>
      </c>
      <c r="V282">
        <f t="shared" si="12"/>
        <v>0</v>
      </c>
      <c r="W282">
        <f t="shared" si="13"/>
        <v>0</v>
      </c>
      <c r="X282" s="24" t="str">
        <f t="shared" si="14"/>
        <v>NO Flow</v>
      </c>
    </row>
    <row r="283" spans="1:24">
      <c r="A283" s="3" t="s">
        <v>70</v>
      </c>
      <c r="B283" s="3" t="s">
        <v>452</v>
      </c>
      <c r="C283" s="3" t="s">
        <v>251</v>
      </c>
      <c r="D283" s="3" t="s">
        <v>60</v>
      </c>
      <c r="E283" s="12">
        <v>100000</v>
      </c>
      <c r="F283" s="3" t="s">
        <v>60</v>
      </c>
      <c r="G283" s="12">
        <v>100000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3">
        <v>0</v>
      </c>
      <c r="Q283" s="12">
        <v>0</v>
      </c>
      <c r="R283" s="12">
        <v>0</v>
      </c>
      <c r="S283" s="12">
        <v>0</v>
      </c>
      <c r="T283" s="24" t="s">
        <v>3</v>
      </c>
      <c r="U283" s="3" t="s">
        <v>768</v>
      </c>
      <c r="V283">
        <f t="shared" si="12"/>
        <v>0</v>
      </c>
      <c r="W283">
        <f t="shared" si="13"/>
        <v>0</v>
      </c>
      <c r="X283" s="24" t="str">
        <f t="shared" si="14"/>
        <v>NO Flow</v>
      </c>
    </row>
    <row r="284" spans="1:24">
      <c r="A284" s="3" t="s">
        <v>67</v>
      </c>
      <c r="B284" s="3" t="s">
        <v>453</v>
      </c>
      <c r="C284" s="3" t="s">
        <v>242</v>
      </c>
      <c r="D284" s="3" t="s">
        <v>60</v>
      </c>
      <c r="E284" s="12">
        <v>250000</v>
      </c>
      <c r="F284" s="3" t="s">
        <v>60</v>
      </c>
      <c r="G284" s="12">
        <v>250000</v>
      </c>
      <c r="H284" s="12">
        <v>924099.24270624982</v>
      </c>
      <c r="I284" s="12">
        <v>510000</v>
      </c>
      <c r="J284" s="12">
        <v>0</v>
      </c>
      <c r="K284" s="12">
        <v>0</v>
      </c>
      <c r="L284" s="12">
        <v>0</v>
      </c>
      <c r="M284" s="12">
        <v>420000</v>
      </c>
      <c r="N284" s="12">
        <v>924099.24270624982</v>
      </c>
      <c r="O284" s="12">
        <v>0</v>
      </c>
      <c r="P284" s="13">
        <v>0</v>
      </c>
      <c r="Q284" s="12">
        <v>0</v>
      </c>
      <c r="R284" s="12">
        <v>924099.24270624982</v>
      </c>
      <c r="S284" s="12">
        <v>420000</v>
      </c>
      <c r="T284" s="24" t="s">
        <v>3</v>
      </c>
      <c r="U284" s="3" t="s">
        <v>767</v>
      </c>
      <c r="V284">
        <f t="shared" si="12"/>
        <v>0</v>
      </c>
      <c r="W284">
        <f t="shared" si="13"/>
        <v>0</v>
      </c>
      <c r="X284" s="24" t="str">
        <f t="shared" si="14"/>
        <v>NO Flow</v>
      </c>
    </row>
    <row r="285" spans="1:24">
      <c r="A285" s="3" t="s">
        <v>67</v>
      </c>
      <c r="B285" s="3" t="s">
        <v>454</v>
      </c>
      <c r="C285" s="3" t="s">
        <v>251</v>
      </c>
      <c r="D285" s="3" t="s">
        <v>60</v>
      </c>
      <c r="E285" s="12">
        <v>100000</v>
      </c>
      <c r="F285" s="3" t="s">
        <v>60</v>
      </c>
      <c r="G285" s="12">
        <v>100000</v>
      </c>
      <c r="H285" s="12">
        <v>140919.13547518168</v>
      </c>
      <c r="I285" s="12">
        <v>140000</v>
      </c>
      <c r="J285" s="12">
        <v>0</v>
      </c>
      <c r="K285" s="12">
        <v>0</v>
      </c>
      <c r="L285" s="12">
        <v>0</v>
      </c>
      <c r="M285" s="12">
        <v>0</v>
      </c>
      <c r="N285" s="12">
        <v>140919.13547518168</v>
      </c>
      <c r="O285" s="12">
        <v>0</v>
      </c>
      <c r="P285" s="13">
        <v>0</v>
      </c>
      <c r="Q285" s="12">
        <v>0</v>
      </c>
      <c r="R285" s="12">
        <v>140919.13547518168</v>
      </c>
      <c r="S285" s="12">
        <v>0</v>
      </c>
      <c r="T285" s="24" t="s">
        <v>3</v>
      </c>
      <c r="U285" s="3" t="s">
        <v>772</v>
      </c>
      <c r="V285">
        <f t="shared" si="12"/>
        <v>0</v>
      </c>
      <c r="W285">
        <f t="shared" si="13"/>
        <v>0</v>
      </c>
      <c r="X285" s="24" t="str">
        <f t="shared" si="14"/>
        <v>NO Flow</v>
      </c>
    </row>
    <row r="286" spans="1:24">
      <c r="A286" s="3" t="s">
        <v>67</v>
      </c>
      <c r="B286" s="3" t="s">
        <v>454</v>
      </c>
      <c r="C286" s="3" t="s">
        <v>251</v>
      </c>
      <c r="D286" s="3" t="s">
        <v>60</v>
      </c>
      <c r="E286" s="12">
        <v>100000</v>
      </c>
      <c r="F286" s="3" t="s">
        <v>60</v>
      </c>
      <c r="G286" s="12">
        <v>100000</v>
      </c>
      <c r="H286" s="12">
        <v>140919.13547518168</v>
      </c>
      <c r="I286" s="12">
        <v>140000</v>
      </c>
      <c r="J286" s="12">
        <v>0</v>
      </c>
      <c r="K286" s="12">
        <v>0</v>
      </c>
      <c r="L286" s="12">
        <v>0</v>
      </c>
      <c r="M286" s="12">
        <v>0</v>
      </c>
      <c r="N286" s="12">
        <v>140919.13547518168</v>
      </c>
      <c r="O286" s="12">
        <v>0</v>
      </c>
      <c r="P286" s="13">
        <v>0</v>
      </c>
      <c r="Q286" s="12">
        <v>0</v>
      </c>
      <c r="R286" s="12">
        <v>140919.13547518168</v>
      </c>
      <c r="S286" s="12">
        <v>0</v>
      </c>
      <c r="T286" s="24" t="s">
        <v>3</v>
      </c>
      <c r="U286" s="3" t="s">
        <v>768</v>
      </c>
      <c r="V286">
        <f t="shared" si="12"/>
        <v>0</v>
      </c>
      <c r="W286">
        <f t="shared" si="13"/>
        <v>0</v>
      </c>
      <c r="X286" s="24" t="str">
        <f t="shared" si="14"/>
        <v>NO Flow</v>
      </c>
    </row>
    <row r="287" spans="1:24">
      <c r="A287" s="3" t="s">
        <v>26</v>
      </c>
      <c r="B287" s="3" t="s">
        <v>1419</v>
      </c>
      <c r="C287" s="3" t="s">
        <v>1294</v>
      </c>
      <c r="D287" s="3" t="s">
        <v>60</v>
      </c>
      <c r="E287" s="12">
        <v>1000000</v>
      </c>
      <c r="F287" s="3" t="s">
        <v>60</v>
      </c>
      <c r="G287" s="12">
        <v>1000000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3">
        <v>0</v>
      </c>
      <c r="Q287" s="12">
        <v>0</v>
      </c>
      <c r="R287" s="12">
        <v>0</v>
      </c>
      <c r="S287" s="12">
        <v>0</v>
      </c>
      <c r="T287" s="24" t="s">
        <v>3</v>
      </c>
      <c r="U287" s="3" t="s">
        <v>766</v>
      </c>
      <c r="V287">
        <f t="shared" si="12"/>
        <v>0</v>
      </c>
      <c r="W287">
        <f t="shared" si="13"/>
        <v>0</v>
      </c>
      <c r="X287" s="24" t="str">
        <f t="shared" si="14"/>
        <v>NO Flow</v>
      </c>
    </row>
    <row r="288" spans="1:24">
      <c r="A288" s="3" t="s">
        <v>27</v>
      </c>
      <c r="B288" s="3" t="s">
        <v>1420</v>
      </c>
      <c r="C288" s="3" t="s">
        <v>1294</v>
      </c>
      <c r="D288" s="3" t="s">
        <v>60</v>
      </c>
      <c r="E288" s="12">
        <v>1000000</v>
      </c>
      <c r="F288" s="3" t="s">
        <v>60</v>
      </c>
      <c r="G288" s="12">
        <v>1000000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3">
        <v>0</v>
      </c>
      <c r="Q288" s="12">
        <v>0</v>
      </c>
      <c r="R288" s="12">
        <v>0</v>
      </c>
      <c r="S288" s="12">
        <v>0</v>
      </c>
      <c r="T288" s="24" t="s">
        <v>3</v>
      </c>
      <c r="U288" s="3" t="s">
        <v>766</v>
      </c>
      <c r="V288">
        <f t="shared" si="12"/>
        <v>0</v>
      </c>
      <c r="W288">
        <f t="shared" si="13"/>
        <v>0</v>
      </c>
      <c r="X288" s="24" t="str">
        <f t="shared" si="14"/>
        <v>NO Flow</v>
      </c>
    </row>
    <row r="289" spans="1:24">
      <c r="A289" s="3" t="s">
        <v>29</v>
      </c>
      <c r="B289" s="3" t="s">
        <v>1421</v>
      </c>
      <c r="C289" s="3" t="s">
        <v>1294</v>
      </c>
      <c r="D289" s="3" t="s">
        <v>60</v>
      </c>
      <c r="E289" s="12">
        <v>1000000</v>
      </c>
      <c r="F289" s="3" t="s">
        <v>60</v>
      </c>
      <c r="G289" s="12">
        <v>1000000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3">
        <v>0</v>
      </c>
      <c r="Q289" s="12">
        <v>0</v>
      </c>
      <c r="R289" s="12">
        <v>0</v>
      </c>
      <c r="S289" s="12">
        <v>0</v>
      </c>
      <c r="T289" s="24" t="s">
        <v>3</v>
      </c>
      <c r="U289" s="3" t="s">
        <v>766</v>
      </c>
      <c r="V289">
        <f t="shared" si="12"/>
        <v>0</v>
      </c>
      <c r="W289">
        <f t="shared" si="13"/>
        <v>0</v>
      </c>
      <c r="X289" s="24" t="str">
        <f t="shared" si="14"/>
        <v>NO Flow</v>
      </c>
    </row>
    <row r="290" spans="1:24">
      <c r="A290" s="3" t="s">
        <v>17</v>
      </c>
      <c r="B290" s="3" t="s">
        <v>455</v>
      </c>
      <c r="C290" s="3" t="s">
        <v>258</v>
      </c>
      <c r="D290" s="3" t="s">
        <v>60</v>
      </c>
      <c r="E290" s="12">
        <v>100000</v>
      </c>
      <c r="F290" s="3" t="s">
        <v>60</v>
      </c>
      <c r="G290" s="12">
        <v>100000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3">
        <v>0</v>
      </c>
      <c r="Q290" s="12">
        <v>0</v>
      </c>
      <c r="R290" s="12">
        <v>0</v>
      </c>
      <c r="S290" s="12">
        <v>0</v>
      </c>
      <c r="T290" s="24" t="s">
        <v>3</v>
      </c>
      <c r="U290" s="3" t="s">
        <v>772</v>
      </c>
      <c r="V290">
        <f t="shared" si="12"/>
        <v>0</v>
      </c>
      <c r="W290">
        <f t="shared" si="13"/>
        <v>0</v>
      </c>
      <c r="X290" s="24" t="str">
        <f t="shared" si="14"/>
        <v>NO Flow</v>
      </c>
    </row>
    <row r="291" spans="1:24">
      <c r="A291" s="3" t="s">
        <v>17</v>
      </c>
      <c r="B291" s="3" t="s">
        <v>455</v>
      </c>
      <c r="C291" s="3" t="s">
        <v>258</v>
      </c>
      <c r="D291" s="3" t="s">
        <v>60</v>
      </c>
      <c r="E291" s="12">
        <v>100000</v>
      </c>
      <c r="F291" s="3" t="s">
        <v>60</v>
      </c>
      <c r="G291" s="12">
        <v>100000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3">
        <v>0</v>
      </c>
      <c r="Q291" s="12">
        <v>0</v>
      </c>
      <c r="R291" s="12">
        <v>0</v>
      </c>
      <c r="S291" s="12">
        <v>0</v>
      </c>
      <c r="T291" s="24" t="s">
        <v>3</v>
      </c>
      <c r="U291" s="3" t="s">
        <v>768</v>
      </c>
      <c r="V291">
        <f t="shared" si="12"/>
        <v>0</v>
      </c>
      <c r="W291">
        <f t="shared" si="13"/>
        <v>0</v>
      </c>
      <c r="X291" s="24" t="str">
        <f t="shared" si="14"/>
        <v>NO Flow</v>
      </c>
    </row>
    <row r="292" spans="1:24">
      <c r="A292" s="3" t="s">
        <v>18</v>
      </c>
      <c r="B292" s="3" t="s">
        <v>456</v>
      </c>
      <c r="C292" s="3" t="s">
        <v>258</v>
      </c>
      <c r="D292" s="3" t="s">
        <v>60</v>
      </c>
      <c r="E292" s="12">
        <v>100000</v>
      </c>
      <c r="F292" s="3" t="s">
        <v>60</v>
      </c>
      <c r="G292" s="12">
        <v>100000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3">
        <v>0</v>
      </c>
      <c r="Q292" s="12">
        <v>0</v>
      </c>
      <c r="R292" s="12">
        <v>0</v>
      </c>
      <c r="S292" s="12">
        <v>0</v>
      </c>
      <c r="T292" s="24" t="s">
        <v>3</v>
      </c>
      <c r="U292" s="3" t="s">
        <v>766</v>
      </c>
      <c r="V292">
        <f t="shared" si="12"/>
        <v>0</v>
      </c>
      <c r="W292">
        <f t="shared" si="13"/>
        <v>0</v>
      </c>
      <c r="X292" s="24" t="str">
        <f t="shared" si="14"/>
        <v>NO Flow</v>
      </c>
    </row>
    <row r="293" spans="1:24">
      <c r="A293" s="3" t="s">
        <v>19</v>
      </c>
      <c r="B293" s="3" t="s">
        <v>457</v>
      </c>
      <c r="C293" s="3" t="s">
        <v>258</v>
      </c>
      <c r="D293" s="3" t="s">
        <v>60</v>
      </c>
      <c r="E293" s="12">
        <v>100000</v>
      </c>
      <c r="F293" s="3" t="s">
        <v>60</v>
      </c>
      <c r="G293" s="12">
        <v>100000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3">
        <v>0</v>
      </c>
      <c r="Q293" s="12">
        <v>0</v>
      </c>
      <c r="R293" s="12">
        <v>0</v>
      </c>
      <c r="S293" s="12">
        <v>0</v>
      </c>
      <c r="T293" s="24" t="s">
        <v>3</v>
      </c>
      <c r="U293" s="3" t="s">
        <v>766</v>
      </c>
      <c r="V293">
        <f t="shared" si="12"/>
        <v>0</v>
      </c>
      <c r="W293">
        <f t="shared" si="13"/>
        <v>0</v>
      </c>
      <c r="X293" s="24" t="str">
        <f t="shared" si="14"/>
        <v>NO Flow</v>
      </c>
    </row>
    <row r="294" spans="1:24">
      <c r="A294" s="3" t="s">
        <v>10</v>
      </c>
      <c r="B294" s="3" t="s">
        <v>458</v>
      </c>
      <c r="C294" s="3" t="s">
        <v>258</v>
      </c>
      <c r="D294" s="3" t="s">
        <v>60</v>
      </c>
      <c r="E294" s="12">
        <v>100000</v>
      </c>
      <c r="F294" s="3" t="s">
        <v>60</v>
      </c>
      <c r="G294" s="12">
        <v>100000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3">
        <v>0</v>
      </c>
      <c r="Q294" s="12">
        <v>0</v>
      </c>
      <c r="R294" s="12">
        <v>0</v>
      </c>
      <c r="S294" s="12">
        <v>0</v>
      </c>
      <c r="T294" s="24" t="s">
        <v>3</v>
      </c>
      <c r="U294" s="3" t="s">
        <v>766</v>
      </c>
      <c r="V294">
        <f t="shared" si="12"/>
        <v>0</v>
      </c>
      <c r="W294">
        <f t="shared" si="13"/>
        <v>0</v>
      </c>
      <c r="X294" s="24" t="str">
        <f t="shared" si="14"/>
        <v>NO Flow</v>
      </c>
    </row>
    <row r="295" spans="1:24">
      <c r="A295" s="3" t="s">
        <v>21</v>
      </c>
      <c r="B295" s="3" t="s">
        <v>459</v>
      </c>
      <c r="C295" s="3" t="s">
        <v>258</v>
      </c>
      <c r="D295" s="3" t="s">
        <v>60</v>
      </c>
      <c r="E295" s="12">
        <v>100000</v>
      </c>
      <c r="F295" s="3" t="s">
        <v>60</v>
      </c>
      <c r="G295" s="12">
        <v>100000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3">
        <v>0</v>
      </c>
      <c r="Q295" s="12">
        <v>0</v>
      </c>
      <c r="R295" s="12">
        <v>0</v>
      </c>
      <c r="S295" s="12">
        <v>0</v>
      </c>
      <c r="T295" s="24" t="s">
        <v>3</v>
      </c>
      <c r="U295" s="3" t="s">
        <v>772</v>
      </c>
      <c r="V295">
        <f t="shared" si="12"/>
        <v>0</v>
      </c>
      <c r="W295">
        <f t="shared" si="13"/>
        <v>0</v>
      </c>
      <c r="X295" s="24" t="str">
        <f t="shared" si="14"/>
        <v>NO Flow</v>
      </c>
    </row>
    <row r="296" spans="1:24">
      <c r="A296" s="3" t="s">
        <v>21</v>
      </c>
      <c r="B296" s="3" t="s">
        <v>459</v>
      </c>
      <c r="C296" s="3" t="s">
        <v>258</v>
      </c>
      <c r="D296" s="3" t="s">
        <v>60</v>
      </c>
      <c r="E296" s="12">
        <v>100000</v>
      </c>
      <c r="F296" s="3" t="s">
        <v>60</v>
      </c>
      <c r="G296" s="12">
        <v>100000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3">
        <v>0</v>
      </c>
      <c r="Q296" s="12">
        <v>0</v>
      </c>
      <c r="R296" s="12">
        <v>0</v>
      </c>
      <c r="S296" s="12">
        <v>0</v>
      </c>
      <c r="T296" s="24" t="s">
        <v>3</v>
      </c>
      <c r="U296" s="3" t="s">
        <v>768</v>
      </c>
      <c r="V296">
        <f t="shared" si="12"/>
        <v>0</v>
      </c>
      <c r="W296">
        <f t="shared" si="13"/>
        <v>0</v>
      </c>
      <c r="X296" s="24" t="str">
        <f t="shared" si="14"/>
        <v>NO Flow</v>
      </c>
    </row>
    <row r="297" spans="1:24">
      <c r="A297" s="3" t="s">
        <v>7</v>
      </c>
      <c r="B297" s="3" t="s">
        <v>460</v>
      </c>
      <c r="C297" s="3" t="s">
        <v>258</v>
      </c>
      <c r="D297" s="3" t="s">
        <v>60</v>
      </c>
      <c r="E297" s="12">
        <v>100000</v>
      </c>
      <c r="F297" s="3" t="s">
        <v>60</v>
      </c>
      <c r="G297" s="12">
        <v>100000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3">
        <v>0</v>
      </c>
      <c r="Q297" s="12">
        <v>0</v>
      </c>
      <c r="R297" s="12">
        <v>0</v>
      </c>
      <c r="S297" s="12">
        <v>0</v>
      </c>
      <c r="T297" s="24" t="s">
        <v>3</v>
      </c>
      <c r="U297" s="3" t="s">
        <v>772</v>
      </c>
      <c r="V297">
        <f t="shared" si="12"/>
        <v>0</v>
      </c>
      <c r="W297">
        <f t="shared" si="13"/>
        <v>0</v>
      </c>
      <c r="X297" s="24" t="str">
        <f t="shared" si="14"/>
        <v>NO Flow</v>
      </c>
    </row>
    <row r="298" spans="1:24">
      <c r="A298" s="3" t="s">
        <v>7</v>
      </c>
      <c r="B298" s="3" t="s">
        <v>460</v>
      </c>
      <c r="C298" s="3" t="s">
        <v>258</v>
      </c>
      <c r="D298" s="3" t="s">
        <v>60</v>
      </c>
      <c r="E298" s="12">
        <v>100000</v>
      </c>
      <c r="F298" s="3" t="s">
        <v>60</v>
      </c>
      <c r="G298" s="12">
        <v>100000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3">
        <v>0</v>
      </c>
      <c r="Q298" s="12">
        <v>0</v>
      </c>
      <c r="R298" s="12">
        <v>0</v>
      </c>
      <c r="S298" s="12">
        <v>0</v>
      </c>
      <c r="T298" s="24" t="s">
        <v>3</v>
      </c>
      <c r="U298" s="3" t="s">
        <v>768</v>
      </c>
      <c r="V298">
        <f t="shared" si="12"/>
        <v>0</v>
      </c>
      <c r="W298">
        <f t="shared" si="13"/>
        <v>0</v>
      </c>
      <c r="X298" s="24" t="str">
        <f t="shared" si="14"/>
        <v>NO Flow</v>
      </c>
    </row>
    <row r="299" spans="1:24">
      <c r="A299" s="3" t="s">
        <v>22</v>
      </c>
      <c r="B299" s="3" t="s">
        <v>461</v>
      </c>
      <c r="C299" s="3" t="s">
        <v>258</v>
      </c>
      <c r="D299" s="3" t="s">
        <v>60</v>
      </c>
      <c r="E299" s="12">
        <v>100000</v>
      </c>
      <c r="F299" s="3" t="s">
        <v>60</v>
      </c>
      <c r="G299" s="12">
        <v>100000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3">
        <v>0</v>
      </c>
      <c r="Q299" s="12">
        <v>0</v>
      </c>
      <c r="R299" s="12">
        <v>0</v>
      </c>
      <c r="S299" s="12">
        <v>0</v>
      </c>
      <c r="T299" s="24" t="s">
        <v>3</v>
      </c>
      <c r="U299" s="3" t="s">
        <v>766</v>
      </c>
      <c r="V299">
        <f t="shared" si="12"/>
        <v>0</v>
      </c>
      <c r="W299">
        <f t="shared" si="13"/>
        <v>0</v>
      </c>
      <c r="X299" s="24" t="str">
        <f t="shared" si="14"/>
        <v>NO Flow</v>
      </c>
    </row>
    <row r="300" spans="1:24">
      <c r="A300" s="3" t="s">
        <v>23</v>
      </c>
      <c r="B300" s="3" t="s">
        <v>462</v>
      </c>
      <c r="C300" s="3" t="s">
        <v>258</v>
      </c>
      <c r="D300" s="3" t="s">
        <v>60</v>
      </c>
      <c r="E300" s="12">
        <v>100000</v>
      </c>
      <c r="F300" s="3" t="s">
        <v>60</v>
      </c>
      <c r="G300" s="12">
        <v>100000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3">
        <v>0</v>
      </c>
      <c r="Q300" s="12">
        <v>0</v>
      </c>
      <c r="R300" s="12">
        <v>0</v>
      </c>
      <c r="S300" s="12">
        <v>0</v>
      </c>
      <c r="T300" s="24" t="s">
        <v>3</v>
      </c>
      <c r="U300" s="3" t="s">
        <v>772</v>
      </c>
      <c r="V300">
        <f t="shared" si="12"/>
        <v>0</v>
      </c>
      <c r="W300">
        <f t="shared" si="13"/>
        <v>0</v>
      </c>
      <c r="X300" s="24" t="str">
        <f t="shared" si="14"/>
        <v>NO Flow</v>
      </c>
    </row>
    <row r="301" spans="1:24">
      <c r="A301" s="3" t="s">
        <v>23</v>
      </c>
      <c r="B301" s="3" t="s">
        <v>462</v>
      </c>
      <c r="C301" s="3" t="s">
        <v>258</v>
      </c>
      <c r="D301" s="3" t="s">
        <v>60</v>
      </c>
      <c r="E301" s="12">
        <v>100000</v>
      </c>
      <c r="F301" s="3" t="s">
        <v>60</v>
      </c>
      <c r="G301" s="12">
        <v>100000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3">
        <v>0</v>
      </c>
      <c r="Q301" s="12">
        <v>0</v>
      </c>
      <c r="R301" s="12">
        <v>0</v>
      </c>
      <c r="S301" s="12">
        <v>0</v>
      </c>
      <c r="T301" s="24" t="s">
        <v>3</v>
      </c>
      <c r="U301" s="3" t="s">
        <v>768</v>
      </c>
      <c r="V301">
        <f t="shared" si="12"/>
        <v>0</v>
      </c>
      <c r="W301">
        <f t="shared" si="13"/>
        <v>0</v>
      </c>
      <c r="X301" s="24" t="str">
        <f t="shared" si="14"/>
        <v>NO Flow</v>
      </c>
    </row>
    <row r="302" spans="1:24">
      <c r="A302" s="3" t="s">
        <v>24</v>
      </c>
      <c r="B302" s="3" t="s">
        <v>463</v>
      </c>
      <c r="C302" s="3" t="s">
        <v>258</v>
      </c>
      <c r="D302" s="3" t="s">
        <v>60</v>
      </c>
      <c r="E302" s="12">
        <v>100000</v>
      </c>
      <c r="F302" s="3" t="s">
        <v>60</v>
      </c>
      <c r="G302" s="12">
        <v>100000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3">
        <v>0</v>
      </c>
      <c r="Q302" s="12">
        <v>0</v>
      </c>
      <c r="R302" s="12">
        <v>0</v>
      </c>
      <c r="S302" s="12">
        <v>0</v>
      </c>
      <c r="T302" s="24" t="s">
        <v>3</v>
      </c>
      <c r="U302" s="3" t="s">
        <v>772</v>
      </c>
      <c r="V302">
        <f t="shared" si="12"/>
        <v>0</v>
      </c>
      <c r="W302">
        <f t="shared" si="13"/>
        <v>0</v>
      </c>
      <c r="X302" s="24" t="str">
        <f t="shared" si="14"/>
        <v>NO Flow</v>
      </c>
    </row>
    <row r="303" spans="1:24">
      <c r="A303" s="3" t="s">
        <v>24</v>
      </c>
      <c r="B303" s="3" t="s">
        <v>463</v>
      </c>
      <c r="C303" s="3" t="s">
        <v>258</v>
      </c>
      <c r="D303" s="3" t="s">
        <v>60</v>
      </c>
      <c r="E303" s="12">
        <v>100000</v>
      </c>
      <c r="F303" s="3" t="s">
        <v>60</v>
      </c>
      <c r="G303" s="12">
        <v>100000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3">
        <v>0</v>
      </c>
      <c r="Q303" s="12">
        <v>0</v>
      </c>
      <c r="R303" s="12">
        <v>0</v>
      </c>
      <c r="S303" s="12">
        <v>0</v>
      </c>
      <c r="T303" s="24" t="s">
        <v>3</v>
      </c>
      <c r="U303" s="3" t="s">
        <v>768</v>
      </c>
      <c r="V303">
        <f t="shared" si="12"/>
        <v>0</v>
      </c>
      <c r="W303">
        <f t="shared" si="13"/>
        <v>0</v>
      </c>
      <c r="X303" s="24" t="str">
        <f t="shared" si="14"/>
        <v>NO Flow</v>
      </c>
    </row>
    <row r="304" spans="1:24">
      <c r="A304" s="3" t="s">
        <v>25</v>
      </c>
      <c r="B304" s="3" t="s">
        <v>464</v>
      </c>
      <c r="C304" s="3" t="s">
        <v>258</v>
      </c>
      <c r="D304" s="3" t="s">
        <v>60</v>
      </c>
      <c r="E304" s="12">
        <v>100000</v>
      </c>
      <c r="F304" s="3" t="s">
        <v>60</v>
      </c>
      <c r="G304" s="12">
        <v>100000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3">
        <v>0</v>
      </c>
      <c r="Q304" s="12">
        <v>0</v>
      </c>
      <c r="R304" s="12">
        <v>0</v>
      </c>
      <c r="S304" s="12">
        <v>0</v>
      </c>
      <c r="T304" s="24" t="s">
        <v>3</v>
      </c>
      <c r="U304" s="3" t="s">
        <v>768</v>
      </c>
      <c r="V304">
        <f t="shared" si="12"/>
        <v>0</v>
      </c>
      <c r="W304">
        <f t="shared" si="13"/>
        <v>0</v>
      </c>
      <c r="X304" s="24" t="str">
        <f t="shared" si="14"/>
        <v>NO Flow</v>
      </c>
    </row>
    <row r="305" spans="1:24">
      <c r="A305" s="3" t="s">
        <v>25</v>
      </c>
      <c r="B305" s="3" t="s">
        <v>464</v>
      </c>
      <c r="C305" s="3" t="s">
        <v>258</v>
      </c>
      <c r="D305" s="3" t="s">
        <v>60</v>
      </c>
      <c r="E305" s="12">
        <v>100000</v>
      </c>
      <c r="F305" s="3" t="s">
        <v>60</v>
      </c>
      <c r="G305" s="12">
        <v>100000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3">
        <v>0</v>
      </c>
      <c r="Q305" s="12">
        <v>0</v>
      </c>
      <c r="R305" s="12">
        <v>0</v>
      </c>
      <c r="S305" s="12">
        <v>0</v>
      </c>
      <c r="T305" s="24" t="s">
        <v>3</v>
      </c>
      <c r="U305" s="3" t="s">
        <v>772</v>
      </c>
      <c r="V305">
        <f t="shared" si="12"/>
        <v>0</v>
      </c>
      <c r="W305">
        <f t="shared" si="13"/>
        <v>0</v>
      </c>
      <c r="X305" s="24" t="str">
        <f t="shared" si="14"/>
        <v>NO Flow</v>
      </c>
    </row>
    <row r="306" spans="1:24">
      <c r="A306" s="3" t="s">
        <v>13</v>
      </c>
      <c r="B306" s="3" t="s">
        <v>465</v>
      </c>
      <c r="C306" s="3" t="s">
        <v>258</v>
      </c>
      <c r="D306" s="3" t="s">
        <v>60</v>
      </c>
      <c r="E306" s="12">
        <v>100000</v>
      </c>
      <c r="F306" s="3" t="s">
        <v>60</v>
      </c>
      <c r="G306" s="12">
        <v>100000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0</v>
      </c>
      <c r="Q306" s="12">
        <v>0</v>
      </c>
      <c r="R306" s="12">
        <v>0</v>
      </c>
      <c r="S306" s="12">
        <v>0</v>
      </c>
      <c r="T306" s="24" t="s">
        <v>3</v>
      </c>
      <c r="U306" s="3" t="s">
        <v>772</v>
      </c>
      <c r="V306">
        <f t="shared" si="12"/>
        <v>0</v>
      </c>
      <c r="W306">
        <f t="shared" si="13"/>
        <v>0</v>
      </c>
      <c r="X306" s="24" t="str">
        <f t="shared" si="14"/>
        <v>NO Flow</v>
      </c>
    </row>
    <row r="307" spans="1:24">
      <c r="A307" s="3" t="s">
        <v>13</v>
      </c>
      <c r="B307" s="3" t="s">
        <v>465</v>
      </c>
      <c r="C307" s="3" t="s">
        <v>258</v>
      </c>
      <c r="D307" s="3" t="s">
        <v>60</v>
      </c>
      <c r="E307" s="12">
        <v>100000</v>
      </c>
      <c r="F307" s="3" t="s">
        <v>60</v>
      </c>
      <c r="G307" s="12">
        <v>100000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3">
        <v>0</v>
      </c>
      <c r="Q307" s="12">
        <v>0</v>
      </c>
      <c r="R307" s="12">
        <v>0</v>
      </c>
      <c r="S307" s="12">
        <v>0</v>
      </c>
      <c r="T307" s="24" t="s">
        <v>3</v>
      </c>
      <c r="U307" s="3" t="s">
        <v>768</v>
      </c>
      <c r="V307">
        <f t="shared" si="12"/>
        <v>0</v>
      </c>
      <c r="W307">
        <f t="shared" si="13"/>
        <v>0</v>
      </c>
      <c r="X307" s="24" t="str">
        <f t="shared" si="14"/>
        <v>NO Flow</v>
      </c>
    </row>
    <row r="308" spans="1:24">
      <c r="A308" s="3" t="s">
        <v>16</v>
      </c>
      <c r="B308" s="3" t="s">
        <v>466</v>
      </c>
      <c r="C308" s="3" t="s">
        <v>258</v>
      </c>
      <c r="D308" s="3" t="s">
        <v>60</v>
      </c>
      <c r="E308" s="12">
        <v>100000</v>
      </c>
      <c r="F308" s="3" t="s">
        <v>60</v>
      </c>
      <c r="G308" s="12">
        <v>100000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3">
        <v>0</v>
      </c>
      <c r="Q308" s="12">
        <v>0</v>
      </c>
      <c r="R308" s="12">
        <v>0</v>
      </c>
      <c r="S308" s="12">
        <v>0</v>
      </c>
      <c r="T308" s="24" t="s">
        <v>3</v>
      </c>
      <c r="U308" s="3" t="s">
        <v>766</v>
      </c>
      <c r="V308">
        <f t="shared" si="12"/>
        <v>0</v>
      </c>
      <c r="W308">
        <f t="shared" si="13"/>
        <v>0</v>
      </c>
      <c r="X308" s="24" t="str">
        <f t="shared" si="14"/>
        <v>NO Flow</v>
      </c>
    </row>
    <row r="309" spans="1:24">
      <c r="A309" s="3" t="s">
        <v>66</v>
      </c>
      <c r="B309" s="3" t="s">
        <v>467</v>
      </c>
      <c r="C309" s="3" t="s">
        <v>258</v>
      </c>
      <c r="D309" s="3" t="s">
        <v>60</v>
      </c>
      <c r="E309" s="12">
        <v>100000</v>
      </c>
      <c r="F309" s="3" t="s">
        <v>60</v>
      </c>
      <c r="G309" s="12">
        <v>100000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3">
        <v>0</v>
      </c>
      <c r="Q309" s="12">
        <v>0</v>
      </c>
      <c r="R309" s="12">
        <v>0</v>
      </c>
      <c r="S309" s="12">
        <v>0</v>
      </c>
      <c r="T309" s="24" t="s">
        <v>3</v>
      </c>
      <c r="U309" s="3" t="s">
        <v>768</v>
      </c>
      <c r="V309">
        <f t="shared" si="12"/>
        <v>0</v>
      </c>
      <c r="W309">
        <f t="shared" si="13"/>
        <v>0</v>
      </c>
      <c r="X309" s="24" t="str">
        <f t="shared" si="14"/>
        <v>NO Flow</v>
      </c>
    </row>
    <row r="310" spans="1:24">
      <c r="A310" s="3" t="s">
        <v>66</v>
      </c>
      <c r="B310" s="3" t="s">
        <v>467</v>
      </c>
      <c r="C310" s="3" t="s">
        <v>258</v>
      </c>
      <c r="D310" s="3" t="s">
        <v>60</v>
      </c>
      <c r="E310" s="12">
        <v>100000</v>
      </c>
      <c r="F310" s="3" t="s">
        <v>60</v>
      </c>
      <c r="G310" s="12">
        <v>100000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3">
        <v>0</v>
      </c>
      <c r="Q310" s="12">
        <v>0</v>
      </c>
      <c r="R310" s="12">
        <v>0</v>
      </c>
      <c r="S310" s="12">
        <v>0</v>
      </c>
      <c r="T310" s="24" t="s">
        <v>3</v>
      </c>
      <c r="U310" s="3" t="s">
        <v>772</v>
      </c>
      <c r="V310">
        <f t="shared" si="12"/>
        <v>0</v>
      </c>
      <c r="W310">
        <f t="shared" si="13"/>
        <v>0</v>
      </c>
      <c r="X310" s="24" t="str">
        <f t="shared" si="14"/>
        <v>NO Flow</v>
      </c>
    </row>
    <row r="311" spans="1:24">
      <c r="A311" s="3" t="s">
        <v>20</v>
      </c>
      <c r="B311" s="3" t="s">
        <v>468</v>
      </c>
      <c r="C311" s="3" t="s">
        <v>258</v>
      </c>
      <c r="D311" s="3" t="s">
        <v>60</v>
      </c>
      <c r="E311" s="12">
        <v>100000</v>
      </c>
      <c r="F311" s="3" t="s">
        <v>60</v>
      </c>
      <c r="G311" s="12">
        <v>100000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3">
        <v>0</v>
      </c>
      <c r="Q311" s="12">
        <v>0</v>
      </c>
      <c r="R311" s="12">
        <v>0</v>
      </c>
      <c r="S311" s="12">
        <v>0</v>
      </c>
      <c r="T311" s="24" t="s">
        <v>3</v>
      </c>
      <c r="U311" s="3" t="s">
        <v>768</v>
      </c>
      <c r="V311">
        <f t="shared" si="12"/>
        <v>0</v>
      </c>
      <c r="W311">
        <f t="shared" si="13"/>
        <v>0</v>
      </c>
      <c r="X311" s="24" t="str">
        <f t="shared" si="14"/>
        <v>NO Flow</v>
      </c>
    </row>
    <row r="312" spans="1:24">
      <c r="A312" s="3" t="s">
        <v>20</v>
      </c>
      <c r="B312" s="3" t="s">
        <v>468</v>
      </c>
      <c r="C312" s="3" t="s">
        <v>258</v>
      </c>
      <c r="D312" s="3" t="s">
        <v>60</v>
      </c>
      <c r="E312" s="12">
        <v>100000</v>
      </c>
      <c r="F312" s="3" t="s">
        <v>60</v>
      </c>
      <c r="G312" s="12">
        <v>100000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3">
        <v>0</v>
      </c>
      <c r="Q312" s="12">
        <v>0</v>
      </c>
      <c r="R312" s="12">
        <v>0</v>
      </c>
      <c r="S312" s="12">
        <v>0</v>
      </c>
      <c r="T312" s="24" t="s">
        <v>3</v>
      </c>
      <c r="U312" s="3" t="s">
        <v>772</v>
      </c>
      <c r="V312">
        <f t="shared" si="12"/>
        <v>0</v>
      </c>
      <c r="W312">
        <f t="shared" si="13"/>
        <v>0</v>
      </c>
      <c r="X312" s="24" t="str">
        <f t="shared" si="14"/>
        <v>NO Flow</v>
      </c>
    </row>
    <row r="313" spans="1:24">
      <c r="A313" s="3" t="s">
        <v>8</v>
      </c>
      <c r="B313" s="3" t="s">
        <v>469</v>
      </c>
      <c r="C313" s="3" t="s">
        <v>258</v>
      </c>
      <c r="D313" s="3" t="s">
        <v>60</v>
      </c>
      <c r="E313" s="12">
        <v>100000</v>
      </c>
      <c r="F313" s="3" t="s">
        <v>60</v>
      </c>
      <c r="G313" s="12">
        <v>100000</v>
      </c>
      <c r="H313" s="12">
        <v>86972</v>
      </c>
      <c r="I313" s="12">
        <v>130000</v>
      </c>
      <c r="J313" s="12">
        <v>0</v>
      </c>
      <c r="K313" s="12">
        <v>0</v>
      </c>
      <c r="L313" s="12">
        <v>0</v>
      </c>
      <c r="M313" s="12">
        <v>0</v>
      </c>
      <c r="N313" s="12">
        <v>86972</v>
      </c>
      <c r="O313" s="12">
        <v>0</v>
      </c>
      <c r="P313" s="13">
        <v>0</v>
      </c>
      <c r="Q313" s="12">
        <v>0</v>
      </c>
      <c r="R313" s="12">
        <v>86972</v>
      </c>
      <c r="S313" s="12">
        <v>0</v>
      </c>
      <c r="T313" s="24" t="s">
        <v>3</v>
      </c>
      <c r="U313" s="3" t="s">
        <v>772</v>
      </c>
      <c r="V313">
        <f t="shared" si="12"/>
        <v>0</v>
      </c>
      <c r="W313">
        <f t="shared" si="13"/>
        <v>0</v>
      </c>
      <c r="X313" s="24" t="str">
        <f t="shared" si="14"/>
        <v>NO Flow</v>
      </c>
    </row>
    <row r="314" spans="1:24">
      <c r="A314" s="3" t="s">
        <v>8</v>
      </c>
      <c r="B314" s="3" t="s">
        <v>469</v>
      </c>
      <c r="C314" s="3" t="s">
        <v>258</v>
      </c>
      <c r="D314" s="3" t="s">
        <v>60</v>
      </c>
      <c r="E314" s="12">
        <v>100000</v>
      </c>
      <c r="F314" s="3" t="s">
        <v>60</v>
      </c>
      <c r="G314" s="12">
        <v>100000</v>
      </c>
      <c r="H314" s="12">
        <v>86972</v>
      </c>
      <c r="I314" s="12">
        <v>130000</v>
      </c>
      <c r="J314" s="12">
        <v>0</v>
      </c>
      <c r="K314" s="12">
        <v>0</v>
      </c>
      <c r="L314" s="12">
        <v>0</v>
      </c>
      <c r="M314" s="12">
        <v>0</v>
      </c>
      <c r="N314" s="12">
        <v>86972</v>
      </c>
      <c r="O314" s="12">
        <v>0</v>
      </c>
      <c r="P314" s="13">
        <v>0</v>
      </c>
      <c r="Q314" s="12">
        <v>0</v>
      </c>
      <c r="R314" s="12">
        <v>86972</v>
      </c>
      <c r="S314" s="12">
        <v>0</v>
      </c>
      <c r="T314" s="24" t="s">
        <v>3</v>
      </c>
      <c r="U314" s="3" t="s">
        <v>768</v>
      </c>
      <c r="V314">
        <f t="shared" si="12"/>
        <v>0</v>
      </c>
      <c r="W314">
        <f t="shared" si="13"/>
        <v>0</v>
      </c>
      <c r="X314" s="24" t="str">
        <f t="shared" si="14"/>
        <v>NO Flow</v>
      </c>
    </row>
    <row r="315" spans="1:24">
      <c r="A315" s="3" t="s">
        <v>63</v>
      </c>
      <c r="B315" s="3" t="s">
        <v>470</v>
      </c>
      <c r="C315" s="3" t="s">
        <v>258</v>
      </c>
      <c r="D315" s="3" t="s">
        <v>60</v>
      </c>
      <c r="E315" s="12">
        <v>250000</v>
      </c>
      <c r="F315" s="3" t="s">
        <v>60</v>
      </c>
      <c r="G315" s="12">
        <v>250000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3">
        <v>0</v>
      </c>
      <c r="Q315" s="12">
        <v>0</v>
      </c>
      <c r="R315" s="12">
        <v>0</v>
      </c>
      <c r="S315" s="12">
        <v>0</v>
      </c>
      <c r="T315" s="24" t="s">
        <v>3</v>
      </c>
      <c r="U315" s="3" t="s">
        <v>766</v>
      </c>
      <c r="V315">
        <f t="shared" si="12"/>
        <v>0</v>
      </c>
      <c r="W315">
        <f t="shared" si="13"/>
        <v>0</v>
      </c>
      <c r="X315" s="24" t="str">
        <f t="shared" si="14"/>
        <v>NO Flow</v>
      </c>
    </row>
    <row r="316" spans="1:24">
      <c r="A316" s="3" t="s">
        <v>70</v>
      </c>
      <c r="B316" s="3" t="s">
        <v>471</v>
      </c>
      <c r="C316" s="3" t="s">
        <v>258</v>
      </c>
      <c r="D316" s="3" t="s">
        <v>60</v>
      </c>
      <c r="E316" s="12">
        <v>250000</v>
      </c>
      <c r="F316" s="3" t="s">
        <v>60</v>
      </c>
      <c r="G316" s="12">
        <v>250000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3">
        <v>0</v>
      </c>
      <c r="Q316" s="12">
        <v>0</v>
      </c>
      <c r="R316" s="12">
        <v>0</v>
      </c>
      <c r="S316" s="12">
        <v>0</v>
      </c>
      <c r="T316" s="24" t="s">
        <v>3</v>
      </c>
      <c r="U316" s="3" t="s">
        <v>766</v>
      </c>
      <c r="V316">
        <f t="shared" si="12"/>
        <v>0</v>
      </c>
      <c r="W316">
        <f t="shared" si="13"/>
        <v>0</v>
      </c>
      <c r="X316" s="24" t="str">
        <f t="shared" si="14"/>
        <v>NO Flow</v>
      </c>
    </row>
    <row r="317" spans="1:24">
      <c r="A317" s="3" t="s">
        <v>67</v>
      </c>
      <c r="B317" s="3" t="s">
        <v>472</v>
      </c>
      <c r="C317" s="3" t="s">
        <v>258</v>
      </c>
      <c r="D317" s="3" t="s">
        <v>60</v>
      </c>
      <c r="E317" s="12">
        <v>250000</v>
      </c>
      <c r="F317" s="3" t="s">
        <v>60</v>
      </c>
      <c r="G317" s="12">
        <v>250000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3">
        <v>0</v>
      </c>
      <c r="Q317" s="12">
        <v>0</v>
      </c>
      <c r="R317" s="12">
        <v>0</v>
      </c>
      <c r="S317" s="12">
        <v>0</v>
      </c>
      <c r="T317" s="24" t="s">
        <v>3</v>
      </c>
      <c r="U317" s="3" t="s">
        <v>772</v>
      </c>
      <c r="V317">
        <f t="shared" si="12"/>
        <v>0</v>
      </c>
      <c r="W317">
        <f t="shared" si="13"/>
        <v>0</v>
      </c>
      <c r="X317" s="24" t="str">
        <f t="shared" si="14"/>
        <v>NO Flow</v>
      </c>
    </row>
    <row r="318" spans="1:24">
      <c r="A318" s="3" t="s">
        <v>67</v>
      </c>
      <c r="B318" s="3" t="s">
        <v>472</v>
      </c>
      <c r="C318" s="3" t="s">
        <v>258</v>
      </c>
      <c r="D318" s="3" t="s">
        <v>60</v>
      </c>
      <c r="E318" s="12">
        <v>250000</v>
      </c>
      <c r="F318" s="3" t="s">
        <v>60</v>
      </c>
      <c r="G318" s="12">
        <v>250000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3">
        <v>0</v>
      </c>
      <c r="Q318" s="12">
        <v>0</v>
      </c>
      <c r="R318" s="12">
        <v>0</v>
      </c>
      <c r="S318" s="12">
        <v>0</v>
      </c>
      <c r="T318" s="24" t="s">
        <v>3</v>
      </c>
      <c r="U318" s="3" t="s">
        <v>768</v>
      </c>
      <c r="V318">
        <f t="shared" si="12"/>
        <v>0</v>
      </c>
      <c r="W318">
        <f t="shared" si="13"/>
        <v>0</v>
      </c>
      <c r="X318" s="24" t="str">
        <f t="shared" si="14"/>
        <v>NO Flow</v>
      </c>
    </row>
    <row r="319" spans="1:24">
      <c r="A319" s="3" t="s">
        <v>18</v>
      </c>
      <c r="B319" s="3" t="s">
        <v>1422</v>
      </c>
      <c r="C319" s="3" t="s">
        <v>473</v>
      </c>
      <c r="D319" s="3" t="s">
        <v>60</v>
      </c>
      <c r="E319" s="12">
        <v>100000</v>
      </c>
      <c r="F319" s="3" t="s">
        <v>60</v>
      </c>
      <c r="G319" s="12">
        <v>100000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3">
        <v>0</v>
      </c>
      <c r="Q319" s="12">
        <v>0</v>
      </c>
      <c r="R319" s="12">
        <v>0</v>
      </c>
      <c r="S319" s="12">
        <v>0</v>
      </c>
      <c r="T319" s="24" t="s">
        <v>3</v>
      </c>
      <c r="U319" s="3" t="s">
        <v>766</v>
      </c>
      <c r="V319">
        <f t="shared" si="12"/>
        <v>0</v>
      </c>
      <c r="W319">
        <f t="shared" si="13"/>
        <v>0</v>
      </c>
      <c r="X319" s="24" t="str">
        <f t="shared" si="14"/>
        <v>NO Flow</v>
      </c>
    </row>
    <row r="320" spans="1:24">
      <c r="A320" s="3" t="s">
        <v>23</v>
      </c>
      <c r="B320" s="3" t="s">
        <v>1423</v>
      </c>
      <c r="C320" s="3" t="s">
        <v>473</v>
      </c>
      <c r="D320" s="3" t="s">
        <v>60</v>
      </c>
      <c r="E320" s="12">
        <v>100000</v>
      </c>
      <c r="F320" s="3" t="s">
        <v>60</v>
      </c>
      <c r="G320" s="12">
        <v>100000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3">
        <v>0</v>
      </c>
      <c r="Q320" s="12">
        <v>0</v>
      </c>
      <c r="R320" s="12">
        <v>0</v>
      </c>
      <c r="S320" s="12">
        <v>0</v>
      </c>
      <c r="T320" s="24" t="s">
        <v>3</v>
      </c>
      <c r="U320" s="3" t="s">
        <v>766</v>
      </c>
      <c r="V320">
        <f t="shared" si="12"/>
        <v>0</v>
      </c>
      <c r="W320">
        <f t="shared" si="13"/>
        <v>0</v>
      </c>
      <c r="X320" s="24" t="str">
        <f t="shared" si="14"/>
        <v>NO Flow</v>
      </c>
    </row>
    <row r="321" spans="1:24">
      <c r="A321" s="3" t="s">
        <v>24</v>
      </c>
      <c r="B321" s="3" t="s">
        <v>1424</v>
      </c>
      <c r="C321" s="3" t="s">
        <v>473</v>
      </c>
      <c r="D321" s="3" t="s">
        <v>60</v>
      </c>
      <c r="E321" s="12">
        <v>100000</v>
      </c>
      <c r="F321" s="3" t="s">
        <v>60</v>
      </c>
      <c r="G321" s="12">
        <v>100000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3">
        <v>0</v>
      </c>
      <c r="Q321" s="12">
        <v>0</v>
      </c>
      <c r="R321" s="12">
        <v>0</v>
      </c>
      <c r="S321" s="12">
        <v>0</v>
      </c>
      <c r="T321" s="24" t="s">
        <v>3</v>
      </c>
      <c r="U321" s="3" t="s">
        <v>766</v>
      </c>
      <c r="V321">
        <f t="shared" si="12"/>
        <v>0</v>
      </c>
      <c r="W321">
        <f t="shared" si="13"/>
        <v>0</v>
      </c>
      <c r="X321" s="24" t="str">
        <f t="shared" si="14"/>
        <v>NO Flow</v>
      </c>
    </row>
    <row r="322" spans="1:24">
      <c r="A322" s="3" t="s">
        <v>72</v>
      </c>
      <c r="B322" s="3" t="s">
        <v>474</v>
      </c>
      <c r="C322" s="3" t="s">
        <v>242</v>
      </c>
      <c r="D322" s="3" t="s">
        <v>60</v>
      </c>
      <c r="E322" s="12">
        <v>100000</v>
      </c>
      <c r="F322" s="3" t="s">
        <v>60</v>
      </c>
      <c r="G322" s="12">
        <v>100000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3">
        <v>0</v>
      </c>
      <c r="Q322" s="12">
        <v>0</v>
      </c>
      <c r="R322" s="12">
        <v>0</v>
      </c>
      <c r="S322" s="12">
        <v>0</v>
      </c>
      <c r="T322" s="24" t="s">
        <v>3</v>
      </c>
      <c r="U322" s="3" t="s">
        <v>766</v>
      </c>
      <c r="V322">
        <f t="shared" si="12"/>
        <v>0</v>
      </c>
      <c r="W322">
        <f t="shared" si="13"/>
        <v>0</v>
      </c>
      <c r="X322" s="24" t="str">
        <f t="shared" si="14"/>
        <v>NO Flow</v>
      </c>
    </row>
    <row r="323" spans="1:24">
      <c r="A323" s="3" t="s">
        <v>73</v>
      </c>
      <c r="B323" s="3" t="s">
        <v>475</v>
      </c>
      <c r="C323" s="3" t="s">
        <v>242</v>
      </c>
      <c r="D323" s="3" t="s">
        <v>60</v>
      </c>
      <c r="E323" s="12">
        <v>100000</v>
      </c>
      <c r="F323" s="3" t="s">
        <v>60</v>
      </c>
      <c r="G323" s="12">
        <v>100000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3">
        <v>0</v>
      </c>
      <c r="Q323" s="12">
        <v>0</v>
      </c>
      <c r="R323" s="12">
        <v>0</v>
      </c>
      <c r="S323" s="12">
        <v>0</v>
      </c>
      <c r="T323" s="24" t="s">
        <v>3</v>
      </c>
      <c r="U323" s="3" t="s">
        <v>766</v>
      </c>
      <c r="V323">
        <f t="shared" ref="V323:V386" si="15">IF(ISERR(SEARCH("Delivery", U323,1)), 0, SEARCH("Delivery", U323,1))</f>
        <v>0</v>
      </c>
      <c r="W323">
        <f t="shared" ref="W323:W386" si="16">IF(ISERR(SEARCH("Recall", U323,1)), 0, SEARCH("Recall", U323,1))</f>
        <v>0</v>
      </c>
      <c r="X323" s="24" t="str">
        <f t="shared" ref="X323:X386" si="17">IF(W323&gt;0,"Inflow", IF(V323&gt;0, "Outflow", "NO Flow"))</f>
        <v>NO Flow</v>
      </c>
    </row>
    <row r="324" spans="1:24">
      <c r="A324" s="3" t="s">
        <v>74</v>
      </c>
      <c r="B324" s="3" t="s">
        <v>476</v>
      </c>
      <c r="C324" s="3" t="s">
        <v>242</v>
      </c>
      <c r="D324" s="3" t="s">
        <v>60</v>
      </c>
      <c r="E324" s="12">
        <v>100000</v>
      </c>
      <c r="F324" s="3" t="s">
        <v>60</v>
      </c>
      <c r="G324" s="12">
        <v>100000</v>
      </c>
      <c r="H324" s="12">
        <v>-61517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-61517</v>
      </c>
      <c r="O324" s="12">
        <v>0</v>
      </c>
      <c r="P324" s="13">
        <v>0</v>
      </c>
      <c r="Q324" s="12">
        <v>0</v>
      </c>
      <c r="R324" s="12">
        <v>-61517</v>
      </c>
      <c r="S324" s="12">
        <v>0</v>
      </c>
      <c r="T324" s="24" t="s">
        <v>3</v>
      </c>
      <c r="U324" s="3" t="s">
        <v>768</v>
      </c>
      <c r="V324">
        <f t="shared" si="15"/>
        <v>0</v>
      </c>
      <c r="W324">
        <f t="shared" si="16"/>
        <v>0</v>
      </c>
      <c r="X324" s="24" t="str">
        <f t="shared" si="17"/>
        <v>NO Flow</v>
      </c>
    </row>
    <row r="325" spans="1:24">
      <c r="A325" s="3" t="s">
        <v>74</v>
      </c>
      <c r="B325" s="3" t="s">
        <v>476</v>
      </c>
      <c r="C325" s="3" t="s">
        <v>242</v>
      </c>
      <c r="D325" s="3" t="s">
        <v>60</v>
      </c>
      <c r="E325" s="12">
        <v>100000</v>
      </c>
      <c r="F325" s="3" t="s">
        <v>60</v>
      </c>
      <c r="G325" s="12">
        <v>100000</v>
      </c>
      <c r="H325" s="12">
        <v>-61517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-61517</v>
      </c>
      <c r="O325" s="12">
        <v>0</v>
      </c>
      <c r="P325" s="13">
        <v>0</v>
      </c>
      <c r="Q325" s="12">
        <v>0</v>
      </c>
      <c r="R325" s="12">
        <v>-61517</v>
      </c>
      <c r="S325" s="12">
        <v>0</v>
      </c>
      <c r="T325" s="24" t="s">
        <v>3</v>
      </c>
      <c r="U325" s="3" t="s">
        <v>771</v>
      </c>
      <c r="V325">
        <f t="shared" si="15"/>
        <v>0</v>
      </c>
      <c r="W325">
        <f t="shared" si="16"/>
        <v>0</v>
      </c>
      <c r="X325" s="24" t="str">
        <f t="shared" si="17"/>
        <v>NO Flow</v>
      </c>
    </row>
    <row r="326" spans="1:24">
      <c r="A326" s="3" t="s">
        <v>75</v>
      </c>
      <c r="B326" s="3" t="s">
        <v>477</v>
      </c>
      <c r="C326" s="3" t="s">
        <v>242</v>
      </c>
      <c r="D326" s="3" t="s">
        <v>60</v>
      </c>
      <c r="E326" s="12">
        <v>100000</v>
      </c>
      <c r="F326" s="3" t="s">
        <v>60</v>
      </c>
      <c r="G326" s="12">
        <v>100000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3">
        <v>0</v>
      </c>
      <c r="Q326" s="12">
        <v>0</v>
      </c>
      <c r="R326" s="12">
        <v>0</v>
      </c>
      <c r="S326" s="12">
        <v>0</v>
      </c>
      <c r="T326" s="24" t="s">
        <v>3</v>
      </c>
      <c r="U326" s="3" t="s">
        <v>766</v>
      </c>
      <c r="V326">
        <f t="shared" si="15"/>
        <v>0</v>
      </c>
      <c r="W326">
        <f t="shared" si="16"/>
        <v>0</v>
      </c>
      <c r="X326" s="24" t="str">
        <f t="shared" si="17"/>
        <v>NO Flow</v>
      </c>
    </row>
    <row r="327" spans="1:24">
      <c r="A327" s="3" t="s">
        <v>76</v>
      </c>
      <c r="B327" s="3" t="s">
        <v>478</v>
      </c>
      <c r="C327" s="3" t="s">
        <v>242</v>
      </c>
      <c r="D327" s="3" t="s">
        <v>60</v>
      </c>
      <c r="E327" s="12">
        <v>100000</v>
      </c>
      <c r="F327" s="3" t="s">
        <v>60</v>
      </c>
      <c r="G327" s="12">
        <v>100000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3">
        <v>0</v>
      </c>
      <c r="Q327" s="12">
        <v>0</v>
      </c>
      <c r="R327" s="12">
        <v>0</v>
      </c>
      <c r="S327" s="12">
        <v>0</v>
      </c>
      <c r="T327" s="24" t="s">
        <v>3</v>
      </c>
      <c r="U327" s="3" t="s">
        <v>766</v>
      </c>
      <c r="V327">
        <f t="shared" si="15"/>
        <v>0</v>
      </c>
      <c r="W327">
        <f t="shared" si="16"/>
        <v>0</v>
      </c>
      <c r="X327" s="24" t="str">
        <f t="shared" si="17"/>
        <v>NO Flow</v>
      </c>
    </row>
    <row r="328" spans="1:24">
      <c r="A328" s="3" t="s">
        <v>77</v>
      </c>
      <c r="B328" s="3" t="s">
        <v>479</v>
      </c>
      <c r="C328" s="3" t="s">
        <v>242</v>
      </c>
      <c r="D328" s="3" t="s">
        <v>60</v>
      </c>
      <c r="E328" s="12">
        <v>100000</v>
      </c>
      <c r="F328" s="3" t="s">
        <v>60</v>
      </c>
      <c r="G328" s="12">
        <v>100000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3">
        <v>0</v>
      </c>
      <c r="Q328" s="12">
        <v>0</v>
      </c>
      <c r="R328" s="12">
        <v>0</v>
      </c>
      <c r="S328" s="12">
        <v>0</v>
      </c>
      <c r="T328" s="24" t="s">
        <v>3</v>
      </c>
      <c r="U328" s="3" t="s">
        <v>766</v>
      </c>
      <c r="V328">
        <f t="shared" si="15"/>
        <v>0</v>
      </c>
      <c r="W328">
        <f t="shared" si="16"/>
        <v>0</v>
      </c>
      <c r="X328" s="24" t="str">
        <f t="shared" si="17"/>
        <v>NO Flow</v>
      </c>
    </row>
    <row r="329" spans="1:24">
      <c r="A329" s="3" t="s">
        <v>78</v>
      </c>
      <c r="B329" s="3" t="s">
        <v>480</v>
      </c>
      <c r="C329" s="3" t="s">
        <v>242</v>
      </c>
      <c r="D329" s="3" t="s">
        <v>60</v>
      </c>
      <c r="E329" s="12">
        <v>100000</v>
      </c>
      <c r="F329" s="3" t="s">
        <v>60</v>
      </c>
      <c r="G329" s="12">
        <v>100000</v>
      </c>
      <c r="H329" s="12">
        <v>-1149.8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-1149.8</v>
      </c>
      <c r="O329" s="12">
        <v>0</v>
      </c>
      <c r="P329" s="13">
        <v>0</v>
      </c>
      <c r="Q329" s="12">
        <v>0</v>
      </c>
      <c r="R329" s="12">
        <v>-1149.8</v>
      </c>
      <c r="S329" s="12">
        <v>0</v>
      </c>
      <c r="T329" s="24" t="s">
        <v>3</v>
      </c>
      <c r="U329" s="3" t="s">
        <v>762</v>
      </c>
      <c r="V329">
        <f t="shared" si="15"/>
        <v>0</v>
      </c>
      <c r="W329">
        <f t="shared" si="16"/>
        <v>0</v>
      </c>
      <c r="X329" s="24" t="str">
        <f t="shared" si="17"/>
        <v>NO Flow</v>
      </c>
    </row>
    <row r="330" spans="1:24">
      <c r="A330" s="3" t="s">
        <v>79</v>
      </c>
      <c r="B330" s="3" t="s">
        <v>481</v>
      </c>
      <c r="C330" s="3" t="s">
        <v>242</v>
      </c>
      <c r="D330" s="3" t="s">
        <v>60</v>
      </c>
      <c r="E330" s="12">
        <v>100000</v>
      </c>
      <c r="F330" s="3" t="s">
        <v>60</v>
      </c>
      <c r="G330" s="12">
        <v>100000</v>
      </c>
      <c r="H330" s="12">
        <v>-44338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-44338</v>
      </c>
      <c r="O330" s="12">
        <v>0</v>
      </c>
      <c r="P330" s="13">
        <v>0</v>
      </c>
      <c r="Q330" s="12">
        <v>0</v>
      </c>
      <c r="R330" s="12">
        <v>-44338</v>
      </c>
      <c r="S330" s="12">
        <v>0</v>
      </c>
      <c r="T330" s="24" t="s">
        <v>3</v>
      </c>
      <c r="U330" s="3" t="s">
        <v>768</v>
      </c>
      <c r="V330">
        <f t="shared" si="15"/>
        <v>0</v>
      </c>
      <c r="W330">
        <f t="shared" si="16"/>
        <v>0</v>
      </c>
      <c r="X330" s="24" t="str">
        <f t="shared" si="17"/>
        <v>NO Flow</v>
      </c>
    </row>
    <row r="331" spans="1:24">
      <c r="A331" s="3" t="s">
        <v>79</v>
      </c>
      <c r="B331" s="3" t="s">
        <v>481</v>
      </c>
      <c r="C331" s="3" t="s">
        <v>242</v>
      </c>
      <c r="D331" s="3" t="s">
        <v>60</v>
      </c>
      <c r="E331" s="12">
        <v>100000</v>
      </c>
      <c r="F331" s="3" t="s">
        <v>60</v>
      </c>
      <c r="G331" s="12">
        <v>100000</v>
      </c>
      <c r="H331" s="12">
        <v>-44338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-44338</v>
      </c>
      <c r="O331" s="12">
        <v>0</v>
      </c>
      <c r="P331" s="13">
        <v>0</v>
      </c>
      <c r="Q331" s="12">
        <v>0</v>
      </c>
      <c r="R331" s="12">
        <v>-44338</v>
      </c>
      <c r="S331" s="12">
        <v>0</v>
      </c>
      <c r="T331" s="24" t="s">
        <v>3</v>
      </c>
      <c r="U331" s="3" t="s">
        <v>771</v>
      </c>
      <c r="V331">
        <f t="shared" si="15"/>
        <v>0</v>
      </c>
      <c r="W331">
        <f t="shared" si="16"/>
        <v>0</v>
      </c>
      <c r="X331" s="24" t="str">
        <f t="shared" si="17"/>
        <v>NO Flow</v>
      </c>
    </row>
    <row r="332" spans="1:24">
      <c r="A332" s="3" t="s">
        <v>80</v>
      </c>
      <c r="B332" s="3" t="s">
        <v>482</v>
      </c>
      <c r="C332" s="3" t="s">
        <v>242</v>
      </c>
      <c r="D332" s="3" t="s">
        <v>60</v>
      </c>
      <c r="E332" s="12">
        <v>100000</v>
      </c>
      <c r="F332" s="3" t="s">
        <v>60</v>
      </c>
      <c r="G332" s="12">
        <v>100000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3">
        <v>0</v>
      </c>
      <c r="Q332" s="12">
        <v>0</v>
      </c>
      <c r="R332" s="12">
        <v>0</v>
      </c>
      <c r="S332" s="12">
        <v>0</v>
      </c>
      <c r="T332" s="24" t="s">
        <v>3</v>
      </c>
      <c r="U332" s="3" t="s">
        <v>766</v>
      </c>
      <c r="V332">
        <f t="shared" si="15"/>
        <v>0</v>
      </c>
      <c r="W332">
        <f t="shared" si="16"/>
        <v>0</v>
      </c>
      <c r="X332" s="24" t="str">
        <f t="shared" si="17"/>
        <v>NO Flow</v>
      </c>
    </row>
    <row r="333" spans="1:24">
      <c r="A333" s="3" t="s">
        <v>81</v>
      </c>
      <c r="B333" s="3" t="s">
        <v>483</v>
      </c>
      <c r="C333" s="3" t="s">
        <v>242</v>
      </c>
      <c r="D333" s="3" t="s">
        <v>60</v>
      </c>
      <c r="E333" s="12">
        <v>100000</v>
      </c>
      <c r="F333" s="3" t="s">
        <v>60</v>
      </c>
      <c r="G333" s="12">
        <v>100000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3">
        <v>0</v>
      </c>
      <c r="Q333" s="12">
        <v>0</v>
      </c>
      <c r="R333" s="12">
        <v>0</v>
      </c>
      <c r="S333" s="12">
        <v>0</v>
      </c>
      <c r="T333" s="24" t="s">
        <v>3</v>
      </c>
      <c r="U333" s="3" t="s">
        <v>766</v>
      </c>
      <c r="V333">
        <f t="shared" si="15"/>
        <v>0</v>
      </c>
      <c r="W333">
        <f t="shared" si="16"/>
        <v>0</v>
      </c>
      <c r="X333" s="24" t="str">
        <f t="shared" si="17"/>
        <v>NO Flow</v>
      </c>
    </row>
    <row r="334" spans="1:24">
      <c r="A334" s="3" t="s">
        <v>82</v>
      </c>
      <c r="B334" s="3" t="s">
        <v>484</v>
      </c>
      <c r="C334" s="3" t="s">
        <v>251</v>
      </c>
      <c r="D334" s="3" t="s">
        <v>60</v>
      </c>
      <c r="E334" s="12">
        <v>100000</v>
      </c>
      <c r="F334" s="3" t="s">
        <v>60</v>
      </c>
      <c r="G334" s="12">
        <v>100000</v>
      </c>
      <c r="H334" s="12">
        <v>-23949.187227306073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-23949.187227306073</v>
      </c>
      <c r="O334" s="12">
        <v>0</v>
      </c>
      <c r="P334" s="13">
        <v>0</v>
      </c>
      <c r="Q334" s="12">
        <v>0</v>
      </c>
      <c r="R334" s="12">
        <v>-23949.187227306073</v>
      </c>
      <c r="S334" s="12">
        <v>0</v>
      </c>
      <c r="T334" s="24" t="s">
        <v>3</v>
      </c>
      <c r="U334" s="3" t="s">
        <v>762</v>
      </c>
      <c r="V334">
        <f t="shared" si="15"/>
        <v>0</v>
      </c>
      <c r="W334">
        <f t="shared" si="16"/>
        <v>0</v>
      </c>
      <c r="X334" s="24" t="str">
        <f t="shared" si="17"/>
        <v>NO Flow</v>
      </c>
    </row>
    <row r="335" spans="1:24">
      <c r="A335" s="3" t="s">
        <v>83</v>
      </c>
      <c r="B335" s="3" t="s">
        <v>485</v>
      </c>
      <c r="C335" s="3" t="s">
        <v>251</v>
      </c>
      <c r="D335" s="3" t="s">
        <v>60</v>
      </c>
      <c r="E335" s="12">
        <v>100000</v>
      </c>
      <c r="F335" s="3" t="s">
        <v>60</v>
      </c>
      <c r="G335" s="12">
        <v>100000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3">
        <v>0</v>
      </c>
      <c r="Q335" s="12">
        <v>0</v>
      </c>
      <c r="R335" s="12">
        <v>0</v>
      </c>
      <c r="S335" s="12">
        <v>0</v>
      </c>
      <c r="T335" s="24" t="s">
        <v>3</v>
      </c>
      <c r="U335" s="3" t="s">
        <v>766</v>
      </c>
      <c r="V335">
        <f t="shared" si="15"/>
        <v>0</v>
      </c>
      <c r="W335">
        <f t="shared" si="16"/>
        <v>0</v>
      </c>
      <c r="X335" s="24" t="str">
        <f t="shared" si="17"/>
        <v>NO Flow</v>
      </c>
    </row>
    <row r="336" spans="1:24">
      <c r="A336" s="3" t="s">
        <v>84</v>
      </c>
      <c r="B336" s="3" t="s">
        <v>486</v>
      </c>
      <c r="C336" s="3" t="s">
        <v>251</v>
      </c>
      <c r="D336" s="3" t="s">
        <v>60</v>
      </c>
      <c r="E336" s="12">
        <v>100000</v>
      </c>
      <c r="F336" s="3" t="s">
        <v>60</v>
      </c>
      <c r="G336" s="12">
        <v>100000</v>
      </c>
      <c r="H336" s="12">
        <v>-1778.9103826402563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-1778.9103826402563</v>
      </c>
      <c r="O336" s="12">
        <v>0</v>
      </c>
      <c r="P336" s="13">
        <v>0</v>
      </c>
      <c r="Q336" s="12">
        <v>0</v>
      </c>
      <c r="R336" s="12">
        <v>-1778.9103826402563</v>
      </c>
      <c r="S336" s="12">
        <v>0</v>
      </c>
      <c r="T336" s="24" t="s">
        <v>3</v>
      </c>
      <c r="U336" s="3" t="s">
        <v>762</v>
      </c>
      <c r="V336">
        <f t="shared" si="15"/>
        <v>0</v>
      </c>
      <c r="W336">
        <f t="shared" si="16"/>
        <v>0</v>
      </c>
      <c r="X336" s="24" t="str">
        <f t="shared" si="17"/>
        <v>NO Flow</v>
      </c>
    </row>
    <row r="337" spans="1:24">
      <c r="A337" s="3" t="s">
        <v>85</v>
      </c>
      <c r="B337" s="3" t="s">
        <v>487</v>
      </c>
      <c r="C337" s="3" t="s">
        <v>251</v>
      </c>
      <c r="D337" s="3" t="s">
        <v>60</v>
      </c>
      <c r="E337" s="12">
        <v>100000</v>
      </c>
      <c r="F337" s="3" t="s">
        <v>60</v>
      </c>
      <c r="G337" s="12">
        <v>100000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3">
        <v>0</v>
      </c>
      <c r="Q337" s="12">
        <v>0</v>
      </c>
      <c r="R337" s="12">
        <v>0</v>
      </c>
      <c r="S337" s="12">
        <v>0</v>
      </c>
      <c r="T337" s="24" t="s">
        <v>3</v>
      </c>
      <c r="U337" s="3" t="s">
        <v>766</v>
      </c>
      <c r="V337">
        <f t="shared" si="15"/>
        <v>0</v>
      </c>
      <c r="W337">
        <f t="shared" si="16"/>
        <v>0</v>
      </c>
      <c r="X337" s="24" t="str">
        <f t="shared" si="17"/>
        <v>NO Flow</v>
      </c>
    </row>
    <row r="338" spans="1:24">
      <c r="A338" s="3" t="s">
        <v>70</v>
      </c>
      <c r="B338" s="3" t="s">
        <v>488</v>
      </c>
      <c r="C338" s="3" t="s">
        <v>247</v>
      </c>
      <c r="D338" s="3" t="s">
        <v>60</v>
      </c>
      <c r="E338" s="12">
        <v>100000</v>
      </c>
      <c r="F338" s="3" t="s">
        <v>60</v>
      </c>
      <c r="G338" s="12">
        <v>100000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3">
        <v>0</v>
      </c>
      <c r="Q338" s="12">
        <v>0</v>
      </c>
      <c r="R338" s="12">
        <v>0</v>
      </c>
      <c r="S338" s="12">
        <v>0</v>
      </c>
      <c r="T338" s="24" t="s">
        <v>3</v>
      </c>
      <c r="U338" s="3" t="s">
        <v>766</v>
      </c>
      <c r="V338">
        <f t="shared" si="15"/>
        <v>0</v>
      </c>
      <c r="W338">
        <f t="shared" si="16"/>
        <v>0</v>
      </c>
      <c r="X338" s="24" t="str">
        <f t="shared" si="17"/>
        <v>NO Flow</v>
      </c>
    </row>
    <row r="339" spans="1:24">
      <c r="A339" s="3" t="s">
        <v>8</v>
      </c>
      <c r="B339" s="3" t="s">
        <v>489</v>
      </c>
      <c r="C339" s="3" t="s">
        <v>247</v>
      </c>
      <c r="D339" s="3" t="s">
        <v>60</v>
      </c>
      <c r="E339" s="12">
        <v>100000</v>
      </c>
      <c r="F339" s="3" t="s">
        <v>60</v>
      </c>
      <c r="G339" s="12">
        <v>100000</v>
      </c>
      <c r="H339" s="12">
        <v>-110100.16</v>
      </c>
      <c r="I339" s="12">
        <v>0</v>
      </c>
      <c r="J339" s="12">
        <v>0</v>
      </c>
      <c r="K339" s="12">
        <v>-120000</v>
      </c>
      <c r="L339" s="12">
        <v>0</v>
      </c>
      <c r="M339" s="12">
        <v>0</v>
      </c>
      <c r="N339" s="12">
        <v>-110100.16</v>
      </c>
      <c r="O339" s="12">
        <v>0</v>
      </c>
      <c r="P339" s="13">
        <v>0</v>
      </c>
      <c r="Q339" s="12">
        <v>0</v>
      </c>
      <c r="R339" s="12">
        <v>-110100.16</v>
      </c>
      <c r="S339" s="12">
        <v>0</v>
      </c>
      <c r="T339" s="24" t="s">
        <v>3</v>
      </c>
      <c r="U339" s="3" t="s">
        <v>771</v>
      </c>
      <c r="V339">
        <f t="shared" si="15"/>
        <v>0</v>
      </c>
      <c r="W339">
        <f t="shared" si="16"/>
        <v>0</v>
      </c>
      <c r="X339" s="24" t="str">
        <f t="shared" si="17"/>
        <v>NO Flow</v>
      </c>
    </row>
    <row r="340" spans="1:24">
      <c r="A340" s="3" t="s">
        <v>8</v>
      </c>
      <c r="B340" s="3" t="s">
        <v>489</v>
      </c>
      <c r="C340" s="3" t="s">
        <v>247</v>
      </c>
      <c r="D340" s="3" t="s">
        <v>60</v>
      </c>
      <c r="E340" s="12">
        <v>100000</v>
      </c>
      <c r="F340" s="3" t="s">
        <v>60</v>
      </c>
      <c r="G340" s="12">
        <v>100000</v>
      </c>
      <c r="H340" s="12">
        <v>-110100.16</v>
      </c>
      <c r="I340" s="12">
        <v>0</v>
      </c>
      <c r="J340" s="12">
        <v>0</v>
      </c>
      <c r="K340" s="12">
        <v>-120000</v>
      </c>
      <c r="L340" s="12">
        <v>0</v>
      </c>
      <c r="M340" s="12">
        <v>0</v>
      </c>
      <c r="N340" s="12">
        <v>-110100.16</v>
      </c>
      <c r="O340" s="12">
        <v>0</v>
      </c>
      <c r="P340" s="13">
        <v>0</v>
      </c>
      <c r="Q340" s="12">
        <v>0</v>
      </c>
      <c r="R340" s="12">
        <v>-110100.16</v>
      </c>
      <c r="S340" s="12">
        <v>0</v>
      </c>
      <c r="T340" s="24" t="s">
        <v>3</v>
      </c>
      <c r="U340" s="3" t="s">
        <v>768</v>
      </c>
      <c r="V340">
        <f t="shared" si="15"/>
        <v>0</v>
      </c>
      <c r="W340">
        <f t="shared" si="16"/>
        <v>0</v>
      </c>
      <c r="X340" s="24" t="str">
        <f t="shared" si="17"/>
        <v>NO Flow</v>
      </c>
    </row>
    <row r="341" spans="1:24">
      <c r="A341" s="3" t="s">
        <v>9</v>
      </c>
      <c r="B341" s="3" t="s">
        <v>490</v>
      </c>
      <c r="C341" s="3" t="s">
        <v>779</v>
      </c>
      <c r="D341" s="3" t="s">
        <v>60</v>
      </c>
      <c r="E341" s="12">
        <v>0</v>
      </c>
      <c r="F341" s="3" t="s">
        <v>60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3">
        <v>0</v>
      </c>
      <c r="Q341" s="12">
        <v>0</v>
      </c>
      <c r="R341" s="12">
        <v>0</v>
      </c>
      <c r="S341" s="12">
        <v>0</v>
      </c>
      <c r="T341" s="24" t="s">
        <v>3</v>
      </c>
      <c r="U341" s="3" t="s">
        <v>766</v>
      </c>
      <c r="V341">
        <f t="shared" si="15"/>
        <v>0</v>
      </c>
      <c r="W341">
        <f t="shared" si="16"/>
        <v>0</v>
      </c>
      <c r="X341" s="24" t="str">
        <f t="shared" si="17"/>
        <v>NO Flow</v>
      </c>
    </row>
    <row r="342" spans="1:24">
      <c r="A342" s="3" t="s">
        <v>21</v>
      </c>
      <c r="B342" s="3" t="s">
        <v>491</v>
      </c>
      <c r="C342" s="3" t="s">
        <v>779</v>
      </c>
      <c r="D342" s="3" t="s">
        <v>60</v>
      </c>
      <c r="E342" s="12">
        <v>0</v>
      </c>
      <c r="F342" s="3" t="s">
        <v>60</v>
      </c>
      <c r="G342" s="12">
        <v>0</v>
      </c>
      <c r="H342" s="12">
        <v>-654966.64</v>
      </c>
      <c r="I342" s="12">
        <v>0</v>
      </c>
      <c r="J342" s="12">
        <v>0</v>
      </c>
      <c r="K342" s="12">
        <v>-435854.95</v>
      </c>
      <c r="L342" s="12">
        <v>0</v>
      </c>
      <c r="M342" s="12">
        <v>-219111.69</v>
      </c>
      <c r="N342" s="12">
        <v>-654966.64</v>
      </c>
      <c r="O342" s="12">
        <v>0</v>
      </c>
      <c r="P342" s="13">
        <v>0</v>
      </c>
      <c r="Q342" s="12">
        <v>0</v>
      </c>
      <c r="R342" s="12">
        <v>-654966.64</v>
      </c>
      <c r="S342" s="12">
        <v>-219111.69</v>
      </c>
      <c r="T342" s="24" t="s">
        <v>3</v>
      </c>
      <c r="U342" s="3" t="s">
        <v>780</v>
      </c>
      <c r="V342">
        <f t="shared" si="15"/>
        <v>4</v>
      </c>
      <c r="W342">
        <f t="shared" si="16"/>
        <v>0</v>
      </c>
      <c r="X342" s="24" t="str">
        <f t="shared" si="17"/>
        <v>Outflow</v>
      </c>
    </row>
    <row r="343" spans="1:24">
      <c r="A343" s="3" t="s">
        <v>5</v>
      </c>
      <c r="B343" s="3" t="s">
        <v>492</v>
      </c>
      <c r="C343" s="3" t="s">
        <v>779</v>
      </c>
      <c r="D343" s="3" t="s">
        <v>60</v>
      </c>
      <c r="E343" s="12">
        <v>0</v>
      </c>
      <c r="F343" s="3" t="s">
        <v>60</v>
      </c>
      <c r="G343" s="12">
        <v>0</v>
      </c>
      <c r="H343" s="12">
        <v>0</v>
      </c>
      <c r="I343" s="12">
        <v>0</v>
      </c>
      <c r="J343" s="12">
        <v>0</v>
      </c>
      <c r="K343" s="12">
        <v>-1720671.37</v>
      </c>
      <c r="L343" s="12">
        <v>0</v>
      </c>
      <c r="M343" s="12">
        <v>1720671.37</v>
      </c>
      <c r="N343" s="12">
        <v>0</v>
      </c>
      <c r="O343" s="12">
        <v>0</v>
      </c>
      <c r="P343" s="13">
        <v>0</v>
      </c>
      <c r="Q343" s="12">
        <v>0</v>
      </c>
      <c r="R343" s="12">
        <v>0</v>
      </c>
      <c r="S343" s="12">
        <v>1720671.37</v>
      </c>
      <c r="T343" s="24" t="s">
        <v>3</v>
      </c>
      <c r="U343" s="3" t="s">
        <v>763</v>
      </c>
      <c r="V343">
        <f t="shared" si="15"/>
        <v>0</v>
      </c>
      <c r="W343">
        <f t="shared" si="16"/>
        <v>1</v>
      </c>
      <c r="X343" s="24" t="str">
        <f t="shared" si="17"/>
        <v>Inflow</v>
      </c>
    </row>
    <row r="344" spans="1:24">
      <c r="A344" s="3" t="s">
        <v>62</v>
      </c>
      <c r="B344" s="3" t="s">
        <v>493</v>
      </c>
      <c r="C344" s="3" t="s">
        <v>779</v>
      </c>
      <c r="D344" s="3" t="s">
        <v>60</v>
      </c>
      <c r="E344" s="12">
        <v>0</v>
      </c>
      <c r="F344" s="3" t="s">
        <v>60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3">
        <v>0</v>
      </c>
      <c r="Q344" s="12">
        <v>0</v>
      </c>
      <c r="R344" s="12">
        <v>0</v>
      </c>
      <c r="S344" s="12">
        <v>0</v>
      </c>
      <c r="T344" s="24" t="s">
        <v>3</v>
      </c>
      <c r="U344" s="3" t="s">
        <v>766</v>
      </c>
      <c r="V344">
        <f t="shared" si="15"/>
        <v>0</v>
      </c>
      <c r="W344">
        <f t="shared" si="16"/>
        <v>0</v>
      </c>
      <c r="X344" s="24" t="str">
        <f t="shared" si="17"/>
        <v>NO Flow</v>
      </c>
    </row>
    <row r="345" spans="1:24">
      <c r="A345" s="3" t="s">
        <v>65</v>
      </c>
      <c r="B345" s="3" t="s">
        <v>494</v>
      </c>
      <c r="C345" s="3" t="s">
        <v>779</v>
      </c>
      <c r="D345" s="3" t="s">
        <v>60</v>
      </c>
      <c r="E345" s="12">
        <v>0</v>
      </c>
      <c r="F345" s="3" t="s">
        <v>60</v>
      </c>
      <c r="G345" s="12">
        <v>0</v>
      </c>
      <c r="H345" s="12">
        <v>-11070.62</v>
      </c>
      <c r="I345" s="12">
        <v>0</v>
      </c>
      <c r="J345" s="12">
        <v>0</v>
      </c>
      <c r="K345" s="12">
        <v>0</v>
      </c>
      <c r="L345" s="12">
        <v>0</v>
      </c>
      <c r="M345" s="12">
        <v>-11070.62</v>
      </c>
      <c r="N345" s="12">
        <v>-11070.62</v>
      </c>
      <c r="O345" s="12">
        <v>0</v>
      </c>
      <c r="P345" s="13">
        <v>0</v>
      </c>
      <c r="Q345" s="12">
        <v>0</v>
      </c>
      <c r="R345" s="12">
        <v>-11070.62</v>
      </c>
      <c r="S345" s="12">
        <v>-11070.62</v>
      </c>
      <c r="T345" s="24" t="s">
        <v>3</v>
      </c>
      <c r="U345" s="3" t="s">
        <v>780</v>
      </c>
      <c r="V345">
        <f t="shared" si="15"/>
        <v>4</v>
      </c>
      <c r="W345">
        <f t="shared" si="16"/>
        <v>0</v>
      </c>
      <c r="X345" s="24" t="str">
        <f t="shared" si="17"/>
        <v>Outflow</v>
      </c>
    </row>
    <row r="346" spans="1:24">
      <c r="A346" s="3" t="s">
        <v>68</v>
      </c>
      <c r="B346" s="3" t="s">
        <v>495</v>
      </c>
      <c r="C346" s="3" t="s">
        <v>779</v>
      </c>
      <c r="D346" s="3" t="s">
        <v>60</v>
      </c>
      <c r="E346" s="12">
        <v>0</v>
      </c>
      <c r="F346" s="3" t="s">
        <v>60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3">
        <v>0</v>
      </c>
      <c r="Q346" s="12">
        <v>0</v>
      </c>
      <c r="R346" s="12">
        <v>0</v>
      </c>
      <c r="S346" s="12">
        <v>0</v>
      </c>
      <c r="T346" s="24" t="s">
        <v>3</v>
      </c>
      <c r="U346" s="3" t="s">
        <v>766</v>
      </c>
      <c r="V346">
        <f t="shared" si="15"/>
        <v>0</v>
      </c>
      <c r="W346">
        <f t="shared" si="16"/>
        <v>0</v>
      </c>
      <c r="X346" s="24" t="str">
        <f t="shared" si="17"/>
        <v>NO Flow</v>
      </c>
    </row>
    <row r="347" spans="1:24">
      <c r="A347" s="3" t="s">
        <v>70</v>
      </c>
      <c r="B347" s="3" t="s">
        <v>496</v>
      </c>
      <c r="C347" s="3" t="s">
        <v>779</v>
      </c>
      <c r="D347" s="3" t="s">
        <v>60</v>
      </c>
      <c r="E347" s="12">
        <v>0</v>
      </c>
      <c r="F347" s="3" t="s">
        <v>60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3">
        <v>0</v>
      </c>
      <c r="Q347" s="12">
        <v>0</v>
      </c>
      <c r="R347" s="12">
        <v>0</v>
      </c>
      <c r="S347" s="12">
        <v>0</v>
      </c>
      <c r="T347" s="24" t="s">
        <v>3</v>
      </c>
      <c r="U347" s="3" t="s">
        <v>766</v>
      </c>
      <c r="V347">
        <f t="shared" si="15"/>
        <v>0</v>
      </c>
      <c r="W347">
        <f t="shared" si="16"/>
        <v>0</v>
      </c>
      <c r="X347" s="24" t="str">
        <f t="shared" si="17"/>
        <v>NO Flow</v>
      </c>
    </row>
    <row r="348" spans="1:24">
      <c r="A348" s="3" t="s">
        <v>4</v>
      </c>
      <c r="B348" s="3" t="s">
        <v>497</v>
      </c>
      <c r="C348" s="3" t="s">
        <v>779</v>
      </c>
      <c r="D348" s="3" t="s">
        <v>60</v>
      </c>
      <c r="E348" s="12">
        <v>0</v>
      </c>
      <c r="F348" s="3" t="s">
        <v>60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3">
        <v>0</v>
      </c>
      <c r="Q348" s="12">
        <v>0</v>
      </c>
      <c r="R348" s="12">
        <v>0</v>
      </c>
      <c r="S348" s="12">
        <v>0</v>
      </c>
      <c r="T348" s="24" t="s">
        <v>3</v>
      </c>
      <c r="U348" s="3" t="s">
        <v>766</v>
      </c>
      <c r="V348">
        <f t="shared" si="15"/>
        <v>0</v>
      </c>
      <c r="W348">
        <f t="shared" si="16"/>
        <v>0</v>
      </c>
      <c r="X348" s="24" t="str">
        <f t="shared" si="17"/>
        <v>NO Flow</v>
      </c>
    </row>
    <row r="349" spans="1:24">
      <c r="A349" s="3" t="s">
        <v>61</v>
      </c>
      <c r="B349" s="3" t="s">
        <v>498</v>
      </c>
      <c r="C349" s="3" t="s">
        <v>779</v>
      </c>
      <c r="D349" s="3" t="s">
        <v>60</v>
      </c>
      <c r="E349" s="12">
        <v>0</v>
      </c>
      <c r="F349" s="3" t="s">
        <v>60</v>
      </c>
      <c r="G349" s="12">
        <v>0</v>
      </c>
      <c r="H349" s="12">
        <v>0</v>
      </c>
      <c r="I349" s="12">
        <v>0</v>
      </c>
      <c r="J349" s="12">
        <v>0</v>
      </c>
      <c r="K349" s="12">
        <v>-739513.44000000006</v>
      </c>
      <c r="L349" s="12">
        <v>0</v>
      </c>
      <c r="M349" s="12">
        <v>739513.44000000006</v>
      </c>
      <c r="N349" s="12">
        <v>0</v>
      </c>
      <c r="O349" s="12">
        <v>0</v>
      </c>
      <c r="P349" s="13">
        <v>0</v>
      </c>
      <c r="Q349" s="12">
        <v>0</v>
      </c>
      <c r="R349" s="12">
        <v>0</v>
      </c>
      <c r="S349" s="12">
        <v>739513.44000000006</v>
      </c>
      <c r="T349" s="24" t="s">
        <v>3</v>
      </c>
      <c r="U349" s="3" t="s">
        <v>763</v>
      </c>
      <c r="V349">
        <f t="shared" si="15"/>
        <v>0</v>
      </c>
      <c r="W349">
        <f t="shared" si="16"/>
        <v>1</v>
      </c>
      <c r="X349" s="24" t="str">
        <f t="shared" si="17"/>
        <v>Inflow</v>
      </c>
    </row>
    <row r="350" spans="1:24">
      <c r="A350" s="3" t="s">
        <v>64</v>
      </c>
      <c r="B350" s="3" t="s">
        <v>499</v>
      </c>
      <c r="C350" s="3" t="s">
        <v>779</v>
      </c>
      <c r="D350" s="3" t="s">
        <v>60</v>
      </c>
      <c r="E350" s="12">
        <v>0</v>
      </c>
      <c r="F350" s="3" t="s">
        <v>60</v>
      </c>
      <c r="G350" s="12">
        <v>0</v>
      </c>
      <c r="H350" s="12">
        <v>-133804.10999999999</v>
      </c>
      <c r="I350" s="12">
        <v>0</v>
      </c>
      <c r="J350" s="12">
        <v>0</v>
      </c>
      <c r="K350" s="12">
        <v>-172990.28</v>
      </c>
      <c r="L350" s="12">
        <v>0</v>
      </c>
      <c r="M350" s="12">
        <v>39186.170000000013</v>
      </c>
      <c r="N350" s="12">
        <v>-133804.10999999999</v>
      </c>
      <c r="O350" s="12">
        <v>0</v>
      </c>
      <c r="P350" s="13">
        <v>0</v>
      </c>
      <c r="Q350" s="12">
        <v>0</v>
      </c>
      <c r="R350" s="12">
        <v>-133804.10999999999</v>
      </c>
      <c r="S350" s="12">
        <v>39186.170000000013</v>
      </c>
      <c r="T350" s="24" t="s">
        <v>3</v>
      </c>
      <c r="U350" s="3" t="s">
        <v>781</v>
      </c>
      <c r="V350">
        <f t="shared" si="15"/>
        <v>0</v>
      </c>
      <c r="W350">
        <f t="shared" si="16"/>
        <v>4</v>
      </c>
      <c r="X350" s="24" t="str">
        <f t="shared" si="17"/>
        <v>Inflow</v>
      </c>
    </row>
    <row r="351" spans="1:24">
      <c r="A351" s="3" t="s">
        <v>20</v>
      </c>
      <c r="B351" s="3" t="s">
        <v>500</v>
      </c>
      <c r="C351" s="3" t="s">
        <v>779</v>
      </c>
      <c r="D351" s="3" t="s">
        <v>60</v>
      </c>
      <c r="E351" s="12">
        <v>0</v>
      </c>
      <c r="F351" s="3" t="s">
        <v>60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3">
        <v>0</v>
      </c>
      <c r="Q351" s="12">
        <v>0</v>
      </c>
      <c r="R351" s="12">
        <v>0</v>
      </c>
      <c r="S351" s="12">
        <v>0</v>
      </c>
      <c r="T351" s="24" t="s">
        <v>3</v>
      </c>
      <c r="U351" s="3" t="s">
        <v>766</v>
      </c>
      <c r="V351">
        <f t="shared" si="15"/>
        <v>0</v>
      </c>
      <c r="W351">
        <f t="shared" si="16"/>
        <v>0</v>
      </c>
      <c r="X351" s="24" t="str">
        <f t="shared" si="17"/>
        <v>NO Flow</v>
      </c>
    </row>
    <row r="352" spans="1:24">
      <c r="A352" s="3" t="s">
        <v>66</v>
      </c>
      <c r="B352" s="3" t="s">
        <v>501</v>
      </c>
      <c r="C352" s="3" t="s">
        <v>779</v>
      </c>
      <c r="D352" s="3" t="s">
        <v>60</v>
      </c>
      <c r="E352" s="12">
        <v>0</v>
      </c>
      <c r="F352" s="3" t="s">
        <v>60</v>
      </c>
      <c r="G352" s="12">
        <v>0</v>
      </c>
      <c r="H352" s="12">
        <v>-354598.79</v>
      </c>
      <c r="I352" s="12">
        <v>0</v>
      </c>
      <c r="J352" s="12">
        <v>0</v>
      </c>
      <c r="K352" s="12">
        <v>0</v>
      </c>
      <c r="L352" s="12">
        <v>0</v>
      </c>
      <c r="M352" s="12">
        <v>-354598.79</v>
      </c>
      <c r="N352" s="12">
        <v>-354598.79</v>
      </c>
      <c r="O352" s="12">
        <v>0</v>
      </c>
      <c r="P352" s="13">
        <v>0</v>
      </c>
      <c r="Q352" s="12">
        <v>0</v>
      </c>
      <c r="R352" s="12">
        <v>-354598.79</v>
      </c>
      <c r="S352" s="12">
        <v>-354598.79</v>
      </c>
      <c r="T352" s="24" t="s">
        <v>3</v>
      </c>
      <c r="U352" s="3" t="s">
        <v>780</v>
      </c>
      <c r="V352">
        <f t="shared" si="15"/>
        <v>4</v>
      </c>
      <c r="W352">
        <f t="shared" si="16"/>
        <v>0</v>
      </c>
      <c r="X352" s="24" t="str">
        <f t="shared" si="17"/>
        <v>Outflow</v>
      </c>
    </row>
    <row r="353" spans="1:24">
      <c r="A353" s="3" t="s">
        <v>17</v>
      </c>
      <c r="B353" s="3" t="s">
        <v>502</v>
      </c>
      <c r="C353" s="3" t="s">
        <v>779</v>
      </c>
      <c r="D353" s="3" t="s">
        <v>60</v>
      </c>
      <c r="E353" s="12">
        <v>0</v>
      </c>
      <c r="F353" s="3" t="s">
        <v>60</v>
      </c>
      <c r="G353" s="12">
        <v>0</v>
      </c>
      <c r="H353" s="12">
        <v>-665734.86</v>
      </c>
      <c r="I353" s="12">
        <v>0</v>
      </c>
      <c r="J353" s="12">
        <v>0</v>
      </c>
      <c r="K353" s="12">
        <v>-0.3</v>
      </c>
      <c r="L353" s="12">
        <v>0</v>
      </c>
      <c r="M353" s="12">
        <v>-665734.55999999994</v>
      </c>
      <c r="N353" s="12">
        <v>-665734.86</v>
      </c>
      <c r="O353" s="12">
        <v>0</v>
      </c>
      <c r="P353" s="13">
        <v>0</v>
      </c>
      <c r="Q353" s="12">
        <v>0</v>
      </c>
      <c r="R353" s="12">
        <v>-665734.86</v>
      </c>
      <c r="S353" s="12">
        <v>-665734.55999999994</v>
      </c>
      <c r="T353" s="24" t="s">
        <v>3</v>
      </c>
      <c r="U353" s="3" t="s">
        <v>780</v>
      </c>
      <c r="V353">
        <f t="shared" si="15"/>
        <v>4</v>
      </c>
      <c r="W353">
        <f t="shared" si="16"/>
        <v>0</v>
      </c>
      <c r="X353" s="24" t="str">
        <f t="shared" si="17"/>
        <v>Outflow</v>
      </c>
    </row>
    <row r="354" spans="1:24">
      <c r="A354" s="3" t="s">
        <v>18</v>
      </c>
      <c r="B354" s="3" t="s">
        <v>503</v>
      </c>
      <c r="C354" s="3" t="s">
        <v>779</v>
      </c>
      <c r="D354" s="3" t="s">
        <v>60</v>
      </c>
      <c r="E354" s="12">
        <v>0</v>
      </c>
      <c r="F354" s="3" t="s">
        <v>60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3">
        <v>0</v>
      </c>
      <c r="Q354" s="12">
        <v>0</v>
      </c>
      <c r="R354" s="12">
        <v>0</v>
      </c>
      <c r="S354" s="12">
        <v>0</v>
      </c>
      <c r="T354" s="24" t="s">
        <v>3</v>
      </c>
      <c r="U354" s="3" t="s">
        <v>766</v>
      </c>
      <c r="V354">
        <f t="shared" si="15"/>
        <v>0</v>
      </c>
      <c r="W354">
        <f t="shared" si="16"/>
        <v>0</v>
      </c>
      <c r="X354" s="24" t="str">
        <f t="shared" si="17"/>
        <v>NO Flow</v>
      </c>
    </row>
    <row r="355" spans="1:24">
      <c r="A355" s="3" t="s">
        <v>19</v>
      </c>
      <c r="B355" s="3" t="s">
        <v>504</v>
      </c>
      <c r="C355" s="3" t="s">
        <v>779</v>
      </c>
      <c r="D355" s="3" t="s">
        <v>60</v>
      </c>
      <c r="E355" s="12">
        <v>0</v>
      </c>
      <c r="F355" s="3" t="s">
        <v>60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3">
        <v>0</v>
      </c>
      <c r="Q355" s="12">
        <v>0</v>
      </c>
      <c r="R355" s="12">
        <v>0</v>
      </c>
      <c r="S355" s="12">
        <v>0</v>
      </c>
      <c r="T355" s="24" t="s">
        <v>3</v>
      </c>
      <c r="U355" s="3" t="s">
        <v>766</v>
      </c>
      <c r="V355">
        <f t="shared" si="15"/>
        <v>0</v>
      </c>
      <c r="W355">
        <f t="shared" si="16"/>
        <v>0</v>
      </c>
      <c r="X355" s="24" t="str">
        <f t="shared" si="17"/>
        <v>NO Flow</v>
      </c>
    </row>
    <row r="356" spans="1:24">
      <c r="A356" s="3" t="s">
        <v>10</v>
      </c>
      <c r="B356" s="3" t="s">
        <v>505</v>
      </c>
      <c r="C356" s="3" t="s">
        <v>779</v>
      </c>
      <c r="D356" s="3" t="s">
        <v>60</v>
      </c>
      <c r="E356" s="12">
        <v>0</v>
      </c>
      <c r="F356" s="3" t="s">
        <v>60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3">
        <v>0</v>
      </c>
      <c r="Q356" s="12">
        <v>0</v>
      </c>
      <c r="R356" s="12">
        <v>0</v>
      </c>
      <c r="S356" s="12">
        <v>0</v>
      </c>
      <c r="T356" s="24" t="s">
        <v>3</v>
      </c>
      <c r="U356" s="3" t="s">
        <v>766</v>
      </c>
      <c r="V356">
        <f t="shared" si="15"/>
        <v>0</v>
      </c>
      <c r="W356">
        <f t="shared" si="16"/>
        <v>0</v>
      </c>
      <c r="X356" s="24" t="str">
        <f t="shared" si="17"/>
        <v>NO Flow</v>
      </c>
    </row>
    <row r="357" spans="1:24">
      <c r="A357" s="3" t="s">
        <v>16</v>
      </c>
      <c r="B357" s="3" t="s">
        <v>506</v>
      </c>
      <c r="C357" s="3" t="s">
        <v>779</v>
      </c>
      <c r="D357" s="3" t="s">
        <v>60</v>
      </c>
      <c r="E357" s="12">
        <v>0</v>
      </c>
      <c r="F357" s="3" t="s">
        <v>60</v>
      </c>
      <c r="G357" s="12">
        <v>0</v>
      </c>
      <c r="H357" s="12">
        <v>0</v>
      </c>
      <c r="I357" s="12">
        <v>0</v>
      </c>
      <c r="J357" s="12">
        <v>0</v>
      </c>
      <c r="K357" s="12">
        <v>-435854.95</v>
      </c>
      <c r="L357" s="12">
        <v>0</v>
      </c>
      <c r="M357" s="12">
        <v>435854.95</v>
      </c>
      <c r="N357" s="12">
        <v>0</v>
      </c>
      <c r="O357" s="12">
        <v>0</v>
      </c>
      <c r="P357" s="13">
        <v>0</v>
      </c>
      <c r="Q357" s="12">
        <v>0</v>
      </c>
      <c r="R357" s="12">
        <v>0</v>
      </c>
      <c r="S357" s="12">
        <v>435854.95</v>
      </c>
      <c r="T357" s="24" t="s">
        <v>3</v>
      </c>
      <c r="U357" s="3" t="s">
        <v>763</v>
      </c>
      <c r="V357">
        <f t="shared" si="15"/>
        <v>0</v>
      </c>
      <c r="W357">
        <f t="shared" si="16"/>
        <v>1</v>
      </c>
      <c r="X357" s="24" t="str">
        <f t="shared" si="17"/>
        <v>Inflow</v>
      </c>
    </row>
    <row r="358" spans="1:24">
      <c r="A358" s="3" t="s">
        <v>7</v>
      </c>
      <c r="B358" s="3" t="s">
        <v>507</v>
      </c>
      <c r="C358" s="3" t="s">
        <v>779</v>
      </c>
      <c r="D358" s="3" t="s">
        <v>60</v>
      </c>
      <c r="E358" s="12">
        <v>0</v>
      </c>
      <c r="F358" s="3" t="s">
        <v>60</v>
      </c>
      <c r="G358" s="12">
        <v>0</v>
      </c>
      <c r="H358" s="12">
        <v>-1069931.03</v>
      </c>
      <c r="I358" s="12">
        <v>0</v>
      </c>
      <c r="J358" s="12">
        <v>0</v>
      </c>
      <c r="K358" s="12">
        <v>0</v>
      </c>
      <c r="L358" s="12">
        <v>0</v>
      </c>
      <c r="M358" s="12">
        <v>-1069931.03</v>
      </c>
      <c r="N358" s="12">
        <v>-1069931.03</v>
      </c>
      <c r="O358" s="12">
        <v>0</v>
      </c>
      <c r="P358" s="13">
        <v>0</v>
      </c>
      <c r="Q358" s="12">
        <v>0</v>
      </c>
      <c r="R358" s="12">
        <v>-1069931.03</v>
      </c>
      <c r="S358" s="12">
        <v>-1069931.03</v>
      </c>
      <c r="T358" s="24" t="s">
        <v>3</v>
      </c>
      <c r="U358" s="3" t="s">
        <v>780</v>
      </c>
      <c r="V358">
        <f t="shared" si="15"/>
        <v>4</v>
      </c>
      <c r="W358">
        <f t="shared" si="16"/>
        <v>0</v>
      </c>
      <c r="X358" s="24" t="str">
        <f t="shared" si="17"/>
        <v>Outflow</v>
      </c>
    </row>
    <row r="359" spans="1:24">
      <c r="A359" s="3" t="s">
        <v>22</v>
      </c>
      <c r="B359" s="3" t="s">
        <v>508</v>
      </c>
      <c r="C359" s="3" t="s">
        <v>779</v>
      </c>
      <c r="D359" s="3" t="s">
        <v>60</v>
      </c>
      <c r="E359" s="12">
        <v>0</v>
      </c>
      <c r="F359" s="3" t="s">
        <v>60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3">
        <v>0</v>
      </c>
      <c r="Q359" s="12">
        <v>0</v>
      </c>
      <c r="R359" s="12">
        <v>0</v>
      </c>
      <c r="S359" s="12">
        <v>0</v>
      </c>
      <c r="T359" s="24" t="s">
        <v>3</v>
      </c>
      <c r="U359" s="3" t="s">
        <v>766</v>
      </c>
      <c r="V359">
        <f t="shared" si="15"/>
        <v>0</v>
      </c>
      <c r="W359">
        <f t="shared" si="16"/>
        <v>0</v>
      </c>
      <c r="X359" s="24" t="str">
        <f t="shared" si="17"/>
        <v>NO Flow</v>
      </c>
    </row>
    <row r="360" spans="1:24">
      <c r="A360" s="3" t="s">
        <v>23</v>
      </c>
      <c r="B360" s="3" t="s">
        <v>509</v>
      </c>
      <c r="C360" s="3" t="s">
        <v>779</v>
      </c>
      <c r="D360" s="3" t="s">
        <v>60</v>
      </c>
      <c r="E360" s="12">
        <v>0</v>
      </c>
      <c r="F360" s="3" t="s">
        <v>60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3">
        <v>0</v>
      </c>
      <c r="Q360" s="12">
        <v>0</v>
      </c>
      <c r="R360" s="12">
        <v>0</v>
      </c>
      <c r="S360" s="12">
        <v>0</v>
      </c>
      <c r="T360" s="24" t="s">
        <v>3</v>
      </c>
      <c r="U360" s="3" t="s">
        <v>766</v>
      </c>
      <c r="V360">
        <f t="shared" si="15"/>
        <v>0</v>
      </c>
      <c r="W360">
        <f t="shared" si="16"/>
        <v>0</v>
      </c>
      <c r="X360" s="24" t="str">
        <f t="shared" si="17"/>
        <v>NO Flow</v>
      </c>
    </row>
    <row r="361" spans="1:24">
      <c r="A361" s="3" t="s">
        <v>13</v>
      </c>
      <c r="B361" s="3" t="s">
        <v>510</v>
      </c>
      <c r="C361" s="3" t="s">
        <v>779</v>
      </c>
      <c r="D361" s="3" t="s">
        <v>60</v>
      </c>
      <c r="E361" s="12">
        <v>0</v>
      </c>
      <c r="F361" s="3" t="s">
        <v>60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3">
        <v>0</v>
      </c>
      <c r="Q361" s="12">
        <v>0</v>
      </c>
      <c r="R361" s="12">
        <v>0</v>
      </c>
      <c r="S361" s="12">
        <v>0</v>
      </c>
      <c r="T361" s="24" t="s">
        <v>3</v>
      </c>
      <c r="U361" s="3" t="s">
        <v>766</v>
      </c>
      <c r="V361">
        <f t="shared" si="15"/>
        <v>0</v>
      </c>
      <c r="W361">
        <f t="shared" si="16"/>
        <v>0</v>
      </c>
      <c r="X361" s="24" t="str">
        <f t="shared" si="17"/>
        <v>NO Flow</v>
      </c>
    </row>
    <row r="362" spans="1:24">
      <c r="A362" s="3" t="s">
        <v>24</v>
      </c>
      <c r="B362" s="3" t="s">
        <v>511</v>
      </c>
      <c r="C362" s="3" t="s">
        <v>779</v>
      </c>
      <c r="D362" s="3" t="s">
        <v>60</v>
      </c>
      <c r="E362" s="12">
        <v>0</v>
      </c>
      <c r="F362" s="3" t="s">
        <v>60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3">
        <v>0</v>
      </c>
      <c r="Q362" s="12">
        <v>0</v>
      </c>
      <c r="R362" s="12">
        <v>0</v>
      </c>
      <c r="S362" s="12">
        <v>0</v>
      </c>
      <c r="T362" s="24" t="s">
        <v>3</v>
      </c>
      <c r="U362" s="3" t="s">
        <v>766</v>
      </c>
      <c r="V362">
        <f t="shared" si="15"/>
        <v>0</v>
      </c>
      <c r="W362">
        <f t="shared" si="16"/>
        <v>0</v>
      </c>
      <c r="X362" s="24" t="str">
        <f t="shared" si="17"/>
        <v>NO Flow</v>
      </c>
    </row>
    <row r="363" spans="1:24">
      <c r="A363" s="3" t="s">
        <v>25</v>
      </c>
      <c r="B363" s="3" t="s">
        <v>512</v>
      </c>
      <c r="C363" s="3" t="s">
        <v>779</v>
      </c>
      <c r="D363" s="3" t="s">
        <v>60</v>
      </c>
      <c r="E363" s="12">
        <v>0</v>
      </c>
      <c r="F363" s="3" t="s">
        <v>60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3">
        <v>0</v>
      </c>
      <c r="Q363" s="12">
        <v>0</v>
      </c>
      <c r="R363" s="12">
        <v>0</v>
      </c>
      <c r="S363" s="12">
        <v>0</v>
      </c>
      <c r="T363" s="24" t="s">
        <v>3</v>
      </c>
      <c r="U363" s="3" t="s">
        <v>766</v>
      </c>
      <c r="V363">
        <f t="shared" si="15"/>
        <v>0</v>
      </c>
      <c r="W363">
        <f t="shared" si="16"/>
        <v>0</v>
      </c>
      <c r="X363" s="24" t="str">
        <f t="shared" si="17"/>
        <v>NO Flow</v>
      </c>
    </row>
    <row r="364" spans="1:24">
      <c r="A364" s="3" t="s">
        <v>9</v>
      </c>
      <c r="B364" s="3" t="s">
        <v>513</v>
      </c>
      <c r="C364" s="3" t="s">
        <v>779</v>
      </c>
      <c r="D364" s="3" t="s">
        <v>60</v>
      </c>
      <c r="E364" s="12">
        <v>0</v>
      </c>
      <c r="F364" s="3" t="s">
        <v>60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3">
        <v>0</v>
      </c>
      <c r="Q364" s="12">
        <v>0</v>
      </c>
      <c r="R364" s="12">
        <v>0</v>
      </c>
      <c r="S364" s="12">
        <v>0</v>
      </c>
      <c r="T364" s="24" t="s">
        <v>3</v>
      </c>
      <c r="U364" s="3" t="s">
        <v>766</v>
      </c>
      <c r="V364">
        <f t="shared" si="15"/>
        <v>0</v>
      </c>
      <c r="W364">
        <f t="shared" si="16"/>
        <v>0</v>
      </c>
      <c r="X364" s="24" t="str">
        <f t="shared" si="17"/>
        <v>NO Flow</v>
      </c>
    </row>
    <row r="365" spans="1:24">
      <c r="A365" s="3" t="s">
        <v>5</v>
      </c>
      <c r="B365" s="3" t="s">
        <v>514</v>
      </c>
      <c r="C365" s="3" t="s">
        <v>779</v>
      </c>
      <c r="D365" s="3" t="s">
        <v>60</v>
      </c>
      <c r="E365" s="12">
        <v>0</v>
      </c>
      <c r="F365" s="3" t="s">
        <v>60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3">
        <v>0</v>
      </c>
      <c r="Q365" s="12">
        <v>0</v>
      </c>
      <c r="R365" s="12">
        <v>0</v>
      </c>
      <c r="S365" s="12">
        <v>0</v>
      </c>
      <c r="T365" s="24" t="s">
        <v>3</v>
      </c>
      <c r="U365" s="3" t="s">
        <v>766</v>
      </c>
      <c r="V365">
        <f t="shared" si="15"/>
        <v>0</v>
      </c>
      <c r="W365">
        <f t="shared" si="16"/>
        <v>0</v>
      </c>
      <c r="X365" s="24" t="str">
        <f t="shared" si="17"/>
        <v>NO Flow</v>
      </c>
    </row>
    <row r="366" spans="1:24">
      <c r="A366" s="3" t="s">
        <v>65</v>
      </c>
      <c r="B366" s="3" t="s">
        <v>515</v>
      </c>
      <c r="C366" s="3" t="s">
        <v>779</v>
      </c>
      <c r="D366" s="3" t="s">
        <v>60</v>
      </c>
      <c r="E366" s="12">
        <v>0</v>
      </c>
      <c r="F366" s="3" t="s">
        <v>60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3">
        <v>0</v>
      </c>
      <c r="Q366" s="12">
        <v>0</v>
      </c>
      <c r="R366" s="12">
        <v>0</v>
      </c>
      <c r="S366" s="12">
        <v>0</v>
      </c>
      <c r="T366" s="24" t="s">
        <v>3</v>
      </c>
      <c r="U366" s="3" t="s">
        <v>766</v>
      </c>
      <c r="V366">
        <f t="shared" si="15"/>
        <v>0</v>
      </c>
      <c r="W366">
        <f t="shared" si="16"/>
        <v>0</v>
      </c>
      <c r="X366" s="24" t="str">
        <f t="shared" si="17"/>
        <v>NO Flow</v>
      </c>
    </row>
    <row r="367" spans="1:24">
      <c r="A367" s="3" t="s">
        <v>68</v>
      </c>
      <c r="B367" s="3" t="s">
        <v>516</v>
      </c>
      <c r="C367" s="3" t="s">
        <v>779</v>
      </c>
      <c r="D367" s="3" t="s">
        <v>60</v>
      </c>
      <c r="E367" s="12">
        <v>0</v>
      </c>
      <c r="F367" s="3" t="s">
        <v>60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3">
        <v>0</v>
      </c>
      <c r="Q367" s="12">
        <v>0</v>
      </c>
      <c r="R367" s="12">
        <v>0</v>
      </c>
      <c r="S367" s="12">
        <v>0</v>
      </c>
      <c r="T367" s="24" t="s">
        <v>3</v>
      </c>
      <c r="U367" s="3" t="s">
        <v>766</v>
      </c>
      <c r="V367">
        <f t="shared" si="15"/>
        <v>0</v>
      </c>
      <c r="W367">
        <f t="shared" si="16"/>
        <v>0</v>
      </c>
      <c r="X367" s="24" t="str">
        <f t="shared" si="17"/>
        <v>NO Flow</v>
      </c>
    </row>
    <row r="368" spans="1:24">
      <c r="A368" s="3" t="s">
        <v>62</v>
      </c>
      <c r="B368" s="3" t="s">
        <v>517</v>
      </c>
      <c r="C368" s="3" t="s">
        <v>779</v>
      </c>
      <c r="D368" s="3" t="s">
        <v>60</v>
      </c>
      <c r="E368" s="12">
        <v>0</v>
      </c>
      <c r="F368" s="3" t="s">
        <v>60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3">
        <v>0</v>
      </c>
      <c r="Q368" s="12">
        <v>0</v>
      </c>
      <c r="R368" s="12">
        <v>0</v>
      </c>
      <c r="S368" s="12">
        <v>0</v>
      </c>
      <c r="T368" s="24" t="s">
        <v>3</v>
      </c>
      <c r="U368" s="3" t="s">
        <v>766</v>
      </c>
      <c r="V368">
        <f t="shared" si="15"/>
        <v>0</v>
      </c>
      <c r="W368">
        <f t="shared" si="16"/>
        <v>0</v>
      </c>
      <c r="X368" s="24" t="str">
        <f t="shared" si="17"/>
        <v>NO Flow</v>
      </c>
    </row>
    <row r="369" spans="1:24">
      <c r="A369" s="3" t="s">
        <v>70</v>
      </c>
      <c r="B369" s="3" t="s">
        <v>518</v>
      </c>
      <c r="C369" s="3" t="s">
        <v>779</v>
      </c>
      <c r="D369" s="3" t="s">
        <v>60</v>
      </c>
      <c r="E369" s="12">
        <v>0</v>
      </c>
      <c r="F369" s="3" t="s">
        <v>60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3">
        <v>0</v>
      </c>
      <c r="Q369" s="12">
        <v>0</v>
      </c>
      <c r="R369" s="12">
        <v>0</v>
      </c>
      <c r="S369" s="12">
        <v>0</v>
      </c>
      <c r="T369" s="24" t="s">
        <v>3</v>
      </c>
      <c r="U369" s="3" t="s">
        <v>766</v>
      </c>
      <c r="V369">
        <f t="shared" si="15"/>
        <v>0</v>
      </c>
      <c r="W369">
        <f t="shared" si="16"/>
        <v>0</v>
      </c>
      <c r="X369" s="24" t="str">
        <f t="shared" si="17"/>
        <v>NO Flow</v>
      </c>
    </row>
    <row r="370" spans="1:24">
      <c r="A370" s="3" t="s">
        <v>4</v>
      </c>
      <c r="B370" s="3" t="s">
        <v>519</v>
      </c>
      <c r="C370" s="3" t="s">
        <v>779</v>
      </c>
      <c r="D370" s="3" t="s">
        <v>60</v>
      </c>
      <c r="E370" s="12">
        <v>0</v>
      </c>
      <c r="F370" s="3" t="s">
        <v>60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3">
        <v>0</v>
      </c>
      <c r="Q370" s="12">
        <v>0</v>
      </c>
      <c r="R370" s="12">
        <v>0</v>
      </c>
      <c r="S370" s="12">
        <v>0</v>
      </c>
      <c r="T370" s="24" t="s">
        <v>3</v>
      </c>
      <c r="U370" s="3" t="s">
        <v>766</v>
      </c>
      <c r="V370">
        <f t="shared" si="15"/>
        <v>0</v>
      </c>
      <c r="W370">
        <f t="shared" si="16"/>
        <v>0</v>
      </c>
      <c r="X370" s="24" t="str">
        <f t="shared" si="17"/>
        <v>NO Flow</v>
      </c>
    </row>
    <row r="371" spans="1:24">
      <c r="A371" s="3" t="s">
        <v>61</v>
      </c>
      <c r="B371" s="3" t="s">
        <v>520</v>
      </c>
      <c r="C371" s="3" t="s">
        <v>779</v>
      </c>
      <c r="D371" s="3" t="s">
        <v>60</v>
      </c>
      <c r="E371" s="12">
        <v>0</v>
      </c>
      <c r="F371" s="3" t="s">
        <v>60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3">
        <v>0</v>
      </c>
      <c r="Q371" s="12">
        <v>0</v>
      </c>
      <c r="R371" s="12">
        <v>0</v>
      </c>
      <c r="S371" s="12">
        <v>0</v>
      </c>
      <c r="T371" s="24" t="s">
        <v>3</v>
      </c>
      <c r="U371" s="3" t="s">
        <v>766</v>
      </c>
      <c r="V371">
        <f t="shared" si="15"/>
        <v>0</v>
      </c>
      <c r="W371">
        <f t="shared" si="16"/>
        <v>0</v>
      </c>
      <c r="X371" s="24" t="str">
        <f t="shared" si="17"/>
        <v>NO Flow</v>
      </c>
    </row>
    <row r="372" spans="1:24">
      <c r="A372" s="3" t="s">
        <v>64</v>
      </c>
      <c r="B372" s="3" t="s">
        <v>521</v>
      </c>
      <c r="C372" s="3" t="s">
        <v>779</v>
      </c>
      <c r="D372" s="3" t="s">
        <v>60</v>
      </c>
      <c r="E372" s="12">
        <v>0</v>
      </c>
      <c r="F372" s="3" t="s">
        <v>60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3">
        <v>0</v>
      </c>
      <c r="Q372" s="12">
        <v>0</v>
      </c>
      <c r="R372" s="12">
        <v>0</v>
      </c>
      <c r="S372" s="12">
        <v>0</v>
      </c>
      <c r="T372" s="24" t="s">
        <v>3</v>
      </c>
      <c r="U372" s="3" t="s">
        <v>766</v>
      </c>
      <c r="V372">
        <f t="shared" si="15"/>
        <v>0</v>
      </c>
      <c r="W372">
        <f t="shared" si="16"/>
        <v>0</v>
      </c>
      <c r="X372" s="24" t="str">
        <f t="shared" si="17"/>
        <v>NO Flow</v>
      </c>
    </row>
    <row r="373" spans="1:24">
      <c r="A373" s="3" t="s">
        <v>20</v>
      </c>
      <c r="B373" s="3" t="s">
        <v>522</v>
      </c>
      <c r="C373" s="3" t="s">
        <v>779</v>
      </c>
      <c r="D373" s="3" t="s">
        <v>60</v>
      </c>
      <c r="E373" s="12">
        <v>0</v>
      </c>
      <c r="F373" s="3" t="s">
        <v>60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3">
        <v>0</v>
      </c>
      <c r="Q373" s="12">
        <v>0</v>
      </c>
      <c r="R373" s="12">
        <v>0</v>
      </c>
      <c r="S373" s="12">
        <v>0</v>
      </c>
      <c r="T373" s="24" t="s">
        <v>3</v>
      </c>
      <c r="U373" s="3" t="s">
        <v>766</v>
      </c>
      <c r="V373">
        <f t="shared" si="15"/>
        <v>0</v>
      </c>
      <c r="W373">
        <f t="shared" si="16"/>
        <v>0</v>
      </c>
      <c r="X373" s="24" t="str">
        <f t="shared" si="17"/>
        <v>NO Flow</v>
      </c>
    </row>
    <row r="374" spans="1:24">
      <c r="A374" s="3" t="s">
        <v>66</v>
      </c>
      <c r="B374" s="3" t="s">
        <v>523</v>
      </c>
      <c r="C374" s="3" t="s">
        <v>779</v>
      </c>
      <c r="D374" s="3" t="s">
        <v>60</v>
      </c>
      <c r="E374" s="12">
        <v>0</v>
      </c>
      <c r="F374" s="3" t="s">
        <v>60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3">
        <v>0</v>
      </c>
      <c r="Q374" s="12">
        <v>0</v>
      </c>
      <c r="R374" s="12">
        <v>0</v>
      </c>
      <c r="S374" s="12">
        <v>0</v>
      </c>
      <c r="T374" s="24" t="s">
        <v>3</v>
      </c>
      <c r="U374" s="3" t="s">
        <v>766</v>
      </c>
      <c r="V374">
        <f t="shared" si="15"/>
        <v>0</v>
      </c>
      <c r="W374">
        <f t="shared" si="16"/>
        <v>0</v>
      </c>
      <c r="X374" s="24" t="str">
        <f t="shared" si="17"/>
        <v>NO Flow</v>
      </c>
    </row>
    <row r="375" spans="1:24">
      <c r="A375" s="3" t="s">
        <v>17</v>
      </c>
      <c r="B375" s="3" t="s">
        <v>524</v>
      </c>
      <c r="C375" s="3" t="s">
        <v>779</v>
      </c>
      <c r="D375" s="3" t="s">
        <v>60</v>
      </c>
      <c r="E375" s="12">
        <v>0</v>
      </c>
      <c r="F375" s="3" t="s">
        <v>60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3">
        <v>0</v>
      </c>
      <c r="Q375" s="12">
        <v>0</v>
      </c>
      <c r="R375" s="12">
        <v>0</v>
      </c>
      <c r="S375" s="12">
        <v>0</v>
      </c>
      <c r="T375" s="24" t="s">
        <v>3</v>
      </c>
      <c r="U375" s="3" t="s">
        <v>766</v>
      </c>
      <c r="V375">
        <f t="shared" si="15"/>
        <v>0</v>
      </c>
      <c r="W375">
        <f t="shared" si="16"/>
        <v>0</v>
      </c>
      <c r="X375" s="24" t="str">
        <f t="shared" si="17"/>
        <v>NO Flow</v>
      </c>
    </row>
    <row r="376" spans="1:24">
      <c r="A376" s="3" t="s">
        <v>18</v>
      </c>
      <c r="B376" s="3" t="s">
        <v>525</v>
      </c>
      <c r="C376" s="3" t="s">
        <v>779</v>
      </c>
      <c r="D376" s="3" t="s">
        <v>60</v>
      </c>
      <c r="E376" s="12">
        <v>0</v>
      </c>
      <c r="F376" s="3" t="s">
        <v>60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3">
        <v>0</v>
      </c>
      <c r="Q376" s="12">
        <v>0</v>
      </c>
      <c r="R376" s="12">
        <v>0</v>
      </c>
      <c r="S376" s="12">
        <v>0</v>
      </c>
      <c r="T376" s="24" t="s">
        <v>3</v>
      </c>
      <c r="U376" s="3" t="s">
        <v>766</v>
      </c>
      <c r="V376">
        <f t="shared" si="15"/>
        <v>0</v>
      </c>
      <c r="W376">
        <f t="shared" si="16"/>
        <v>0</v>
      </c>
      <c r="X376" s="24" t="str">
        <f t="shared" si="17"/>
        <v>NO Flow</v>
      </c>
    </row>
    <row r="377" spans="1:24">
      <c r="A377" s="3" t="s">
        <v>19</v>
      </c>
      <c r="B377" s="3" t="s">
        <v>526</v>
      </c>
      <c r="C377" s="3" t="s">
        <v>779</v>
      </c>
      <c r="D377" s="3" t="s">
        <v>60</v>
      </c>
      <c r="E377" s="12">
        <v>0</v>
      </c>
      <c r="F377" s="3" t="s">
        <v>60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3">
        <v>0</v>
      </c>
      <c r="Q377" s="12">
        <v>0</v>
      </c>
      <c r="R377" s="12">
        <v>0</v>
      </c>
      <c r="S377" s="12">
        <v>0</v>
      </c>
      <c r="T377" s="24" t="s">
        <v>3</v>
      </c>
      <c r="U377" s="3" t="s">
        <v>766</v>
      </c>
      <c r="V377">
        <f t="shared" si="15"/>
        <v>0</v>
      </c>
      <c r="W377">
        <f t="shared" si="16"/>
        <v>0</v>
      </c>
      <c r="X377" s="24" t="str">
        <f t="shared" si="17"/>
        <v>NO Flow</v>
      </c>
    </row>
    <row r="378" spans="1:24">
      <c r="A378" s="3" t="s">
        <v>10</v>
      </c>
      <c r="B378" s="3" t="s">
        <v>527</v>
      </c>
      <c r="C378" s="3" t="s">
        <v>779</v>
      </c>
      <c r="D378" s="3" t="s">
        <v>60</v>
      </c>
      <c r="E378" s="12">
        <v>0</v>
      </c>
      <c r="F378" s="3" t="s">
        <v>60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3">
        <v>0</v>
      </c>
      <c r="Q378" s="12">
        <v>0</v>
      </c>
      <c r="R378" s="12">
        <v>0</v>
      </c>
      <c r="S378" s="12">
        <v>0</v>
      </c>
      <c r="T378" s="24" t="s">
        <v>3</v>
      </c>
      <c r="U378" s="3" t="s">
        <v>766</v>
      </c>
      <c r="V378">
        <f t="shared" si="15"/>
        <v>0</v>
      </c>
      <c r="W378">
        <f t="shared" si="16"/>
        <v>0</v>
      </c>
      <c r="X378" s="24" t="str">
        <f t="shared" si="17"/>
        <v>NO Flow</v>
      </c>
    </row>
    <row r="379" spans="1:24">
      <c r="A379" s="3" t="s">
        <v>16</v>
      </c>
      <c r="B379" s="3" t="s">
        <v>528</v>
      </c>
      <c r="C379" s="3" t="s">
        <v>779</v>
      </c>
      <c r="D379" s="3" t="s">
        <v>60</v>
      </c>
      <c r="E379" s="12">
        <v>0</v>
      </c>
      <c r="F379" s="3" t="s">
        <v>60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3">
        <v>0</v>
      </c>
      <c r="Q379" s="12">
        <v>0</v>
      </c>
      <c r="R379" s="12">
        <v>0</v>
      </c>
      <c r="S379" s="12">
        <v>0</v>
      </c>
      <c r="T379" s="24" t="s">
        <v>3</v>
      </c>
      <c r="U379" s="3" t="s">
        <v>766</v>
      </c>
      <c r="V379">
        <f t="shared" si="15"/>
        <v>0</v>
      </c>
      <c r="W379">
        <f t="shared" si="16"/>
        <v>0</v>
      </c>
      <c r="X379" s="24" t="str">
        <f t="shared" si="17"/>
        <v>NO Flow</v>
      </c>
    </row>
    <row r="380" spans="1:24">
      <c r="A380" s="3" t="s">
        <v>77</v>
      </c>
      <c r="B380" s="3" t="s">
        <v>491</v>
      </c>
      <c r="C380" s="3" t="s">
        <v>779</v>
      </c>
      <c r="D380" s="3" t="s">
        <v>60</v>
      </c>
      <c r="E380" s="12">
        <v>0</v>
      </c>
      <c r="F380" s="3" t="s">
        <v>60</v>
      </c>
      <c r="G380" s="12">
        <v>0</v>
      </c>
      <c r="H380" s="12">
        <v>0</v>
      </c>
      <c r="I380" s="12">
        <v>0</v>
      </c>
      <c r="J380" s="12">
        <v>0</v>
      </c>
      <c r="K380" s="12">
        <v>-2.72</v>
      </c>
      <c r="L380" s="12">
        <v>0</v>
      </c>
      <c r="M380" s="12">
        <v>2.72</v>
      </c>
      <c r="N380" s="12">
        <v>0</v>
      </c>
      <c r="O380" s="12">
        <v>0</v>
      </c>
      <c r="P380" s="13">
        <v>0</v>
      </c>
      <c r="Q380" s="12">
        <v>0</v>
      </c>
      <c r="R380" s="12">
        <v>0</v>
      </c>
      <c r="S380" s="12">
        <v>2.72</v>
      </c>
      <c r="T380" s="24" t="s">
        <v>3</v>
      </c>
      <c r="U380" s="3" t="s">
        <v>763</v>
      </c>
      <c r="V380">
        <f t="shared" si="15"/>
        <v>0</v>
      </c>
      <c r="W380">
        <f t="shared" si="16"/>
        <v>1</v>
      </c>
      <c r="X380" s="24" t="str">
        <f t="shared" si="17"/>
        <v>Inflow</v>
      </c>
    </row>
    <row r="381" spans="1:24">
      <c r="A381" s="3" t="s">
        <v>7</v>
      </c>
      <c r="B381" s="3" t="s">
        <v>529</v>
      </c>
      <c r="C381" s="3" t="s">
        <v>779</v>
      </c>
      <c r="D381" s="3" t="s">
        <v>60</v>
      </c>
      <c r="E381" s="12">
        <v>0</v>
      </c>
      <c r="F381" s="3" t="s">
        <v>60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3">
        <v>0</v>
      </c>
      <c r="Q381" s="12">
        <v>0</v>
      </c>
      <c r="R381" s="12">
        <v>0</v>
      </c>
      <c r="S381" s="12">
        <v>0</v>
      </c>
      <c r="T381" s="24" t="s">
        <v>3</v>
      </c>
      <c r="U381" s="3" t="s">
        <v>766</v>
      </c>
      <c r="V381">
        <f t="shared" si="15"/>
        <v>0</v>
      </c>
      <c r="W381">
        <f t="shared" si="16"/>
        <v>0</v>
      </c>
      <c r="X381" s="24" t="str">
        <f t="shared" si="17"/>
        <v>NO Flow</v>
      </c>
    </row>
    <row r="382" spans="1:24">
      <c r="A382" s="3" t="s">
        <v>23</v>
      </c>
      <c r="B382" s="3" t="s">
        <v>530</v>
      </c>
      <c r="C382" s="3" t="s">
        <v>779</v>
      </c>
      <c r="D382" s="3" t="s">
        <v>60</v>
      </c>
      <c r="E382" s="12">
        <v>0</v>
      </c>
      <c r="F382" s="3" t="s">
        <v>60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3">
        <v>0</v>
      </c>
      <c r="Q382" s="12">
        <v>0</v>
      </c>
      <c r="R382" s="12">
        <v>0</v>
      </c>
      <c r="S382" s="12">
        <v>0</v>
      </c>
      <c r="T382" s="24" t="s">
        <v>3</v>
      </c>
      <c r="U382" s="3" t="s">
        <v>766</v>
      </c>
      <c r="V382">
        <f t="shared" si="15"/>
        <v>0</v>
      </c>
      <c r="W382">
        <f t="shared" si="16"/>
        <v>0</v>
      </c>
      <c r="X382" s="24" t="str">
        <f t="shared" si="17"/>
        <v>NO Flow</v>
      </c>
    </row>
    <row r="383" spans="1:24">
      <c r="A383" s="3" t="s">
        <v>22</v>
      </c>
      <c r="B383" s="3" t="s">
        <v>531</v>
      </c>
      <c r="C383" s="3" t="s">
        <v>779</v>
      </c>
      <c r="D383" s="3" t="s">
        <v>60</v>
      </c>
      <c r="E383" s="12">
        <v>0</v>
      </c>
      <c r="F383" s="3" t="s">
        <v>60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3">
        <v>0</v>
      </c>
      <c r="Q383" s="12">
        <v>0</v>
      </c>
      <c r="R383" s="12">
        <v>0</v>
      </c>
      <c r="S383" s="12">
        <v>0</v>
      </c>
      <c r="T383" s="24" t="s">
        <v>3</v>
      </c>
      <c r="U383" s="3" t="s">
        <v>766</v>
      </c>
      <c r="V383">
        <f t="shared" si="15"/>
        <v>0</v>
      </c>
      <c r="W383">
        <f t="shared" si="16"/>
        <v>0</v>
      </c>
      <c r="X383" s="24" t="str">
        <f t="shared" si="17"/>
        <v>NO Flow</v>
      </c>
    </row>
    <row r="384" spans="1:24">
      <c r="A384" s="3" t="s">
        <v>13</v>
      </c>
      <c r="B384" s="3" t="s">
        <v>532</v>
      </c>
      <c r="C384" s="3" t="s">
        <v>779</v>
      </c>
      <c r="D384" s="3" t="s">
        <v>60</v>
      </c>
      <c r="E384" s="12">
        <v>0</v>
      </c>
      <c r="F384" s="3" t="s">
        <v>60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3">
        <v>0</v>
      </c>
      <c r="Q384" s="12">
        <v>0</v>
      </c>
      <c r="R384" s="12">
        <v>0</v>
      </c>
      <c r="S384" s="12">
        <v>0</v>
      </c>
      <c r="T384" s="24" t="s">
        <v>3</v>
      </c>
      <c r="U384" s="3" t="s">
        <v>766</v>
      </c>
      <c r="V384">
        <f t="shared" si="15"/>
        <v>0</v>
      </c>
      <c r="W384">
        <f t="shared" si="16"/>
        <v>0</v>
      </c>
      <c r="X384" s="24" t="str">
        <f t="shared" si="17"/>
        <v>NO Flow</v>
      </c>
    </row>
    <row r="385" spans="1:24">
      <c r="A385" s="3" t="s">
        <v>24</v>
      </c>
      <c r="B385" s="3" t="s">
        <v>533</v>
      </c>
      <c r="C385" s="3" t="s">
        <v>779</v>
      </c>
      <c r="D385" s="3" t="s">
        <v>60</v>
      </c>
      <c r="E385" s="12">
        <v>0</v>
      </c>
      <c r="F385" s="3" t="s">
        <v>60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3">
        <v>0</v>
      </c>
      <c r="Q385" s="12">
        <v>0</v>
      </c>
      <c r="R385" s="12">
        <v>0</v>
      </c>
      <c r="S385" s="12">
        <v>0</v>
      </c>
      <c r="T385" s="24" t="s">
        <v>3</v>
      </c>
      <c r="U385" s="3" t="s">
        <v>766</v>
      </c>
      <c r="V385">
        <f t="shared" si="15"/>
        <v>0</v>
      </c>
      <c r="W385">
        <f t="shared" si="16"/>
        <v>0</v>
      </c>
      <c r="X385" s="24" t="str">
        <f t="shared" si="17"/>
        <v>NO Flow</v>
      </c>
    </row>
    <row r="386" spans="1:24">
      <c r="A386" s="3" t="s">
        <v>25</v>
      </c>
      <c r="B386" s="3" t="s">
        <v>534</v>
      </c>
      <c r="C386" s="3" t="s">
        <v>779</v>
      </c>
      <c r="D386" s="3" t="s">
        <v>60</v>
      </c>
      <c r="E386" s="12">
        <v>0</v>
      </c>
      <c r="F386" s="3" t="s">
        <v>60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3">
        <v>0</v>
      </c>
      <c r="Q386" s="12">
        <v>0</v>
      </c>
      <c r="R386" s="12">
        <v>0</v>
      </c>
      <c r="S386" s="12">
        <v>0</v>
      </c>
      <c r="T386" s="24" t="s">
        <v>3</v>
      </c>
      <c r="U386" s="3" t="s">
        <v>766</v>
      </c>
      <c r="V386">
        <f t="shared" si="15"/>
        <v>0</v>
      </c>
      <c r="W386">
        <f t="shared" si="16"/>
        <v>0</v>
      </c>
      <c r="X386" s="24" t="str">
        <f t="shared" si="17"/>
        <v>NO Flow</v>
      </c>
    </row>
    <row r="387" spans="1:24">
      <c r="A387" s="3" t="s">
        <v>86</v>
      </c>
      <c r="B387" s="3" t="s">
        <v>535</v>
      </c>
      <c r="C387" s="3" t="s">
        <v>242</v>
      </c>
      <c r="D387" s="3" t="s">
        <v>60</v>
      </c>
      <c r="E387" s="12">
        <v>100000</v>
      </c>
      <c r="F387" s="3" t="s">
        <v>60</v>
      </c>
      <c r="G387" s="12">
        <v>100000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3">
        <v>0</v>
      </c>
      <c r="Q387" s="12">
        <v>0</v>
      </c>
      <c r="R387" s="12">
        <v>0</v>
      </c>
      <c r="S387" s="12">
        <v>0</v>
      </c>
      <c r="T387" s="24" t="s">
        <v>3</v>
      </c>
      <c r="U387" s="3" t="s">
        <v>766</v>
      </c>
      <c r="V387">
        <f t="shared" ref="V387:V450" si="18">IF(ISERR(SEARCH("Delivery", U387,1)), 0, SEARCH("Delivery", U387,1))</f>
        <v>0</v>
      </c>
      <c r="W387">
        <f t="shared" ref="W387:W450" si="19">IF(ISERR(SEARCH("Recall", U387,1)), 0, SEARCH("Recall", U387,1))</f>
        <v>0</v>
      </c>
      <c r="X387" s="24" t="str">
        <f t="shared" ref="X387:X450" si="20">IF(W387&gt;0,"Inflow", IF(V387&gt;0, "Outflow", "NO Flow"))</f>
        <v>NO Flow</v>
      </c>
    </row>
    <row r="388" spans="1:24">
      <c r="A388" s="3" t="s">
        <v>86</v>
      </c>
      <c r="B388" s="3" t="s">
        <v>536</v>
      </c>
      <c r="C388" s="3" t="s">
        <v>275</v>
      </c>
      <c r="D388" s="3" t="s">
        <v>60</v>
      </c>
      <c r="E388" s="12">
        <v>100000</v>
      </c>
      <c r="F388" s="3" t="s">
        <v>60</v>
      </c>
      <c r="G388" s="12">
        <v>100000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3">
        <v>0</v>
      </c>
      <c r="Q388" s="12">
        <v>0</v>
      </c>
      <c r="R388" s="12">
        <v>0</v>
      </c>
      <c r="S388" s="12">
        <v>0</v>
      </c>
      <c r="T388" s="24" t="s">
        <v>3</v>
      </c>
      <c r="U388" s="3" t="s">
        <v>766</v>
      </c>
      <c r="V388">
        <f t="shared" si="18"/>
        <v>0</v>
      </c>
      <c r="W388">
        <f t="shared" si="19"/>
        <v>0</v>
      </c>
      <c r="X388" s="24" t="str">
        <f t="shared" si="20"/>
        <v>NO Flow</v>
      </c>
    </row>
    <row r="389" spans="1:24">
      <c r="A389" s="3" t="s">
        <v>72</v>
      </c>
      <c r="B389" s="3" t="s">
        <v>537</v>
      </c>
      <c r="C389" s="3" t="s">
        <v>275</v>
      </c>
      <c r="D389" s="3" t="s">
        <v>60</v>
      </c>
      <c r="E389" s="12">
        <v>250000</v>
      </c>
      <c r="F389" s="3" t="s">
        <v>60</v>
      </c>
      <c r="G389" s="12">
        <v>250000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3">
        <v>0</v>
      </c>
      <c r="Q389" s="12">
        <v>0</v>
      </c>
      <c r="R389" s="12">
        <v>0</v>
      </c>
      <c r="S389" s="12">
        <v>0</v>
      </c>
      <c r="T389" s="24" t="s">
        <v>3</v>
      </c>
      <c r="U389" s="3" t="s">
        <v>772</v>
      </c>
      <c r="V389">
        <f t="shared" si="18"/>
        <v>0</v>
      </c>
      <c r="W389">
        <f t="shared" si="19"/>
        <v>0</v>
      </c>
      <c r="X389" s="24" t="str">
        <f t="shared" si="20"/>
        <v>NO Flow</v>
      </c>
    </row>
    <row r="390" spans="1:24">
      <c r="A390" s="3" t="s">
        <v>72</v>
      </c>
      <c r="B390" s="3" t="s">
        <v>537</v>
      </c>
      <c r="C390" s="3" t="s">
        <v>275</v>
      </c>
      <c r="D390" s="3" t="s">
        <v>60</v>
      </c>
      <c r="E390" s="12">
        <v>250000</v>
      </c>
      <c r="F390" s="3" t="s">
        <v>60</v>
      </c>
      <c r="G390" s="12">
        <v>250000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3">
        <v>0</v>
      </c>
      <c r="Q390" s="12">
        <v>0</v>
      </c>
      <c r="R390" s="12">
        <v>0</v>
      </c>
      <c r="S390" s="12">
        <v>0</v>
      </c>
      <c r="T390" s="24" t="s">
        <v>3</v>
      </c>
      <c r="U390" s="3" t="s">
        <v>768</v>
      </c>
      <c r="V390">
        <f t="shared" si="18"/>
        <v>0</v>
      </c>
      <c r="W390">
        <f t="shared" si="19"/>
        <v>0</v>
      </c>
      <c r="X390" s="24" t="str">
        <f t="shared" si="20"/>
        <v>NO Flow</v>
      </c>
    </row>
    <row r="391" spans="1:24">
      <c r="A391" s="3" t="s">
        <v>73</v>
      </c>
      <c r="B391" s="3" t="s">
        <v>538</v>
      </c>
      <c r="C391" s="3" t="s">
        <v>275</v>
      </c>
      <c r="D391" s="3" t="s">
        <v>60</v>
      </c>
      <c r="E391" s="12">
        <v>250000</v>
      </c>
      <c r="F391" s="3" t="s">
        <v>60</v>
      </c>
      <c r="G391" s="12">
        <v>250000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3">
        <v>0</v>
      </c>
      <c r="Q391" s="12">
        <v>0</v>
      </c>
      <c r="R391" s="12">
        <v>0</v>
      </c>
      <c r="S391" s="12">
        <v>0</v>
      </c>
      <c r="T391" s="24" t="s">
        <v>3</v>
      </c>
      <c r="U391" s="3" t="s">
        <v>768</v>
      </c>
      <c r="V391">
        <f t="shared" si="18"/>
        <v>0</v>
      </c>
      <c r="W391">
        <f t="shared" si="19"/>
        <v>0</v>
      </c>
      <c r="X391" s="24" t="str">
        <f t="shared" si="20"/>
        <v>NO Flow</v>
      </c>
    </row>
    <row r="392" spans="1:24">
      <c r="A392" s="3" t="s">
        <v>73</v>
      </c>
      <c r="B392" s="3" t="s">
        <v>538</v>
      </c>
      <c r="C392" s="3" t="s">
        <v>275</v>
      </c>
      <c r="D392" s="3" t="s">
        <v>60</v>
      </c>
      <c r="E392" s="12">
        <v>250000</v>
      </c>
      <c r="F392" s="3" t="s">
        <v>60</v>
      </c>
      <c r="G392" s="12">
        <v>250000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3">
        <v>0</v>
      </c>
      <c r="Q392" s="12">
        <v>0</v>
      </c>
      <c r="R392" s="12">
        <v>0</v>
      </c>
      <c r="S392" s="12">
        <v>0</v>
      </c>
      <c r="T392" s="24" t="s">
        <v>3</v>
      </c>
      <c r="U392" s="3" t="s">
        <v>772</v>
      </c>
      <c r="V392">
        <f t="shared" si="18"/>
        <v>0</v>
      </c>
      <c r="W392">
        <f t="shared" si="19"/>
        <v>0</v>
      </c>
      <c r="X392" s="24" t="str">
        <f t="shared" si="20"/>
        <v>NO Flow</v>
      </c>
    </row>
    <row r="393" spans="1:24">
      <c r="A393" s="3" t="s">
        <v>74</v>
      </c>
      <c r="B393" s="3" t="s">
        <v>539</v>
      </c>
      <c r="C393" s="3" t="s">
        <v>275</v>
      </c>
      <c r="D393" s="3" t="s">
        <v>60</v>
      </c>
      <c r="E393" s="12">
        <v>250000</v>
      </c>
      <c r="F393" s="3" t="s">
        <v>60</v>
      </c>
      <c r="G393" s="12">
        <v>250000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3">
        <v>0</v>
      </c>
      <c r="Q393" s="12">
        <v>0</v>
      </c>
      <c r="R393" s="12">
        <v>0</v>
      </c>
      <c r="S393" s="12">
        <v>0</v>
      </c>
      <c r="T393" s="24" t="s">
        <v>3</v>
      </c>
      <c r="U393" s="3" t="s">
        <v>772</v>
      </c>
      <c r="V393">
        <f t="shared" si="18"/>
        <v>0</v>
      </c>
      <c r="W393">
        <f t="shared" si="19"/>
        <v>0</v>
      </c>
      <c r="X393" s="24" t="str">
        <f t="shared" si="20"/>
        <v>NO Flow</v>
      </c>
    </row>
    <row r="394" spans="1:24">
      <c r="A394" s="3" t="s">
        <v>74</v>
      </c>
      <c r="B394" s="3" t="s">
        <v>539</v>
      </c>
      <c r="C394" s="3" t="s">
        <v>275</v>
      </c>
      <c r="D394" s="3" t="s">
        <v>60</v>
      </c>
      <c r="E394" s="12">
        <v>250000</v>
      </c>
      <c r="F394" s="3" t="s">
        <v>60</v>
      </c>
      <c r="G394" s="12">
        <v>250000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3">
        <v>0</v>
      </c>
      <c r="Q394" s="12">
        <v>0</v>
      </c>
      <c r="R394" s="12">
        <v>0</v>
      </c>
      <c r="S394" s="12">
        <v>0</v>
      </c>
      <c r="T394" s="24" t="s">
        <v>3</v>
      </c>
      <c r="U394" s="3" t="s">
        <v>768</v>
      </c>
      <c r="V394">
        <f t="shared" si="18"/>
        <v>0</v>
      </c>
      <c r="W394">
        <f t="shared" si="19"/>
        <v>0</v>
      </c>
      <c r="X394" s="24" t="str">
        <f t="shared" si="20"/>
        <v>NO Flow</v>
      </c>
    </row>
    <row r="395" spans="1:24">
      <c r="A395" s="3" t="s">
        <v>75</v>
      </c>
      <c r="B395" s="3" t="s">
        <v>540</v>
      </c>
      <c r="C395" s="3" t="s">
        <v>275</v>
      </c>
      <c r="D395" s="3" t="s">
        <v>60</v>
      </c>
      <c r="E395" s="12">
        <v>250000</v>
      </c>
      <c r="F395" s="3" t="s">
        <v>60</v>
      </c>
      <c r="G395" s="12">
        <v>250000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3">
        <v>0</v>
      </c>
      <c r="Q395" s="12">
        <v>0</v>
      </c>
      <c r="R395" s="12">
        <v>0</v>
      </c>
      <c r="S395" s="12">
        <v>0</v>
      </c>
      <c r="T395" s="24" t="s">
        <v>3</v>
      </c>
      <c r="U395" s="3" t="s">
        <v>768</v>
      </c>
      <c r="V395">
        <f t="shared" si="18"/>
        <v>0</v>
      </c>
      <c r="W395">
        <f t="shared" si="19"/>
        <v>0</v>
      </c>
      <c r="X395" s="24" t="str">
        <f t="shared" si="20"/>
        <v>NO Flow</v>
      </c>
    </row>
    <row r="396" spans="1:24">
      <c r="A396" s="3" t="s">
        <v>75</v>
      </c>
      <c r="B396" s="3" t="s">
        <v>540</v>
      </c>
      <c r="C396" s="3" t="s">
        <v>275</v>
      </c>
      <c r="D396" s="3" t="s">
        <v>60</v>
      </c>
      <c r="E396" s="12">
        <v>250000</v>
      </c>
      <c r="F396" s="3" t="s">
        <v>60</v>
      </c>
      <c r="G396" s="12">
        <v>250000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3">
        <v>0</v>
      </c>
      <c r="Q396" s="12">
        <v>0</v>
      </c>
      <c r="R396" s="12">
        <v>0</v>
      </c>
      <c r="S396" s="12">
        <v>0</v>
      </c>
      <c r="T396" s="24" t="s">
        <v>3</v>
      </c>
      <c r="U396" s="3" t="s">
        <v>772</v>
      </c>
      <c r="V396">
        <f t="shared" si="18"/>
        <v>0</v>
      </c>
      <c r="W396">
        <f t="shared" si="19"/>
        <v>0</v>
      </c>
      <c r="X396" s="24" t="str">
        <f t="shared" si="20"/>
        <v>NO Flow</v>
      </c>
    </row>
    <row r="397" spans="1:24">
      <c r="A397" s="3" t="s">
        <v>76</v>
      </c>
      <c r="B397" s="3" t="s">
        <v>541</v>
      </c>
      <c r="C397" s="3" t="s">
        <v>275</v>
      </c>
      <c r="D397" s="3" t="s">
        <v>60</v>
      </c>
      <c r="E397" s="12">
        <v>250000</v>
      </c>
      <c r="F397" s="3" t="s">
        <v>60</v>
      </c>
      <c r="G397" s="12">
        <v>250000</v>
      </c>
      <c r="H397" s="12">
        <v>-3216.69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-3216.69</v>
      </c>
      <c r="O397" s="12">
        <v>0</v>
      </c>
      <c r="P397" s="13">
        <v>0</v>
      </c>
      <c r="Q397" s="12">
        <v>0</v>
      </c>
      <c r="R397" s="12">
        <v>-3216.69</v>
      </c>
      <c r="S397" s="12">
        <v>0</v>
      </c>
      <c r="T397" s="24" t="s">
        <v>3</v>
      </c>
      <c r="U397" s="3" t="s">
        <v>768</v>
      </c>
      <c r="V397">
        <f t="shared" si="18"/>
        <v>0</v>
      </c>
      <c r="W397">
        <f t="shared" si="19"/>
        <v>0</v>
      </c>
      <c r="X397" s="24" t="str">
        <f t="shared" si="20"/>
        <v>NO Flow</v>
      </c>
    </row>
    <row r="398" spans="1:24">
      <c r="A398" s="3" t="s">
        <v>76</v>
      </c>
      <c r="B398" s="3" t="s">
        <v>541</v>
      </c>
      <c r="C398" s="3" t="s">
        <v>275</v>
      </c>
      <c r="D398" s="3" t="s">
        <v>60</v>
      </c>
      <c r="E398" s="12">
        <v>250000</v>
      </c>
      <c r="F398" s="3" t="s">
        <v>60</v>
      </c>
      <c r="G398" s="12">
        <v>250000</v>
      </c>
      <c r="H398" s="12">
        <v>-3216.69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-3216.69</v>
      </c>
      <c r="O398" s="12">
        <v>0</v>
      </c>
      <c r="P398" s="13">
        <v>0</v>
      </c>
      <c r="Q398" s="12">
        <v>0</v>
      </c>
      <c r="R398" s="12">
        <v>-3216.69</v>
      </c>
      <c r="S398" s="12">
        <v>0</v>
      </c>
      <c r="T398" s="24" t="s">
        <v>3</v>
      </c>
      <c r="U398" s="3" t="s">
        <v>771</v>
      </c>
      <c r="V398">
        <f t="shared" si="18"/>
        <v>0</v>
      </c>
      <c r="W398">
        <f t="shared" si="19"/>
        <v>0</v>
      </c>
      <c r="X398" s="24" t="str">
        <f t="shared" si="20"/>
        <v>NO Flow</v>
      </c>
    </row>
    <row r="399" spans="1:24">
      <c r="A399" s="3" t="s">
        <v>77</v>
      </c>
      <c r="B399" s="3" t="s">
        <v>542</v>
      </c>
      <c r="C399" s="3" t="s">
        <v>275</v>
      </c>
      <c r="D399" s="3" t="s">
        <v>60</v>
      </c>
      <c r="E399" s="12">
        <v>250000</v>
      </c>
      <c r="F399" s="3" t="s">
        <v>60</v>
      </c>
      <c r="G399" s="12">
        <v>250000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3">
        <v>0</v>
      </c>
      <c r="Q399" s="12">
        <v>0</v>
      </c>
      <c r="R399" s="12">
        <v>0</v>
      </c>
      <c r="S399" s="12">
        <v>0</v>
      </c>
      <c r="T399" s="24" t="s">
        <v>3</v>
      </c>
      <c r="U399" s="3" t="s">
        <v>768</v>
      </c>
      <c r="V399">
        <f t="shared" si="18"/>
        <v>0</v>
      </c>
      <c r="W399">
        <f t="shared" si="19"/>
        <v>0</v>
      </c>
      <c r="X399" s="24" t="str">
        <f t="shared" si="20"/>
        <v>NO Flow</v>
      </c>
    </row>
    <row r="400" spans="1:24">
      <c r="A400" s="3" t="s">
        <v>77</v>
      </c>
      <c r="B400" s="3" t="s">
        <v>542</v>
      </c>
      <c r="C400" s="3" t="s">
        <v>275</v>
      </c>
      <c r="D400" s="3" t="s">
        <v>60</v>
      </c>
      <c r="E400" s="12">
        <v>250000</v>
      </c>
      <c r="F400" s="3" t="s">
        <v>60</v>
      </c>
      <c r="G400" s="12">
        <v>250000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3">
        <v>0</v>
      </c>
      <c r="Q400" s="12">
        <v>0</v>
      </c>
      <c r="R400" s="12">
        <v>0</v>
      </c>
      <c r="S400" s="12">
        <v>0</v>
      </c>
      <c r="T400" s="24" t="s">
        <v>3</v>
      </c>
      <c r="U400" s="3" t="s">
        <v>772</v>
      </c>
      <c r="V400">
        <f t="shared" si="18"/>
        <v>0</v>
      </c>
      <c r="W400">
        <f t="shared" si="19"/>
        <v>0</v>
      </c>
      <c r="X400" s="24" t="str">
        <f t="shared" si="20"/>
        <v>NO Flow</v>
      </c>
    </row>
    <row r="401" spans="1:24">
      <c r="A401" s="3" t="s">
        <v>78</v>
      </c>
      <c r="B401" s="3" t="s">
        <v>543</v>
      </c>
      <c r="C401" s="3" t="s">
        <v>275</v>
      </c>
      <c r="D401" s="3" t="s">
        <v>60</v>
      </c>
      <c r="E401" s="12">
        <v>250000</v>
      </c>
      <c r="F401" s="3" t="s">
        <v>60</v>
      </c>
      <c r="G401" s="12">
        <v>250000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3">
        <v>0</v>
      </c>
      <c r="Q401" s="12">
        <v>0</v>
      </c>
      <c r="R401" s="12">
        <v>0</v>
      </c>
      <c r="S401" s="12">
        <v>0</v>
      </c>
      <c r="T401" s="24" t="s">
        <v>3</v>
      </c>
      <c r="U401" s="3" t="s">
        <v>772</v>
      </c>
      <c r="V401">
        <f t="shared" si="18"/>
        <v>0</v>
      </c>
      <c r="W401">
        <f t="shared" si="19"/>
        <v>0</v>
      </c>
      <c r="X401" s="24" t="str">
        <f t="shared" si="20"/>
        <v>NO Flow</v>
      </c>
    </row>
    <row r="402" spans="1:24">
      <c r="A402" s="3" t="s">
        <v>78</v>
      </c>
      <c r="B402" s="3" t="s">
        <v>543</v>
      </c>
      <c r="C402" s="3" t="s">
        <v>275</v>
      </c>
      <c r="D402" s="3" t="s">
        <v>60</v>
      </c>
      <c r="E402" s="12">
        <v>250000</v>
      </c>
      <c r="F402" s="3" t="s">
        <v>60</v>
      </c>
      <c r="G402" s="12">
        <v>250000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3">
        <v>0</v>
      </c>
      <c r="Q402" s="12">
        <v>0</v>
      </c>
      <c r="R402" s="12">
        <v>0</v>
      </c>
      <c r="S402" s="12">
        <v>0</v>
      </c>
      <c r="T402" s="24" t="s">
        <v>3</v>
      </c>
      <c r="U402" s="3" t="s">
        <v>768</v>
      </c>
      <c r="V402">
        <f t="shared" si="18"/>
        <v>0</v>
      </c>
      <c r="W402">
        <f t="shared" si="19"/>
        <v>0</v>
      </c>
      <c r="X402" s="24" t="str">
        <f t="shared" si="20"/>
        <v>NO Flow</v>
      </c>
    </row>
    <row r="403" spans="1:24">
      <c r="A403" s="3" t="s">
        <v>79</v>
      </c>
      <c r="B403" s="3" t="s">
        <v>544</v>
      </c>
      <c r="C403" s="3" t="s">
        <v>275</v>
      </c>
      <c r="D403" s="3" t="s">
        <v>60</v>
      </c>
      <c r="E403" s="12">
        <v>250000</v>
      </c>
      <c r="F403" s="3" t="s">
        <v>60</v>
      </c>
      <c r="G403" s="12">
        <v>250000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3">
        <v>0</v>
      </c>
      <c r="Q403" s="12">
        <v>0</v>
      </c>
      <c r="R403" s="12">
        <v>0</v>
      </c>
      <c r="S403" s="12">
        <v>0</v>
      </c>
      <c r="T403" s="24" t="s">
        <v>3</v>
      </c>
      <c r="U403" s="3" t="s">
        <v>768</v>
      </c>
      <c r="V403">
        <f t="shared" si="18"/>
        <v>0</v>
      </c>
      <c r="W403">
        <f t="shared" si="19"/>
        <v>0</v>
      </c>
      <c r="X403" s="24" t="str">
        <f t="shared" si="20"/>
        <v>NO Flow</v>
      </c>
    </row>
    <row r="404" spans="1:24">
      <c r="A404" s="3" t="s">
        <v>79</v>
      </c>
      <c r="B404" s="3" t="s">
        <v>544</v>
      </c>
      <c r="C404" s="3" t="s">
        <v>275</v>
      </c>
      <c r="D404" s="3" t="s">
        <v>60</v>
      </c>
      <c r="E404" s="12">
        <v>250000</v>
      </c>
      <c r="F404" s="3" t="s">
        <v>60</v>
      </c>
      <c r="G404" s="12">
        <v>250000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3">
        <v>0</v>
      </c>
      <c r="Q404" s="12">
        <v>0</v>
      </c>
      <c r="R404" s="12">
        <v>0</v>
      </c>
      <c r="S404" s="12">
        <v>0</v>
      </c>
      <c r="T404" s="24" t="s">
        <v>3</v>
      </c>
      <c r="U404" s="3" t="s">
        <v>772</v>
      </c>
      <c r="V404">
        <f t="shared" si="18"/>
        <v>0</v>
      </c>
      <c r="W404">
        <f t="shared" si="19"/>
        <v>0</v>
      </c>
      <c r="X404" s="24" t="str">
        <f t="shared" si="20"/>
        <v>NO Flow</v>
      </c>
    </row>
    <row r="405" spans="1:24">
      <c r="A405" s="3" t="s">
        <v>80</v>
      </c>
      <c r="B405" s="3" t="s">
        <v>545</v>
      </c>
      <c r="C405" s="3" t="s">
        <v>275</v>
      </c>
      <c r="D405" s="3" t="s">
        <v>60</v>
      </c>
      <c r="E405" s="12">
        <v>250000</v>
      </c>
      <c r="F405" s="3" t="s">
        <v>60</v>
      </c>
      <c r="G405" s="12">
        <v>250000</v>
      </c>
      <c r="H405" s="12">
        <v>-1622.98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-1622.98</v>
      </c>
      <c r="O405" s="12">
        <v>0</v>
      </c>
      <c r="P405" s="13">
        <v>0</v>
      </c>
      <c r="Q405" s="12">
        <v>0</v>
      </c>
      <c r="R405" s="12">
        <v>-1622.98</v>
      </c>
      <c r="S405" s="12">
        <v>0</v>
      </c>
      <c r="T405" s="24" t="s">
        <v>3</v>
      </c>
      <c r="U405" s="3" t="s">
        <v>771</v>
      </c>
      <c r="V405">
        <f t="shared" si="18"/>
        <v>0</v>
      </c>
      <c r="W405">
        <f t="shared" si="19"/>
        <v>0</v>
      </c>
      <c r="X405" s="24" t="str">
        <f t="shared" si="20"/>
        <v>NO Flow</v>
      </c>
    </row>
    <row r="406" spans="1:24">
      <c r="A406" s="3" t="s">
        <v>80</v>
      </c>
      <c r="B406" s="3" t="s">
        <v>545</v>
      </c>
      <c r="C406" s="3" t="s">
        <v>275</v>
      </c>
      <c r="D406" s="3" t="s">
        <v>60</v>
      </c>
      <c r="E406" s="12">
        <v>250000</v>
      </c>
      <c r="F406" s="3" t="s">
        <v>60</v>
      </c>
      <c r="G406" s="12">
        <v>250000</v>
      </c>
      <c r="H406" s="12">
        <v>-1622.98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-1622.98</v>
      </c>
      <c r="O406" s="12">
        <v>0</v>
      </c>
      <c r="P406" s="13">
        <v>0</v>
      </c>
      <c r="Q406" s="12">
        <v>0</v>
      </c>
      <c r="R406" s="12">
        <v>-1622.98</v>
      </c>
      <c r="S406" s="12">
        <v>0</v>
      </c>
      <c r="T406" s="24" t="s">
        <v>3</v>
      </c>
      <c r="U406" s="3" t="s">
        <v>768</v>
      </c>
      <c r="V406">
        <f t="shared" si="18"/>
        <v>0</v>
      </c>
      <c r="W406">
        <f t="shared" si="19"/>
        <v>0</v>
      </c>
      <c r="X406" s="24" t="str">
        <f t="shared" si="20"/>
        <v>NO Flow</v>
      </c>
    </row>
    <row r="407" spans="1:24">
      <c r="A407" s="3" t="s">
        <v>81</v>
      </c>
      <c r="B407" s="3" t="s">
        <v>546</v>
      </c>
      <c r="C407" s="3" t="s">
        <v>275</v>
      </c>
      <c r="D407" s="3" t="s">
        <v>60</v>
      </c>
      <c r="E407" s="12">
        <v>250000</v>
      </c>
      <c r="F407" s="3" t="s">
        <v>60</v>
      </c>
      <c r="G407" s="12">
        <v>250000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3">
        <v>0</v>
      </c>
      <c r="Q407" s="12">
        <v>0</v>
      </c>
      <c r="R407" s="12">
        <v>0</v>
      </c>
      <c r="S407" s="12">
        <v>0</v>
      </c>
      <c r="T407" s="24" t="s">
        <v>3</v>
      </c>
      <c r="U407" s="3" t="s">
        <v>768</v>
      </c>
      <c r="V407">
        <f t="shared" si="18"/>
        <v>0</v>
      </c>
      <c r="W407">
        <f t="shared" si="19"/>
        <v>0</v>
      </c>
      <c r="X407" s="24" t="str">
        <f t="shared" si="20"/>
        <v>NO Flow</v>
      </c>
    </row>
    <row r="408" spans="1:24">
      <c r="A408" s="3" t="s">
        <v>81</v>
      </c>
      <c r="B408" s="3" t="s">
        <v>546</v>
      </c>
      <c r="C408" s="3" t="s">
        <v>275</v>
      </c>
      <c r="D408" s="3" t="s">
        <v>60</v>
      </c>
      <c r="E408" s="12">
        <v>250000</v>
      </c>
      <c r="F408" s="3" t="s">
        <v>60</v>
      </c>
      <c r="G408" s="12">
        <v>250000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3">
        <v>0</v>
      </c>
      <c r="Q408" s="12">
        <v>0</v>
      </c>
      <c r="R408" s="12">
        <v>0</v>
      </c>
      <c r="S408" s="12">
        <v>0</v>
      </c>
      <c r="T408" s="24" t="s">
        <v>3</v>
      </c>
      <c r="U408" s="3" t="s">
        <v>772</v>
      </c>
      <c r="V408">
        <f t="shared" si="18"/>
        <v>0</v>
      </c>
      <c r="W408">
        <f t="shared" si="19"/>
        <v>0</v>
      </c>
      <c r="X408" s="24" t="str">
        <f t="shared" si="20"/>
        <v>NO Flow</v>
      </c>
    </row>
    <row r="409" spans="1:24">
      <c r="A409" s="3" t="s">
        <v>72</v>
      </c>
      <c r="B409" s="3" t="s">
        <v>547</v>
      </c>
      <c r="C409" s="3" t="s">
        <v>247</v>
      </c>
      <c r="D409" s="3" t="s">
        <v>60</v>
      </c>
      <c r="E409" s="12">
        <v>100000</v>
      </c>
      <c r="F409" s="3" t="s">
        <v>60</v>
      </c>
      <c r="G409" s="12">
        <v>100000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3">
        <v>0</v>
      </c>
      <c r="Q409" s="12">
        <v>0</v>
      </c>
      <c r="R409" s="12">
        <v>0</v>
      </c>
      <c r="S409" s="12">
        <v>0</v>
      </c>
      <c r="T409" s="24" t="s">
        <v>3</v>
      </c>
      <c r="U409" s="3" t="s">
        <v>766</v>
      </c>
      <c r="V409">
        <f t="shared" si="18"/>
        <v>0</v>
      </c>
      <c r="W409">
        <f t="shared" si="19"/>
        <v>0</v>
      </c>
      <c r="X409" s="24" t="str">
        <f t="shared" si="20"/>
        <v>NO Flow</v>
      </c>
    </row>
    <row r="410" spans="1:24">
      <c r="A410" s="3" t="s">
        <v>73</v>
      </c>
      <c r="B410" s="3" t="s">
        <v>548</v>
      </c>
      <c r="C410" s="3" t="s">
        <v>247</v>
      </c>
      <c r="D410" s="3" t="s">
        <v>60</v>
      </c>
      <c r="E410" s="12">
        <v>100000</v>
      </c>
      <c r="F410" s="3" t="s">
        <v>60</v>
      </c>
      <c r="G410" s="12">
        <v>100000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3">
        <v>0</v>
      </c>
      <c r="Q410" s="12">
        <v>0</v>
      </c>
      <c r="R410" s="12">
        <v>0</v>
      </c>
      <c r="S410" s="12">
        <v>0</v>
      </c>
      <c r="T410" s="24" t="s">
        <v>3</v>
      </c>
      <c r="U410" s="3" t="s">
        <v>766</v>
      </c>
      <c r="V410">
        <f t="shared" si="18"/>
        <v>0</v>
      </c>
      <c r="W410">
        <f t="shared" si="19"/>
        <v>0</v>
      </c>
      <c r="X410" s="24" t="str">
        <f t="shared" si="20"/>
        <v>NO Flow</v>
      </c>
    </row>
    <row r="411" spans="1:24">
      <c r="A411" s="3" t="s">
        <v>75</v>
      </c>
      <c r="B411" s="3" t="s">
        <v>549</v>
      </c>
      <c r="C411" s="3" t="s">
        <v>247</v>
      </c>
      <c r="D411" s="3" t="s">
        <v>60</v>
      </c>
      <c r="E411" s="12">
        <v>100000</v>
      </c>
      <c r="F411" s="3" t="s">
        <v>60</v>
      </c>
      <c r="G411" s="12">
        <v>100000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3">
        <v>0</v>
      </c>
      <c r="Q411" s="12">
        <v>0</v>
      </c>
      <c r="R411" s="12">
        <v>0</v>
      </c>
      <c r="S411" s="12">
        <v>0</v>
      </c>
      <c r="T411" s="24" t="s">
        <v>3</v>
      </c>
      <c r="U411" s="3" t="s">
        <v>766</v>
      </c>
      <c r="V411">
        <f t="shared" si="18"/>
        <v>0</v>
      </c>
      <c r="W411">
        <f t="shared" si="19"/>
        <v>0</v>
      </c>
      <c r="X411" s="24" t="str">
        <f t="shared" si="20"/>
        <v>NO Flow</v>
      </c>
    </row>
    <row r="412" spans="1:24">
      <c r="A412" s="3" t="s">
        <v>74</v>
      </c>
      <c r="B412" s="3" t="s">
        <v>550</v>
      </c>
      <c r="C412" s="3" t="s">
        <v>247</v>
      </c>
      <c r="D412" s="3" t="s">
        <v>60</v>
      </c>
      <c r="E412" s="12">
        <v>100000</v>
      </c>
      <c r="F412" s="3" t="s">
        <v>60</v>
      </c>
      <c r="G412" s="12">
        <v>100000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3">
        <v>0</v>
      </c>
      <c r="Q412" s="12">
        <v>0</v>
      </c>
      <c r="R412" s="12">
        <v>0</v>
      </c>
      <c r="S412" s="12">
        <v>0</v>
      </c>
      <c r="T412" s="24" t="s">
        <v>3</v>
      </c>
      <c r="U412" s="3" t="s">
        <v>766</v>
      </c>
      <c r="V412">
        <f t="shared" si="18"/>
        <v>0</v>
      </c>
      <c r="W412">
        <f t="shared" si="19"/>
        <v>0</v>
      </c>
      <c r="X412" s="24" t="str">
        <f t="shared" si="20"/>
        <v>NO Flow</v>
      </c>
    </row>
    <row r="413" spans="1:24">
      <c r="A413" s="3" t="s">
        <v>76</v>
      </c>
      <c r="B413" s="3" t="s">
        <v>551</v>
      </c>
      <c r="C413" s="3" t="s">
        <v>247</v>
      </c>
      <c r="D413" s="3" t="s">
        <v>60</v>
      </c>
      <c r="E413" s="12">
        <v>100000</v>
      </c>
      <c r="F413" s="3" t="s">
        <v>60</v>
      </c>
      <c r="G413" s="12">
        <v>100000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3">
        <v>0</v>
      </c>
      <c r="Q413" s="12">
        <v>0</v>
      </c>
      <c r="R413" s="12">
        <v>0</v>
      </c>
      <c r="S413" s="12">
        <v>0</v>
      </c>
      <c r="T413" s="24" t="s">
        <v>3</v>
      </c>
      <c r="U413" s="3" t="s">
        <v>766</v>
      </c>
      <c r="V413">
        <f t="shared" si="18"/>
        <v>0</v>
      </c>
      <c r="W413">
        <f t="shared" si="19"/>
        <v>0</v>
      </c>
      <c r="X413" s="24" t="str">
        <f t="shared" si="20"/>
        <v>NO Flow</v>
      </c>
    </row>
    <row r="414" spans="1:24">
      <c r="A414" s="3" t="s">
        <v>77</v>
      </c>
      <c r="B414" s="3" t="s">
        <v>552</v>
      </c>
      <c r="C414" s="3" t="s">
        <v>247</v>
      </c>
      <c r="D414" s="3" t="s">
        <v>60</v>
      </c>
      <c r="E414" s="12">
        <v>100000</v>
      </c>
      <c r="F414" s="3" t="s">
        <v>60</v>
      </c>
      <c r="G414" s="12">
        <v>100000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3">
        <v>0</v>
      </c>
      <c r="Q414" s="12">
        <v>0</v>
      </c>
      <c r="R414" s="12">
        <v>0</v>
      </c>
      <c r="S414" s="12">
        <v>0</v>
      </c>
      <c r="T414" s="24" t="s">
        <v>3</v>
      </c>
      <c r="U414" s="3" t="s">
        <v>766</v>
      </c>
      <c r="V414">
        <f t="shared" si="18"/>
        <v>0</v>
      </c>
      <c r="W414">
        <f t="shared" si="19"/>
        <v>0</v>
      </c>
      <c r="X414" s="24" t="str">
        <f t="shared" si="20"/>
        <v>NO Flow</v>
      </c>
    </row>
    <row r="415" spans="1:24">
      <c r="A415" s="3" t="s">
        <v>78</v>
      </c>
      <c r="B415" s="3" t="s">
        <v>553</v>
      </c>
      <c r="C415" s="3" t="s">
        <v>247</v>
      </c>
      <c r="D415" s="3" t="s">
        <v>60</v>
      </c>
      <c r="E415" s="12">
        <v>100000</v>
      </c>
      <c r="F415" s="3" t="s">
        <v>60</v>
      </c>
      <c r="G415" s="12">
        <v>100000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3">
        <v>0</v>
      </c>
      <c r="Q415" s="12">
        <v>0</v>
      </c>
      <c r="R415" s="12">
        <v>0</v>
      </c>
      <c r="S415" s="12">
        <v>0</v>
      </c>
      <c r="T415" s="24" t="s">
        <v>3</v>
      </c>
      <c r="U415" s="3" t="s">
        <v>766</v>
      </c>
      <c r="V415">
        <f t="shared" si="18"/>
        <v>0</v>
      </c>
      <c r="W415">
        <f t="shared" si="19"/>
        <v>0</v>
      </c>
      <c r="X415" s="24" t="str">
        <f t="shared" si="20"/>
        <v>NO Flow</v>
      </c>
    </row>
    <row r="416" spans="1:24">
      <c r="A416" s="3" t="s">
        <v>80</v>
      </c>
      <c r="B416" s="3" t="s">
        <v>554</v>
      </c>
      <c r="C416" s="3" t="s">
        <v>247</v>
      </c>
      <c r="D416" s="3" t="s">
        <v>60</v>
      </c>
      <c r="E416" s="12">
        <v>100000</v>
      </c>
      <c r="F416" s="3" t="s">
        <v>60</v>
      </c>
      <c r="G416" s="12">
        <v>100000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3">
        <v>0</v>
      </c>
      <c r="Q416" s="12">
        <v>0</v>
      </c>
      <c r="R416" s="12">
        <v>0</v>
      </c>
      <c r="S416" s="12">
        <v>0</v>
      </c>
      <c r="T416" s="24" t="s">
        <v>3</v>
      </c>
      <c r="U416" s="3" t="s">
        <v>766</v>
      </c>
      <c r="V416">
        <f t="shared" si="18"/>
        <v>0</v>
      </c>
      <c r="W416">
        <f t="shared" si="19"/>
        <v>0</v>
      </c>
      <c r="X416" s="24" t="str">
        <f t="shared" si="20"/>
        <v>NO Flow</v>
      </c>
    </row>
    <row r="417" spans="1:24">
      <c r="A417" s="3" t="s">
        <v>79</v>
      </c>
      <c r="B417" s="3" t="s">
        <v>555</v>
      </c>
      <c r="C417" s="3" t="s">
        <v>247</v>
      </c>
      <c r="D417" s="3" t="s">
        <v>60</v>
      </c>
      <c r="E417" s="12">
        <v>100000</v>
      </c>
      <c r="F417" s="3" t="s">
        <v>60</v>
      </c>
      <c r="G417" s="12">
        <v>100000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3">
        <v>0</v>
      </c>
      <c r="Q417" s="12">
        <v>0</v>
      </c>
      <c r="R417" s="12">
        <v>0</v>
      </c>
      <c r="S417" s="12">
        <v>0</v>
      </c>
      <c r="T417" s="24" t="s">
        <v>3</v>
      </c>
      <c r="U417" s="3" t="s">
        <v>768</v>
      </c>
      <c r="V417">
        <f t="shared" si="18"/>
        <v>0</v>
      </c>
      <c r="W417">
        <f t="shared" si="19"/>
        <v>0</v>
      </c>
      <c r="X417" s="24" t="str">
        <f t="shared" si="20"/>
        <v>NO Flow</v>
      </c>
    </row>
    <row r="418" spans="1:24">
      <c r="A418" s="3" t="s">
        <v>79</v>
      </c>
      <c r="B418" s="3" t="s">
        <v>555</v>
      </c>
      <c r="C418" s="3" t="s">
        <v>247</v>
      </c>
      <c r="D418" s="3" t="s">
        <v>60</v>
      </c>
      <c r="E418" s="12">
        <v>100000</v>
      </c>
      <c r="F418" s="3" t="s">
        <v>60</v>
      </c>
      <c r="G418" s="12">
        <v>100000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3">
        <v>0</v>
      </c>
      <c r="Q418" s="12">
        <v>0</v>
      </c>
      <c r="R418" s="12">
        <v>0</v>
      </c>
      <c r="S418" s="12">
        <v>0</v>
      </c>
      <c r="T418" s="24" t="s">
        <v>3</v>
      </c>
      <c r="U418" s="3" t="s">
        <v>772</v>
      </c>
      <c r="V418">
        <f t="shared" si="18"/>
        <v>0</v>
      </c>
      <c r="W418">
        <f t="shared" si="19"/>
        <v>0</v>
      </c>
      <c r="X418" s="24" t="str">
        <f t="shared" si="20"/>
        <v>NO Flow</v>
      </c>
    </row>
    <row r="419" spans="1:24">
      <c r="A419" s="3" t="s">
        <v>81</v>
      </c>
      <c r="B419" s="3" t="s">
        <v>556</v>
      </c>
      <c r="C419" s="3" t="s">
        <v>247</v>
      </c>
      <c r="D419" s="3" t="s">
        <v>60</v>
      </c>
      <c r="E419" s="12">
        <v>100000</v>
      </c>
      <c r="F419" s="3" t="s">
        <v>60</v>
      </c>
      <c r="G419" s="12">
        <v>100000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3">
        <v>0</v>
      </c>
      <c r="Q419" s="12">
        <v>0</v>
      </c>
      <c r="R419" s="12">
        <v>0</v>
      </c>
      <c r="S419" s="12">
        <v>0</v>
      </c>
      <c r="T419" s="24" t="s">
        <v>3</v>
      </c>
      <c r="U419" s="3" t="s">
        <v>766</v>
      </c>
      <c r="V419">
        <f t="shared" si="18"/>
        <v>0</v>
      </c>
      <c r="W419">
        <f t="shared" si="19"/>
        <v>0</v>
      </c>
      <c r="X419" s="24" t="str">
        <f t="shared" si="20"/>
        <v>NO Flow</v>
      </c>
    </row>
    <row r="420" spans="1:24">
      <c r="A420" s="3" t="s">
        <v>65</v>
      </c>
      <c r="B420" s="3" t="s">
        <v>557</v>
      </c>
      <c r="C420" s="3" t="s">
        <v>247</v>
      </c>
      <c r="D420" s="3" t="s">
        <v>60</v>
      </c>
      <c r="E420" s="12">
        <v>100000</v>
      </c>
      <c r="F420" s="3" t="s">
        <v>60</v>
      </c>
      <c r="G420" s="12">
        <v>100000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3">
        <v>0</v>
      </c>
      <c r="Q420" s="12">
        <v>0</v>
      </c>
      <c r="R420" s="12">
        <v>0</v>
      </c>
      <c r="S420" s="12">
        <v>0</v>
      </c>
      <c r="T420" s="24" t="s">
        <v>3</v>
      </c>
      <c r="U420" s="3" t="s">
        <v>766</v>
      </c>
      <c r="V420">
        <f t="shared" si="18"/>
        <v>0</v>
      </c>
      <c r="W420">
        <f t="shared" si="19"/>
        <v>0</v>
      </c>
      <c r="X420" s="24" t="str">
        <f t="shared" si="20"/>
        <v>NO Flow</v>
      </c>
    </row>
    <row r="421" spans="1:24">
      <c r="A421" s="3" t="s">
        <v>61</v>
      </c>
      <c r="B421" s="3" t="s">
        <v>558</v>
      </c>
      <c r="C421" s="3" t="s">
        <v>247</v>
      </c>
      <c r="D421" s="3" t="s">
        <v>60</v>
      </c>
      <c r="E421" s="12">
        <v>100000</v>
      </c>
      <c r="F421" s="3" t="s">
        <v>60</v>
      </c>
      <c r="G421" s="12">
        <v>100000</v>
      </c>
      <c r="H421" s="12">
        <v>-3321.570000000007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-3321.570000000007</v>
      </c>
      <c r="O421" s="12">
        <v>0</v>
      </c>
      <c r="P421" s="13">
        <v>0</v>
      </c>
      <c r="Q421" s="12">
        <v>0</v>
      </c>
      <c r="R421" s="12">
        <v>-3321.570000000007</v>
      </c>
      <c r="S421" s="12">
        <v>0</v>
      </c>
      <c r="T421" s="24" t="s">
        <v>3</v>
      </c>
      <c r="U421" s="3" t="s">
        <v>762</v>
      </c>
      <c r="V421">
        <f t="shared" si="18"/>
        <v>0</v>
      </c>
      <c r="W421">
        <f t="shared" si="19"/>
        <v>0</v>
      </c>
      <c r="X421" s="24" t="str">
        <f t="shared" si="20"/>
        <v>NO Flow</v>
      </c>
    </row>
    <row r="422" spans="1:24">
      <c r="A422" s="3" t="s">
        <v>64</v>
      </c>
      <c r="B422" s="3" t="s">
        <v>559</v>
      </c>
      <c r="C422" s="3" t="s">
        <v>275</v>
      </c>
      <c r="D422" s="3" t="s">
        <v>60</v>
      </c>
      <c r="E422" s="12">
        <v>250000</v>
      </c>
      <c r="F422" s="3" t="s">
        <v>60</v>
      </c>
      <c r="G422" s="12">
        <v>250000</v>
      </c>
      <c r="H422" s="12">
        <v>-347806.25506776304</v>
      </c>
      <c r="I422" s="12">
        <v>0</v>
      </c>
      <c r="J422" s="12">
        <v>0</v>
      </c>
      <c r="K422" s="12">
        <v>-240000</v>
      </c>
      <c r="L422" s="12">
        <v>0</v>
      </c>
      <c r="M422" s="12">
        <v>0</v>
      </c>
      <c r="N422" s="12">
        <v>-347806.25506776304</v>
      </c>
      <c r="O422" s="12">
        <v>0</v>
      </c>
      <c r="P422" s="13">
        <v>0</v>
      </c>
      <c r="Q422" s="12">
        <v>0</v>
      </c>
      <c r="R422" s="12">
        <v>-347806.25506776304</v>
      </c>
      <c r="S422" s="12">
        <v>0</v>
      </c>
      <c r="T422" s="24" t="s">
        <v>3</v>
      </c>
      <c r="U422" s="3" t="s">
        <v>771</v>
      </c>
      <c r="V422">
        <f t="shared" si="18"/>
        <v>0</v>
      </c>
      <c r="W422">
        <f t="shared" si="19"/>
        <v>0</v>
      </c>
      <c r="X422" s="24" t="str">
        <f t="shared" si="20"/>
        <v>NO Flow</v>
      </c>
    </row>
    <row r="423" spans="1:24">
      <c r="A423" s="3" t="s">
        <v>64</v>
      </c>
      <c r="B423" s="3" t="s">
        <v>559</v>
      </c>
      <c r="C423" s="3" t="s">
        <v>275</v>
      </c>
      <c r="D423" s="3" t="s">
        <v>60</v>
      </c>
      <c r="E423" s="12">
        <v>250000</v>
      </c>
      <c r="F423" s="3" t="s">
        <v>60</v>
      </c>
      <c r="G423" s="12">
        <v>250000</v>
      </c>
      <c r="H423" s="12">
        <v>-347806.25506776304</v>
      </c>
      <c r="I423" s="12">
        <v>0</v>
      </c>
      <c r="J423" s="12">
        <v>0</v>
      </c>
      <c r="K423" s="12">
        <v>-240000</v>
      </c>
      <c r="L423" s="12">
        <v>0</v>
      </c>
      <c r="M423" s="12">
        <v>0</v>
      </c>
      <c r="N423" s="12">
        <v>-347806.25506776304</v>
      </c>
      <c r="O423" s="12">
        <v>0</v>
      </c>
      <c r="P423" s="13">
        <v>0</v>
      </c>
      <c r="Q423" s="12">
        <v>0</v>
      </c>
      <c r="R423" s="12">
        <v>-347806.25506776304</v>
      </c>
      <c r="S423" s="12">
        <v>0</v>
      </c>
      <c r="T423" s="24" t="s">
        <v>3</v>
      </c>
      <c r="U423" s="3" t="s">
        <v>768</v>
      </c>
      <c r="V423">
        <f t="shared" si="18"/>
        <v>0</v>
      </c>
      <c r="W423">
        <f t="shared" si="19"/>
        <v>0</v>
      </c>
      <c r="X423" s="24" t="str">
        <f t="shared" si="20"/>
        <v>NO Flow</v>
      </c>
    </row>
    <row r="424" spans="1:24">
      <c r="A424" s="3" t="s">
        <v>85</v>
      </c>
      <c r="B424" s="3" t="s">
        <v>560</v>
      </c>
      <c r="C424" s="3" t="s">
        <v>275</v>
      </c>
      <c r="D424" s="3" t="s">
        <v>60</v>
      </c>
      <c r="E424" s="12">
        <v>100000</v>
      </c>
      <c r="F424" s="3" t="s">
        <v>60</v>
      </c>
      <c r="G424" s="12">
        <v>100000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3">
        <v>0</v>
      </c>
      <c r="Q424" s="12">
        <v>0</v>
      </c>
      <c r="R424" s="12">
        <v>0</v>
      </c>
      <c r="S424" s="12">
        <v>0</v>
      </c>
      <c r="T424" s="24" t="s">
        <v>3</v>
      </c>
      <c r="U424" s="3" t="s">
        <v>772</v>
      </c>
      <c r="V424">
        <f t="shared" si="18"/>
        <v>0</v>
      </c>
      <c r="W424">
        <f t="shared" si="19"/>
        <v>0</v>
      </c>
      <c r="X424" s="24" t="str">
        <f t="shared" si="20"/>
        <v>NO Flow</v>
      </c>
    </row>
    <row r="425" spans="1:24">
      <c r="A425" s="3" t="s">
        <v>85</v>
      </c>
      <c r="B425" s="3" t="s">
        <v>560</v>
      </c>
      <c r="C425" s="3" t="s">
        <v>275</v>
      </c>
      <c r="D425" s="3" t="s">
        <v>60</v>
      </c>
      <c r="E425" s="12">
        <v>100000</v>
      </c>
      <c r="F425" s="3" t="s">
        <v>60</v>
      </c>
      <c r="G425" s="12">
        <v>100000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3">
        <v>0</v>
      </c>
      <c r="Q425" s="12">
        <v>0</v>
      </c>
      <c r="R425" s="12">
        <v>0</v>
      </c>
      <c r="S425" s="12">
        <v>0</v>
      </c>
      <c r="T425" s="24" t="s">
        <v>3</v>
      </c>
      <c r="U425" s="3" t="s">
        <v>768</v>
      </c>
      <c r="V425">
        <f t="shared" si="18"/>
        <v>0</v>
      </c>
      <c r="W425">
        <f t="shared" si="19"/>
        <v>0</v>
      </c>
      <c r="X425" s="24" t="str">
        <f t="shared" si="20"/>
        <v>NO Flow</v>
      </c>
    </row>
    <row r="426" spans="1:24">
      <c r="A426" s="3" t="s">
        <v>87</v>
      </c>
      <c r="B426" s="3" t="s">
        <v>561</v>
      </c>
      <c r="C426" s="3" t="s">
        <v>275</v>
      </c>
      <c r="D426" s="3" t="s">
        <v>60</v>
      </c>
      <c r="E426" s="12">
        <v>100000</v>
      </c>
      <c r="F426" s="3" t="s">
        <v>60</v>
      </c>
      <c r="G426" s="12">
        <v>100000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3">
        <v>0</v>
      </c>
      <c r="Q426" s="12">
        <v>0</v>
      </c>
      <c r="R426" s="12">
        <v>0</v>
      </c>
      <c r="S426" s="12">
        <v>0</v>
      </c>
      <c r="T426" s="24" t="s">
        <v>3</v>
      </c>
      <c r="U426" s="3" t="s">
        <v>772</v>
      </c>
      <c r="V426">
        <f t="shared" si="18"/>
        <v>0</v>
      </c>
      <c r="W426">
        <f t="shared" si="19"/>
        <v>0</v>
      </c>
      <c r="X426" s="24" t="str">
        <f t="shared" si="20"/>
        <v>NO Flow</v>
      </c>
    </row>
    <row r="427" spans="1:24">
      <c r="A427" s="3" t="s">
        <v>87</v>
      </c>
      <c r="B427" s="3" t="s">
        <v>561</v>
      </c>
      <c r="C427" s="3" t="s">
        <v>275</v>
      </c>
      <c r="D427" s="3" t="s">
        <v>60</v>
      </c>
      <c r="E427" s="12">
        <v>100000</v>
      </c>
      <c r="F427" s="3" t="s">
        <v>60</v>
      </c>
      <c r="G427" s="12">
        <v>100000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3">
        <v>0</v>
      </c>
      <c r="Q427" s="12">
        <v>0</v>
      </c>
      <c r="R427" s="12">
        <v>0</v>
      </c>
      <c r="S427" s="12">
        <v>0</v>
      </c>
      <c r="T427" s="24" t="s">
        <v>3</v>
      </c>
      <c r="U427" s="3" t="s">
        <v>768</v>
      </c>
      <c r="V427">
        <f t="shared" si="18"/>
        <v>0</v>
      </c>
      <c r="W427">
        <f t="shared" si="19"/>
        <v>0</v>
      </c>
      <c r="X427" s="24" t="str">
        <f t="shared" si="20"/>
        <v>NO Flow</v>
      </c>
    </row>
    <row r="428" spans="1:24">
      <c r="A428" s="3" t="s">
        <v>88</v>
      </c>
      <c r="B428" s="3" t="s">
        <v>562</v>
      </c>
      <c r="C428" s="3" t="s">
        <v>275</v>
      </c>
      <c r="D428" s="3" t="s">
        <v>60</v>
      </c>
      <c r="E428" s="12">
        <v>100000</v>
      </c>
      <c r="F428" s="3" t="s">
        <v>60</v>
      </c>
      <c r="G428" s="12">
        <v>100000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3">
        <v>0</v>
      </c>
      <c r="Q428" s="12">
        <v>0</v>
      </c>
      <c r="R428" s="12">
        <v>0</v>
      </c>
      <c r="S428" s="12">
        <v>0</v>
      </c>
      <c r="T428" s="24" t="s">
        <v>3</v>
      </c>
      <c r="U428" s="3" t="s">
        <v>772</v>
      </c>
      <c r="V428">
        <f t="shared" si="18"/>
        <v>0</v>
      </c>
      <c r="W428">
        <f t="shared" si="19"/>
        <v>0</v>
      </c>
      <c r="X428" s="24" t="str">
        <f t="shared" si="20"/>
        <v>NO Flow</v>
      </c>
    </row>
    <row r="429" spans="1:24">
      <c r="A429" s="3" t="s">
        <v>88</v>
      </c>
      <c r="B429" s="3" t="s">
        <v>562</v>
      </c>
      <c r="C429" s="3" t="s">
        <v>275</v>
      </c>
      <c r="D429" s="3" t="s">
        <v>60</v>
      </c>
      <c r="E429" s="12">
        <v>100000</v>
      </c>
      <c r="F429" s="3" t="s">
        <v>60</v>
      </c>
      <c r="G429" s="12">
        <v>100000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3">
        <v>0</v>
      </c>
      <c r="Q429" s="12">
        <v>0</v>
      </c>
      <c r="R429" s="12">
        <v>0</v>
      </c>
      <c r="S429" s="12">
        <v>0</v>
      </c>
      <c r="T429" s="24" t="s">
        <v>3</v>
      </c>
      <c r="U429" s="3" t="s">
        <v>768</v>
      </c>
      <c r="V429">
        <f t="shared" si="18"/>
        <v>0</v>
      </c>
      <c r="W429">
        <f t="shared" si="19"/>
        <v>0</v>
      </c>
      <c r="X429" s="24" t="str">
        <f t="shared" si="20"/>
        <v>NO Flow</v>
      </c>
    </row>
    <row r="430" spans="1:24">
      <c r="A430" s="3" t="s">
        <v>89</v>
      </c>
      <c r="B430" s="3" t="s">
        <v>563</v>
      </c>
      <c r="C430" s="3" t="s">
        <v>275</v>
      </c>
      <c r="D430" s="3" t="s">
        <v>60</v>
      </c>
      <c r="E430" s="12">
        <v>100000</v>
      </c>
      <c r="F430" s="3" t="s">
        <v>60</v>
      </c>
      <c r="G430" s="12">
        <v>100000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3">
        <v>0</v>
      </c>
      <c r="Q430" s="12">
        <v>0</v>
      </c>
      <c r="R430" s="12">
        <v>0</v>
      </c>
      <c r="S430" s="12">
        <v>0</v>
      </c>
      <c r="T430" s="24" t="s">
        <v>3</v>
      </c>
      <c r="U430" s="3" t="s">
        <v>768</v>
      </c>
      <c r="V430">
        <f t="shared" si="18"/>
        <v>0</v>
      </c>
      <c r="W430">
        <f t="shared" si="19"/>
        <v>0</v>
      </c>
      <c r="X430" s="24" t="str">
        <f t="shared" si="20"/>
        <v>NO Flow</v>
      </c>
    </row>
    <row r="431" spans="1:24">
      <c r="A431" s="3" t="s">
        <v>89</v>
      </c>
      <c r="B431" s="3" t="s">
        <v>563</v>
      </c>
      <c r="C431" s="3" t="s">
        <v>275</v>
      </c>
      <c r="D431" s="3" t="s">
        <v>60</v>
      </c>
      <c r="E431" s="12">
        <v>100000</v>
      </c>
      <c r="F431" s="3" t="s">
        <v>60</v>
      </c>
      <c r="G431" s="12">
        <v>100000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3">
        <v>0</v>
      </c>
      <c r="Q431" s="12">
        <v>0</v>
      </c>
      <c r="R431" s="12">
        <v>0</v>
      </c>
      <c r="S431" s="12">
        <v>0</v>
      </c>
      <c r="T431" s="24" t="s">
        <v>3</v>
      </c>
      <c r="U431" s="3" t="s">
        <v>772</v>
      </c>
      <c r="V431">
        <f t="shared" si="18"/>
        <v>0</v>
      </c>
      <c r="W431">
        <f t="shared" si="19"/>
        <v>0</v>
      </c>
      <c r="X431" s="24" t="str">
        <f t="shared" si="20"/>
        <v>NO Flow</v>
      </c>
    </row>
    <row r="432" spans="1:24">
      <c r="A432" s="3" t="s">
        <v>84</v>
      </c>
      <c r="B432" s="3" t="s">
        <v>564</v>
      </c>
      <c r="C432" s="3" t="s">
        <v>275</v>
      </c>
      <c r="D432" s="3" t="s">
        <v>60</v>
      </c>
      <c r="E432" s="12">
        <v>100000</v>
      </c>
      <c r="F432" s="3" t="s">
        <v>60</v>
      </c>
      <c r="G432" s="12">
        <v>100000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3">
        <v>0</v>
      </c>
      <c r="Q432" s="12">
        <v>0</v>
      </c>
      <c r="R432" s="12">
        <v>0</v>
      </c>
      <c r="S432" s="12">
        <v>0</v>
      </c>
      <c r="T432" s="24" t="s">
        <v>3</v>
      </c>
      <c r="U432" s="3" t="s">
        <v>772</v>
      </c>
      <c r="V432">
        <f t="shared" si="18"/>
        <v>0</v>
      </c>
      <c r="W432">
        <f t="shared" si="19"/>
        <v>0</v>
      </c>
      <c r="X432" s="24" t="str">
        <f t="shared" si="20"/>
        <v>NO Flow</v>
      </c>
    </row>
    <row r="433" spans="1:24">
      <c r="A433" s="3" t="s">
        <v>84</v>
      </c>
      <c r="B433" s="3" t="s">
        <v>564</v>
      </c>
      <c r="C433" s="3" t="s">
        <v>275</v>
      </c>
      <c r="D433" s="3" t="s">
        <v>60</v>
      </c>
      <c r="E433" s="12">
        <v>100000</v>
      </c>
      <c r="F433" s="3" t="s">
        <v>60</v>
      </c>
      <c r="G433" s="12">
        <v>100000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3">
        <v>0</v>
      </c>
      <c r="Q433" s="12">
        <v>0</v>
      </c>
      <c r="R433" s="12">
        <v>0</v>
      </c>
      <c r="S433" s="12">
        <v>0</v>
      </c>
      <c r="T433" s="24" t="s">
        <v>3</v>
      </c>
      <c r="U433" s="3" t="s">
        <v>768</v>
      </c>
      <c r="V433">
        <f t="shared" si="18"/>
        <v>0</v>
      </c>
      <c r="W433">
        <f t="shared" si="19"/>
        <v>0</v>
      </c>
      <c r="X433" s="24" t="str">
        <f t="shared" si="20"/>
        <v>NO Flow</v>
      </c>
    </row>
    <row r="434" spans="1:24">
      <c r="A434" s="3" t="s">
        <v>83</v>
      </c>
      <c r="B434" s="3" t="s">
        <v>565</v>
      </c>
      <c r="C434" s="3" t="s">
        <v>275</v>
      </c>
      <c r="D434" s="3" t="s">
        <v>60</v>
      </c>
      <c r="E434" s="12">
        <v>100000</v>
      </c>
      <c r="F434" s="3" t="s">
        <v>60</v>
      </c>
      <c r="G434" s="12">
        <v>100000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3">
        <v>0</v>
      </c>
      <c r="Q434" s="12">
        <v>0</v>
      </c>
      <c r="R434" s="12">
        <v>0</v>
      </c>
      <c r="S434" s="12">
        <v>0</v>
      </c>
      <c r="T434" s="24" t="s">
        <v>3</v>
      </c>
      <c r="U434" s="3" t="s">
        <v>766</v>
      </c>
      <c r="V434">
        <f t="shared" si="18"/>
        <v>0</v>
      </c>
      <c r="W434">
        <f t="shared" si="19"/>
        <v>0</v>
      </c>
      <c r="X434" s="24" t="str">
        <f t="shared" si="20"/>
        <v>NO Flow</v>
      </c>
    </row>
    <row r="435" spans="1:24">
      <c r="A435" s="3" t="s">
        <v>82</v>
      </c>
      <c r="B435" s="3" t="s">
        <v>566</v>
      </c>
      <c r="C435" s="3" t="s">
        <v>275</v>
      </c>
      <c r="D435" s="3" t="s">
        <v>60</v>
      </c>
      <c r="E435" s="12">
        <v>100000</v>
      </c>
      <c r="F435" s="3" t="s">
        <v>60</v>
      </c>
      <c r="G435" s="12">
        <v>100000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3">
        <v>0</v>
      </c>
      <c r="Q435" s="12">
        <v>0</v>
      </c>
      <c r="R435" s="12">
        <v>0</v>
      </c>
      <c r="S435" s="12">
        <v>0</v>
      </c>
      <c r="T435" s="24" t="s">
        <v>3</v>
      </c>
      <c r="U435" s="3" t="s">
        <v>768</v>
      </c>
      <c r="V435">
        <f t="shared" si="18"/>
        <v>0</v>
      </c>
      <c r="W435">
        <f t="shared" si="19"/>
        <v>0</v>
      </c>
      <c r="X435" s="24" t="str">
        <f t="shared" si="20"/>
        <v>NO Flow</v>
      </c>
    </row>
    <row r="436" spans="1:24">
      <c r="A436" s="3" t="s">
        <v>82</v>
      </c>
      <c r="B436" s="3" t="s">
        <v>566</v>
      </c>
      <c r="C436" s="3" t="s">
        <v>275</v>
      </c>
      <c r="D436" s="3" t="s">
        <v>60</v>
      </c>
      <c r="E436" s="12">
        <v>100000</v>
      </c>
      <c r="F436" s="3" t="s">
        <v>60</v>
      </c>
      <c r="G436" s="12">
        <v>100000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3">
        <v>0</v>
      </c>
      <c r="Q436" s="12">
        <v>0</v>
      </c>
      <c r="R436" s="12">
        <v>0</v>
      </c>
      <c r="S436" s="12">
        <v>0</v>
      </c>
      <c r="T436" s="24" t="s">
        <v>3</v>
      </c>
      <c r="U436" s="3" t="s">
        <v>772</v>
      </c>
      <c r="V436">
        <f t="shared" si="18"/>
        <v>0</v>
      </c>
      <c r="W436">
        <f t="shared" si="19"/>
        <v>0</v>
      </c>
      <c r="X436" s="24" t="str">
        <f t="shared" si="20"/>
        <v>NO Flow</v>
      </c>
    </row>
    <row r="437" spans="1:24">
      <c r="A437" s="3" t="s">
        <v>90</v>
      </c>
      <c r="B437" s="3" t="s">
        <v>567</v>
      </c>
      <c r="C437" s="3" t="s">
        <v>275</v>
      </c>
      <c r="D437" s="3" t="s">
        <v>60</v>
      </c>
      <c r="E437" s="12">
        <v>100000</v>
      </c>
      <c r="F437" s="3" t="s">
        <v>60</v>
      </c>
      <c r="G437" s="12">
        <v>100000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3">
        <v>0</v>
      </c>
      <c r="Q437" s="12">
        <v>0</v>
      </c>
      <c r="R437" s="12">
        <v>0</v>
      </c>
      <c r="S437" s="12">
        <v>0</v>
      </c>
      <c r="T437" s="24" t="s">
        <v>3</v>
      </c>
      <c r="U437" s="3" t="s">
        <v>772</v>
      </c>
      <c r="V437">
        <f t="shared" si="18"/>
        <v>0</v>
      </c>
      <c r="W437">
        <f t="shared" si="19"/>
        <v>0</v>
      </c>
      <c r="X437" s="24" t="str">
        <f t="shared" si="20"/>
        <v>NO Flow</v>
      </c>
    </row>
    <row r="438" spans="1:24">
      <c r="A438" s="3" t="s">
        <v>90</v>
      </c>
      <c r="B438" s="3" t="s">
        <v>567</v>
      </c>
      <c r="C438" s="3" t="s">
        <v>275</v>
      </c>
      <c r="D438" s="3" t="s">
        <v>60</v>
      </c>
      <c r="E438" s="12">
        <v>100000</v>
      </c>
      <c r="F438" s="3" t="s">
        <v>60</v>
      </c>
      <c r="G438" s="12">
        <v>100000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3">
        <v>0</v>
      </c>
      <c r="Q438" s="12">
        <v>0</v>
      </c>
      <c r="R438" s="12">
        <v>0</v>
      </c>
      <c r="S438" s="12">
        <v>0</v>
      </c>
      <c r="T438" s="24" t="s">
        <v>3</v>
      </c>
      <c r="U438" s="3" t="s">
        <v>768</v>
      </c>
      <c r="V438">
        <f t="shared" si="18"/>
        <v>0</v>
      </c>
      <c r="W438">
        <f t="shared" si="19"/>
        <v>0</v>
      </c>
      <c r="X438" s="24" t="str">
        <f t="shared" si="20"/>
        <v>NO Flow</v>
      </c>
    </row>
    <row r="439" spans="1:24">
      <c r="A439" s="3" t="s">
        <v>90</v>
      </c>
      <c r="B439" s="3" t="s">
        <v>569</v>
      </c>
      <c r="C439" s="3" t="s">
        <v>570</v>
      </c>
      <c r="D439" s="3" t="s">
        <v>60</v>
      </c>
      <c r="E439" s="12">
        <v>500000</v>
      </c>
      <c r="F439" s="3" t="s">
        <v>60</v>
      </c>
      <c r="G439" s="12">
        <v>500000</v>
      </c>
      <c r="H439" s="12">
        <v>-202738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-202738</v>
      </c>
      <c r="O439" s="12">
        <v>0</v>
      </c>
      <c r="P439" s="13">
        <v>0</v>
      </c>
      <c r="Q439" s="12">
        <v>0</v>
      </c>
      <c r="R439" s="12">
        <v>-202738</v>
      </c>
      <c r="S439" s="12">
        <v>0</v>
      </c>
      <c r="T439" s="24" t="s">
        <v>3</v>
      </c>
      <c r="U439" s="3" t="s">
        <v>762</v>
      </c>
      <c r="V439">
        <f t="shared" si="18"/>
        <v>0</v>
      </c>
      <c r="W439">
        <f t="shared" si="19"/>
        <v>0</v>
      </c>
      <c r="X439" s="24" t="str">
        <f t="shared" si="20"/>
        <v>NO Flow</v>
      </c>
    </row>
    <row r="440" spans="1:24">
      <c r="A440" s="3" t="s">
        <v>8</v>
      </c>
      <c r="B440" s="3" t="s">
        <v>571</v>
      </c>
      <c r="C440" s="3" t="s">
        <v>779</v>
      </c>
      <c r="D440" s="3" t="s">
        <v>60</v>
      </c>
      <c r="E440" s="12">
        <v>0</v>
      </c>
      <c r="F440" s="3" t="s">
        <v>60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3">
        <v>0</v>
      </c>
      <c r="Q440" s="12">
        <v>0</v>
      </c>
      <c r="R440" s="12">
        <v>0</v>
      </c>
      <c r="S440" s="12">
        <v>0</v>
      </c>
      <c r="T440" s="24" t="s">
        <v>3</v>
      </c>
      <c r="U440" s="3" t="s">
        <v>766</v>
      </c>
      <c r="V440">
        <f t="shared" si="18"/>
        <v>0</v>
      </c>
      <c r="W440">
        <f t="shared" si="19"/>
        <v>0</v>
      </c>
      <c r="X440" s="24" t="str">
        <f t="shared" si="20"/>
        <v>NO Flow</v>
      </c>
    </row>
    <row r="441" spans="1:24">
      <c r="A441" s="3" t="s">
        <v>86</v>
      </c>
      <c r="B441" s="3" t="s">
        <v>572</v>
      </c>
      <c r="C441" s="3" t="s">
        <v>776</v>
      </c>
      <c r="D441" s="3" t="s">
        <v>60</v>
      </c>
      <c r="E441" s="12">
        <v>0</v>
      </c>
      <c r="F441" s="3" t="s">
        <v>60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3">
        <v>0</v>
      </c>
      <c r="Q441" s="12">
        <v>0</v>
      </c>
      <c r="R441" s="12">
        <v>0</v>
      </c>
      <c r="S441" s="12">
        <v>0</v>
      </c>
      <c r="T441" s="24" t="s">
        <v>3</v>
      </c>
      <c r="U441" s="3" t="s">
        <v>766</v>
      </c>
      <c r="V441">
        <f t="shared" si="18"/>
        <v>0</v>
      </c>
      <c r="W441">
        <f t="shared" si="19"/>
        <v>0</v>
      </c>
      <c r="X441" s="24" t="str">
        <f t="shared" si="20"/>
        <v>NO Flow</v>
      </c>
    </row>
    <row r="442" spans="1:24">
      <c r="A442" s="3" t="s">
        <v>81</v>
      </c>
      <c r="B442" s="3" t="s">
        <v>573</v>
      </c>
      <c r="C442" s="3" t="s">
        <v>776</v>
      </c>
      <c r="D442" s="3" t="s">
        <v>60</v>
      </c>
      <c r="E442" s="12">
        <v>0</v>
      </c>
      <c r="F442" s="3" t="s">
        <v>60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3">
        <v>0</v>
      </c>
      <c r="Q442" s="12">
        <v>0</v>
      </c>
      <c r="R442" s="12">
        <v>0</v>
      </c>
      <c r="S442" s="12">
        <v>0</v>
      </c>
      <c r="T442" s="24" t="s">
        <v>3</v>
      </c>
      <c r="U442" s="3" t="s">
        <v>766</v>
      </c>
      <c r="V442">
        <f t="shared" si="18"/>
        <v>0</v>
      </c>
      <c r="W442">
        <f t="shared" si="19"/>
        <v>0</v>
      </c>
      <c r="X442" s="24" t="str">
        <f t="shared" si="20"/>
        <v>NO Flow</v>
      </c>
    </row>
    <row r="443" spans="1:24">
      <c r="A443" s="3" t="s">
        <v>80</v>
      </c>
      <c r="B443" s="3" t="s">
        <v>574</v>
      </c>
      <c r="C443" s="3" t="s">
        <v>776</v>
      </c>
      <c r="D443" s="3" t="s">
        <v>60</v>
      </c>
      <c r="E443" s="12">
        <v>0</v>
      </c>
      <c r="F443" s="3" t="s">
        <v>60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3">
        <v>0</v>
      </c>
      <c r="Q443" s="12">
        <v>0</v>
      </c>
      <c r="R443" s="12">
        <v>0</v>
      </c>
      <c r="S443" s="12">
        <v>0</v>
      </c>
      <c r="T443" s="24" t="s">
        <v>3</v>
      </c>
      <c r="U443" s="3" t="s">
        <v>766</v>
      </c>
      <c r="V443">
        <f t="shared" si="18"/>
        <v>0</v>
      </c>
      <c r="W443">
        <f t="shared" si="19"/>
        <v>0</v>
      </c>
      <c r="X443" s="24" t="str">
        <f t="shared" si="20"/>
        <v>NO Flow</v>
      </c>
    </row>
    <row r="444" spans="1:24">
      <c r="A444" s="3" t="s">
        <v>79</v>
      </c>
      <c r="B444" s="3" t="s">
        <v>575</v>
      </c>
      <c r="C444" s="3" t="s">
        <v>776</v>
      </c>
      <c r="D444" s="3" t="s">
        <v>60</v>
      </c>
      <c r="E444" s="12">
        <v>0</v>
      </c>
      <c r="F444" s="3" t="s">
        <v>60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3">
        <v>0</v>
      </c>
      <c r="Q444" s="12">
        <v>0</v>
      </c>
      <c r="R444" s="12">
        <v>0</v>
      </c>
      <c r="S444" s="12">
        <v>0</v>
      </c>
      <c r="T444" s="24" t="s">
        <v>3</v>
      </c>
      <c r="U444" s="3" t="s">
        <v>766</v>
      </c>
      <c r="V444">
        <f t="shared" si="18"/>
        <v>0</v>
      </c>
      <c r="W444">
        <f t="shared" si="19"/>
        <v>0</v>
      </c>
      <c r="X444" s="24" t="str">
        <f t="shared" si="20"/>
        <v>NO Flow</v>
      </c>
    </row>
    <row r="445" spans="1:24">
      <c r="A445" s="3" t="s">
        <v>78</v>
      </c>
      <c r="B445" s="3" t="s">
        <v>576</v>
      </c>
      <c r="C445" s="3" t="s">
        <v>776</v>
      </c>
      <c r="D445" s="3" t="s">
        <v>60</v>
      </c>
      <c r="E445" s="12">
        <v>0</v>
      </c>
      <c r="F445" s="3" t="s">
        <v>60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3">
        <v>0</v>
      </c>
      <c r="Q445" s="12">
        <v>0</v>
      </c>
      <c r="R445" s="12">
        <v>0</v>
      </c>
      <c r="S445" s="12">
        <v>0</v>
      </c>
      <c r="T445" s="24" t="s">
        <v>3</v>
      </c>
      <c r="U445" s="3" t="s">
        <v>766</v>
      </c>
      <c r="V445">
        <f t="shared" si="18"/>
        <v>0</v>
      </c>
      <c r="W445">
        <f t="shared" si="19"/>
        <v>0</v>
      </c>
      <c r="X445" s="24" t="str">
        <f t="shared" si="20"/>
        <v>NO Flow</v>
      </c>
    </row>
    <row r="446" spans="1:24">
      <c r="A446" s="3" t="s">
        <v>77</v>
      </c>
      <c r="B446" s="3" t="s">
        <v>577</v>
      </c>
      <c r="C446" s="3" t="s">
        <v>776</v>
      </c>
      <c r="D446" s="3" t="s">
        <v>60</v>
      </c>
      <c r="E446" s="12">
        <v>0</v>
      </c>
      <c r="F446" s="3" t="s">
        <v>60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3">
        <v>0</v>
      </c>
      <c r="Q446" s="12">
        <v>0</v>
      </c>
      <c r="R446" s="12">
        <v>0</v>
      </c>
      <c r="S446" s="12">
        <v>0</v>
      </c>
      <c r="T446" s="24" t="s">
        <v>3</v>
      </c>
      <c r="U446" s="3" t="s">
        <v>766</v>
      </c>
      <c r="V446">
        <f t="shared" si="18"/>
        <v>0</v>
      </c>
      <c r="W446">
        <f t="shared" si="19"/>
        <v>0</v>
      </c>
      <c r="X446" s="24" t="str">
        <f t="shared" si="20"/>
        <v>NO Flow</v>
      </c>
    </row>
    <row r="447" spans="1:24">
      <c r="A447" s="3" t="s">
        <v>76</v>
      </c>
      <c r="B447" s="3" t="s">
        <v>578</v>
      </c>
      <c r="C447" s="3" t="s">
        <v>776</v>
      </c>
      <c r="D447" s="3" t="s">
        <v>60</v>
      </c>
      <c r="E447" s="12">
        <v>0</v>
      </c>
      <c r="F447" s="3" t="s">
        <v>60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3">
        <v>0</v>
      </c>
      <c r="Q447" s="12">
        <v>0</v>
      </c>
      <c r="R447" s="12">
        <v>0</v>
      </c>
      <c r="S447" s="12">
        <v>0</v>
      </c>
      <c r="T447" s="24" t="s">
        <v>3</v>
      </c>
      <c r="U447" s="3" t="s">
        <v>766</v>
      </c>
      <c r="V447">
        <f t="shared" si="18"/>
        <v>0</v>
      </c>
      <c r="W447">
        <f t="shared" si="19"/>
        <v>0</v>
      </c>
      <c r="X447" s="24" t="str">
        <f t="shared" si="20"/>
        <v>NO Flow</v>
      </c>
    </row>
    <row r="448" spans="1:24">
      <c r="A448" s="3" t="s">
        <v>74</v>
      </c>
      <c r="B448" s="3" t="s">
        <v>579</v>
      </c>
      <c r="C448" s="3" t="s">
        <v>776</v>
      </c>
      <c r="D448" s="3" t="s">
        <v>60</v>
      </c>
      <c r="E448" s="12">
        <v>0</v>
      </c>
      <c r="F448" s="3" t="s">
        <v>60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3">
        <v>0</v>
      </c>
      <c r="Q448" s="12">
        <v>0</v>
      </c>
      <c r="R448" s="12">
        <v>0</v>
      </c>
      <c r="S448" s="12">
        <v>0</v>
      </c>
      <c r="T448" s="24" t="s">
        <v>3</v>
      </c>
      <c r="U448" s="3" t="s">
        <v>766</v>
      </c>
      <c r="V448">
        <f t="shared" si="18"/>
        <v>0</v>
      </c>
      <c r="W448">
        <f t="shared" si="19"/>
        <v>0</v>
      </c>
      <c r="X448" s="24" t="str">
        <f t="shared" si="20"/>
        <v>NO Flow</v>
      </c>
    </row>
    <row r="449" spans="1:24">
      <c r="A449" s="3" t="s">
        <v>75</v>
      </c>
      <c r="B449" s="3" t="s">
        <v>580</v>
      </c>
      <c r="C449" s="3" t="s">
        <v>776</v>
      </c>
      <c r="D449" s="3" t="s">
        <v>60</v>
      </c>
      <c r="E449" s="12">
        <v>0</v>
      </c>
      <c r="F449" s="3" t="s">
        <v>60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3">
        <v>0</v>
      </c>
      <c r="Q449" s="12">
        <v>0</v>
      </c>
      <c r="R449" s="12">
        <v>0</v>
      </c>
      <c r="S449" s="12">
        <v>0</v>
      </c>
      <c r="T449" s="24" t="s">
        <v>3</v>
      </c>
      <c r="U449" s="3" t="s">
        <v>766</v>
      </c>
      <c r="V449">
        <f t="shared" si="18"/>
        <v>0</v>
      </c>
      <c r="W449">
        <f t="shared" si="19"/>
        <v>0</v>
      </c>
      <c r="X449" s="24" t="str">
        <f t="shared" si="20"/>
        <v>NO Flow</v>
      </c>
    </row>
    <row r="450" spans="1:24">
      <c r="A450" s="3" t="s">
        <v>73</v>
      </c>
      <c r="B450" s="3" t="s">
        <v>581</v>
      </c>
      <c r="C450" s="3" t="s">
        <v>776</v>
      </c>
      <c r="D450" s="3" t="s">
        <v>60</v>
      </c>
      <c r="E450" s="12">
        <v>0</v>
      </c>
      <c r="F450" s="3" t="s">
        <v>60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3">
        <v>0</v>
      </c>
      <c r="Q450" s="12">
        <v>0</v>
      </c>
      <c r="R450" s="12">
        <v>0</v>
      </c>
      <c r="S450" s="12">
        <v>0</v>
      </c>
      <c r="T450" s="24" t="s">
        <v>3</v>
      </c>
      <c r="U450" s="3" t="s">
        <v>766</v>
      </c>
      <c r="V450">
        <f t="shared" si="18"/>
        <v>0</v>
      </c>
      <c r="W450">
        <f t="shared" si="19"/>
        <v>0</v>
      </c>
      <c r="X450" s="24" t="str">
        <f t="shared" si="20"/>
        <v>NO Flow</v>
      </c>
    </row>
    <row r="451" spans="1:24">
      <c r="A451" s="3" t="s">
        <v>72</v>
      </c>
      <c r="B451" s="3" t="s">
        <v>582</v>
      </c>
      <c r="C451" s="3" t="s">
        <v>776</v>
      </c>
      <c r="D451" s="3" t="s">
        <v>60</v>
      </c>
      <c r="E451" s="12">
        <v>0</v>
      </c>
      <c r="F451" s="3" t="s">
        <v>60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3">
        <v>0</v>
      </c>
      <c r="Q451" s="12">
        <v>0</v>
      </c>
      <c r="R451" s="12">
        <v>0</v>
      </c>
      <c r="S451" s="12">
        <v>0</v>
      </c>
      <c r="T451" s="24" t="s">
        <v>3</v>
      </c>
      <c r="U451" s="3" t="s">
        <v>766</v>
      </c>
      <c r="V451">
        <f t="shared" ref="V451:V514" si="21">IF(ISERR(SEARCH("Delivery", U451,1)), 0, SEARCH("Delivery", U451,1))</f>
        <v>0</v>
      </c>
      <c r="W451">
        <f t="shared" ref="W451:W514" si="22">IF(ISERR(SEARCH("Recall", U451,1)), 0, SEARCH("Recall", U451,1))</f>
        <v>0</v>
      </c>
      <c r="X451" s="24" t="str">
        <f t="shared" ref="X451:X514" si="23">IF(W451&gt;0,"Inflow", IF(V451&gt;0, "Outflow", "NO Flow"))</f>
        <v>NO Flow</v>
      </c>
    </row>
    <row r="452" spans="1:24">
      <c r="A452" s="3" t="s">
        <v>70</v>
      </c>
      <c r="B452" s="3" t="s">
        <v>583</v>
      </c>
      <c r="C452" s="3" t="s">
        <v>776</v>
      </c>
      <c r="D452" s="3" t="s">
        <v>60</v>
      </c>
      <c r="E452" s="12">
        <v>0</v>
      </c>
      <c r="F452" s="3" t="s">
        <v>60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3">
        <v>0</v>
      </c>
      <c r="Q452" s="12">
        <v>0</v>
      </c>
      <c r="R452" s="12">
        <v>0</v>
      </c>
      <c r="S452" s="12">
        <v>0</v>
      </c>
      <c r="T452" s="24" t="s">
        <v>3</v>
      </c>
      <c r="U452" s="3" t="s">
        <v>766</v>
      </c>
      <c r="V452">
        <f t="shared" si="21"/>
        <v>0</v>
      </c>
      <c r="W452">
        <f t="shared" si="22"/>
        <v>0</v>
      </c>
      <c r="X452" s="24" t="str">
        <f t="shared" si="23"/>
        <v>NO Flow</v>
      </c>
    </row>
    <row r="453" spans="1:24">
      <c r="A453" s="3" t="s">
        <v>83</v>
      </c>
      <c r="B453" s="3" t="s">
        <v>584</v>
      </c>
      <c r="C453" s="3" t="s">
        <v>570</v>
      </c>
      <c r="D453" s="3" t="s">
        <v>60</v>
      </c>
      <c r="E453" s="12">
        <v>500000</v>
      </c>
      <c r="F453" s="3" t="s">
        <v>60</v>
      </c>
      <c r="G453" s="12">
        <v>500000</v>
      </c>
      <c r="H453" s="12">
        <v>-123009.97884350286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-123009.97884350286</v>
      </c>
      <c r="O453" s="12">
        <v>0</v>
      </c>
      <c r="P453" s="13">
        <v>0</v>
      </c>
      <c r="Q453" s="12">
        <v>0</v>
      </c>
      <c r="R453" s="12">
        <v>-144967.27286767829</v>
      </c>
      <c r="S453" s="12">
        <v>0</v>
      </c>
      <c r="T453" s="24" t="s">
        <v>775</v>
      </c>
      <c r="U453" s="3" t="s">
        <v>762</v>
      </c>
      <c r="V453">
        <f t="shared" si="21"/>
        <v>0</v>
      </c>
      <c r="W453">
        <f t="shared" si="22"/>
        <v>0</v>
      </c>
      <c r="X453" s="24" t="str">
        <f t="shared" si="23"/>
        <v>NO Flow</v>
      </c>
    </row>
    <row r="454" spans="1:24">
      <c r="A454" s="3" t="s">
        <v>81</v>
      </c>
      <c r="B454" s="3" t="s">
        <v>585</v>
      </c>
      <c r="C454" s="3" t="s">
        <v>779</v>
      </c>
      <c r="D454" s="3" t="s">
        <v>60</v>
      </c>
      <c r="E454" s="12">
        <v>0</v>
      </c>
      <c r="F454" s="3" t="s">
        <v>60</v>
      </c>
      <c r="G454" s="12">
        <v>0</v>
      </c>
      <c r="H454" s="12">
        <v>-38664.879999999997</v>
      </c>
      <c r="I454" s="12">
        <v>78884.36</v>
      </c>
      <c r="J454" s="12">
        <v>0</v>
      </c>
      <c r="K454" s="12">
        <v>0</v>
      </c>
      <c r="L454" s="12">
        <v>0</v>
      </c>
      <c r="M454" s="12">
        <v>-38664.879999999997</v>
      </c>
      <c r="N454" s="12">
        <v>-38664.879999999997</v>
      </c>
      <c r="O454" s="12">
        <v>0</v>
      </c>
      <c r="P454" s="13">
        <v>0</v>
      </c>
      <c r="Q454" s="12">
        <v>0</v>
      </c>
      <c r="R454" s="12">
        <v>-38664.879999999997</v>
      </c>
      <c r="S454" s="12">
        <v>-38664.879999999997</v>
      </c>
      <c r="T454" s="24" t="s">
        <v>3</v>
      </c>
      <c r="U454" s="3" t="s">
        <v>764</v>
      </c>
      <c r="V454">
        <f t="shared" si="21"/>
        <v>1</v>
      </c>
      <c r="W454">
        <f t="shared" si="22"/>
        <v>0</v>
      </c>
      <c r="X454" s="24" t="str">
        <f t="shared" si="23"/>
        <v>Outflow</v>
      </c>
    </row>
    <row r="455" spans="1:24">
      <c r="A455" s="3" t="s">
        <v>81</v>
      </c>
      <c r="B455" s="3" t="s">
        <v>585</v>
      </c>
      <c r="C455" s="3" t="s">
        <v>779</v>
      </c>
      <c r="D455" s="3" t="s">
        <v>60</v>
      </c>
      <c r="E455" s="12">
        <v>0</v>
      </c>
      <c r="F455" s="3" t="s">
        <v>60</v>
      </c>
      <c r="G455" s="12">
        <v>0</v>
      </c>
      <c r="H455" s="12">
        <v>-38664.879999999997</v>
      </c>
      <c r="I455" s="12">
        <v>78884.36</v>
      </c>
      <c r="J455" s="12">
        <v>0</v>
      </c>
      <c r="K455" s="12">
        <v>0</v>
      </c>
      <c r="L455" s="12">
        <v>0</v>
      </c>
      <c r="M455" s="12">
        <v>-78884.36</v>
      </c>
      <c r="N455" s="12">
        <v>-38664.879999999997</v>
      </c>
      <c r="O455" s="12">
        <v>0</v>
      </c>
      <c r="P455" s="13">
        <v>0</v>
      </c>
      <c r="Q455" s="12">
        <v>0</v>
      </c>
      <c r="R455" s="12">
        <v>-38664.879999999997</v>
      </c>
      <c r="S455" s="12">
        <v>-78884.36</v>
      </c>
      <c r="T455" s="24" t="s">
        <v>3</v>
      </c>
      <c r="U455" s="3" t="s">
        <v>774</v>
      </c>
      <c r="V455">
        <f t="shared" si="21"/>
        <v>0</v>
      </c>
      <c r="W455">
        <f t="shared" si="22"/>
        <v>0</v>
      </c>
      <c r="X455" s="24" t="str">
        <f t="shared" si="23"/>
        <v>NO Flow</v>
      </c>
    </row>
    <row r="456" spans="1:24">
      <c r="A456" s="3" t="s">
        <v>91</v>
      </c>
      <c r="B456" s="3" t="s">
        <v>586</v>
      </c>
      <c r="C456" s="3" t="s">
        <v>779</v>
      </c>
      <c r="D456" s="3" t="s">
        <v>60</v>
      </c>
      <c r="E456" s="12">
        <v>0</v>
      </c>
      <c r="F456" s="3" t="s">
        <v>60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3">
        <v>0</v>
      </c>
      <c r="Q456" s="12">
        <v>0</v>
      </c>
      <c r="R456" s="12">
        <v>0</v>
      </c>
      <c r="S456" s="12">
        <v>0</v>
      </c>
      <c r="T456" s="24" t="s">
        <v>3</v>
      </c>
      <c r="U456" s="3" t="s">
        <v>766</v>
      </c>
      <c r="V456">
        <f t="shared" si="21"/>
        <v>0</v>
      </c>
      <c r="W456">
        <f t="shared" si="22"/>
        <v>0</v>
      </c>
      <c r="X456" s="24" t="str">
        <f t="shared" si="23"/>
        <v>NO Flow</v>
      </c>
    </row>
    <row r="457" spans="1:24">
      <c r="A457" s="3" t="s">
        <v>81</v>
      </c>
      <c r="B457" s="3" t="s">
        <v>587</v>
      </c>
      <c r="C457" s="3" t="s">
        <v>779</v>
      </c>
      <c r="D457" s="3" t="s">
        <v>60</v>
      </c>
      <c r="E457" s="12">
        <v>0</v>
      </c>
      <c r="F457" s="3" t="s">
        <v>60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3">
        <v>0</v>
      </c>
      <c r="Q457" s="12">
        <v>0</v>
      </c>
      <c r="R457" s="12">
        <v>0</v>
      </c>
      <c r="S457" s="12">
        <v>0</v>
      </c>
      <c r="T457" s="24" t="s">
        <v>3</v>
      </c>
      <c r="U457" s="3" t="s">
        <v>766</v>
      </c>
      <c r="V457">
        <f t="shared" si="21"/>
        <v>0</v>
      </c>
      <c r="W457">
        <f t="shared" si="22"/>
        <v>0</v>
      </c>
      <c r="X457" s="24" t="str">
        <f t="shared" si="23"/>
        <v>NO Flow</v>
      </c>
    </row>
    <row r="458" spans="1:24">
      <c r="A458" s="3" t="s">
        <v>83</v>
      </c>
      <c r="B458" s="3" t="s">
        <v>588</v>
      </c>
      <c r="C458" s="3" t="s">
        <v>319</v>
      </c>
      <c r="D458" s="3" t="s">
        <v>60</v>
      </c>
      <c r="E458" s="12">
        <v>534134.54841408064</v>
      </c>
      <c r="F458" s="3" t="s">
        <v>60</v>
      </c>
      <c r="G458" s="12">
        <v>534134.54841408064</v>
      </c>
      <c r="H458" s="12">
        <v>-889.32999999999993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-889.32999999999993</v>
      </c>
      <c r="O458" s="12">
        <v>0</v>
      </c>
      <c r="P458" s="13">
        <v>0</v>
      </c>
      <c r="Q458" s="12">
        <v>0</v>
      </c>
      <c r="R458" s="12">
        <v>-686.76782887370166</v>
      </c>
      <c r="S458" s="12">
        <v>0</v>
      </c>
      <c r="T458" s="24" t="s">
        <v>782</v>
      </c>
      <c r="U458" s="3" t="s">
        <v>762</v>
      </c>
      <c r="V458">
        <f t="shared" si="21"/>
        <v>0</v>
      </c>
      <c r="W458">
        <f t="shared" si="22"/>
        <v>0</v>
      </c>
      <c r="X458" s="24" t="str">
        <f t="shared" si="23"/>
        <v>NO Flow</v>
      </c>
    </row>
    <row r="459" spans="1:24">
      <c r="A459" s="3" t="s">
        <v>87</v>
      </c>
      <c r="B459" s="3" t="s">
        <v>589</v>
      </c>
      <c r="C459" s="3" t="s">
        <v>251</v>
      </c>
      <c r="D459" s="3" t="s">
        <v>60</v>
      </c>
      <c r="E459" s="12">
        <v>100000</v>
      </c>
      <c r="F459" s="3" t="s">
        <v>60</v>
      </c>
      <c r="G459" s="12">
        <v>100000</v>
      </c>
      <c r="H459" s="12">
        <v>-60546.99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-60546.99</v>
      </c>
      <c r="O459" s="12">
        <v>0</v>
      </c>
      <c r="P459" s="13">
        <v>0</v>
      </c>
      <c r="Q459" s="12">
        <v>0</v>
      </c>
      <c r="R459" s="12">
        <v>-60546.99</v>
      </c>
      <c r="S459" s="12">
        <v>0</v>
      </c>
      <c r="T459" s="24" t="s">
        <v>3</v>
      </c>
      <c r="U459" s="3" t="s">
        <v>762</v>
      </c>
      <c r="V459">
        <f t="shared" si="21"/>
        <v>0</v>
      </c>
      <c r="W459">
        <f t="shared" si="22"/>
        <v>0</v>
      </c>
      <c r="X459" s="24" t="str">
        <f t="shared" si="23"/>
        <v>NO Flow</v>
      </c>
    </row>
    <row r="460" spans="1:24">
      <c r="A460" s="3" t="s">
        <v>89</v>
      </c>
      <c r="B460" s="3" t="s">
        <v>590</v>
      </c>
      <c r="C460" s="3" t="s">
        <v>251</v>
      </c>
      <c r="D460" s="3" t="s">
        <v>60</v>
      </c>
      <c r="E460" s="12">
        <v>100000</v>
      </c>
      <c r="F460" s="3" t="s">
        <v>60</v>
      </c>
      <c r="G460" s="12">
        <v>100000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3">
        <v>0</v>
      </c>
      <c r="Q460" s="12">
        <v>0</v>
      </c>
      <c r="R460" s="12">
        <v>0</v>
      </c>
      <c r="S460" s="12">
        <v>0</v>
      </c>
      <c r="T460" s="24" t="s">
        <v>3</v>
      </c>
      <c r="U460" s="3" t="s">
        <v>766</v>
      </c>
      <c r="V460">
        <f t="shared" si="21"/>
        <v>0</v>
      </c>
      <c r="W460">
        <f t="shared" si="22"/>
        <v>0</v>
      </c>
      <c r="X460" s="24" t="str">
        <f t="shared" si="23"/>
        <v>NO Flow</v>
      </c>
    </row>
    <row r="461" spans="1:24">
      <c r="A461" s="3" t="s">
        <v>6</v>
      </c>
      <c r="B461" s="3" t="s">
        <v>591</v>
      </c>
      <c r="C461" s="3" t="s">
        <v>251</v>
      </c>
      <c r="D461" s="3" t="s">
        <v>60</v>
      </c>
      <c r="E461" s="12">
        <v>100000</v>
      </c>
      <c r="F461" s="3" t="s">
        <v>60</v>
      </c>
      <c r="G461" s="12">
        <v>100000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3">
        <v>0</v>
      </c>
      <c r="Q461" s="12">
        <v>0</v>
      </c>
      <c r="R461" s="12">
        <v>0</v>
      </c>
      <c r="S461" s="12">
        <v>0</v>
      </c>
      <c r="T461" s="24" t="s">
        <v>3</v>
      </c>
      <c r="U461" s="3" t="s">
        <v>766</v>
      </c>
      <c r="V461">
        <f t="shared" si="21"/>
        <v>0</v>
      </c>
      <c r="W461">
        <f t="shared" si="22"/>
        <v>0</v>
      </c>
      <c r="X461" s="24" t="str">
        <f t="shared" si="23"/>
        <v>NO Flow</v>
      </c>
    </row>
    <row r="462" spans="1:24">
      <c r="A462" s="3" t="s">
        <v>6</v>
      </c>
      <c r="B462" s="3" t="s">
        <v>592</v>
      </c>
      <c r="C462" s="3" t="s">
        <v>242</v>
      </c>
      <c r="D462" s="3" t="s">
        <v>60</v>
      </c>
      <c r="E462" s="12">
        <v>100000</v>
      </c>
      <c r="F462" s="3" t="s">
        <v>60</v>
      </c>
      <c r="G462" s="12">
        <v>100000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3">
        <v>0</v>
      </c>
      <c r="Q462" s="12">
        <v>0</v>
      </c>
      <c r="R462" s="12">
        <v>0</v>
      </c>
      <c r="S462" s="12">
        <v>0</v>
      </c>
      <c r="T462" s="24" t="s">
        <v>3</v>
      </c>
      <c r="U462" s="3" t="s">
        <v>766</v>
      </c>
      <c r="V462">
        <f t="shared" si="21"/>
        <v>0</v>
      </c>
      <c r="W462">
        <f t="shared" si="22"/>
        <v>0</v>
      </c>
      <c r="X462" s="24" t="str">
        <f t="shared" si="23"/>
        <v>NO Flow</v>
      </c>
    </row>
    <row r="463" spans="1:24">
      <c r="A463" s="3" t="s">
        <v>6</v>
      </c>
      <c r="B463" s="3" t="s">
        <v>593</v>
      </c>
      <c r="C463" s="3" t="s">
        <v>247</v>
      </c>
      <c r="D463" s="3" t="s">
        <v>60</v>
      </c>
      <c r="E463" s="12">
        <v>100000</v>
      </c>
      <c r="F463" s="3" t="s">
        <v>60</v>
      </c>
      <c r="G463" s="12">
        <v>100000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3">
        <v>0</v>
      </c>
      <c r="Q463" s="12">
        <v>0</v>
      </c>
      <c r="R463" s="12">
        <v>0</v>
      </c>
      <c r="S463" s="12">
        <v>0</v>
      </c>
      <c r="T463" s="24" t="s">
        <v>3</v>
      </c>
      <c r="U463" s="3" t="s">
        <v>766</v>
      </c>
      <c r="V463">
        <f t="shared" si="21"/>
        <v>0</v>
      </c>
      <c r="W463">
        <f t="shared" si="22"/>
        <v>0</v>
      </c>
      <c r="X463" s="24" t="str">
        <f t="shared" si="23"/>
        <v>NO Flow</v>
      </c>
    </row>
    <row r="464" spans="1:24">
      <c r="A464" s="3" t="s">
        <v>6</v>
      </c>
      <c r="B464" s="3" t="s">
        <v>594</v>
      </c>
      <c r="C464" s="3" t="s">
        <v>258</v>
      </c>
      <c r="D464" s="3" t="s">
        <v>60</v>
      </c>
      <c r="E464" s="12">
        <v>100000</v>
      </c>
      <c r="F464" s="3" t="s">
        <v>60</v>
      </c>
      <c r="G464" s="12">
        <v>100000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3">
        <v>0</v>
      </c>
      <c r="Q464" s="12">
        <v>0</v>
      </c>
      <c r="R464" s="12">
        <v>0</v>
      </c>
      <c r="S464" s="12">
        <v>0</v>
      </c>
      <c r="T464" s="24" t="s">
        <v>3</v>
      </c>
      <c r="U464" s="3" t="s">
        <v>766</v>
      </c>
      <c r="V464">
        <f t="shared" si="21"/>
        <v>0</v>
      </c>
      <c r="W464">
        <f t="shared" si="22"/>
        <v>0</v>
      </c>
      <c r="X464" s="24" t="str">
        <f t="shared" si="23"/>
        <v>NO Flow</v>
      </c>
    </row>
    <row r="465" spans="1:24">
      <c r="A465" s="3" t="s">
        <v>90</v>
      </c>
      <c r="B465" s="3" t="s">
        <v>595</v>
      </c>
      <c r="C465" s="3" t="s">
        <v>319</v>
      </c>
      <c r="D465" s="3" t="s">
        <v>60</v>
      </c>
      <c r="E465" s="12">
        <v>250000</v>
      </c>
      <c r="F465" s="3" t="s">
        <v>60</v>
      </c>
      <c r="G465" s="12">
        <v>250000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3">
        <v>0</v>
      </c>
      <c r="Q465" s="12">
        <v>0</v>
      </c>
      <c r="R465" s="12">
        <v>0</v>
      </c>
      <c r="S465" s="12">
        <v>0</v>
      </c>
      <c r="T465" s="24" t="s">
        <v>3</v>
      </c>
      <c r="U465" s="3" t="s">
        <v>766</v>
      </c>
      <c r="V465">
        <f t="shared" si="21"/>
        <v>0</v>
      </c>
      <c r="W465">
        <f t="shared" si="22"/>
        <v>0</v>
      </c>
      <c r="X465" s="24" t="str">
        <f t="shared" si="23"/>
        <v>NO Flow</v>
      </c>
    </row>
    <row r="466" spans="1:24">
      <c r="A466" s="3" t="s">
        <v>6</v>
      </c>
      <c r="B466" s="3" t="s">
        <v>596</v>
      </c>
      <c r="C466" s="3" t="s">
        <v>568</v>
      </c>
      <c r="D466" s="3" t="s">
        <v>60</v>
      </c>
      <c r="E466" s="12">
        <v>100000</v>
      </c>
      <c r="F466" s="3" t="s">
        <v>60</v>
      </c>
      <c r="G466" s="12">
        <v>100000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3">
        <v>0</v>
      </c>
      <c r="Q466" s="12">
        <v>0</v>
      </c>
      <c r="R466" s="12">
        <v>0</v>
      </c>
      <c r="S466" s="12">
        <v>0</v>
      </c>
      <c r="T466" s="24" t="s">
        <v>3</v>
      </c>
      <c r="U466" s="3" t="s">
        <v>766</v>
      </c>
      <c r="V466">
        <f t="shared" si="21"/>
        <v>0</v>
      </c>
      <c r="W466">
        <f t="shared" si="22"/>
        <v>0</v>
      </c>
      <c r="X466" s="24" t="str">
        <f t="shared" si="23"/>
        <v>NO Flow</v>
      </c>
    </row>
    <row r="467" spans="1:24">
      <c r="A467" s="3" t="s">
        <v>29</v>
      </c>
      <c r="B467" s="3" t="s">
        <v>597</v>
      </c>
      <c r="C467" s="3" t="s">
        <v>251</v>
      </c>
      <c r="D467" s="3" t="s">
        <v>60</v>
      </c>
      <c r="E467" s="12">
        <v>50000</v>
      </c>
      <c r="F467" s="3" t="s">
        <v>60</v>
      </c>
      <c r="G467" s="12">
        <v>50000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3">
        <v>0</v>
      </c>
      <c r="Q467" s="12">
        <v>0</v>
      </c>
      <c r="R467" s="12">
        <v>0</v>
      </c>
      <c r="S467" s="12">
        <v>0</v>
      </c>
      <c r="T467" s="24" t="s">
        <v>3</v>
      </c>
      <c r="U467" s="3" t="s">
        <v>766</v>
      </c>
      <c r="V467">
        <f t="shared" si="21"/>
        <v>0</v>
      </c>
      <c r="W467">
        <f t="shared" si="22"/>
        <v>0</v>
      </c>
      <c r="X467" s="24" t="str">
        <f t="shared" si="23"/>
        <v>NO Flow</v>
      </c>
    </row>
    <row r="468" spans="1:24">
      <c r="A468" s="3" t="s">
        <v>26</v>
      </c>
      <c r="B468" s="3" t="s">
        <v>598</v>
      </c>
      <c r="C468" s="3" t="s">
        <v>251</v>
      </c>
      <c r="D468" s="3" t="s">
        <v>60</v>
      </c>
      <c r="E468" s="12">
        <v>50000</v>
      </c>
      <c r="F468" s="3" t="s">
        <v>60</v>
      </c>
      <c r="G468" s="12">
        <v>50000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3">
        <v>0</v>
      </c>
      <c r="Q468" s="12">
        <v>0</v>
      </c>
      <c r="R468" s="12">
        <v>0</v>
      </c>
      <c r="S468" s="12">
        <v>0</v>
      </c>
      <c r="T468" s="24" t="s">
        <v>3</v>
      </c>
      <c r="U468" s="3" t="s">
        <v>766</v>
      </c>
      <c r="V468">
        <f t="shared" si="21"/>
        <v>0</v>
      </c>
      <c r="W468">
        <f t="shared" si="22"/>
        <v>0</v>
      </c>
      <c r="X468" s="24" t="str">
        <f t="shared" si="23"/>
        <v>NO Flow</v>
      </c>
    </row>
    <row r="469" spans="1:24">
      <c r="A469" s="3" t="s">
        <v>61</v>
      </c>
      <c r="B469" s="3" t="s">
        <v>599</v>
      </c>
      <c r="C469" s="3" t="s">
        <v>258</v>
      </c>
      <c r="D469" s="3" t="s">
        <v>60</v>
      </c>
      <c r="E469" s="12">
        <v>100000</v>
      </c>
      <c r="F469" s="3" t="s">
        <v>60</v>
      </c>
      <c r="G469" s="12">
        <v>100000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3">
        <v>0</v>
      </c>
      <c r="Q469" s="12">
        <v>0</v>
      </c>
      <c r="R469" s="12">
        <v>0</v>
      </c>
      <c r="S469" s="12">
        <v>0</v>
      </c>
      <c r="T469" s="24" t="s">
        <v>3</v>
      </c>
      <c r="U469" s="3" t="s">
        <v>766</v>
      </c>
      <c r="V469">
        <f t="shared" si="21"/>
        <v>0</v>
      </c>
      <c r="W469">
        <f t="shared" si="22"/>
        <v>0</v>
      </c>
      <c r="X469" s="24" t="str">
        <f t="shared" si="23"/>
        <v>NO Flow</v>
      </c>
    </row>
    <row r="470" spans="1:24">
      <c r="A470" s="3" t="s">
        <v>65</v>
      </c>
      <c r="B470" s="3" t="s">
        <v>600</v>
      </c>
      <c r="C470" s="3" t="s">
        <v>258</v>
      </c>
      <c r="D470" s="3" t="s">
        <v>60</v>
      </c>
      <c r="E470" s="12">
        <v>100000</v>
      </c>
      <c r="F470" s="3" t="s">
        <v>60</v>
      </c>
      <c r="G470" s="12">
        <v>100000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3">
        <v>0</v>
      </c>
      <c r="Q470" s="12">
        <v>0</v>
      </c>
      <c r="R470" s="12">
        <v>0</v>
      </c>
      <c r="S470" s="12">
        <v>0</v>
      </c>
      <c r="T470" s="24" t="s">
        <v>3</v>
      </c>
      <c r="U470" s="3" t="s">
        <v>766</v>
      </c>
      <c r="V470">
        <f t="shared" si="21"/>
        <v>0</v>
      </c>
      <c r="W470">
        <f t="shared" si="22"/>
        <v>0</v>
      </c>
      <c r="X470" s="24" t="str">
        <f t="shared" si="23"/>
        <v>NO Flow</v>
      </c>
    </row>
    <row r="471" spans="1:24">
      <c r="A471" s="3" t="s">
        <v>81</v>
      </c>
      <c r="B471" s="3" t="s">
        <v>601</v>
      </c>
      <c r="C471" s="3" t="s">
        <v>258</v>
      </c>
      <c r="D471" s="3" t="s">
        <v>60</v>
      </c>
      <c r="E471" s="12">
        <v>100000</v>
      </c>
      <c r="F471" s="3" t="s">
        <v>60</v>
      </c>
      <c r="G471" s="12">
        <v>100000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3">
        <v>0</v>
      </c>
      <c r="Q471" s="12">
        <v>0</v>
      </c>
      <c r="R471" s="12">
        <v>0</v>
      </c>
      <c r="S471" s="12">
        <v>0</v>
      </c>
      <c r="T471" s="24" t="s">
        <v>3</v>
      </c>
      <c r="U471" s="3" t="s">
        <v>766</v>
      </c>
      <c r="V471">
        <f t="shared" si="21"/>
        <v>0</v>
      </c>
      <c r="W471">
        <f t="shared" si="22"/>
        <v>0</v>
      </c>
      <c r="X471" s="24" t="str">
        <f t="shared" si="23"/>
        <v>NO Flow</v>
      </c>
    </row>
    <row r="472" spans="1:24">
      <c r="A472" s="3" t="s">
        <v>80</v>
      </c>
      <c r="B472" s="3" t="s">
        <v>602</v>
      </c>
      <c r="C472" s="3" t="s">
        <v>258</v>
      </c>
      <c r="D472" s="3" t="s">
        <v>60</v>
      </c>
      <c r="E472" s="12">
        <v>100000</v>
      </c>
      <c r="F472" s="3" t="s">
        <v>60</v>
      </c>
      <c r="G472" s="12">
        <v>100000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3">
        <v>0</v>
      </c>
      <c r="Q472" s="12">
        <v>0</v>
      </c>
      <c r="R472" s="12">
        <v>0</v>
      </c>
      <c r="S472" s="12">
        <v>0</v>
      </c>
      <c r="T472" s="24" t="s">
        <v>3</v>
      </c>
      <c r="U472" s="3" t="s">
        <v>766</v>
      </c>
      <c r="V472">
        <f t="shared" si="21"/>
        <v>0</v>
      </c>
      <c r="W472">
        <f t="shared" si="22"/>
        <v>0</v>
      </c>
      <c r="X472" s="24" t="str">
        <f t="shared" si="23"/>
        <v>NO Flow</v>
      </c>
    </row>
    <row r="473" spans="1:24">
      <c r="A473" s="3" t="s">
        <v>79</v>
      </c>
      <c r="B473" s="3" t="s">
        <v>603</v>
      </c>
      <c r="C473" s="3" t="s">
        <v>258</v>
      </c>
      <c r="D473" s="3" t="s">
        <v>60</v>
      </c>
      <c r="E473" s="12">
        <v>100000</v>
      </c>
      <c r="F473" s="3" t="s">
        <v>60</v>
      </c>
      <c r="G473" s="12">
        <v>100000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3">
        <v>0</v>
      </c>
      <c r="Q473" s="12">
        <v>0</v>
      </c>
      <c r="R473" s="12">
        <v>0</v>
      </c>
      <c r="S473" s="12">
        <v>0</v>
      </c>
      <c r="T473" s="24" t="s">
        <v>3</v>
      </c>
      <c r="U473" s="3" t="s">
        <v>772</v>
      </c>
      <c r="V473">
        <f t="shared" si="21"/>
        <v>0</v>
      </c>
      <c r="W473">
        <f t="shared" si="22"/>
        <v>0</v>
      </c>
      <c r="X473" s="24" t="str">
        <f t="shared" si="23"/>
        <v>NO Flow</v>
      </c>
    </row>
    <row r="474" spans="1:24">
      <c r="A474" s="3" t="s">
        <v>79</v>
      </c>
      <c r="B474" s="3" t="s">
        <v>603</v>
      </c>
      <c r="C474" s="3" t="s">
        <v>258</v>
      </c>
      <c r="D474" s="3" t="s">
        <v>60</v>
      </c>
      <c r="E474" s="12">
        <v>100000</v>
      </c>
      <c r="F474" s="3" t="s">
        <v>60</v>
      </c>
      <c r="G474" s="12">
        <v>100000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3">
        <v>0</v>
      </c>
      <c r="Q474" s="12">
        <v>0</v>
      </c>
      <c r="R474" s="12">
        <v>0</v>
      </c>
      <c r="S474" s="12">
        <v>0</v>
      </c>
      <c r="T474" s="24" t="s">
        <v>3</v>
      </c>
      <c r="U474" s="3" t="s">
        <v>768</v>
      </c>
      <c r="V474">
        <f t="shared" si="21"/>
        <v>0</v>
      </c>
      <c r="W474">
        <f t="shared" si="22"/>
        <v>0</v>
      </c>
      <c r="X474" s="24" t="str">
        <f t="shared" si="23"/>
        <v>NO Flow</v>
      </c>
    </row>
    <row r="475" spans="1:24">
      <c r="A475" s="3" t="s">
        <v>74</v>
      </c>
      <c r="B475" s="3" t="s">
        <v>604</v>
      </c>
      <c r="C475" s="3" t="s">
        <v>258</v>
      </c>
      <c r="D475" s="3" t="s">
        <v>60</v>
      </c>
      <c r="E475" s="12">
        <v>100000</v>
      </c>
      <c r="F475" s="3" t="s">
        <v>60</v>
      </c>
      <c r="G475" s="12">
        <v>100000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3">
        <v>0</v>
      </c>
      <c r="Q475" s="12">
        <v>0</v>
      </c>
      <c r="R475" s="12">
        <v>0</v>
      </c>
      <c r="S475" s="12">
        <v>0</v>
      </c>
      <c r="T475" s="24" t="s">
        <v>3</v>
      </c>
      <c r="U475" s="3" t="s">
        <v>768</v>
      </c>
      <c r="V475">
        <f t="shared" si="21"/>
        <v>0</v>
      </c>
      <c r="W475">
        <f t="shared" si="22"/>
        <v>0</v>
      </c>
      <c r="X475" s="24" t="str">
        <f t="shared" si="23"/>
        <v>NO Flow</v>
      </c>
    </row>
    <row r="476" spans="1:24">
      <c r="A476" s="3" t="s">
        <v>74</v>
      </c>
      <c r="B476" s="3" t="s">
        <v>604</v>
      </c>
      <c r="C476" s="3" t="s">
        <v>258</v>
      </c>
      <c r="D476" s="3" t="s">
        <v>60</v>
      </c>
      <c r="E476" s="12">
        <v>100000</v>
      </c>
      <c r="F476" s="3" t="s">
        <v>60</v>
      </c>
      <c r="G476" s="12">
        <v>100000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3">
        <v>0</v>
      </c>
      <c r="Q476" s="12">
        <v>0</v>
      </c>
      <c r="R476" s="12">
        <v>0</v>
      </c>
      <c r="S476" s="12">
        <v>0</v>
      </c>
      <c r="T476" s="24" t="s">
        <v>3</v>
      </c>
      <c r="U476" s="3" t="s">
        <v>772</v>
      </c>
      <c r="V476">
        <f t="shared" si="21"/>
        <v>0</v>
      </c>
      <c r="W476">
        <f t="shared" si="22"/>
        <v>0</v>
      </c>
      <c r="X476" s="24" t="str">
        <f t="shared" si="23"/>
        <v>NO Flow</v>
      </c>
    </row>
    <row r="477" spans="1:24">
      <c r="A477" s="3" t="s">
        <v>72</v>
      </c>
      <c r="B477" s="3" t="s">
        <v>605</v>
      </c>
      <c r="C477" s="3" t="s">
        <v>258</v>
      </c>
      <c r="D477" s="3" t="s">
        <v>60</v>
      </c>
      <c r="E477" s="12">
        <v>100000</v>
      </c>
      <c r="F477" s="3" t="s">
        <v>60</v>
      </c>
      <c r="G477" s="12">
        <v>100000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3">
        <v>0</v>
      </c>
      <c r="Q477" s="12">
        <v>0</v>
      </c>
      <c r="R477" s="12">
        <v>0</v>
      </c>
      <c r="S477" s="12">
        <v>0</v>
      </c>
      <c r="T477" s="24" t="s">
        <v>3</v>
      </c>
      <c r="U477" s="3" t="s">
        <v>766</v>
      </c>
      <c r="V477">
        <f t="shared" si="21"/>
        <v>0</v>
      </c>
      <c r="W477">
        <f t="shared" si="22"/>
        <v>0</v>
      </c>
      <c r="X477" s="24" t="str">
        <f t="shared" si="23"/>
        <v>NO Flow</v>
      </c>
    </row>
    <row r="478" spans="1:24">
      <c r="A478" s="3" t="s">
        <v>73</v>
      </c>
      <c r="B478" s="3" t="s">
        <v>606</v>
      </c>
      <c r="C478" s="3" t="s">
        <v>258</v>
      </c>
      <c r="D478" s="3" t="s">
        <v>60</v>
      </c>
      <c r="E478" s="12">
        <v>100000</v>
      </c>
      <c r="F478" s="3" t="s">
        <v>60</v>
      </c>
      <c r="G478" s="12">
        <v>100000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3">
        <v>0</v>
      </c>
      <c r="Q478" s="12">
        <v>0</v>
      </c>
      <c r="R478" s="12">
        <v>0</v>
      </c>
      <c r="S478" s="12">
        <v>0</v>
      </c>
      <c r="T478" s="24" t="s">
        <v>3</v>
      </c>
      <c r="U478" s="3" t="s">
        <v>766</v>
      </c>
      <c r="V478">
        <f t="shared" si="21"/>
        <v>0</v>
      </c>
      <c r="W478">
        <f t="shared" si="22"/>
        <v>0</v>
      </c>
      <c r="X478" s="24" t="str">
        <f t="shared" si="23"/>
        <v>NO Flow</v>
      </c>
    </row>
    <row r="479" spans="1:24">
      <c r="A479" s="3" t="s">
        <v>75</v>
      </c>
      <c r="B479" s="3" t="s">
        <v>607</v>
      </c>
      <c r="C479" s="3" t="s">
        <v>258</v>
      </c>
      <c r="D479" s="3" t="s">
        <v>60</v>
      </c>
      <c r="E479" s="12">
        <v>100000</v>
      </c>
      <c r="F479" s="3" t="s">
        <v>60</v>
      </c>
      <c r="G479" s="12">
        <v>100000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3">
        <v>0</v>
      </c>
      <c r="Q479" s="12">
        <v>0</v>
      </c>
      <c r="R479" s="12">
        <v>0</v>
      </c>
      <c r="S479" s="12">
        <v>0</v>
      </c>
      <c r="T479" s="24" t="s">
        <v>3</v>
      </c>
      <c r="U479" s="3" t="s">
        <v>766</v>
      </c>
      <c r="V479">
        <f t="shared" si="21"/>
        <v>0</v>
      </c>
      <c r="W479">
        <f t="shared" si="22"/>
        <v>0</v>
      </c>
      <c r="X479" s="24" t="str">
        <f t="shared" si="23"/>
        <v>NO Flow</v>
      </c>
    </row>
    <row r="480" spans="1:24">
      <c r="A480" s="3" t="s">
        <v>76</v>
      </c>
      <c r="B480" s="3" t="s">
        <v>608</v>
      </c>
      <c r="C480" s="3" t="s">
        <v>258</v>
      </c>
      <c r="D480" s="3" t="s">
        <v>60</v>
      </c>
      <c r="E480" s="12">
        <v>100000</v>
      </c>
      <c r="F480" s="3" t="s">
        <v>60</v>
      </c>
      <c r="G480" s="12">
        <v>100000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3">
        <v>0</v>
      </c>
      <c r="Q480" s="12">
        <v>0</v>
      </c>
      <c r="R480" s="12">
        <v>0</v>
      </c>
      <c r="S480" s="12">
        <v>0</v>
      </c>
      <c r="T480" s="24" t="s">
        <v>3</v>
      </c>
      <c r="U480" s="3" t="s">
        <v>766</v>
      </c>
      <c r="V480">
        <f t="shared" si="21"/>
        <v>0</v>
      </c>
      <c r="W480">
        <f t="shared" si="22"/>
        <v>0</v>
      </c>
      <c r="X480" s="24" t="str">
        <f t="shared" si="23"/>
        <v>NO Flow</v>
      </c>
    </row>
    <row r="481" spans="1:24">
      <c r="A481" s="3" t="s">
        <v>77</v>
      </c>
      <c r="B481" s="3" t="s">
        <v>609</v>
      </c>
      <c r="C481" s="3" t="s">
        <v>258</v>
      </c>
      <c r="D481" s="3" t="s">
        <v>60</v>
      </c>
      <c r="E481" s="12">
        <v>100000</v>
      </c>
      <c r="F481" s="3" t="s">
        <v>60</v>
      </c>
      <c r="G481" s="12">
        <v>100000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3">
        <v>0</v>
      </c>
      <c r="Q481" s="12">
        <v>0</v>
      </c>
      <c r="R481" s="12">
        <v>0</v>
      </c>
      <c r="S481" s="12">
        <v>0</v>
      </c>
      <c r="T481" s="24" t="s">
        <v>3</v>
      </c>
      <c r="U481" s="3" t="s">
        <v>766</v>
      </c>
      <c r="V481">
        <f t="shared" si="21"/>
        <v>0</v>
      </c>
      <c r="W481">
        <f t="shared" si="22"/>
        <v>0</v>
      </c>
      <c r="X481" s="24" t="str">
        <f t="shared" si="23"/>
        <v>NO Flow</v>
      </c>
    </row>
    <row r="482" spans="1:24">
      <c r="A482" s="3" t="s">
        <v>78</v>
      </c>
      <c r="B482" s="3" t="s">
        <v>610</v>
      </c>
      <c r="C482" s="3" t="s">
        <v>258</v>
      </c>
      <c r="D482" s="3" t="s">
        <v>60</v>
      </c>
      <c r="E482" s="12">
        <v>100000</v>
      </c>
      <c r="F482" s="3" t="s">
        <v>60</v>
      </c>
      <c r="G482" s="12">
        <v>100000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3">
        <v>0</v>
      </c>
      <c r="Q482" s="12">
        <v>0</v>
      </c>
      <c r="R482" s="12">
        <v>0</v>
      </c>
      <c r="S482" s="12">
        <v>0</v>
      </c>
      <c r="T482" s="24" t="s">
        <v>3</v>
      </c>
      <c r="U482" s="3" t="s">
        <v>766</v>
      </c>
      <c r="V482">
        <f t="shared" si="21"/>
        <v>0</v>
      </c>
      <c r="W482">
        <f t="shared" si="22"/>
        <v>0</v>
      </c>
      <c r="X482" s="24" t="str">
        <f t="shared" si="23"/>
        <v>NO Flow</v>
      </c>
    </row>
    <row r="483" spans="1:24">
      <c r="A483" s="3" t="s">
        <v>26</v>
      </c>
      <c r="B483" s="3" t="s">
        <v>611</v>
      </c>
      <c r="C483" s="3" t="s">
        <v>779</v>
      </c>
      <c r="D483" s="3" t="s">
        <v>60</v>
      </c>
      <c r="E483" s="12">
        <v>0</v>
      </c>
      <c r="F483" s="3" t="s">
        <v>60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3">
        <v>0</v>
      </c>
      <c r="Q483" s="12">
        <v>0</v>
      </c>
      <c r="R483" s="12">
        <v>0</v>
      </c>
      <c r="S483" s="12">
        <v>0</v>
      </c>
      <c r="T483" s="24" t="s">
        <v>3</v>
      </c>
      <c r="U483" s="3" t="s">
        <v>766</v>
      </c>
      <c r="V483">
        <f t="shared" si="21"/>
        <v>0</v>
      </c>
      <c r="W483">
        <f t="shared" si="22"/>
        <v>0</v>
      </c>
      <c r="X483" s="24" t="str">
        <f t="shared" si="23"/>
        <v>NO Flow</v>
      </c>
    </row>
    <row r="484" spans="1:24">
      <c r="A484" s="3" t="s">
        <v>28</v>
      </c>
      <c r="B484" s="3" t="s">
        <v>612</v>
      </c>
      <c r="C484" s="3" t="s">
        <v>779</v>
      </c>
      <c r="D484" s="3" t="s">
        <v>60</v>
      </c>
      <c r="E484" s="12">
        <v>0</v>
      </c>
      <c r="F484" s="3" t="s">
        <v>60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3">
        <v>0</v>
      </c>
      <c r="Q484" s="12">
        <v>0</v>
      </c>
      <c r="R484" s="12">
        <v>0</v>
      </c>
      <c r="S484" s="12">
        <v>0</v>
      </c>
      <c r="T484" s="24" t="s">
        <v>3</v>
      </c>
      <c r="U484" s="3" t="s">
        <v>766</v>
      </c>
      <c r="V484">
        <f t="shared" si="21"/>
        <v>0</v>
      </c>
      <c r="W484">
        <f t="shared" si="22"/>
        <v>0</v>
      </c>
      <c r="X484" s="24" t="str">
        <f t="shared" si="23"/>
        <v>NO Flow</v>
      </c>
    </row>
    <row r="485" spans="1:24">
      <c r="A485" s="3" t="s">
        <v>27</v>
      </c>
      <c r="B485" s="3" t="s">
        <v>613</v>
      </c>
      <c r="C485" s="3" t="s">
        <v>779</v>
      </c>
      <c r="D485" s="3" t="s">
        <v>60</v>
      </c>
      <c r="E485" s="12">
        <v>0</v>
      </c>
      <c r="F485" s="3" t="s">
        <v>60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3">
        <v>0</v>
      </c>
      <c r="Q485" s="12">
        <v>0</v>
      </c>
      <c r="R485" s="12">
        <v>0</v>
      </c>
      <c r="S485" s="12">
        <v>0</v>
      </c>
      <c r="T485" s="24" t="s">
        <v>3</v>
      </c>
      <c r="U485" s="3" t="s">
        <v>766</v>
      </c>
      <c r="V485">
        <f t="shared" si="21"/>
        <v>0</v>
      </c>
      <c r="W485">
        <f t="shared" si="22"/>
        <v>0</v>
      </c>
      <c r="X485" s="24" t="str">
        <f t="shared" si="23"/>
        <v>NO Flow</v>
      </c>
    </row>
    <row r="486" spans="1:24">
      <c r="A486" s="3" t="s">
        <v>29</v>
      </c>
      <c r="B486" s="3" t="s">
        <v>614</v>
      </c>
      <c r="C486" s="3" t="s">
        <v>779</v>
      </c>
      <c r="D486" s="3" t="s">
        <v>60</v>
      </c>
      <c r="E486" s="12">
        <v>0</v>
      </c>
      <c r="F486" s="3" t="s">
        <v>60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3">
        <v>0</v>
      </c>
      <c r="Q486" s="12">
        <v>0</v>
      </c>
      <c r="R486" s="12">
        <v>0</v>
      </c>
      <c r="S486" s="12">
        <v>0</v>
      </c>
      <c r="T486" s="24" t="s">
        <v>3</v>
      </c>
      <c r="U486" s="3" t="s">
        <v>766</v>
      </c>
      <c r="V486">
        <f t="shared" si="21"/>
        <v>0</v>
      </c>
      <c r="W486">
        <f t="shared" si="22"/>
        <v>0</v>
      </c>
      <c r="X486" s="24" t="str">
        <f t="shared" si="23"/>
        <v>NO Flow</v>
      </c>
    </row>
    <row r="487" spans="1:24">
      <c r="A487" s="3" t="s">
        <v>92</v>
      </c>
      <c r="B487" s="3" t="s">
        <v>615</v>
      </c>
      <c r="C487" s="3" t="s">
        <v>289</v>
      </c>
      <c r="D487" s="3" t="s">
        <v>60</v>
      </c>
      <c r="E487" s="12">
        <v>250000</v>
      </c>
      <c r="F487" s="3" t="s">
        <v>60</v>
      </c>
      <c r="G487" s="12">
        <v>250000</v>
      </c>
      <c r="H487" s="12">
        <v>4812101.9134023003</v>
      </c>
      <c r="I487" s="12">
        <v>4890000</v>
      </c>
      <c r="J487" s="12">
        <v>0</v>
      </c>
      <c r="K487" s="12">
        <v>0</v>
      </c>
      <c r="L487" s="12">
        <v>0</v>
      </c>
      <c r="M487" s="12">
        <v>0</v>
      </c>
      <c r="N487" s="12">
        <v>4812101.9134023003</v>
      </c>
      <c r="O487" s="12">
        <v>0</v>
      </c>
      <c r="P487" s="13">
        <v>0</v>
      </c>
      <c r="Q487" s="12">
        <v>0</v>
      </c>
      <c r="R487" s="12">
        <v>5671062.6056994386</v>
      </c>
      <c r="S487" s="12">
        <v>0</v>
      </c>
      <c r="T487" s="24" t="s">
        <v>775</v>
      </c>
      <c r="U487" s="3" t="s">
        <v>766</v>
      </c>
      <c r="V487">
        <f t="shared" si="21"/>
        <v>0</v>
      </c>
      <c r="W487">
        <f t="shared" si="22"/>
        <v>0</v>
      </c>
      <c r="X487" s="24" t="str">
        <f t="shared" si="23"/>
        <v>NO Flow</v>
      </c>
    </row>
    <row r="488" spans="1:24">
      <c r="A488" s="3" t="s">
        <v>92</v>
      </c>
      <c r="B488" s="3" t="s">
        <v>783</v>
      </c>
      <c r="C488" s="3" t="s">
        <v>568</v>
      </c>
      <c r="D488" s="3" t="s">
        <v>60</v>
      </c>
      <c r="E488" s="12">
        <v>250000</v>
      </c>
      <c r="F488" s="3" t="s">
        <v>60</v>
      </c>
      <c r="G488" s="12">
        <v>250000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3">
        <v>0</v>
      </c>
      <c r="Q488" s="12">
        <v>0</v>
      </c>
      <c r="R488" s="12">
        <v>0</v>
      </c>
      <c r="S488" s="12">
        <v>0</v>
      </c>
      <c r="T488" s="24" t="s">
        <v>775</v>
      </c>
      <c r="U488" s="3" t="s">
        <v>766</v>
      </c>
      <c r="V488">
        <f t="shared" si="21"/>
        <v>0</v>
      </c>
      <c r="W488">
        <f t="shared" si="22"/>
        <v>0</v>
      </c>
      <c r="X488" s="24" t="str">
        <f t="shared" si="23"/>
        <v>NO Flow</v>
      </c>
    </row>
    <row r="489" spans="1:24">
      <c r="A489" s="3" t="s">
        <v>93</v>
      </c>
      <c r="B489" s="3" t="s">
        <v>616</v>
      </c>
      <c r="C489" s="3" t="s">
        <v>289</v>
      </c>
      <c r="D489" s="3" t="s">
        <v>60</v>
      </c>
      <c r="E489" s="12">
        <v>250000</v>
      </c>
      <c r="F489" s="3" t="s">
        <v>60</v>
      </c>
      <c r="G489" s="12">
        <v>250000</v>
      </c>
      <c r="H489" s="12">
        <v>470015.30848808598</v>
      </c>
      <c r="I489" s="12">
        <v>390000</v>
      </c>
      <c r="J489" s="12">
        <v>0</v>
      </c>
      <c r="K489" s="12">
        <v>0</v>
      </c>
      <c r="L489" s="12">
        <v>0</v>
      </c>
      <c r="M489" s="12">
        <v>0</v>
      </c>
      <c r="N489" s="12">
        <v>470015.30848808598</v>
      </c>
      <c r="O489" s="12">
        <v>0</v>
      </c>
      <c r="P489" s="13">
        <v>0</v>
      </c>
      <c r="Q489" s="12">
        <v>0</v>
      </c>
      <c r="R489" s="12">
        <v>553913.08996373508</v>
      </c>
      <c r="S489" s="12">
        <v>0</v>
      </c>
      <c r="T489" s="24" t="s">
        <v>775</v>
      </c>
      <c r="U489" s="3" t="s">
        <v>766</v>
      </c>
      <c r="V489">
        <f t="shared" si="21"/>
        <v>0</v>
      </c>
      <c r="W489">
        <f t="shared" si="22"/>
        <v>0</v>
      </c>
      <c r="X489" s="24" t="str">
        <f t="shared" si="23"/>
        <v>NO Flow</v>
      </c>
    </row>
    <row r="490" spans="1:24">
      <c r="A490" s="3" t="s">
        <v>94</v>
      </c>
      <c r="B490" s="3" t="s">
        <v>617</v>
      </c>
      <c r="C490" s="3" t="s">
        <v>289</v>
      </c>
      <c r="D490" s="3" t="s">
        <v>60</v>
      </c>
      <c r="E490" s="12">
        <v>250000</v>
      </c>
      <c r="F490" s="3" t="s">
        <v>60</v>
      </c>
      <c r="G490" s="12">
        <v>250000</v>
      </c>
      <c r="H490" s="12">
        <v>395982.47406218597</v>
      </c>
      <c r="I490" s="12">
        <v>0</v>
      </c>
      <c r="J490" s="12">
        <v>0</v>
      </c>
      <c r="K490" s="12">
        <v>-400000</v>
      </c>
      <c r="L490" s="12">
        <v>0</v>
      </c>
      <c r="M490" s="12">
        <v>400000</v>
      </c>
      <c r="N490" s="12">
        <v>395982.47406218597</v>
      </c>
      <c r="O490" s="12">
        <v>0</v>
      </c>
      <c r="P490" s="13">
        <v>0</v>
      </c>
      <c r="Q490" s="12">
        <v>0</v>
      </c>
      <c r="R490" s="12">
        <v>466665.38688883977</v>
      </c>
      <c r="S490" s="12">
        <v>471400.04162462358</v>
      </c>
      <c r="T490" s="24" t="s">
        <v>775</v>
      </c>
      <c r="U490" s="3" t="s">
        <v>765</v>
      </c>
      <c r="V490">
        <f t="shared" si="21"/>
        <v>0</v>
      </c>
      <c r="W490">
        <f t="shared" si="22"/>
        <v>0</v>
      </c>
      <c r="X490" s="24" t="str">
        <f t="shared" si="23"/>
        <v>NO Flow</v>
      </c>
    </row>
    <row r="491" spans="1:24">
      <c r="A491" s="3" t="s">
        <v>94</v>
      </c>
      <c r="B491" s="3" t="s">
        <v>617</v>
      </c>
      <c r="C491" s="3" t="s">
        <v>289</v>
      </c>
      <c r="D491" s="3" t="s">
        <v>60</v>
      </c>
      <c r="E491" s="12">
        <v>250000</v>
      </c>
      <c r="F491" s="3" t="s">
        <v>60</v>
      </c>
      <c r="G491" s="12">
        <v>250000</v>
      </c>
      <c r="H491" s="12">
        <v>395982.47406218597</v>
      </c>
      <c r="I491" s="12">
        <v>0</v>
      </c>
      <c r="J491" s="12">
        <v>0</v>
      </c>
      <c r="K491" s="12">
        <v>-400000</v>
      </c>
      <c r="L491" s="12">
        <v>0</v>
      </c>
      <c r="M491" s="12">
        <v>400000</v>
      </c>
      <c r="N491" s="12">
        <v>395982.47406218597</v>
      </c>
      <c r="O491" s="12">
        <v>0</v>
      </c>
      <c r="P491" s="13">
        <v>0</v>
      </c>
      <c r="Q491" s="12">
        <v>0</v>
      </c>
      <c r="R491" s="12">
        <v>466665.38688883977</v>
      </c>
      <c r="S491" s="12">
        <v>471400.04162462358</v>
      </c>
      <c r="T491" s="24" t="s">
        <v>775</v>
      </c>
      <c r="U491" s="3" t="s">
        <v>763</v>
      </c>
      <c r="V491">
        <f t="shared" si="21"/>
        <v>0</v>
      </c>
      <c r="W491">
        <f t="shared" si="22"/>
        <v>1</v>
      </c>
      <c r="X491" s="24" t="str">
        <f t="shared" si="23"/>
        <v>Inflow</v>
      </c>
    </row>
    <row r="492" spans="1:24">
      <c r="A492" s="3" t="s">
        <v>95</v>
      </c>
      <c r="B492" s="3" t="s">
        <v>618</v>
      </c>
      <c r="C492" s="3" t="s">
        <v>289</v>
      </c>
      <c r="D492" s="3" t="s">
        <v>60</v>
      </c>
      <c r="E492" s="12">
        <v>250000</v>
      </c>
      <c r="F492" s="3" t="s">
        <v>60</v>
      </c>
      <c r="G492" s="12">
        <v>250000</v>
      </c>
      <c r="H492" s="12">
        <v>667595.80062763405</v>
      </c>
      <c r="I492" s="12">
        <v>680000</v>
      </c>
      <c r="J492" s="12">
        <v>0</v>
      </c>
      <c r="K492" s="12">
        <v>0</v>
      </c>
      <c r="L492" s="12">
        <v>0</v>
      </c>
      <c r="M492" s="12">
        <v>0</v>
      </c>
      <c r="N492" s="12">
        <v>667595.80062763405</v>
      </c>
      <c r="O492" s="12">
        <v>0</v>
      </c>
      <c r="P492" s="13">
        <v>0</v>
      </c>
      <c r="Q492" s="12">
        <v>0</v>
      </c>
      <c r="R492" s="12">
        <v>786761.72051072656</v>
      </c>
      <c r="S492" s="12">
        <v>0</v>
      </c>
      <c r="T492" s="24" t="s">
        <v>775</v>
      </c>
      <c r="U492" s="3" t="s">
        <v>766</v>
      </c>
      <c r="V492">
        <f t="shared" si="21"/>
        <v>0</v>
      </c>
      <c r="W492">
        <f t="shared" si="22"/>
        <v>0</v>
      </c>
      <c r="X492" s="24" t="str">
        <f t="shared" si="23"/>
        <v>NO Flow</v>
      </c>
    </row>
    <row r="493" spans="1:24">
      <c r="A493" s="3" t="s">
        <v>95</v>
      </c>
      <c r="B493" s="3" t="s">
        <v>619</v>
      </c>
      <c r="C493" s="3" t="s">
        <v>568</v>
      </c>
      <c r="D493" s="3" t="s">
        <v>60</v>
      </c>
      <c r="E493" s="12">
        <v>250000</v>
      </c>
      <c r="F493" s="3" t="s">
        <v>60</v>
      </c>
      <c r="G493" s="12">
        <v>250000</v>
      </c>
      <c r="H493" s="12">
        <v>264590.91500679799</v>
      </c>
      <c r="I493" s="12">
        <v>240000</v>
      </c>
      <c r="J493" s="12">
        <v>0</v>
      </c>
      <c r="K493" s="12">
        <v>0</v>
      </c>
      <c r="L493" s="12">
        <v>0</v>
      </c>
      <c r="M493" s="12">
        <v>0</v>
      </c>
      <c r="N493" s="12">
        <v>264590.91500679799</v>
      </c>
      <c r="O493" s="12">
        <v>0</v>
      </c>
      <c r="P493" s="13">
        <v>0</v>
      </c>
      <c r="Q493" s="12">
        <v>0</v>
      </c>
      <c r="R493" s="12">
        <v>311820.42086925457</v>
      </c>
      <c r="S493" s="12">
        <v>0</v>
      </c>
      <c r="T493" s="24" t="s">
        <v>775</v>
      </c>
      <c r="U493" s="3" t="s">
        <v>766</v>
      </c>
      <c r="V493">
        <f t="shared" si="21"/>
        <v>0</v>
      </c>
      <c r="W493">
        <f t="shared" si="22"/>
        <v>0</v>
      </c>
      <c r="X493" s="24" t="str">
        <f t="shared" si="23"/>
        <v>NO Flow</v>
      </c>
    </row>
    <row r="494" spans="1:24">
      <c r="A494" s="3" t="s">
        <v>94</v>
      </c>
      <c r="B494" s="3" t="s">
        <v>620</v>
      </c>
      <c r="C494" s="3" t="s">
        <v>568</v>
      </c>
      <c r="D494" s="3" t="s">
        <v>60</v>
      </c>
      <c r="E494" s="12">
        <v>250000</v>
      </c>
      <c r="F494" s="3" t="s">
        <v>60</v>
      </c>
      <c r="G494" s="12">
        <v>250000</v>
      </c>
      <c r="H494" s="12">
        <v>165942.06196192201</v>
      </c>
      <c r="I494" s="12">
        <v>150000</v>
      </c>
      <c r="J494" s="12">
        <v>0</v>
      </c>
      <c r="K494" s="12">
        <v>0</v>
      </c>
      <c r="L494" s="12">
        <v>0</v>
      </c>
      <c r="M494" s="12">
        <v>0</v>
      </c>
      <c r="N494" s="12">
        <v>165942.06196192201</v>
      </c>
      <c r="O494" s="12">
        <v>0</v>
      </c>
      <c r="P494" s="13">
        <v>0</v>
      </c>
      <c r="Q494" s="12">
        <v>0</v>
      </c>
      <c r="R494" s="12">
        <v>195562.73729031478</v>
      </c>
      <c r="S494" s="12">
        <v>0</v>
      </c>
      <c r="T494" s="24" t="s">
        <v>775</v>
      </c>
      <c r="U494" s="3" t="s">
        <v>766</v>
      </c>
      <c r="V494">
        <f t="shared" si="21"/>
        <v>0</v>
      </c>
      <c r="W494">
        <f t="shared" si="22"/>
        <v>0</v>
      </c>
      <c r="X494" s="24" t="str">
        <f t="shared" si="23"/>
        <v>NO Flow</v>
      </c>
    </row>
    <row r="495" spans="1:24">
      <c r="A495" s="3" t="s">
        <v>93</v>
      </c>
      <c r="B495" s="3" t="s">
        <v>621</v>
      </c>
      <c r="C495" s="3" t="s">
        <v>568</v>
      </c>
      <c r="D495" s="3" t="s">
        <v>60</v>
      </c>
      <c r="E495" s="12">
        <v>250000</v>
      </c>
      <c r="F495" s="3" t="s">
        <v>60</v>
      </c>
      <c r="G495" s="12">
        <v>250000</v>
      </c>
      <c r="H495" s="12">
        <v>189099.94382690193</v>
      </c>
      <c r="I495" s="12">
        <v>180000</v>
      </c>
      <c r="J495" s="12">
        <v>0</v>
      </c>
      <c r="K495" s="12">
        <v>0</v>
      </c>
      <c r="L495" s="12">
        <v>0</v>
      </c>
      <c r="M495" s="12">
        <v>0</v>
      </c>
      <c r="N495" s="12">
        <v>189099.94382690193</v>
      </c>
      <c r="O495" s="12">
        <v>0</v>
      </c>
      <c r="P495" s="13">
        <v>0</v>
      </c>
      <c r="Q495" s="12">
        <v>0</v>
      </c>
      <c r="R495" s="12">
        <v>222854.3034780389</v>
      </c>
      <c r="S495" s="12">
        <v>0</v>
      </c>
      <c r="T495" s="24" t="s">
        <v>775</v>
      </c>
      <c r="U495" s="3" t="s">
        <v>766</v>
      </c>
      <c r="V495">
        <f t="shared" si="21"/>
        <v>0</v>
      </c>
      <c r="W495">
        <f t="shared" si="22"/>
        <v>0</v>
      </c>
      <c r="X495" s="24" t="str">
        <f t="shared" si="23"/>
        <v>NO Flow</v>
      </c>
    </row>
    <row r="496" spans="1:24">
      <c r="A496" s="3" t="s">
        <v>32</v>
      </c>
      <c r="B496" s="3" t="s">
        <v>622</v>
      </c>
      <c r="C496" s="3" t="s">
        <v>247</v>
      </c>
      <c r="D496" s="3" t="s">
        <v>60</v>
      </c>
      <c r="E496" s="12">
        <v>100000</v>
      </c>
      <c r="F496" s="3" t="s">
        <v>60</v>
      </c>
      <c r="G496" s="12">
        <v>100000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3">
        <v>0</v>
      </c>
      <c r="Q496" s="12">
        <v>0</v>
      </c>
      <c r="R496" s="12">
        <v>0</v>
      </c>
      <c r="S496" s="12">
        <v>0</v>
      </c>
      <c r="T496" s="24" t="s">
        <v>3</v>
      </c>
      <c r="U496" s="3" t="s">
        <v>766</v>
      </c>
      <c r="V496">
        <f t="shared" si="21"/>
        <v>0</v>
      </c>
      <c r="W496">
        <f t="shared" si="22"/>
        <v>0</v>
      </c>
      <c r="X496" s="24" t="str">
        <f t="shared" si="23"/>
        <v>NO Flow</v>
      </c>
    </row>
    <row r="497" spans="1:24">
      <c r="A497" s="3" t="s">
        <v>31</v>
      </c>
      <c r="B497" s="3" t="s">
        <v>623</v>
      </c>
      <c r="C497" s="3" t="s">
        <v>247</v>
      </c>
      <c r="D497" s="3" t="s">
        <v>60</v>
      </c>
      <c r="E497" s="12">
        <v>100000</v>
      </c>
      <c r="F497" s="3" t="s">
        <v>60</v>
      </c>
      <c r="G497" s="12">
        <v>100000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3">
        <v>0</v>
      </c>
      <c r="Q497" s="12">
        <v>0</v>
      </c>
      <c r="R497" s="12">
        <v>0</v>
      </c>
      <c r="S497" s="12">
        <v>0</v>
      </c>
      <c r="T497" s="24" t="s">
        <v>3</v>
      </c>
      <c r="U497" s="3" t="s">
        <v>766</v>
      </c>
      <c r="V497">
        <f t="shared" si="21"/>
        <v>0</v>
      </c>
      <c r="W497">
        <f t="shared" si="22"/>
        <v>0</v>
      </c>
      <c r="X497" s="24" t="str">
        <f t="shared" si="23"/>
        <v>NO Flow</v>
      </c>
    </row>
    <row r="498" spans="1:24">
      <c r="A498" s="3" t="s">
        <v>30</v>
      </c>
      <c r="B498" s="3" t="s">
        <v>624</v>
      </c>
      <c r="C498" s="3" t="s">
        <v>247</v>
      </c>
      <c r="D498" s="3" t="s">
        <v>60</v>
      </c>
      <c r="E498" s="12">
        <v>100000</v>
      </c>
      <c r="F498" s="3" t="s">
        <v>60</v>
      </c>
      <c r="G498" s="12">
        <v>100000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3">
        <v>0</v>
      </c>
      <c r="Q498" s="12">
        <v>0</v>
      </c>
      <c r="R498" s="12">
        <v>0</v>
      </c>
      <c r="S498" s="12">
        <v>0</v>
      </c>
      <c r="T498" s="24" t="s">
        <v>3</v>
      </c>
      <c r="U498" s="3" t="s">
        <v>772</v>
      </c>
      <c r="V498">
        <f t="shared" si="21"/>
        <v>0</v>
      </c>
      <c r="W498">
        <f t="shared" si="22"/>
        <v>0</v>
      </c>
      <c r="X498" s="24" t="str">
        <f t="shared" si="23"/>
        <v>NO Flow</v>
      </c>
    </row>
    <row r="499" spans="1:24">
      <c r="A499" s="3" t="s">
        <v>30</v>
      </c>
      <c r="B499" s="3" t="s">
        <v>624</v>
      </c>
      <c r="C499" s="3" t="s">
        <v>247</v>
      </c>
      <c r="D499" s="3" t="s">
        <v>60</v>
      </c>
      <c r="E499" s="12">
        <v>100000</v>
      </c>
      <c r="F499" s="3" t="s">
        <v>60</v>
      </c>
      <c r="G499" s="12">
        <v>100000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3">
        <v>0</v>
      </c>
      <c r="Q499" s="12">
        <v>0</v>
      </c>
      <c r="R499" s="12">
        <v>0</v>
      </c>
      <c r="S499" s="12">
        <v>0</v>
      </c>
      <c r="T499" s="24" t="s">
        <v>3</v>
      </c>
      <c r="U499" s="3" t="s">
        <v>768</v>
      </c>
      <c r="V499">
        <f t="shared" si="21"/>
        <v>0</v>
      </c>
      <c r="W499">
        <f t="shared" si="22"/>
        <v>0</v>
      </c>
      <c r="X499" s="24" t="str">
        <f t="shared" si="23"/>
        <v>NO Flow</v>
      </c>
    </row>
    <row r="500" spans="1:24">
      <c r="A500" s="3" t="s">
        <v>14</v>
      </c>
      <c r="B500" s="3" t="s">
        <v>625</v>
      </c>
      <c r="C500" s="3" t="s">
        <v>247</v>
      </c>
      <c r="D500" s="3" t="s">
        <v>60</v>
      </c>
      <c r="E500" s="12">
        <v>100000</v>
      </c>
      <c r="F500" s="3" t="s">
        <v>60</v>
      </c>
      <c r="G500" s="12">
        <v>100000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3">
        <v>0</v>
      </c>
      <c r="Q500" s="12">
        <v>0</v>
      </c>
      <c r="R500" s="12">
        <v>0</v>
      </c>
      <c r="S500" s="12">
        <v>0</v>
      </c>
      <c r="T500" s="24" t="s">
        <v>3</v>
      </c>
      <c r="U500" s="3" t="s">
        <v>772</v>
      </c>
      <c r="V500">
        <f t="shared" si="21"/>
        <v>0</v>
      </c>
      <c r="W500">
        <f t="shared" si="22"/>
        <v>0</v>
      </c>
      <c r="X500" s="24" t="str">
        <f t="shared" si="23"/>
        <v>NO Flow</v>
      </c>
    </row>
    <row r="501" spans="1:24">
      <c r="A501" s="3" t="s">
        <v>14</v>
      </c>
      <c r="B501" s="3" t="s">
        <v>625</v>
      </c>
      <c r="C501" s="3" t="s">
        <v>247</v>
      </c>
      <c r="D501" s="3" t="s">
        <v>60</v>
      </c>
      <c r="E501" s="12">
        <v>100000</v>
      </c>
      <c r="F501" s="3" t="s">
        <v>60</v>
      </c>
      <c r="G501" s="12">
        <v>100000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3">
        <v>0</v>
      </c>
      <c r="Q501" s="12">
        <v>0</v>
      </c>
      <c r="R501" s="12">
        <v>0</v>
      </c>
      <c r="S501" s="12">
        <v>0</v>
      </c>
      <c r="T501" s="24" t="s">
        <v>3</v>
      </c>
      <c r="U501" s="3" t="s">
        <v>768</v>
      </c>
      <c r="V501">
        <f t="shared" si="21"/>
        <v>0</v>
      </c>
      <c r="W501">
        <f t="shared" si="22"/>
        <v>0</v>
      </c>
      <c r="X501" s="24" t="str">
        <f t="shared" si="23"/>
        <v>NO Flow</v>
      </c>
    </row>
    <row r="502" spans="1:24">
      <c r="A502" s="3" t="s">
        <v>26</v>
      </c>
      <c r="B502" s="3" t="s">
        <v>626</v>
      </c>
      <c r="C502" s="3" t="s">
        <v>247</v>
      </c>
      <c r="D502" s="3" t="s">
        <v>60</v>
      </c>
      <c r="E502" s="12">
        <v>100000</v>
      </c>
      <c r="F502" s="3" t="s">
        <v>60</v>
      </c>
      <c r="G502" s="12">
        <v>100000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3">
        <v>0</v>
      </c>
      <c r="Q502" s="12">
        <v>0</v>
      </c>
      <c r="R502" s="12">
        <v>0</v>
      </c>
      <c r="S502" s="12">
        <v>0</v>
      </c>
      <c r="T502" s="24" t="s">
        <v>3</v>
      </c>
      <c r="U502" s="3" t="s">
        <v>766</v>
      </c>
      <c r="V502">
        <f t="shared" si="21"/>
        <v>0</v>
      </c>
      <c r="W502">
        <f t="shared" si="22"/>
        <v>0</v>
      </c>
      <c r="X502" s="24" t="str">
        <f t="shared" si="23"/>
        <v>NO Flow</v>
      </c>
    </row>
    <row r="503" spans="1:24">
      <c r="A503" s="3" t="s">
        <v>14</v>
      </c>
      <c r="B503" s="3" t="s">
        <v>627</v>
      </c>
      <c r="C503" s="3" t="s">
        <v>242</v>
      </c>
      <c r="D503" s="3" t="s">
        <v>60</v>
      </c>
      <c r="E503" s="12">
        <v>250000</v>
      </c>
      <c r="F503" s="3" t="s">
        <v>60</v>
      </c>
      <c r="G503" s="12">
        <v>250000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3">
        <v>0</v>
      </c>
      <c r="Q503" s="12">
        <v>0</v>
      </c>
      <c r="R503" s="12">
        <v>0</v>
      </c>
      <c r="S503" s="12">
        <v>0</v>
      </c>
      <c r="T503" s="24" t="s">
        <v>3</v>
      </c>
      <c r="U503" s="3" t="s">
        <v>766</v>
      </c>
      <c r="V503">
        <f t="shared" si="21"/>
        <v>0</v>
      </c>
      <c r="W503">
        <f t="shared" si="22"/>
        <v>0</v>
      </c>
      <c r="X503" s="24" t="str">
        <f t="shared" si="23"/>
        <v>NO Flow</v>
      </c>
    </row>
    <row r="504" spans="1:24">
      <c r="A504" s="3" t="s">
        <v>30</v>
      </c>
      <c r="B504" s="3" t="s">
        <v>628</v>
      </c>
      <c r="C504" s="3" t="s">
        <v>242</v>
      </c>
      <c r="D504" s="3" t="s">
        <v>60</v>
      </c>
      <c r="E504" s="12">
        <v>250000</v>
      </c>
      <c r="F504" s="3" t="s">
        <v>60</v>
      </c>
      <c r="G504" s="12">
        <v>250000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3">
        <v>0</v>
      </c>
      <c r="Q504" s="12">
        <v>0</v>
      </c>
      <c r="R504" s="12">
        <v>0</v>
      </c>
      <c r="S504" s="12">
        <v>0</v>
      </c>
      <c r="T504" s="24" t="s">
        <v>3</v>
      </c>
      <c r="U504" s="3" t="s">
        <v>766</v>
      </c>
      <c r="V504">
        <f t="shared" si="21"/>
        <v>0</v>
      </c>
      <c r="W504">
        <f t="shared" si="22"/>
        <v>0</v>
      </c>
      <c r="X504" s="24" t="str">
        <f t="shared" si="23"/>
        <v>NO Flow</v>
      </c>
    </row>
    <row r="505" spans="1:24">
      <c r="A505" s="3" t="s">
        <v>32</v>
      </c>
      <c r="B505" s="3" t="s">
        <v>629</v>
      </c>
      <c r="C505" s="3" t="s">
        <v>242</v>
      </c>
      <c r="D505" s="3" t="s">
        <v>60</v>
      </c>
      <c r="E505" s="12">
        <v>100000</v>
      </c>
      <c r="F505" s="3" t="s">
        <v>60</v>
      </c>
      <c r="G505" s="12">
        <v>100000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3">
        <v>0</v>
      </c>
      <c r="Q505" s="12">
        <v>0</v>
      </c>
      <c r="R505" s="12">
        <v>0</v>
      </c>
      <c r="S505" s="12">
        <v>0</v>
      </c>
      <c r="T505" s="24" t="s">
        <v>3</v>
      </c>
      <c r="U505" s="3" t="s">
        <v>766</v>
      </c>
      <c r="V505">
        <f t="shared" si="21"/>
        <v>0</v>
      </c>
      <c r="W505">
        <f t="shared" si="22"/>
        <v>0</v>
      </c>
      <c r="X505" s="24" t="str">
        <f t="shared" si="23"/>
        <v>NO Flow</v>
      </c>
    </row>
    <row r="506" spans="1:24">
      <c r="A506" s="3" t="s">
        <v>27</v>
      </c>
      <c r="B506" s="3" t="s">
        <v>630</v>
      </c>
      <c r="C506" s="3" t="s">
        <v>242</v>
      </c>
      <c r="D506" s="3" t="s">
        <v>60</v>
      </c>
      <c r="E506" s="12">
        <v>100000</v>
      </c>
      <c r="F506" s="3" t="s">
        <v>60</v>
      </c>
      <c r="G506" s="12">
        <v>100000</v>
      </c>
      <c r="H506" s="12">
        <v>14674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14674</v>
      </c>
      <c r="O506" s="12">
        <v>0</v>
      </c>
      <c r="P506" s="13">
        <v>0</v>
      </c>
      <c r="Q506" s="12">
        <v>0</v>
      </c>
      <c r="R506" s="12">
        <v>14674</v>
      </c>
      <c r="S506" s="12">
        <v>0</v>
      </c>
      <c r="T506" s="24" t="s">
        <v>3</v>
      </c>
      <c r="U506" s="3" t="s">
        <v>766</v>
      </c>
      <c r="V506">
        <f t="shared" si="21"/>
        <v>0</v>
      </c>
      <c r="W506">
        <f t="shared" si="22"/>
        <v>0</v>
      </c>
      <c r="X506" s="24" t="str">
        <f t="shared" si="23"/>
        <v>NO Flow</v>
      </c>
    </row>
    <row r="507" spans="1:24">
      <c r="A507" s="3" t="s">
        <v>31</v>
      </c>
      <c r="B507" s="3" t="s">
        <v>631</v>
      </c>
      <c r="C507" s="3" t="s">
        <v>242</v>
      </c>
      <c r="D507" s="3" t="s">
        <v>60</v>
      </c>
      <c r="E507" s="12">
        <v>100000</v>
      </c>
      <c r="F507" s="3" t="s">
        <v>60</v>
      </c>
      <c r="G507" s="12">
        <v>100000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3">
        <v>0</v>
      </c>
      <c r="Q507" s="12">
        <v>0</v>
      </c>
      <c r="R507" s="12">
        <v>0</v>
      </c>
      <c r="S507" s="12">
        <v>0</v>
      </c>
      <c r="T507" s="24" t="s">
        <v>3</v>
      </c>
      <c r="U507" s="3" t="s">
        <v>766</v>
      </c>
      <c r="V507">
        <f t="shared" si="21"/>
        <v>0</v>
      </c>
      <c r="W507">
        <f t="shared" si="22"/>
        <v>0</v>
      </c>
      <c r="X507" s="24" t="str">
        <f t="shared" si="23"/>
        <v>NO Flow</v>
      </c>
    </row>
    <row r="508" spans="1:24">
      <c r="A508" s="3" t="s">
        <v>26</v>
      </c>
      <c r="B508" s="3" t="s">
        <v>632</v>
      </c>
      <c r="C508" s="3" t="s">
        <v>242</v>
      </c>
      <c r="D508" s="3" t="s">
        <v>60</v>
      </c>
      <c r="E508" s="12">
        <v>100000</v>
      </c>
      <c r="F508" s="3" t="s">
        <v>60</v>
      </c>
      <c r="G508" s="12">
        <v>100000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3">
        <v>0</v>
      </c>
      <c r="Q508" s="12">
        <v>0</v>
      </c>
      <c r="R508" s="12">
        <v>0</v>
      </c>
      <c r="S508" s="12">
        <v>0</v>
      </c>
      <c r="T508" s="24" t="s">
        <v>3</v>
      </c>
      <c r="U508" s="3" t="s">
        <v>766</v>
      </c>
      <c r="V508">
        <f t="shared" si="21"/>
        <v>0</v>
      </c>
      <c r="W508">
        <f t="shared" si="22"/>
        <v>0</v>
      </c>
      <c r="X508" s="24" t="str">
        <f t="shared" si="23"/>
        <v>NO Flow</v>
      </c>
    </row>
    <row r="509" spans="1:24">
      <c r="A509" s="3" t="s">
        <v>29</v>
      </c>
      <c r="B509" s="3" t="s">
        <v>633</v>
      </c>
      <c r="C509" s="3" t="s">
        <v>242</v>
      </c>
      <c r="D509" s="3" t="s">
        <v>60</v>
      </c>
      <c r="E509" s="12">
        <v>100000</v>
      </c>
      <c r="F509" s="3" t="s">
        <v>60</v>
      </c>
      <c r="G509" s="12">
        <v>100000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3">
        <v>0</v>
      </c>
      <c r="Q509" s="12">
        <v>0</v>
      </c>
      <c r="R509" s="12">
        <v>0</v>
      </c>
      <c r="S509" s="12">
        <v>0</v>
      </c>
      <c r="T509" s="24" t="s">
        <v>3</v>
      </c>
      <c r="U509" s="3" t="s">
        <v>766</v>
      </c>
      <c r="V509">
        <f t="shared" si="21"/>
        <v>0</v>
      </c>
      <c r="W509">
        <f t="shared" si="22"/>
        <v>0</v>
      </c>
      <c r="X509" s="24" t="str">
        <f t="shared" si="23"/>
        <v>NO Flow</v>
      </c>
    </row>
    <row r="510" spans="1:24">
      <c r="A510" s="3" t="s">
        <v>28</v>
      </c>
      <c r="B510" s="3" t="s">
        <v>634</v>
      </c>
      <c r="C510" s="3" t="s">
        <v>242</v>
      </c>
      <c r="D510" s="3" t="s">
        <v>60</v>
      </c>
      <c r="E510" s="12">
        <v>250000</v>
      </c>
      <c r="F510" s="3" t="s">
        <v>60</v>
      </c>
      <c r="G510" s="12">
        <v>250000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3">
        <v>0</v>
      </c>
      <c r="Q510" s="12">
        <v>0</v>
      </c>
      <c r="R510" s="12">
        <v>0</v>
      </c>
      <c r="S510" s="12">
        <v>0</v>
      </c>
      <c r="T510" s="24" t="s">
        <v>3</v>
      </c>
      <c r="U510" s="3" t="s">
        <v>766</v>
      </c>
      <c r="V510">
        <f t="shared" si="21"/>
        <v>0</v>
      </c>
      <c r="W510">
        <f t="shared" si="22"/>
        <v>0</v>
      </c>
      <c r="X510" s="24" t="str">
        <f t="shared" si="23"/>
        <v>NO Flow</v>
      </c>
    </row>
    <row r="511" spans="1:24">
      <c r="A511" s="3" t="s">
        <v>6</v>
      </c>
      <c r="B511" s="3" t="s">
        <v>635</v>
      </c>
      <c r="C511" s="3" t="s">
        <v>289</v>
      </c>
      <c r="D511" s="3" t="s">
        <v>60</v>
      </c>
      <c r="E511" s="12">
        <v>100000</v>
      </c>
      <c r="F511" s="3" t="s">
        <v>60</v>
      </c>
      <c r="G511" s="12">
        <v>100000</v>
      </c>
      <c r="H511" s="12">
        <v>-66711.335593220341</v>
      </c>
      <c r="I511" s="12">
        <v>0</v>
      </c>
      <c r="J511" s="12">
        <v>0</v>
      </c>
      <c r="K511" s="12">
        <v>-110000</v>
      </c>
      <c r="L511" s="12">
        <v>0</v>
      </c>
      <c r="M511" s="12">
        <v>0</v>
      </c>
      <c r="N511" s="12">
        <v>-66711.335593220341</v>
      </c>
      <c r="O511" s="12">
        <v>0</v>
      </c>
      <c r="P511" s="13">
        <v>0</v>
      </c>
      <c r="Q511" s="12">
        <v>0</v>
      </c>
      <c r="R511" s="12">
        <v>-66711.335593220341</v>
      </c>
      <c r="S511" s="12">
        <v>0</v>
      </c>
      <c r="T511" s="24" t="s">
        <v>3</v>
      </c>
      <c r="U511" s="3" t="s">
        <v>762</v>
      </c>
      <c r="V511">
        <f t="shared" si="21"/>
        <v>0</v>
      </c>
      <c r="W511">
        <f t="shared" si="22"/>
        <v>0</v>
      </c>
      <c r="X511" s="24" t="str">
        <f t="shared" si="23"/>
        <v>NO Flow</v>
      </c>
    </row>
    <row r="512" spans="1:24">
      <c r="A512" s="3" t="s">
        <v>31</v>
      </c>
      <c r="B512" s="3" t="s">
        <v>636</v>
      </c>
      <c r="C512" s="3" t="s">
        <v>251</v>
      </c>
      <c r="D512" s="3" t="s">
        <v>60</v>
      </c>
      <c r="E512" s="12">
        <v>50000</v>
      </c>
      <c r="F512" s="3" t="s">
        <v>60</v>
      </c>
      <c r="G512" s="12">
        <v>50000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3">
        <v>0</v>
      </c>
      <c r="Q512" s="12">
        <v>0</v>
      </c>
      <c r="R512" s="12">
        <v>0</v>
      </c>
      <c r="S512" s="12">
        <v>0</v>
      </c>
      <c r="T512" s="24" t="s">
        <v>3</v>
      </c>
      <c r="U512" s="3" t="s">
        <v>766</v>
      </c>
      <c r="V512">
        <f t="shared" si="21"/>
        <v>0</v>
      </c>
      <c r="W512">
        <f t="shared" si="22"/>
        <v>0</v>
      </c>
      <c r="X512" s="24" t="str">
        <f t="shared" si="23"/>
        <v>NO Flow</v>
      </c>
    </row>
    <row r="513" spans="1:24">
      <c r="A513" s="3" t="s">
        <v>32</v>
      </c>
      <c r="B513" s="3" t="s">
        <v>637</v>
      </c>
      <c r="C513" s="3" t="s">
        <v>251</v>
      </c>
      <c r="D513" s="3" t="s">
        <v>60</v>
      </c>
      <c r="E513" s="12">
        <v>50000</v>
      </c>
      <c r="F513" s="3" t="s">
        <v>60</v>
      </c>
      <c r="G513" s="12">
        <v>50000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3">
        <v>0</v>
      </c>
      <c r="Q513" s="12">
        <v>0</v>
      </c>
      <c r="R513" s="12">
        <v>0</v>
      </c>
      <c r="S513" s="12">
        <v>0</v>
      </c>
      <c r="T513" s="24" t="s">
        <v>3</v>
      </c>
      <c r="U513" s="3" t="s">
        <v>766</v>
      </c>
      <c r="V513">
        <f t="shared" si="21"/>
        <v>0</v>
      </c>
      <c r="W513">
        <f t="shared" si="22"/>
        <v>0</v>
      </c>
      <c r="X513" s="24" t="str">
        <f t="shared" si="23"/>
        <v>NO Flow</v>
      </c>
    </row>
    <row r="514" spans="1:24">
      <c r="A514" s="3" t="s">
        <v>14</v>
      </c>
      <c r="B514" s="3" t="s">
        <v>638</v>
      </c>
      <c r="C514" s="3" t="s">
        <v>251</v>
      </c>
      <c r="D514" s="3" t="s">
        <v>60</v>
      </c>
      <c r="E514" s="12">
        <v>50000</v>
      </c>
      <c r="F514" s="3" t="s">
        <v>60</v>
      </c>
      <c r="G514" s="12">
        <v>50000</v>
      </c>
      <c r="H514" s="12">
        <v>2260702.8087167069</v>
      </c>
      <c r="I514" s="12">
        <v>2300000</v>
      </c>
      <c r="J514" s="12">
        <v>0</v>
      </c>
      <c r="K514" s="12">
        <v>0</v>
      </c>
      <c r="L514" s="12">
        <v>0</v>
      </c>
      <c r="M514" s="12">
        <v>0</v>
      </c>
      <c r="N514" s="12">
        <v>2260702.8087167069</v>
      </c>
      <c r="O514" s="12">
        <v>0</v>
      </c>
      <c r="P514" s="13">
        <v>0</v>
      </c>
      <c r="Q514" s="12">
        <v>0</v>
      </c>
      <c r="R514" s="12">
        <v>2260702.8087167069</v>
      </c>
      <c r="S514" s="12">
        <v>0</v>
      </c>
      <c r="T514" s="24" t="s">
        <v>3</v>
      </c>
      <c r="U514" s="3" t="s">
        <v>766</v>
      </c>
      <c r="V514">
        <f t="shared" si="21"/>
        <v>0</v>
      </c>
      <c r="W514">
        <f t="shared" si="22"/>
        <v>0</v>
      </c>
      <c r="X514" s="24" t="str">
        <f t="shared" si="23"/>
        <v>NO Flow</v>
      </c>
    </row>
    <row r="515" spans="1:24">
      <c r="A515" s="3" t="s">
        <v>30</v>
      </c>
      <c r="B515" s="3" t="s">
        <v>639</v>
      </c>
      <c r="C515" s="3" t="s">
        <v>251</v>
      </c>
      <c r="D515" s="3" t="s">
        <v>60</v>
      </c>
      <c r="E515" s="12">
        <v>50000</v>
      </c>
      <c r="F515" s="3" t="s">
        <v>60</v>
      </c>
      <c r="G515" s="12">
        <v>50000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3">
        <v>0</v>
      </c>
      <c r="Q515" s="12">
        <v>0</v>
      </c>
      <c r="R515" s="12">
        <v>0</v>
      </c>
      <c r="S515" s="12">
        <v>0</v>
      </c>
      <c r="T515" s="24" t="s">
        <v>3</v>
      </c>
      <c r="U515" s="3" t="s">
        <v>766</v>
      </c>
      <c r="V515">
        <f t="shared" ref="V515:V578" si="24">IF(ISERR(SEARCH("Delivery", U515,1)), 0, SEARCH("Delivery", U515,1))</f>
        <v>0</v>
      </c>
      <c r="W515">
        <f t="shared" ref="W515:W578" si="25">IF(ISERR(SEARCH("Recall", U515,1)), 0, SEARCH("Recall", U515,1))</f>
        <v>0</v>
      </c>
      <c r="X515" s="24" t="str">
        <f t="shared" ref="X515:X578" si="26">IF(W515&gt;0,"Inflow", IF(V515&gt;0, "Outflow", "NO Flow"))</f>
        <v>NO Flow</v>
      </c>
    </row>
    <row r="516" spans="1:24">
      <c r="A516" s="3" t="s">
        <v>33</v>
      </c>
      <c r="B516" s="3" t="s">
        <v>640</v>
      </c>
      <c r="C516" s="3" t="s">
        <v>247</v>
      </c>
      <c r="D516" s="3" t="s">
        <v>60</v>
      </c>
      <c r="E516" s="12">
        <v>100000</v>
      </c>
      <c r="F516" s="3" t="s">
        <v>60</v>
      </c>
      <c r="G516" s="12">
        <v>100000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3">
        <v>0</v>
      </c>
      <c r="Q516" s="12">
        <v>0</v>
      </c>
      <c r="R516" s="12">
        <v>0</v>
      </c>
      <c r="S516" s="12">
        <v>0</v>
      </c>
      <c r="T516" s="24" t="s">
        <v>3</v>
      </c>
      <c r="U516" s="3" t="s">
        <v>766</v>
      </c>
      <c r="V516">
        <f t="shared" si="24"/>
        <v>0</v>
      </c>
      <c r="W516">
        <f t="shared" si="25"/>
        <v>0</v>
      </c>
      <c r="X516" s="24" t="str">
        <f t="shared" si="26"/>
        <v>NO Flow</v>
      </c>
    </row>
    <row r="517" spans="1:24">
      <c r="A517" s="3" t="s">
        <v>28</v>
      </c>
      <c r="B517" s="3" t="s">
        <v>641</v>
      </c>
      <c r="C517" s="3" t="s">
        <v>568</v>
      </c>
      <c r="D517" s="3" t="s">
        <v>60</v>
      </c>
      <c r="E517" s="12">
        <v>100000</v>
      </c>
      <c r="F517" s="3" t="s">
        <v>60</v>
      </c>
      <c r="G517" s="12">
        <v>100000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3">
        <v>0</v>
      </c>
      <c r="Q517" s="12">
        <v>0</v>
      </c>
      <c r="R517" s="12">
        <v>0</v>
      </c>
      <c r="S517" s="12">
        <v>0</v>
      </c>
      <c r="T517" s="24" t="s">
        <v>3</v>
      </c>
      <c r="U517" s="3" t="s">
        <v>766</v>
      </c>
      <c r="V517">
        <f t="shared" si="24"/>
        <v>0</v>
      </c>
      <c r="W517">
        <f t="shared" si="25"/>
        <v>0</v>
      </c>
      <c r="X517" s="24" t="str">
        <f t="shared" si="26"/>
        <v>NO Flow</v>
      </c>
    </row>
    <row r="518" spans="1:24">
      <c r="A518" s="3" t="s">
        <v>27</v>
      </c>
      <c r="B518" s="3" t="s">
        <v>642</v>
      </c>
      <c r="C518" s="3" t="s">
        <v>568</v>
      </c>
      <c r="D518" s="3" t="s">
        <v>60</v>
      </c>
      <c r="E518" s="12">
        <v>100000</v>
      </c>
      <c r="F518" s="3" t="s">
        <v>60</v>
      </c>
      <c r="G518" s="12">
        <v>100000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3">
        <v>0</v>
      </c>
      <c r="Q518" s="12">
        <v>0</v>
      </c>
      <c r="R518" s="12">
        <v>0</v>
      </c>
      <c r="S518" s="12">
        <v>0</v>
      </c>
      <c r="T518" s="24" t="s">
        <v>3</v>
      </c>
      <c r="U518" s="3" t="s">
        <v>766</v>
      </c>
      <c r="V518">
        <f t="shared" si="24"/>
        <v>0</v>
      </c>
      <c r="W518">
        <f t="shared" si="25"/>
        <v>0</v>
      </c>
      <c r="X518" s="24" t="str">
        <f t="shared" si="26"/>
        <v>NO Flow</v>
      </c>
    </row>
    <row r="519" spans="1:24">
      <c r="A519" s="3" t="s">
        <v>96</v>
      </c>
      <c r="B519" s="3" t="s">
        <v>643</v>
      </c>
      <c r="C519" s="3" t="s">
        <v>258</v>
      </c>
      <c r="D519" s="3" t="s">
        <v>60</v>
      </c>
      <c r="E519" s="12">
        <v>250000</v>
      </c>
      <c r="F519" s="3" t="s">
        <v>60</v>
      </c>
      <c r="G519" s="12">
        <v>250000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3">
        <v>0</v>
      </c>
      <c r="Q519" s="12">
        <v>0</v>
      </c>
      <c r="R519" s="12">
        <v>0</v>
      </c>
      <c r="S519" s="12">
        <v>0</v>
      </c>
      <c r="T519" s="24" t="s">
        <v>3</v>
      </c>
      <c r="U519" s="3" t="s">
        <v>766</v>
      </c>
      <c r="V519">
        <f t="shared" si="24"/>
        <v>0</v>
      </c>
      <c r="W519">
        <f t="shared" si="25"/>
        <v>0</v>
      </c>
      <c r="X519" s="24" t="str">
        <f t="shared" si="26"/>
        <v>NO Flow</v>
      </c>
    </row>
    <row r="520" spans="1:24">
      <c r="A520" s="3" t="s">
        <v>96</v>
      </c>
      <c r="B520" s="3" t="s">
        <v>784</v>
      </c>
      <c r="C520" s="3" t="s">
        <v>289</v>
      </c>
      <c r="D520" s="3" t="s">
        <v>60</v>
      </c>
      <c r="E520" s="12">
        <v>100000</v>
      </c>
      <c r="F520" s="3" t="s">
        <v>60</v>
      </c>
      <c r="G520" s="12">
        <v>100000</v>
      </c>
      <c r="H520" s="12">
        <v>1305326.0659529513</v>
      </c>
      <c r="I520" s="12">
        <v>880000</v>
      </c>
      <c r="J520" s="12">
        <v>0</v>
      </c>
      <c r="K520" s="12">
        <v>0</v>
      </c>
      <c r="L520" s="12">
        <v>0</v>
      </c>
      <c r="M520" s="12">
        <v>0</v>
      </c>
      <c r="N520" s="12">
        <v>1305326.0659529513</v>
      </c>
      <c r="O520" s="12">
        <v>0</v>
      </c>
      <c r="P520" s="13">
        <v>0</v>
      </c>
      <c r="Q520" s="12">
        <v>0</v>
      </c>
      <c r="R520" s="12">
        <v>1305326.0659529513</v>
      </c>
      <c r="S520" s="12">
        <v>0</v>
      </c>
      <c r="T520" s="24" t="s">
        <v>3</v>
      </c>
      <c r="U520" s="3" t="s">
        <v>768</v>
      </c>
      <c r="V520">
        <f t="shared" si="24"/>
        <v>0</v>
      </c>
      <c r="W520">
        <f t="shared" si="25"/>
        <v>0</v>
      </c>
      <c r="X520" s="24" t="str">
        <f t="shared" si="26"/>
        <v>NO Flow</v>
      </c>
    </row>
    <row r="521" spans="1:24">
      <c r="A521" s="3" t="s">
        <v>96</v>
      </c>
      <c r="B521" s="3" t="s">
        <v>784</v>
      </c>
      <c r="C521" s="3" t="s">
        <v>289</v>
      </c>
      <c r="D521" s="3" t="s">
        <v>60</v>
      </c>
      <c r="E521" s="12">
        <v>100000</v>
      </c>
      <c r="F521" s="3" t="s">
        <v>60</v>
      </c>
      <c r="G521" s="12">
        <v>100000</v>
      </c>
      <c r="H521" s="12">
        <v>1305326.0659529513</v>
      </c>
      <c r="I521" s="12">
        <v>880000</v>
      </c>
      <c r="J521" s="12">
        <v>0</v>
      </c>
      <c r="K521" s="12">
        <v>0</v>
      </c>
      <c r="L521" s="12">
        <v>0</v>
      </c>
      <c r="M521" s="12">
        <v>430000</v>
      </c>
      <c r="N521" s="12">
        <v>1305326.0659529513</v>
      </c>
      <c r="O521" s="12">
        <v>0</v>
      </c>
      <c r="P521" s="13">
        <v>0</v>
      </c>
      <c r="Q521" s="12">
        <v>0</v>
      </c>
      <c r="R521" s="12">
        <v>1305326.0659529513</v>
      </c>
      <c r="S521" s="12">
        <v>430000</v>
      </c>
      <c r="T521" s="24" t="s">
        <v>3</v>
      </c>
      <c r="U521" s="3" t="s">
        <v>767</v>
      </c>
      <c r="V521">
        <f t="shared" si="24"/>
        <v>0</v>
      </c>
      <c r="W521">
        <f t="shared" si="25"/>
        <v>0</v>
      </c>
      <c r="X521" s="24" t="str">
        <f t="shared" si="26"/>
        <v>NO Flow</v>
      </c>
    </row>
    <row r="522" spans="1:24">
      <c r="A522" s="3" t="s">
        <v>9</v>
      </c>
      <c r="B522" s="3" t="s">
        <v>644</v>
      </c>
      <c r="C522" s="3" t="s">
        <v>568</v>
      </c>
      <c r="D522" s="3" t="s">
        <v>60</v>
      </c>
      <c r="E522" s="12">
        <v>250000</v>
      </c>
      <c r="F522" s="3" t="s">
        <v>60</v>
      </c>
      <c r="G522" s="12">
        <v>250000</v>
      </c>
      <c r="H522" s="12">
        <v>-7598645.6720581101</v>
      </c>
      <c r="I522" s="12">
        <v>0</v>
      </c>
      <c r="J522" s="12">
        <v>0</v>
      </c>
      <c r="K522" s="12">
        <v>-7720000</v>
      </c>
      <c r="L522" s="12">
        <v>0</v>
      </c>
      <c r="M522" s="12">
        <v>0</v>
      </c>
      <c r="N522" s="12">
        <v>-7598645.6720581101</v>
      </c>
      <c r="O522" s="12">
        <v>0</v>
      </c>
      <c r="P522" s="13">
        <v>0</v>
      </c>
      <c r="Q522" s="12">
        <v>0</v>
      </c>
      <c r="R522" s="12">
        <v>-7598645.6720581101</v>
      </c>
      <c r="S522" s="12">
        <v>0</v>
      </c>
      <c r="T522" s="24" t="s">
        <v>3</v>
      </c>
      <c r="U522" s="3" t="s">
        <v>771</v>
      </c>
      <c r="V522">
        <f t="shared" si="24"/>
        <v>0</v>
      </c>
      <c r="W522">
        <f t="shared" si="25"/>
        <v>0</v>
      </c>
      <c r="X522" s="24" t="str">
        <f t="shared" si="26"/>
        <v>NO Flow</v>
      </c>
    </row>
    <row r="523" spans="1:24">
      <c r="A523" s="3" t="s">
        <v>4</v>
      </c>
      <c r="B523" s="3" t="s">
        <v>645</v>
      </c>
      <c r="C523" s="3" t="s">
        <v>568</v>
      </c>
      <c r="D523" s="3" t="s">
        <v>60</v>
      </c>
      <c r="E523" s="12">
        <v>250000</v>
      </c>
      <c r="F523" s="3" t="s">
        <v>60</v>
      </c>
      <c r="G523" s="12">
        <v>250000</v>
      </c>
      <c r="H523" s="12">
        <v>-7278575</v>
      </c>
      <c r="I523" s="12">
        <v>0</v>
      </c>
      <c r="J523" s="12">
        <v>0</v>
      </c>
      <c r="K523" s="12">
        <v>-7230000</v>
      </c>
      <c r="L523" s="12">
        <v>0</v>
      </c>
      <c r="M523" s="12">
        <v>0</v>
      </c>
      <c r="N523" s="12">
        <v>-7278575</v>
      </c>
      <c r="O523" s="12">
        <v>0</v>
      </c>
      <c r="P523" s="13">
        <v>0</v>
      </c>
      <c r="Q523" s="12">
        <v>0</v>
      </c>
      <c r="R523" s="12">
        <v>-7278575</v>
      </c>
      <c r="S523" s="12">
        <v>0</v>
      </c>
      <c r="T523" s="24" t="s">
        <v>3</v>
      </c>
      <c r="U523" s="3" t="s">
        <v>771</v>
      </c>
      <c r="V523">
        <f t="shared" si="24"/>
        <v>0</v>
      </c>
      <c r="W523">
        <f t="shared" si="25"/>
        <v>0</v>
      </c>
      <c r="X523" s="24" t="str">
        <f t="shared" si="26"/>
        <v>NO Flow</v>
      </c>
    </row>
    <row r="524" spans="1:24">
      <c r="A524" s="3" t="s">
        <v>5</v>
      </c>
      <c r="B524" s="3" t="s">
        <v>646</v>
      </c>
      <c r="C524" s="3" t="s">
        <v>568</v>
      </c>
      <c r="D524" s="3" t="s">
        <v>60</v>
      </c>
      <c r="E524" s="12">
        <v>250000</v>
      </c>
      <c r="F524" s="3" t="s">
        <v>60</v>
      </c>
      <c r="G524" s="12">
        <v>250000</v>
      </c>
      <c r="H524" s="12">
        <v>7033562.22251816</v>
      </c>
      <c r="I524" s="12">
        <v>7513268.6500000004</v>
      </c>
      <c r="J524" s="12">
        <v>0</v>
      </c>
      <c r="K524" s="12">
        <v>0</v>
      </c>
      <c r="L524" s="12">
        <v>0</v>
      </c>
      <c r="M524" s="12">
        <v>-470000</v>
      </c>
      <c r="N524" s="12">
        <v>7033562.22251816</v>
      </c>
      <c r="O524" s="12">
        <v>0</v>
      </c>
      <c r="P524" s="13">
        <v>0</v>
      </c>
      <c r="Q524" s="12">
        <v>0</v>
      </c>
      <c r="R524" s="12">
        <v>7033562.22251816</v>
      </c>
      <c r="S524" s="12">
        <v>-470000</v>
      </c>
      <c r="T524" s="24" t="s">
        <v>3</v>
      </c>
      <c r="U524" s="3" t="s">
        <v>778</v>
      </c>
      <c r="V524">
        <f t="shared" si="24"/>
        <v>0</v>
      </c>
      <c r="W524">
        <f t="shared" si="25"/>
        <v>0</v>
      </c>
      <c r="X524" s="24" t="str">
        <f t="shared" si="26"/>
        <v>NO Flow</v>
      </c>
    </row>
    <row r="525" spans="1:24">
      <c r="A525" s="3" t="s">
        <v>66</v>
      </c>
      <c r="B525" s="3" t="s">
        <v>647</v>
      </c>
      <c r="C525" s="3" t="s">
        <v>568</v>
      </c>
      <c r="D525" s="3" t="s">
        <v>60</v>
      </c>
      <c r="E525" s="12">
        <v>100000</v>
      </c>
      <c r="F525" s="3" t="s">
        <v>60</v>
      </c>
      <c r="G525" s="12">
        <v>100000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3">
        <v>0</v>
      </c>
      <c r="Q525" s="12">
        <v>0</v>
      </c>
      <c r="R525" s="12">
        <v>0</v>
      </c>
      <c r="S525" s="12">
        <v>0</v>
      </c>
      <c r="T525" s="24" t="s">
        <v>3</v>
      </c>
      <c r="U525" s="3" t="s">
        <v>772</v>
      </c>
      <c r="V525">
        <f t="shared" si="24"/>
        <v>0</v>
      </c>
      <c r="W525">
        <f t="shared" si="25"/>
        <v>0</v>
      </c>
      <c r="X525" s="24" t="str">
        <f t="shared" si="26"/>
        <v>NO Flow</v>
      </c>
    </row>
    <row r="526" spans="1:24">
      <c r="A526" s="3" t="s">
        <v>17</v>
      </c>
      <c r="B526" s="3" t="s">
        <v>648</v>
      </c>
      <c r="C526" s="3" t="s">
        <v>568</v>
      </c>
      <c r="D526" s="3" t="s">
        <v>60</v>
      </c>
      <c r="E526" s="12">
        <v>100000</v>
      </c>
      <c r="F526" s="3" t="s">
        <v>60</v>
      </c>
      <c r="G526" s="12">
        <v>100000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3">
        <v>0</v>
      </c>
      <c r="Q526" s="12">
        <v>0</v>
      </c>
      <c r="R526" s="12">
        <v>0</v>
      </c>
      <c r="S526" s="12">
        <v>0</v>
      </c>
      <c r="T526" s="24" t="s">
        <v>3</v>
      </c>
      <c r="U526" s="3" t="s">
        <v>772</v>
      </c>
      <c r="V526">
        <f t="shared" si="24"/>
        <v>0</v>
      </c>
      <c r="W526">
        <f t="shared" si="25"/>
        <v>0</v>
      </c>
      <c r="X526" s="24" t="str">
        <f t="shared" si="26"/>
        <v>NO Flow</v>
      </c>
    </row>
    <row r="527" spans="1:24">
      <c r="A527" s="3" t="s">
        <v>18</v>
      </c>
      <c r="B527" s="3" t="s">
        <v>649</v>
      </c>
      <c r="C527" s="3" t="s">
        <v>568</v>
      </c>
      <c r="D527" s="3" t="s">
        <v>60</v>
      </c>
      <c r="E527" s="12">
        <v>100000</v>
      </c>
      <c r="F527" s="3" t="s">
        <v>60</v>
      </c>
      <c r="G527" s="12">
        <v>100000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3">
        <v>0</v>
      </c>
      <c r="Q527" s="12">
        <v>0</v>
      </c>
      <c r="R527" s="12">
        <v>0</v>
      </c>
      <c r="S527" s="12">
        <v>0</v>
      </c>
      <c r="T527" s="24" t="s">
        <v>3</v>
      </c>
      <c r="U527" s="3" t="s">
        <v>772</v>
      </c>
      <c r="V527">
        <f t="shared" si="24"/>
        <v>0</v>
      </c>
      <c r="W527">
        <f t="shared" si="25"/>
        <v>0</v>
      </c>
      <c r="X527" s="24" t="str">
        <f t="shared" si="26"/>
        <v>NO Flow</v>
      </c>
    </row>
    <row r="528" spans="1:24">
      <c r="A528" s="3" t="s">
        <v>19</v>
      </c>
      <c r="B528" s="3" t="s">
        <v>650</v>
      </c>
      <c r="C528" s="3" t="s">
        <v>568</v>
      </c>
      <c r="D528" s="3" t="s">
        <v>60</v>
      </c>
      <c r="E528" s="12">
        <v>100000</v>
      </c>
      <c r="F528" s="3" t="s">
        <v>60</v>
      </c>
      <c r="G528" s="12">
        <v>100000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3">
        <v>0</v>
      </c>
      <c r="Q528" s="12">
        <v>0</v>
      </c>
      <c r="R528" s="12">
        <v>0</v>
      </c>
      <c r="S528" s="12">
        <v>0</v>
      </c>
      <c r="T528" s="24" t="s">
        <v>3</v>
      </c>
      <c r="U528" s="3" t="s">
        <v>772</v>
      </c>
      <c r="V528">
        <f t="shared" si="24"/>
        <v>0</v>
      </c>
      <c r="W528">
        <f t="shared" si="25"/>
        <v>0</v>
      </c>
      <c r="X528" s="24" t="str">
        <f t="shared" si="26"/>
        <v>NO Flow</v>
      </c>
    </row>
    <row r="529" spans="1:24">
      <c r="A529" s="3" t="s">
        <v>10</v>
      </c>
      <c r="B529" s="3" t="s">
        <v>651</v>
      </c>
      <c r="C529" s="3" t="s">
        <v>568</v>
      </c>
      <c r="D529" s="3" t="s">
        <v>60</v>
      </c>
      <c r="E529" s="12">
        <v>100000</v>
      </c>
      <c r="F529" s="3" t="s">
        <v>60</v>
      </c>
      <c r="G529" s="12">
        <v>100000</v>
      </c>
      <c r="H529" s="12">
        <v>-68009</v>
      </c>
      <c r="I529" s="12">
        <v>0</v>
      </c>
      <c r="J529" s="12">
        <v>0</v>
      </c>
      <c r="K529" s="12">
        <v>-70000</v>
      </c>
      <c r="L529" s="12">
        <v>0</v>
      </c>
      <c r="M529" s="12">
        <v>0</v>
      </c>
      <c r="N529" s="12">
        <v>-68009</v>
      </c>
      <c r="O529" s="12">
        <v>0</v>
      </c>
      <c r="P529" s="13">
        <v>0</v>
      </c>
      <c r="Q529" s="12">
        <v>0</v>
      </c>
      <c r="R529" s="12">
        <v>-68009</v>
      </c>
      <c r="S529" s="12">
        <v>0</v>
      </c>
      <c r="T529" s="24" t="s">
        <v>3</v>
      </c>
      <c r="U529" s="3" t="s">
        <v>771</v>
      </c>
      <c r="V529">
        <f t="shared" si="24"/>
        <v>0</v>
      </c>
      <c r="W529">
        <f t="shared" si="25"/>
        <v>0</v>
      </c>
      <c r="X529" s="24" t="str">
        <f t="shared" si="26"/>
        <v>NO Flow</v>
      </c>
    </row>
    <row r="530" spans="1:24">
      <c r="A530" s="3" t="s">
        <v>16</v>
      </c>
      <c r="B530" s="3" t="s">
        <v>652</v>
      </c>
      <c r="C530" s="3" t="s">
        <v>568</v>
      </c>
      <c r="D530" s="3" t="s">
        <v>60</v>
      </c>
      <c r="E530" s="12">
        <v>100000</v>
      </c>
      <c r="F530" s="3" t="s">
        <v>60</v>
      </c>
      <c r="G530" s="12">
        <v>100000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3">
        <v>0</v>
      </c>
      <c r="Q530" s="12">
        <v>0</v>
      </c>
      <c r="R530" s="12">
        <v>0</v>
      </c>
      <c r="S530" s="12">
        <v>0</v>
      </c>
      <c r="T530" s="24" t="s">
        <v>3</v>
      </c>
      <c r="U530" s="3" t="s">
        <v>772</v>
      </c>
      <c r="V530">
        <f t="shared" si="24"/>
        <v>0</v>
      </c>
      <c r="W530">
        <f t="shared" si="25"/>
        <v>0</v>
      </c>
      <c r="X530" s="24" t="str">
        <f t="shared" si="26"/>
        <v>NO Flow</v>
      </c>
    </row>
    <row r="531" spans="1:24">
      <c r="A531" s="3" t="s">
        <v>20</v>
      </c>
      <c r="B531" s="3" t="s">
        <v>653</v>
      </c>
      <c r="C531" s="3" t="s">
        <v>568</v>
      </c>
      <c r="D531" s="3" t="s">
        <v>60</v>
      </c>
      <c r="E531" s="12">
        <v>100000</v>
      </c>
      <c r="F531" s="3" t="s">
        <v>60</v>
      </c>
      <c r="G531" s="12">
        <v>100000</v>
      </c>
      <c r="H531" s="12">
        <v>-91693.564324455205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-91693.564324455205</v>
      </c>
      <c r="O531" s="12">
        <v>0</v>
      </c>
      <c r="P531" s="13">
        <v>0</v>
      </c>
      <c r="Q531" s="12">
        <v>0</v>
      </c>
      <c r="R531" s="12">
        <v>-91693.564324455205</v>
      </c>
      <c r="S531" s="12">
        <v>0</v>
      </c>
      <c r="T531" s="24" t="s">
        <v>3</v>
      </c>
      <c r="U531" s="3" t="s">
        <v>771</v>
      </c>
      <c r="V531">
        <f t="shared" si="24"/>
        <v>0</v>
      </c>
      <c r="W531">
        <f t="shared" si="25"/>
        <v>0</v>
      </c>
      <c r="X531" s="24" t="str">
        <f t="shared" si="26"/>
        <v>NO Flow</v>
      </c>
    </row>
    <row r="532" spans="1:24">
      <c r="A532" s="3" t="s">
        <v>21</v>
      </c>
      <c r="B532" s="3" t="s">
        <v>654</v>
      </c>
      <c r="C532" s="3" t="s">
        <v>568</v>
      </c>
      <c r="D532" s="3" t="s">
        <v>60</v>
      </c>
      <c r="E532" s="12">
        <v>100000</v>
      </c>
      <c r="F532" s="3" t="s">
        <v>60</v>
      </c>
      <c r="G532" s="12">
        <v>100000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3">
        <v>0</v>
      </c>
      <c r="Q532" s="12">
        <v>0</v>
      </c>
      <c r="R532" s="12">
        <v>0</v>
      </c>
      <c r="S532" s="12">
        <v>0</v>
      </c>
      <c r="T532" s="24" t="s">
        <v>3</v>
      </c>
      <c r="U532" s="3" t="s">
        <v>772</v>
      </c>
      <c r="V532">
        <f t="shared" si="24"/>
        <v>0</v>
      </c>
      <c r="W532">
        <f t="shared" si="25"/>
        <v>0</v>
      </c>
      <c r="X532" s="24" t="str">
        <f t="shared" si="26"/>
        <v>NO Flow</v>
      </c>
    </row>
    <row r="533" spans="1:24">
      <c r="A533" s="3" t="s">
        <v>7</v>
      </c>
      <c r="B533" s="3" t="s">
        <v>655</v>
      </c>
      <c r="C533" s="3" t="s">
        <v>568</v>
      </c>
      <c r="D533" s="3" t="s">
        <v>60</v>
      </c>
      <c r="E533" s="12">
        <v>100000</v>
      </c>
      <c r="F533" s="3" t="s">
        <v>60</v>
      </c>
      <c r="G533" s="12">
        <v>100000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3">
        <v>0</v>
      </c>
      <c r="Q533" s="12">
        <v>0</v>
      </c>
      <c r="R533" s="12">
        <v>0</v>
      </c>
      <c r="S533" s="12">
        <v>0</v>
      </c>
      <c r="T533" s="24" t="s">
        <v>3</v>
      </c>
      <c r="U533" s="3" t="s">
        <v>772</v>
      </c>
      <c r="V533">
        <f t="shared" si="24"/>
        <v>0</v>
      </c>
      <c r="W533">
        <f t="shared" si="25"/>
        <v>0</v>
      </c>
      <c r="X533" s="24" t="str">
        <f t="shared" si="26"/>
        <v>NO Flow</v>
      </c>
    </row>
    <row r="534" spans="1:24">
      <c r="A534" s="3" t="s">
        <v>22</v>
      </c>
      <c r="B534" s="3" t="s">
        <v>656</v>
      </c>
      <c r="C534" s="3" t="s">
        <v>568</v>
      </c>
      <c r="D534" s="3" t="s">
        <v>60</v>
      </c>
      <c r="E534" s="12">
        <v>100000</v>
      </c>
      <c r="F534" s="3" t="s">
        <v>60</v>
      </c>
      <c r="G534" s="12">
        <v>100000</v>
      </c>
      <c r="H534" s="12">
        <v>-17708.849999999999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-17708.849999999999</v>
      </c>
      <c r="O534" s="12">
        <v>0</v>
      </c>
      <c r="P534" s="13">
        <v>0</v>
      </c>
      <c r="Q534" s="12">
        <v>0</v>
      </c>
      <c r="R534" s="12">
        <v>-17708.849999999999</v>
      </c>
      <c r="S534" s="12">
        <v>0</v>
      </c>
      <c r="T534" s="24" t="s">
        <v>3</v>
      </c>
      <c r="U534" s="3" t="s">
        <v>771</v>
      </c>
      <c r="V534">
        <f t="shared" si="24"/>
        <v>0</v>
      </c>
      <c r="W534">
        <f t="shared" si="25"/>
        <v>0</v>
      </c>
      <c r="X534" s="24" t="str">
        <f t="shared" si="26"/>
        <v>NO Flow</v>
      </c>
    </row>
    <row r="535" spans="1:24">
      <c r="A535" s="3" t="s">
        <v>23</v>
      </c>
      <c r="B535" s="3" t="s">
        <v>657</v>
      </c>
      <c r="C535" s="3" t="s">
        <v>568</v>
      </c>
      <c r="D535" s="3" t="s">
        <v>60</v>
      </c>
      <c r="E535" s="12">
        <v>100000</v>
      </c>
      <c r="F535" s="3" t="s">
        <v>60</v>
      </c>
      <c r="G535" s="12">
        <v>100000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3">
        <v>0</v>
      </c>
      <c r="Q535" s="12">
        <v>0</v>
      </c>
      <c r="R535" s="12">
        <v>0</v>
      </c>
      <c r="S535" s="12">
        <v>0</v>
      </c>
      <c r="T535" s="24" t="s">
        <v>3</v>
      </c>
      <c r="U535" s="3" t="s">
        <v>772</v>
      </c>
      <c r="V535">
        <f t="shared" si="24"/>
        <v>0</v>
      </c>
      <c r="W535">
        <f t="shared" si="25"/>
        <v>0</v>
      </c>
      <c r="X535" s="24" t="str">
        <f t="shared" si="26"/>
        <v>NO Flow</v>
      </c>
    </row>
    <row r="536" spans="1:24">
      <c r="A536" s="3" t="s">
        <v>13</v>
      </c>
      <c r="B536" s="3" t="s">
        <v>658</v>
      </c>
      <c r="C536" s="3" t="s">
        <v>568</v>
      </c>
      <c r="D536" s="3" t="s">
        <v>60</v>
      </c>
      <c r="E536" s="12">
        <v>100000</v>
      </c>
      <c r="F536" s="3" t="s">
        <v>60</v>
      </c>
      <c r="G536" s="12">
        <v>100000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3">
        <v>0</v>
      </c>
      <c r="Q536" s="12">
        <v>0</v>
      </c>
      <c r="R536" s="12">
        <v>0</v>
      </c>
      <c r="S536" s="12">
        <v>0</v>
      </c>
      <c r="T536" s="24" t="s">
        <v>3</v>
      </c>
      <c r="U536" s="3" t="s">
        <v>772</v>
      </c>
      <c r="V536">
        <f t="shared" si="24"/>
        <v>0</v>
      </c>
      <c r="W536">
        <f t="shared" si="25"/>
        <v>0</v>
      </c>
      <c r="X536" s="24" t="str">
        <f t="shared" si="26"/>
        <v>NO Flow</v>
      </c>
    </row>
    <row r="537" spans="1:24">
      <c r="A537" s="3" t="s">
        <v>24</v>
      </c>
      <c r="B537" s="3" t="s">
        <v>659</v>
      </c>
      <c r="C537" s="3" t="s">
        <v>568</v>
      </c>
      <c r="D537" s="3" t="s">
        <v>60</v>
      </c>
      <c r="E537" s="12">
        <v>100000</v>
      </c>
      <c r="F537" s="3" t="s">
        <v>60</v>
      </c>
      <c r="G537" s="12">
        <v>100000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3">
        <v>0</v>
      </c>
      <c r="Q537" s="12">
        <v>0</v>
      </c>
      <c r="R537" s="12">
        <v>0</v>
      </c>
      <c r="S537" s="12">
        <v>0</v>
      </c>
      <c r="T537" s="24" t="s">
        <v>3</v>
      </c>
      <c r="U537" s="3" t="s">
        <v>772</v>
      </c>
      <c r="V537">
        <f t="shared" si="24"/>
        <v>0</v>
      </c>
      <c r="W537">
        <f t="shared" si="25"/>
        <v>0</v>
      </c>
      <c r="X537" s="24" t="str">
        <f t="shared" si="26"/>
        <v>NO Flow</v>
      </c>
    </row>
    <row r="538" spans="1:24">
      <c r="A538" s="3" t="s">
        <v>25</v>
      </c>
      <c r="B538" s="3" t="s">
        <v>660</v>
      </c>
      <c r="C538" s="3" t="s">
        <v>568</v>
      </c>
      <c r="D538" s="3" t="s">
        <v>60</v>
      </c>
      <c r="E538" s="12">
        <v>100000</v>
      </c>
      <c r="F538" s="3" t="s">
        <v>60</v>
      </c>
      <c r="G538" s="12">
        <v>100000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3">
        <v>0</v>
      </c>
      <c r="Q538" s="12">
        <v>0</v>
      </c>
      <c r="R538" s="12">
        <v>0</v>
      </c>
      <c r="S538" s="12">
        <v>0</v>
      </c>
      <c r="T538" s="24" t="s">
        <v>3</v>
      </c>
      <c r="U538" s="3" t="s">
        <v>772</v>
      </c>
      <c r="V538">
        <f t="shared" si="24"/>
        <v>0</v>
      </c>
      <c r="W538">
        <f t="shared" si="25"/>
        <v>0</v>
      </c>
      <c r="X538" s="24" t="str">
        <f t="shared" si="26"/>
        <v>NO Flow</v>
      </c>
    </row>
    <row r="539" spans="1:24">
      <c r="A539" s="3" t="s">
        <v>8</v>
      </c>
      <c r="B539" s="3" t="s">
        <v>661</v>
      </c>
      <c r="C539" s="3" t="s">
        <v>568</v>
      </c>
      <c r="D539" s="3" t="s">
        <v>60</v>
      </c>
      <c r="E539" s="12">
        <v>100000</v>
      </c>
      <c r="F539" s="3" t="s">
        <v>60</v>
      </c>
      <c r="G539" s="12">
        <v>100000</v>
      </c>
      <c r="H539" s="12">
        <v>223164.46734382567</v>
      </c>
      <c r="I539" s="12">
        <v>280000</v>
      </c>
      <c r="J539" s="12">
        <v>0</v>
      </c>
      <c r="K539" s="12">
        <v>0</v>
      </c>
      <c r="L539" s="12">
        <v>0</v>
      </c>
      <c r="M539" s="12">
        <v>0</v>
      </c>
      <c r="N539" s="12">
        <v>223164.46734382567</v>
      </c>
      <c r="O539" s="12">
        <v>0</v>
      </c>
      <c r="P539" s="13">
        <v>0</v>
      </c>
      <c r="Q539" s="12">
        <v>0</v>
      </c>
      <c r="R539" s="12">
        <v>223164.46734382567</v>
      </c>
      <c r="S539" s="12">
        <v>0</v>
      </c>
      <c r="T539" s="24" t="s">
        <v>3</v>
      </c>
      <c r="U539" s="3" t="s">
        <v>772</v>
      </c>
      <c r="V539">
        <f t="shared" si="24"/>
        <v>0</v>
      </c>
      <c r="W539">
        <f t="shared" si="25"/>
        <v>0</v>
      </c>
      <c r="X539" s="24" t="str">
        <f t="shared" si="26"/>
        <v>NO Flow</v>
      </c>
    </row>
    <row r="540" spans="1:24">
      <c r="A540" s="3" t="s">
        <v>92</v>
      </c>
      <c r="B540" s="3" t="s">
        <v>662</v>
      </c>
      <c r="C540" s="3" t="s">
        <v>568</v>
      </c>
      <c r="D540" s="3" t="s">
        <v>60</v>
      </c>
      <c r="E540" s="12">
        <v>250000</v>
      </c>
      <c r="F540" s="3" t="s">
        <v>60</v>
      </c>
      <c r="G540" s="12">
        <v>250000</v>
      </c>
      <c r="H540" s="12">
        <v>1839310.5838094102</v>
      </c>
      <c r="I540" s="12">
        <v>1660000</v>
      </c>
      <c r="J540" s="12">
        <v>0</v>
      </c>
      <c r="K540" s="12">
        <v>0</v>
      </c>
      <c r="L540" s="12">
        <v>0</v>
      </c>
      <c r="M540" s="12">
        <v>0</v>
      </c>
      <c r="N540" s="12">
        <v>1839310.5838094102</v>
      </c>
      <c r="O540" s="12">
        <v>0</v>
      </c>
      <c r="P540" s="13">
        <v>0</v>
      </c>
      <c r="Q540" s="12">
        <v>0</v>
      </c>
      <c r="R540" s="12">
        <v>2167627.714420917</v>
      </c>
      <c r="S540" s="12">
        <v>0</v>
      </c>
      <c r="T540" s="24" t="s">
        <v>775</v>
      </c>
      <c r="U540" s="3" t="s">
        <v>766</v>
      </c>
      <c r="V540">
        <f t="shared" si="24"/>
        <v>0</v>
      </c>
      <c r="W540">
        <f t="shared" si="25"/>
        <v>0</v>
      </c>
      <c r="X540" s="24" t="str">
        <f t="shared" si="26"/>
        <v>NO Flow</v>
      </c>
    </row>
    <row r="541" spans="1:24">
      <c r="A541" s="3" t="s">
        <v>14</v>
      </c>
      <c r="B541" s="3" t="s">
        <v>663</v>
      </c>
      <c r="C541" s="3" t="s">
        <v>568</v>
      </c>
      <c r="D541" s="3" t="s">
        <v>60</v>
      </c>
      <c r="E541" s="12">
        <v>250000</v>
      </c>
      <c r="F541" s="3" t="s">
        <v>60</v>
      </c>
      <c r="G541" s="12">
        <v>250000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3">
        <v>0</v>
      </c>
      <c r="Q541" s="12">
        <v>0</v>
      </c>
      <c r="R541" s="12">
        <v>0</v>
      </c>
      <c r="S541" s="12">
        <v>0</v>
      </c>
      <c r="T541" s="24" t="s">
        <v>3</v>
      </c>
      <c r="U541" s="3" t="s">
        <v>772</v>
      </c>
      <c r="V541">
        <f t="shared" si="24"/>
        <v>0</v>
      </c>
      <c r="W541">
        <f t="shared" si="25"/>
        <v>0</v>
      </c>
      <c r="X541" s="24" t="str">
        <f t="shared" si="26"/>
        <v>NO Flow</v>
      </c>
    </row>
    <row r="542" spans="1:24">
      <c r="A542" s="3" t="s">
        <v>30</v>
      </c>
      <c r="B542" s="3" t="s">
        <v>664</v>
      </c>
      <c r="C542" s="3" t="s">
        <v>568</v>
      </c>
      <c r="D542" s="3" t="s">
        <v>60</v>
      </c>
      <c r="E542" s="12">
        <v>250000</v>
      </c>
      <c r="F542" s="3" t="s">
        <v>60</v>
      </c>
      <c r="G542" s="12">
        <v>250000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3">
        <v>0</v>
      </c>
      <c r="Q542" s="12">
        <v>0</v>
      </c>
      <c r="R542" s="12">
        <v>0</v>
      </c>
      <c r="S542" s="12">
        <v>0</v>
      </c>
      <c r="T542" s="24" t="s">
        <v>3</v>
      </c>
      <c r="U542" s="3" t="s">
        <v>772</v>
      </c>
      <c r="V542">
        <f t="shared" si="24"/>
        <v>0</v>
      </c>
      <c r="W542">
        <f t="shared" si="25"/>
        <v>0</v>
      </c>
      <c r="X542" s="24" t="str">
        <f t="shared" si="26"/>
        <v>NO Flow</v>
      </c>
    </row>
    <row r="543" spans="1:24">
      <c r="A543" s="3" t="s">
        <v>31</v>
      </c>
      <c r="B543" s="3" t="s">
        <v>665</v>
      </c>
      <c r="C543" s="3" t="s">
        <v>568</v>
      </c>
      <c r="D543" s="3" t="s">
        <v>60</v>
      </c>
      <c r="E543" s="12">
        <v>100000</v>
      </c>
      <c r="F543" s="3" t="s">
        <v>60</v>
      </c>
      <c r="G543" s="12">
        <v>100000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3">
        <v>0</v>
      </c>
      <c r="Q543" s="12">
        <v>0</v>
      </c>
      <c r="R543" s="12">
        <v>0</v>
      </c>
      <c r="S543" s="12">
        <v>0</v>
      </c>
      <c r="T543" s="24" t="s">
        <v>3</v>
      </c>
      <c r="U543" s="3" t="s">
        <v>772</v>
      </c>
      <c r="V543">
        <f t="shared" si="24"/>
        <v>0</v>
      </c>
      <c r="W543">
        <f t="shared" si="25"/>
        <v>0</v>
      </c>
      <c r="X543" s="24" t="str">
        <f t="shared" si="26"/>
        <v>NO Flow</v>
      </c>
    </row>
    <row r="544" spans="1:24">
      <c r="A544" s="3" t="s">
        <v>32</v>
      </c>
      <c r="B544" s="3" t="s">
        <v>666</v>
      </c>
      <c r="C544" s="3" t="s">
        <v>568</v>
      </c>
      <c r="D544" s="3" t="s">
        <v>60</v>
      </c>
      <c r="E544" s="12">
        <v>100000</v>
      </c>
      <c r="F544" s="3" t="s">
        <v>60</v>
      </c>
      <c r="G544" s="12">
        <v>100000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3">
        <v>0</v>
      </c>
      <c r="Q544" s="12">
        <v>0</v>
      </c>
      <c r="R544" s="12">
        <v>0</v>
      </c>
      <c r="S544" s="12">
        <v>0</v>
      </c>
      <c r="T544" s="24" t="s">
        <v>3</v>
      </c>
      <c r="U544" s="3" t="s">
        <v>772</v>
      </c>
      <c r="V544">
        <f t="shared" si="24"/>
        <v>0</v>
      </c>
      <c r="W544">
        <f t="shared" si="25"/>
        <v>0</v>
      </c>
      <c r="X544" s="24" t="str">
        <f t="shared" si="26"/>
        <v>NO Flow</v>
      </c>
    </row>
    <row r="545" spans="1:24">
      <c r="A545" s="3" t="s">
        <v>26</v>
      </c>
      <c r="B545" s="3" t="s">
        <v>667</v>
      </c>
      <c r="C545" s="3" t="s">
        <v>568</v>
      </c>
      <c r="D545" s="3" t="s">
        <v>60</v>
      </c>
      <c r="E545" s="12">
        <v>100000</v>
      </c>
      <c r="F545" s="3" t="s">
        <v>60</v>
      </c>
      <c r="G545" s="12">
        <v>100000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3">
        <v>0</v>
      </c>
      <c r="Q545" s="12">
        <v>0</v>
      </c>
      <c r="R545" s="12">
        <v>0</v>
      </c>
      <c r="S545" s="12">
        <v>0</v>
      </c>
      <c r="T545" s="24" t="s">
        <v>3</v>
      </c>
      <c r="U545" s="3" t="s">
        <v>772</v>
      </c>
      <c r="V545">
        <f t="shared" si="24"/>
        <v>0</v>
      </c>
      <c r="W545">
        <f t="shared" si="25"/>
        <v>0</v>
      </c>
      <c r="X545" s="24" t="str">
        <f t="shared" si="26"/>
        <v>NO Flow</v>
      </c>
    </row>
    <row r="546" spans="1:24">
      <c r="A546" s="3" t="s">
        <v>29</v>
      </c>
      <c r="B546" s="3" t="s">
        <v>668</v>
      </c>
      <c r="C546" s="3" t="s">
        <v>568</v>
      </c>
      <c r="D546" s="3" t="s">
        <v>60</v>
      </c>
      <c r="E546" s="12">
        <v>100000</v>
      </c>
      <c r="F546" s="3" t="s">
        <v>60</v>
      </c>
      <c r="G546" s="12">
        <v>100000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3">
        <v>0</v>
      </c>
      <c r="Q546" s="12">
        <v>0</v>
      </c>
      <c r="R546" s="12">
        <v>0</v>
      </c>
      <c r="S546" s="12">
        <v>0</v>
      </c>
      <c r="T546" s="24" t="s">
        <v>3</v>
      </c>
      <c r="U546" s="3" t="s">
        <v>772</v>
      </c>
      <c r="V546">
        <f t="shared" si="24"/>
        <v>0</v>
      </c>
      <c r="W546">
        <f t="shared" si="25"/>
        <v>0</v>
      </c>
      <c r="X546" s="24" t="str">
        <f t="shared" si="26"/>
        <v>NO Flow</v>
      </c>
    </row>
    <row r="547" spans="1:24">
      <c r="A547" s="3" t="s">
        <v>22</v>
      </c>
      <c r="B547" s="3" t="s">
        <v>669</v>
      </c>
      <c r="C547" s="3" t="s">
        <v>289</v>
      </c>
      <c r="D547" s="3" t="s">
        <v>60</v>
      </c>
      <c r="E547" s="12">
        <v>100000</v>
      </c>
      <c r="F547" s="3" t="s">
        <v>60</v>
      </c>
      <c r="G547" s="12">
        <v>100000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3">
        <v>0</v>
      </c>
      <c r="Q547" s="12">
        <v>0</v>
      </c>
      <c r="R547" s="12">
        <v>0</v>
      </c>
      <c r="S547" s="12">
        <v>0</v>
      </c>
      <c r="T547" s="24" t="s">
        <v>3</v>
      </c>
      <c r="U547" s="3" t="s">
        <v>772</v>
      </c>
      <c r="V547">
        <f t="shared" si="24"/>
        <v>0</v>
      </c>
      <c r="W547">
        <f t="shared" si="25"/>
        <v>0</v>
      </c>
      <c r="X547" s="24" t="str">
        <f t="shared" si="26"/>
        <v>NO Flow</v>
      </c>
    </row>
    <row r="548" spans="1:24">
      <c r="A548" s="3" t="s">
        <v>7</v>
      </c>
      <c r="B548" s="3" t="s">
        <v>670</v>
      </c>
      <c r="C548" s="3" t="s">
        <v>289</v>
      </c>
      <c r="D548" s="3" t="s">
        <v>60</v>
      </c>
      <c r="E548" s="12">
        <v>100000</v>
      </c>
      <c r="F548" s="3" t="s">
        <v>60</v>
      </c>
      <c r="G548" s="12">
        <v>100000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3">
        <v>0</v>
      </c>
      <c r="Q548" s="12">
        <v>0</v>
      </c>
      <c r="R548" s="12">
        <v>0</v>
      </c>
      <c r="S548" s="12">
        <v>0</v>
      </c>
      <c r="T548" s="24" t="s">
        <v>3</v>
      </c>
      <c r="U548" s="3" t="s">
        <v>772</v>
      </c>
      <c r="V548">
        <f t="shared" si="24"/>
        <v>0</v>
      </c>
      <c r="W548">
        <f t="shared" si="25"/>
        <v>0</v>
      </c>
      <c r="X548" s="24" t="str">
        <f t="shared" si="26"/>
        <v>NO Flow</v>
      </c>
    </row>
    <row r="549" spans="1:24">
      <c r="A549" s="3" t="s">
        <v>23</v>
      </c>
      <c r="B549" s="3" t="s">
        <v>671</v>
      </c>
      <c r="C549" s="3" t="s">
        <v>289</v>
      </c>
      <c r="D549" s="3" t="s">
        <v>60</v>
      </c>
      <c r="E549" s="12">
        <v>100000</v>
      </c>
      <c r="F549" s="3" t="s">
        <v>60</v>
      </c>
      <c r="G549" s="12">
        <v>100000</v>
      </c>
      <c r="H549" s="12">
        <v>-1400655</v>
      </c>
      <c r="I549" s="12">
        <v>0</v>
      </c>
      <c r="J549" s="12">
        <v>0</v>
      </c>
      <c r="K549" s="12">
        <v>-1220000</v>
      </c>
      <c r="L549" s="12">
        <v>0</v>
      </c>
      <c r="M549" s="12">
        <v>-190000</v>
      </c>
      <c r="N549" s="12">
        <v>-1400655</v>
      </c>
      <c r="O549" s="12">
        <v>0</v>
      </c>
      <c r="P549" s="13">
        <v>0</v>
      </c>
      <c r="Q549" s="12">
        <v>0</v>
      </c>
      <c r="R549" s="12">
        <v>-1400655</v>
      </c>
      <c r="S549" s="12">
        <v>-190000</v>
      </c>
      <c r="T549" s="24" t="s">
        <v>3</v>
      </c>
      <c r="U549" s="3" t="s">
        <v>769</v>
      </c>
      <c r="V549">
        <f t="shared" si="24"/>
        <v>4</v>
      </c>
      <c r="W549">
        <f t="shared" si="25"/>
        <v>0</v>
      </c>
      <c r="X549" s="24" t="str">
        <f t="shared" si="26"/>
        <v>Outflow</v>
      </c>
    </row>
    <row r="550" spans="1:24">
      <c r="A550" s="3" t="s">
        <v>21</v>
      </c>
      <c r="B550" s="3" t="s">
        <v>672</v>
      </c>
      <c r="C550" s="3" t="s">
        <v>289</v>
      </c>
      <c r="D550" s="3" t="s">
        <v>60</v>
      </c>
      <c r="E550" s="12">
        <v>100000</v>
      </c>
      <c r="F550" s="3" t="s">
        <v>60</v>
      </c>
      <c r="G550" s="12">
        <v>100000</v>
      </c>
      <c r="H550" s="12">
        <v>-551496</v>
      </c>
      <c r="I550" s="12">
        <v>0</v>
      </c>
      <c r="J550" s="12">
        <v>0</v>
      </c>
      <c r="K550" s="12">
        <v>-570000</v>
      </c>
      <c r="L550" s="12">
        <v>0</v>
      </c>
      <c r="M550" s="12">
        <v>0</v>
      </c>
      <c r="N550" s="12">
        <v>-551496</v>
      </c>
      <c r="O550" s="12">
        <v>0</v>
      </c>
      <c r="P550" s="13">
        <v>0</v>
      </c>
      <c r="Q550" s="12">
        <v>0</v>
      </c>
      <c r="R550" s="12">
        <v>-551496</v>
      </c>
      <c r="S550" s="12">
        <v>0</v>
      </c>
      <c r="T550" s="24" t="s">
        <v>3</v>
      </c>
      <c r="U550" s="3" t="s">
        <v>771</v>
      </c>
      <c r="V550">
        <f t="shared" si="24"/>
        <v>0</v>
      </c>
      <c r="W550">
        <f t="shared" si="25"/>
        <v>0</v>
      </c>
      <c r="X550" s="24" t="str">
        <f t="shared" si="26"/>
        <v>NO Flow</v>
      </c>
    </row>
    <row r="551" spans="1:24">
      <c r="A551" s="3" t="s">
        <v>20</v>
      </c>
      <c r="B551" s="3" t="s">
        <v>673</v>
      </c>
      <c r="C551" s="3" t="s">
        <v>289</v>
      </c>
      <c r="D551" s="3" t="s">
        <v>60</v>
      </c>
      <c r="E551" s="12">
        <v>100000</v>
      </c>
      <c r="F551" s="3" t="s">
        <v>60</v>
      </c>
      <c r="G551" s="12">
        <v>100000</v>
      </c>
      <c r="H551" s="12">
        <v>-20959.071999999993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-20959.071999999993</v>
      </c>
      <c r="O551" s="12">
        <v>0</v>
      </c>
      <c r="P551" s="13">
        <v>0</v>
      </c>
      <c r="Q551" s="12">
        <v>0</v>
      </c>
      <c r="R551" s="12">
        <v>-20959.071999999993</v>
      </c>
      <c r="S551" s="12">
        <v>0</v>
      </c>
      <c r="T551" s="24" t="s">
        <v>3</v>
      </c>
      <c r="U551" s="3" t="s">
        <v>771</v>
      </c>
      <c r="V551">
        <f t="shared" si="24"/>
        <v>0</v>
      </c>
      <c r="W551">
        <f t="shared" si="25"/>
        <v>0</v>
      </c>
      <c r="X551" s="24" t="str">
        <f t="shared" si="26"/>
        <v>NO Flow</v>
      </c>
    </row>
    <row r="552" spans="1:24">
      <c r="A552" s="3" t="s">
        <v>17</v>
      </c>
      <c r="B552" s="3" t="s">
        <v>674</v>
      </c>
      <c r="C552" s="3" t="s">
        <v>289</v>
      </c>
      <c r="D552" s="3" t="s">
        <v>60</v>
      </c>
      <c r="E552" s="12">
        <v>100000</v>
      </c>
      <c r="F552" s="3" t="s">
        <v>60</v>
      </c>
      <c r="G552" s="12">
        <v>100000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3">
        <v>0</v>
      </c>
      <c r="Q552" s="12">
        <v>0</v>
      </c>
      <c r="R552" s="12">
        <v>0</v>
      </c>
      <c r="S552" s="12">
        <v>0</v>
      </c>
      <c r="T552" s="24" t="s">
        <v>3</v>
      </c>
      <c r="U552" s="3" t="s">
        <v>772</v>
      </c>
      <c r="V552">
        <f t="shared" si="24"/>
        <v>0</v>
      </c>
      <c r="W552">
        <f t="shared" si="25"/>
        <v>0</v>
      </c>
      <c r="X552" s="24" t="str">
        <f t="shared" si="26"/>
        <v>NO Flow</v>
      </c>
    </row>
    <row r="553" spans="1:24">
      <c r="A553" s="3" t="s">
        <v>18</v>
      </c>
      <c r="B553" s="3" t="s">
        <v>675</v>
      </c>
      <c r="C553" s="3" t="s">
        <v>289</v>
      </c>
      <c r="D553" s="3" t="s">
        <v>60</v>
      </c>
      <c r="E553" s="12">
        <v>100000</v>
      </c>
      <c r="F553" s="3" t="s">
        <v>60</v>
      </c>
      <c r="G553" s="12">
        <v>100000</v>
      </c>
      <c r="H553" s="12">
        <v>-3889330</v>
      </c>
      <c r="I553" s="12">
        <v>0</v>
      </c>
      <c r="J553" s="12">
        <v>0</v>
      </c>
      <c r="K553" s="12">
        <v>-3520000</v>
      </c>
      <c r="L553" s="12">
        <v>0</v>
      </c>
      <c r="M553" s="12">
        <v>-370000</v>
      </c>
      <c r="N553" s="12">
        <v>-3889330</v>
      </c>
      <c r="O553" s="12">
        <v>0</v>
      </c>
      <c r="P553" s="13">
        <v>0</v>
      </c>
      <c r="Q553" s="12">
        <v>0</v>
      </c>
      <c r="R553" s="12">
        <v>-3889330</v>
      </c>
      <c r="S553" s="12">
        <v>-370000</v>
      </c>
      <c r="T553" s="24" t="s">
        <v>3</v>
      </c>
      <c r="U553" s="3" t="s">
        <v>769</v>
      </c>
      <c r="V553">
        <f t="shared" si="24"/>
        <v>4</v>
      </c>
      <c r="W553">
        <f t="shared" si="25"/>
        <v>0</v>
      </c>
      <c r="X553" s="24" t="str">
        <f t="shared" si="26"/>
        <v>Outflow</v>
      </c>
    </row>
    <row r="554" spans="1:24">
      <c r="A554" s="3" t="s">
        <v>19</v>
      </c>
      <c r="B554" s="3" t="s">
        <v>676</v>
      </c>
      <c r="C554" s="3" t="s">
        <v>289</v>
      </c>
      <c r="D554" s="3" t="s">
        <v>60</v>
      </c>
      <c r="E554" s="12">
        <v>100000</v>
      </c>
      <c r="F554" s="3" t="s">
        <v>60</v>
      </c>
      <c r="G554" s="12">
        <v>100000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3">
        <v>0</v>
      </c>
      <c r="Q554" s="12">
        <v>0</v>
      </c>
      <c r="R554" s="12">
        <v>0</v>
      </c>
      <c r="S554" s="12">
        <v>0</v>
      </c>
      <c r="T554" s="24" t="s">
        <v>3</v>
      </c>
      <c r="U554" s="3" t="s">
        <v>772</v>
      </c>
      <c r="V554">
        <f t="shared" si="24"/>
        <v>0</v>
      </c>
      <c r="W554">
        <f t="shared" si="25"/>
        <v>0</v>
      </c>
      <c r="X554" s="24" t="str">
        <f t="shared" si="26"/>
        <v>NO Flow</v>
      </c>
    </row>
    <row r="555" spans="1:24">
      <c r="A555" s="3" t="s">
        <v>10</v>
      </c>
      <c r="B555" s="3" t="s">
        <v>677</v>
      </c>
      <c r="C555" s="3" t="s">
        <v>289</v>
      </c>
      <c r="D555" s="3" t="s">
        <v>60</v>
      </c>
      <c r="E555" s="12">
        <v>100000</v>
      </c>
      <c r="F555" s="3" t="s">
        <v>60</v>
      </c>
      <c r="G555" s="12">
        <v>100000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3">
        <v>0</v>
      </c>
      <c r="Q555" s="12">
        <v>0</v>
      </c>
      <c r="R555" s="12">
        <v>0</v>
      </c>
      <c r="S555" s="12">
        <v>0</v>
      </c>
      <c r="T555" s="24" t="s">
        <v>3</v>
      </c>
      <c r="U555" s="3" t="s">
        <v>772</v>
      </c>
      <c r="V555">
        <f t="shared" si="24"/>
        <v>0</v>
      </c>
      <c r="W555">
        <f t="shared" si="25"/>
        <v>0</v>
      </c>
      <c r="X555" s="24" t="str">
        <f t="shared" si="26"/>
        <v>NO Flow</v>
      </c>
    </row>
    <row r="556" spans="1:24">
      <c r="A556" s="3" t="s">
        <v>16</v>
      </c>
      <c r="B556" s="3" t="s">
        <v>678</v>
      </c>
      <c r="C556" s="3" t="s">
        <v>289</v>
      </c>
      <c r="D556" s="3" t="s">
        <v>60</v>
      </c>
      <c r="E556" s="12">
        <v>100000</v>
      </c>
      <c r="F556" s="3" t="s">
        <v>60</v>
      </c>
      <c r="G556" s="12">
        <v>100000</v>
      </c>
      <c r="H556" s="12">
        <v>-550506.81999999995</v>
      </c>
      <c r="I556" s="12">
        <v>0</v>
      </c>
      <c r="J556" s="12">
        <v>0</v>
      </c>
      <c r="K556" s="12">
        <v>-570000</v>
      </c>
      <c r="L556" s="12">
        <v>0</v>
      </c>
      <c r="M556" s="12">
        <v>0</v>
      </c>
      <c r="N556" s="12">
        <v>-550506.81999999995</v>
      </c>
      <c r="O556" s="12">
        <v>0</v>
      </c>
      <c r="P556" s="13">
        <v>0</v>
      </c>
      <c r="Q556" s="12">
        <v>0</v>
      </c>
      <c r="R556" s="12">
        <v>-550506.81999999995</v>
      </c>
      <c r="S556" s="12">
        <v>0</v>
      </c>
      <c r="T556" s="24" t="s">
        <v>3</v>
      </c>
      <c r="U556" s="3" t="s">
        <v>771</v>
      </c>
      <c r="V556">
        <f t="shared" si="24"/>
        <v>0</v>
      </c>
      <c r="W556">
        <f t="shared" si="25"/>
        <v>0</v>
      </c>
      <c r="X556" s="24" t="str">
        <f t="shared" si="26"/>
        <v>NO Flow</v>
      </c>
    </row>
    <row r="557" spans="1:24">
      <c r="A557" s="3" t="s">
        <v>66</v>
      </c>
      <c r="B557" s="3" t="s">
        <v>679</v>
      </c>
      <c r="C557" s="3" t="s">
        <v>289</v>
      </c>
      <c r="D557" s="3" t="s">
        <v>60</v>
      </c>
      <c r="E557" s="12">
        <v>100000</v>
      </c>
      <c r="F557" s="3" t="s">
        <v>60</v>
      </c>
      <c r="G557" s="12">
        <v>100000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3">
        <v>0</v>
      </c>
      <c r="Q557" s="12">
        <v>0</v>
      </c>
      <c r="R557" s="12">
        <v>0</v>
      </c>
      <c r="S557" s="12">
        <v>0</v>
      </c>
      <c r="T557" s="24" t="s">
        <v>3</v>
      </c>
      <c r="U557" s="3" t="s">
        <v>772</v>
      </c>
      <c r="V557">
        <f t="shared" si="24"/>
        <v>0</v>
      </c>
      <c r="W557">
        <f t="shared" si="25"/>
        <v>0</v>
      </c>
      <c r="X557" s="24" t="str">
        <f t="shared" si="26"/>
        <v>NO Flow</v>
      </c>
    </row>
    <row r="558" spans="1:24">
      <c r="A558" s="3" t="s">
        <v>25</v>
      </c>
      <c r="B558" s="3" t="s">
        <v>680</v>
      </c>
      <c r="C558" s="3" t="s">
        <v>289</v>
      </c>
      <c r="D558" s="3" t="s">
        <v>60</v>
      </c>
      <c r="E558" s="12">
        <v>100000</v>
      </c>
      <c r="F558" s="3" t="s">
        <v>60</v>
      </c>
      <c r="G558" s="12">
        <v>100000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3">
        <v>0</v>
      </c>
      <c r="Q558" s="12">
        <v>0</v>
      </c>
      <c r="R558" s="12">
        <v>0</v>
      </c>
      <c r="S558" s="12">
        <v>0</v>
      </c>
      <c r="T558" s="24" t="s">
        <v>3</v>
      </c>
      <c r="U558" s="3" t="s">
        <v>772</v>
      </c>
      <c r="V558">
        <f t="shared" si="24"/>
        <v>0</v>
      </c>
      <c r="W558">
        <f t="shared" si="25"/>
        <v>0</v>
      </c>
      <c r="X558" s="24" t="str">
        <f t="shared" si="26"/>
        <v>NO Flow</v>
      </c>
    </row>
    <row r="559" spans="1:24">
      <c r="A559" s="3" t="s">
        <v>9</v>
      </c>
      <c r="B559" s="3" t="s">
        <v>681</v>
      </c>
      <c r="C559" s="3" t="s">
        <v>289</v>
      </c>
      <c r="D559" s="3" t="s">
        <v>60</v>
      </c>
      <c r="E559" s="12">
        <v>100000</v>
      </c>
      <c r="F559" s="3" t="s">
        <v>60</v>
      </c>
      <c r="G559" s="12">
        <v>100000</v>
      </c>
      <c r="H559" s="12">
        <v>-17120374.206906337</v>
      </c>
      <c r="I559" s="12">
        <v>0</v>
      </c>
      <c r="J559" s="12">
        <v>0</v>
      </c>
      <c r="K559" s="12">
        <v>-16920000</v>
      </c>
      <c r="L559" s="12">
        <v>0</v>
      </c>
      <c r="M559" s="12">
        <v>-210000</v>
      </c>
      <c r="N559" s="12">
        <v>-17120374.206906337</v>
      </c>
      <c r="O559" s="12">
        <v>0</v>
      </c>
      <c r="P559" s="13">
        <v>0</v>
      </c>
      <c r="Q559" s="12">
        <v>0</v>
      </c>
      <c r="R559" s="12">
        <v>-17120374.206906337</v>
      </c>
      <c r="S559" s="12">
        <v>-210000</v>
      </c>
      <c r="T559" s="24" t="s">
        <v>3</v>
      </c>
      <c r="U559" s="3" t="s">
        <v>769</v>
      </c>
      <c r="V559">
        <f t="shared" si="24"/>
        <v>4</v>
      </c>
      <c r="W559">
        <f t="shared" si="25"/>
        <v>0</v>
      </c>
      <c r="X559" s="24" t="str">
        <f t="shared" si="26"/>
        <v>Outflow</v>
      </c>
    </row>
    <row r="560" spans="1:24">
      <c r="A560" s="3" t="s">
        <v>24</v>
      </c>
      <c r="B560" s="3" t="s">
        <v>682</v>
      </c>
      <c r="C560" s="3" t="s">
        <v>289</v>
      </c>
      <c r="D560" s="3" t="s">
        <v>60</v>
      </c>
      <c r="E560" s="12">
        <v>100000</v>
      </c>
      <c r="F560" s="3" t="s">
        <v>60</v>
      </c>
      <c r="G560" s="12">
        <v>100000</v>
      </c>
      <c r="H560" s="12">
        <v>-880.32000000000016</v>
      </c>
      <c r="I560" s="12">
        <v>0</v>
      </c>
      <c r="J560" s="12">
        <v>0</v>
      </c>
      <c r="K560" s="12">
        <v>-10000</v>
      </c>
      <c r="L560" s="12">
        <v>0</v>
      </c>
      <c r="M560" s="12">
        <v>0</v>
      </c>
      <c r="N560" s="12">
        <v>-880.32000000000016</v>
      </c>
      <c r="O560" s="12">
        <v>0</v>
      </c>
      <c r="P560" s="13">
        <v>0</v>
      </c>
      <c r="Q560" s="12">
        <v>0</v>
      </c>
      <c r="R560" s="12">
        <v>-880.32000000000016</v>
      </c>
      <c r="S560" s="12">
        <v>0</v>
      </c>
      <c r="T560" s="24" t="s">
        <v>3</v>
      </c>
      <c r="U560" s="3" t="s">
        <v>771</v>
      </c>
      <c r="V560">
        <f t="shared" si="24"/>
        <v>0</v>
      </c>
      <c r="W560">
        <f t="shared" si="25"/>
        <v>0</v>
      </c>
      <c r="X560" s="24" t="str">
        <f t="shared" si="26"/>
        <v>NO Flow</v>
      </c>
    </row>
    <row r="561" spans="1:24">
      <c r="A561" s="3" t="s">
        <v>4</v>
      </c>
      <c r="B561" s="3" t="s">
        <v>683</v>
      </c>
      <c r="C561" s="3" t="s">
        <v>289</v>
      </c>
      <c r="D561" s="3" t="s">
        <v>60</v>
      </c>
      <c r="E561" s="12">
        <v>100000</v>
      </c>
      <c r="F561" s="3" t="s">
        <v>60</v>
      </c>
      <c r="G561" s="12">
        <v>100000</v>
      </c>
      <c r="H561" s="12">
        <v>-6505684.2000000002</v>
      </c>
      <c r="I561" s="12">
        <v>0</v>
      </c>
      <c r="J561" s="12">
        <v>0</v>
      </c>
      <c r="K561" s="12">
        <v>-6550000</v>
      </c>
      <c r="L561" s="12">
        <v>0</v>
      </c>
      <c r="M561" s="12">
        <v>0</v>
      </c>
      <c r="N561" s="12">
        <v>-6505684.2000000002</v>
      </c>
      <c r="O561" s="12">
        <v>0</v>
      </c>
      <c r="P561" s="13">
        <v>0</v>
      </c>
      <c r="Q561" s="12">
        <v>0</v>
      </c>
      <c r="R561" s="12">
        <v>-6505684.2000000002</v>
      </c>
      <c r="S561" s="12">
        <v>0</v>
      </c>
      <c r="T561" s="24" t="s">
        <v>3</v>
      </c>
      <c r="U561" s="3" t="s">
        <v>771</v>
      </c>
      <c r="V561">
        <f t="shared" si="24"/>
        <v>0</v>
      </c>
      <c r="W561">
        <f t="shared" si="25"/>
        <v>0</v>
      </c>
      <c r="X561" s="24" t="str">
        <f t="shared" si="26"/>
        <v>NO Flow</v>
      </c>
    </row>
    <row r="562" spans="1:24">
      <c r="A562" s="3" t="s">
        <v>5</v>
      </c>
      <c r="B562" s="3" t="s">
        <v>684</v>
      </c>
      <c r="C562" s="3" t="s">
        <v>289</v>
      </c>
      <c r="D562" s="3" t="s">
        <v>60</v>
      </c>
      <c r="E562" s="12">
        <v>100000</v>
      </c>
      <c r="F562" s="3" t="s">
        <v>60</v>
      </c>
      <c r="G562" s="12">
        <v>100000</v>
      </c>
      <c r="H562" s="12">
        <v>-826868.04</v>
      </c>
      <c r="I562" s="12">
        <v>0</v>
      </c>
      <c r="J562" s="12">
        <v>0</v>
      </c>
      <c r="K562" s="12">
        <v>-980000</v>
      </c>
      <c r="L562" s="12">
        <v>0</v>
      </c>
      <c r="M562" s="12">
        <v>150000</v>
      </c>
      <c r="N562" s="12">
        <v>-826868.04</v>
      </c>
      <c r="O562" s="12">
        <v>0</v>
      </c>
      <c r="P562" s="13">
        <v>0</v>
      </c>
      <c r="Q562" s="12">
        <v>0</v>
      </c>
      <c r="R562" s="12">
        <v>-826868.04</v>
      </c>
      <c r="S562" s="12">
        <v>150000</v>
      </c>
      <c r="T562" s="24" t="s">
        <v>3</v>
      </c>
      <c r="U562" s="3" t="s">
        <v>770</v>
      </c>
      <c r="V562">
        <f t="shared" si="24"/>
        <v>0</v>
      </c>
      <c r="W562">
        <f t="shared" si="25"/>
        <v>4</v>
      </c>
      <c r="X562" s="24" t="str">
        <f t="shared" si="26"/>
        <v>Inflow</v>
      </c>
    </row>
    <row r="563" spans="1:24">
      <c r="A563" s="3" t="s">
        <v>13</v>
      </c>
      <c r="B563" s="3" t="s">
        <v>685</v>
      </c>
      <c r="C563" s="3" t="s">
        <v>289</v>
      </c>
      <c r="D563" s="3" t="s">
        <v>60</v>
      </c>
      <c r="E563" s="12">
        <v>100000</v>
      </c>
      <c r="F563" s="3" t="s">
        <v>60</v>
      </c>
      <c r="G563" s="12">
        <v>100000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3">
        <v>0</v>
      </c>
      <c r="Q563" s="12">
        <v>0</v>
      </c>
      <c r="R563" s="12">
        <v>0</v>
      </c>
      <c r="S563" s="12">
        <v>0</v>
      </c>
      <c r="T563" s="24" t="s">
        <v>3</v>
      </c>
      <c r="U563" s="3" t="s">
        <v>772</v>
      </c>
      <c r="V563">
        <f t="shared" si="24"/>
        <v>0</v>
      </c>
      <c r="W563">
        <f t="shared" si="25"/>
        <v>0</v>
      </c>
      <c r="X563" s="24" t="str">
        <f t="shared" si="26"/>
        <v>NO Flow</v>
      </c>
    </row>
    <row r="564" spans="1:24">
      <c r="A564" s="3" t="s">
        <v>8</v>
      </c>
      <c r="B564" s="3" t="s">
        <v>686</v>
      </c>
      <c r="C564" s="3" t="s">
        <v>289</v>
      </c>
      <c r="D564" s="3" t="s">
        <v>60</v>
      </c>
      <c r="E564" s="12">
        <v>100000</v>
      </c>
      <c r="F564" s="3" t="s">
        <v>60</v>
      </c>
      <c r="G564" s="12">
        <v>100000</v>
      </c>
      <c r="H564" s="12">
        <v>-1413321.680616603</v>
      </c>
      <c r="I564" s="12">
        <v>0</v>
      </c>
      <c r="J564" s="12">
        <v>0</v>
      </c>
      <c r="K564" s="12">
        <v>-1380000</v>
      </c>
      <c r="L564" s="12">
        <v>0</v>
      </c>
      <c r="M564" s="12">
        <v>0</v>
      </c>
      <c r="N564" s="12">
        <v>-1413321.680616603</v>
      </c>
      <c r="O564" s="12">
        <v>0</v>
      </c>
      <c r="P564" s="13">
        <v>0</v>
      </c>
      <c r="Q564" s="12">
        <v>0</v>
      </c>
      <c r="R564" s="12">
        <v>-1413321.680616603</v>
      </c>
      <c r="S564" s="12">
        <v>0</v>
      </c>
      <c r="T564" s="24" t="s">
        <v>3</v>
      </c>
      <c r="U564" s="3" t="s">
        <v>771</v>
      </c>
      <c r="V564">
        <f t="shared" si="24"/>
        <v>0</v>
      </c>
      <c r="W564">
        <f t="shared" si="25"/>
        <v>0</v>
      </c>
      <c r="X564" s="24" t="str">
        <f t="shared" si="26"/>
        <v>NO Flow</v>
      </c>
    </row>
    <row r="565" spans="1:24">
      <c r="A565" s="3" t="s">
        <v>28</v>
      </c>
      <c r="B565" s="3" t="s">
        <v>687</v>
      </c>
      <c r="C565" s="3" t="s">
        <v>289</v>
      </c>
      <c r="D565" s="3" t="s">
        <v>60</v>
      </c>
      <c r="E565" s="12">
        <v>100000</v>
      </c>
      <c r="F565" s="3" t="s">
        <v>60</v>
      </c>
      <c r="G565" s="12">
        <v>100000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3">
        <v>0</v>
      </c>
      <c r="Q565" s="12">
        <v>0</v>
      </c>
      <c r="R565" s="12">
        <v>0</v>
      </c>
      <c r="S565" s="12">
        <v>0</v>
      </c>
      <c r="T565" s="24" t="s">
        <v>3</v>
      </c>
      <c r="U565" s="3" t="s">
        <v>772</v>
      </c>
      <c r="V565">
        <f t="shared" si="24"/>
        <v>0</v>
      </c>
      <c r="W565">
        <f t="shared" si="25"/>
        <v>0</v>
      </c>
      <c r="X565" s="24" t="str">
        <f t="shared" si="26"/>
        <v>NO Flow</v>
      </c>
    </row>
    <row r="566" spans="1:24">
      <c r="A566" s="3" t="s">
        <v>28</v>
      </c>
      <c r="B566" s="3" t="s">
        <v>687</v>
      </c>
      <c r="C566" s="3" t="s">
        <v>289</v>
      </c>
      <c r="D566" s="3" t="s">
        <v>60</v>
      </c>
      <c r="E566" s="12">
        <v>100000</v>
      </c>
      <c r="F566" s="3" t="s">
        <v>60</v>
      </c>
      <c r="G566" s="12">
        <v>100000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3">
        <v>0</v>
      </c>
      <c r="Q566" s="12">
        <v>0</v>
      </c>
      <c r="R566" s="12">
        <v>0</v>
      </c>
      <c r="S566" s="12">
        <v>0</v>
      </c>
      <c r="T566" s="24" t="s">
        <v>3</v>
      </c>
      <c r="U566" s="3" t="s">
        <v>768</v>
      </c>
      <c r="V566">
        <f t="shared" si="24"/>
        <v>0</v>
      </c>
      <c r="W566">
        <f t="shared" si="25"/>
        <v>0</v>
      </c>
      <c r="X566" s="24" t="str">
        <f t="shared" si="26"/>
        <v>NO Flow</v>
      </c>
    </row>
    <row r="567" spans="1:24">
      <c r="A567" s="3" t="s">
        <v>70</v>
      </c>
      <c r="B567" s="3" t="s">
        <v>688</v>
      </c>
      <c r="C567" s="3" t="s">
        <v>289</v>
      </c>
      <c r="D567" s="3" t="s">
        <v>60</v>
      </c>
      <c r="E567" s="12">
        <v>100000</v>
      </c>
      <c r="F567" s="3" t="s">
        <v>60</v>
      </c>
      <c r="G567" s="12">
        <v>100000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3">
        <v>0</v>
      </c>
      <c r="Q567" s="12">
        <v>0</v>
      </c>
      <c r="R567" s="12">
        <v>0</v>
      </c>
      <c r="S567" s="12">
        <v>0</v>
      </c>
      <c r="T567" s="24" t="s">
        <v>3</v>
      </c>
      <c r="U567" s="3" t="s">
        <v>772</v>
      </c>
      <c r="V567">
        <f t="shared" si="24"/>
        <v>0</v>
      </c>
      <c r="W567">
        <f t="shared" si="25"/>
        <v>0</v>
      </c>
      <c r="X567" s="24" t="str">
        <f t="shared" si="26"/>
        <v>NO Flow</v>
      </c>
    </row>
    <row r="568" spans="1:24">
      <c r="A568" s="3" t="s">
        <v>31</v>
      </c>
      <c r="B568" s="3" t="s">
        <v>689</v>
      </c>
      <c r="C568" s="3" t="s">
        <v>289</v>
      </c>
      <c r="D568" s="3" t="s">
        <v>60</v>
      </c>
      <c r="E568" s="12">
        <v>100000</v>
      </c>
      <c r="F568" s="3" t="s">
        <v>60</v>
      </c>
      <c r="G568" s="12">
        <v>100000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3">
        <v>0</v>
      </c>
      <c r="Q568" s="12">
        <v>0</v>
      </c>
      <c r="R568" s="12">
        <v>0</v>
      </c>
      <c r="S568" s="12">
        <v>0</v>
      </c>
      <c r="T568" s="24" t="s">
        <v>3</v>
      </c>
      <c r="U568" s="3" t="s">
        <v>766</v>
      </c>
      <c r="V568">
        <f t="shared" si="24"/>
        <v>0</v>
      </c>
      <c r="W568">
        <f t="shared" si="25"/>
        <v>0</v>
      </c>
      <c r="X568" s="24" t="str">
        <f t="shared" si="26"/>
        <v>NO Flow</v>
      </c>
    </row>
    <row r="569" spans="1:24">
      <c r="A569" s="3" t="s">
        <v>32</v>
      </c>
      <c r="B569" s="3" t="s">
        <v>690</v>
      </c>
      <c r="C569" s="3" t="s">
        <v>289</v>
      </c>
      <c r="D569" s="3" t="s">
        <v>60</v>
      </c>
      <c r="E569" s="12">
        <v>100000</v>
      </c>
      <c r="F569" s="3" t="s">
        <v>60</v>
      </c>
      <c r="G569" s="12">
        <v>100000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3">
        <v>0</v>
      </c>
      <c r="Q569" s="12">
        <v>0</v>
      </c>
      <c r="R569" s="12">
        <v>0</v>
      </c>
      <c r="S569" s="12">
        <v>0</v>
      </c>
      <c r="T569" s="24" t="s">
        <v>3</v>
      </c>
      <c r="U569" s="3" t="s">
        <v>766</v>
      </c>
      <c r="V569">
        <f t="shared" si="24"/>
        <v>0</v>
      </c>
      <c r="W569">
        <f t="shared" si="25"/>
        <v>0</v>
      </c>
      <c r="X569" s="24" t="str">
        <f t="shared" si="26"/>
        <v>NO Flow</v>
      </c>
    </row>
    <row r="570" spans="1:24">
      <c r="A570" s="3" t="s">
        <v>30</v>
      </c>
      <c r="B570" s="3" t="s">
        <v>691</v>
      </c>
      <c r="C570" s="3" t="s">
        <v>289</v>
      </c>
      <c r="D570" s="3" t="s">
        <v>60</v>
      </c>
      <c r="E570" s="12">
        <v>100000</v>
      </c>
      <c r="F570" s="3" t="s">
        <v>60</v>
      </c>
      <c r="G570" s="12">
        <v>100000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3">
        <v>0</v>
      </c>
      <c r="Q570" s="12">
        <v>0</v>
      </c>
      <c r="R570" s="12">
        <v>0</v>
      </c>
      <c r="S570" s="12">
        <v>0</v>
      </c>
      <c r="T570" s="24" t="s">
        <v>3</v>
      </c>
      <c r="U570" s="3" t="s">
        <v>766</v>
      </c>
      <c r="V570">
        <f t="shared" si="24"/>
        <v>0</v>
      </c>
      <c r="W570">
        <f t="shared" si="25"/>
        <v>0</v>
      </c>
      <c r="X570" s="24" t="str">
        <f t="shared" si="26"/>
        <v>NO Flow</v>
      </c>
    </row>
    <row r="571" spans="1:24">
      <c r="A571" s="3" t="s">
        <v>14</v>
      </c>
      <c r="B571" s="3" t="s">
        <v>692</v>
      </c>
      <c r="C571" s="3" t="s">
        <v>289</v>
      </c>
      <c r="D571" s="3" t="s">
        <v>60</v>
      </c>
      <c r="E571" s="12">
        <v>100000</v>
      </c>
      <c r="F571" s="3" t="s">
        <v>60</v>
      </c>
      <c r="G571" s="12">
        <v>100000</v>
      </c>
      <c r="H571" s="12">
        <v>393235.59564164648</v>
      </c>
      <c r="I571" s="12">
        <v>330000</v>
      </c>
      <c r="J571" s="12">
        <v>0</v>
      </c>
      <c r="K571" s="12">
        <v>0</v>
      </c>
      <c r="L571" s="12">
        <v>0</v>
      </c>
      <c r="M571" s="12">
        <v>0</v>
      </c>
      <c r="N571" s="12">
        <v>393235.59564164648</v>
      </c>
      <c r="O571" s="12">
        <v>0</v>
      </c>
      <c r="P571" s="13">
        <v>0</v>
      </c>
      <c r="Q571" s="12">
        <v>0</v>
      </c>
      <c r="R571" s="12">
        <v>393235.59564164648</v>
      </c>
      <c r="S571" s="12">
        <v>0</v>
      </c>
      <c r="T571" s="24" t="s">
        <v>3</v>
      </c>
      <c r="U571" s="3" t="s">
        <v>772</v>
      </c>
      <c r="V571">
        <f t="shared" si="24"/>
        <v>0</v>
      </c>
      <c r="W571">
        <f t="shared" si="25"/>
        <v>0</v>
      </c>
      <c r="X571" s="24" t="str">
        <f t="shared" si="26"/>
        <v>NO Flow</v>
      </c>
    </row>
    <row r="572" spans="1:24">
      <c r="A572" s="3" t="s">
        <v>33</v>
      </c>
      <c r="B572" s="3" t="s">
        <v>693</v>
      </c>
      <c r="C572" s="3" t="s">
        <v>289</v>
      </c>
      <c r="D572" s="3" t="s">
        <v>60</v>
      </c>
      <c r="E572" s="12">
        <v>100000</v>
      </c>
      <c r="F572" s="3" t="s">
        <v>60</v>
      </c>
      <c r="G572" s="12">
        <v>100000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3">
        <v>0</v>
      </c>
      <c r="Q572" s="12">
        <v>0</v>
      </c>
      <c r="R572" s="12">
        <v>0</v>
      </c>
      <c r="S572" s="12">
        <v>0</v>
      </c>
      <c r="T572" s="24" t="s">
        <v>3</v>
      </c>
      <c r="U572" s="3" t="s">
        <v>766</v>
      </c>
      <c r="V572">
        <f t="shared" si="24"/>
        <v>0</v>
      </c>
      <c r="W572">
        <f t="shared" si="25"/>
        <v>0</v>
      </c>
      <c r="X572" s="24" t="str">
        <f t="shared" si="26"/>
        <v>NO Flow</v>
      </c>
    </row>
    <row r="573" spans="1:24">
      <c r="A573" s="3" t="s">
        <v>26</v>
      </c>
      <c r="B573" s="3" t="s">
        <v>694</v>
      </c>
      <c r="C573" s="3" t="s">
        <v>289</v>
      </c>
      <c r="D573" s="3" t="s">
        <v>60</v>
      </c>
      <c r="E573" s="12">
        <v>100000</v>
      </c>
      <c r="F573" s="3" t="s">
        <v>60</v>
      </c>
      <c r="G573" s="12">
        <v>100000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3">
        <v>0</v>
      </c>
      <c r="Q573" s="12">
        <v>0</v>
      </c>
      <c r="R573" s="12">
        <v>0</v>
      </c>
      <c r="S573" s="12">
        <v>0</v>
      </c>
      <c r="T573" s="24" t="s">
        <v>3</v>
      </c>
      <c r="U573" s="3" t="s">
        <v>766</v>
      </c>
      <c r="V573">
        <f t="shared" si="24"/>
        <v>0</v>
      </c>
      <c r="W573">
        <f t="shared" si="25"/>
        <v>0</v>
      </c>
      <c r="X573" s="24" t="str">
        <f t="shared" si="26"/>
        <v>NO Flow</v>
      </c>
    </row>
    <row r="574" spans="1:24">
      <c r="A574" s="3" t="s">
        <v>29</v>
      </c>
      <c r="B574" s="3" t="s">
        <v>695</v>
      </c>
      <c r="C574" s="3" t="s">
        <v>289</v>
      </c>
      <c r="D574" s="3" t="s">
        <v>60</v>
      </c>
      <c r="E574" s="12">
        <v>100000</v>
      </c>
      <c r="F574" s="3" t="s">
        <v>60</v>
      </c>
      <c r="G574" s="12">
        <v>100000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3">
        <v>0</v>
      </c>
      <c r="Q574" s="12">
        <v>0</v>
      </c>
      <c r="R574" s="12">
        <v>0</v>
      </c>
      <c r="S574" s="12">
        <v>0</v>
      </c>
      <c r="T574" s="24" t="s">
        <v>3</v>
      </c>
      <c r="U574" s="3" t="s">
        <v>766</v>
      </c>
      <c r="V574">
        <f t="shared" si="24"/>
        <v>0</v>
      </c>
      <c r="W574">
        <f t="shared" si="25"/>
        <v>0</v>
      </c>
      <c r="X574" s="24" t="str">
        <f t="shared" si="26"/>
        <v>NO Flow</v>
      </c>
    </row>
    <row r="575" spans="1:24">
      <c r="A575" s="3" t="s">
        <v>67</v>
      </c>
      <c r="B575" s="3" t="s">
        <v>696</v>
      </c>
      <c r="C575" s="3" t="s">
        <v>289</v>
      </c>
      <c r="D575" s="3" t="s">
        <v>60</v>
      </c>
      <c r="E575" s="12">
        <v>100000</v>
      </c>
      <c r="F575" s="3" t="s">
        <v>60</v>
      </c>
      <c r="G575" s="12">
        <v>100000</v>
      </c>
      <c r="H575" s="12">
        <v>80072.901962498087</v>
      </c>
      <c r="I575" s="12">
        <v>40000</v>
      </c>
      <c r="J575" s="12">
        <v>0</v>
      </c>
      <c r="K575" s="12">
        <v>0</v>
      </c>
      <c r="L575" s="12">
        <v>0</v>
      </c>
      <c r="M575" s="12">
        <v>0</v>
      </c>
      <c r="N575" s="12">
        <v>80072.901962498087</v>
      </c>
      <c r="O575" s="12">
        <v>0</v>
      </c>
      <c r="P575" s="13">
        <v>0</v>
      </c>
      <c r="Q575" s="12">
        <v>0</v>
      </c>
      <c r="R575" s="12">
        <v>80072.901962498087</v>
      </c>
      <c r="S575" s="12">
        <v>0</v>
      </c>
      <c r="T575" s="24" t="s">
        <v>3</v>
      </c>
      <c r="U575" s="3" t="s">
        <v>772</v>
      </c>
      <c r="V575">
        <f t="shared" si="24"/>
        <v>0</v>
      </c>
      <c r="W575">
        <f t="shared" si="25"/>
        <v>0</v>
      </c>
      <c r="X575" s="24" t="str">
        <f t="shared" si="26"/>
        <v>NO Flow</v>
      </c>
    </row>
    <row r="576" spans="1:24">
      <c r="A576" s="3" t="s">
        <v>96</v>
      </c>
      <c r="B576" s="3" t="s">
        <v>697</v>
      </c>
      <c r="C576" s="3" t="s">
        <v>251</v>
      </c>
      <c r="D576" s="3" t="s">
        <v>60</v>
      </c>
      <c r="E576" s="12">
        <v>250000</v>
      </c>
      <c r="F576" s="3" t="s">
        <v>60</v>
      </c>
      <c r="G576" s="12">
        <v>250000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3">
        <v>0</v>
      </c>
      <c r="Q576" s="12">
        <v>0</v>
      </c>
      <c r="R576" s="12">
        <v>0</v>
      </c>
      <c r="S576" s="12">
        <v>0</v>
      </c>
      <c r="T576" s="24" t="s">
        <v>3</v>
      </c>
      <c r="U576" s="3" t="s">
        <v>766</v>
      </c>
      <c r="V576">
        <f t="shared" si="24"/>
        <v>0</v>
      </c>
      <c r="W576">
        <f t="shared" si="25"/>
        <v>0</v>
      </c>
      <c r="X576" s="24" t="str">
        <f t="shared" si="26"/>
        <v>NO Flow</v>
      </c>
    </row>
    <row r="577" spans="1:24">
      <c r="A577" s="3" t="s">
        <v>97</v>
      </c>
      <c r="B577" s="3" t="s">
        <v>698</v>
      </c>
      <c r="C577" s="3" t="s">
        <v>699</v>
      </c>
      <c r="D577" s="3" t="s">
        <v>60</v>
      </c>
      <c r="E577" s="12">
        <v>250000</v>
      </c>
      <c r="F577" s="3" t="s">
        <v>60</v>
      </c>
      <c r="G577" s="12">
        <v>250000</v>
      </c>
      <c r="H577" s="12">
        <v>268361.67219231406</v>
      </c>
      <c r="I577" s="12">
        <v>650000</v>
      </c>
      <c r="J577" s="12">
        <v>0</v>
      </c>
      <c r="K577" s="12">
        <v>0</v>
      </c>
      <c r="L577" s="12">
        <v>0</v>
      </c>
      <c r="M577" s="12">
        <v>-380000</v>
      </c>
      <c r="N577" s="12">
        <v>268361.67219231406</v>
      </c>
      <c r="O577" s="12">
        <v>0</v>
      </c>
      <c r="P577" s="13">
        <v>0</v>
      </c>
      <c r="Q577" s="12">
        <v>0</v>
      </c>
      <c r="R577" s="12">
        <v>316264.25860477611</v>
      </c>
      <c r="S577" s="12">
        <v>-447830.03954339243</v>
      </c>
      <c r="T577" s="24" t="s">
        <v>775</v>
      </c>
      <c r="U577" s="3" t="s">
        <v>774</v>
      </c>
      <c r="V577">
        <f t="shared" si="24"/>
        <v>0</v>
      </c>
      <c r="W577">
        <f t="shared" si="25"/>
        <v>0</v>
      </c>
      <c r="X577" s="24" t="str">
        <f t="shared" si="26"/>
        <v>NO Flow</v>
      </c>
    </row>
    <row r="578" spans="1:24">
      <c r="A578" s="3" t="s">
        <v>98</v>
      </c>
      <c r="B578" s="3" t="s">
        <v>700</v>
      </c>
      <c r="C578" s="3" t="s">
        <v>699</v>
      </c>
      <c r="D578" s="3" t="s">
        <v>60</v>
      </c>
      <c r="E578" s="12">
        <v>250000</v>
      </c>
      <c r="F578" s="3" t="s">
        <v>60</v>
      </c>
      <c r="G578" s="12">
        <v>250000</v>
      </c>
      <c r="H578" s="12">
        <v>207231.72502221001</v>
      </c>
      <c r="I578" s="12">
        <v>500000</v>
      </c>
      <c r="J578" s="12">
        <v>0</v>
      </c>
      <c r="K578" s="12">
        <v>0</v>
      </c>
      <c r="L578" s="12">
        <v>0</v>
      </c>
      <c r="M578" s="12">
        <v>-290000</v>
      </c>
      <c r="N578" s="12">
        <v>207231.72502221001</v>
      </c>
      <c r="O578" s="12">
        <v>0</v>
      </c>
      <c r="P578" s="13">
        <v>0</v>
      </c>
      <c r="Q578" s="12">
        <v>0</v>
      </c>
      <c r="R578" s="12">
        <v>244222.6095035309</v>
      </c>
      <c r="S578" s="12">
        <v>-341765.03017785214</v>
      </c>
      <c r="T578" s="24" t="s">
        <v>775</v>
      </c>
      <c r="U578" s="3" t="s">
        <v>774</v>
      </c>
      <c r="V578">
        <f t="shared" si="24"/>
        <v>0</v>
      </c>
      <c r="W578">
        <f t="shared" si="25"/>
        <v>0</v>
      </c>
      <c r="X578" s="24" t="str">
        <f t="shared" si="26"/>
        <v>NO Flow</v>
      </c>
    </row>
    <row r="579" spans="1:24">
      <c r="A579" s="3" t="s">
        <v>97</v>
      </c>
      <c r="B579" s="3" t="s">
        <v>701</v>
      </c>
      <c r="C579" s="3" t="s">
        <v>245</v>
      </c>
      <c r="D579" s="3" t="s">
        <v>60</v>
      </c>
      <c r="E579" s="12">
        <v>250000</v>
      </c>
      <c r="F579" s="3" t="s">
        <v>60</v>
      </c>
      <c r="G579" s="12">
        <v>250000</v>
      </c>
      <c r="H579" s="12">
        <v>1621815</v>
      </c>
      <c r="I579" s="12">
        <v>1790000</v>
      </c>
      <c r="J579" s="12">
        <v>0</v>
      </c>
      <c r="K579" s="12">
        <v>0</v>
      </c>
      <c r="L579" s="12">
        <v>0</v>
      </c>
      <c r="M579" s="12">
        <v>0</v>
      </c>
      <c r="N579" s="12">
        <v>1621815</v>
      </c>
      <c r="O579" s="12">
        <v>0</v>
      </c>
      <c r="P579" s="13">
        <v>0</v>
      </c>
      <c r="Q579" s="12">
        <v>0</v>
      </c>
      <c r="R579" s="12">
        <v>1911309.1462685973</v>
      </c>
      <c r="S579" s="12">
        <v>0</v>
      </c>
      <c r="T579" s="24" t="s">
        <v>775</v>
      </c>
      <c r="U579" s="3" t="s">
        <v>766</v>
      </c>
      <c r="V579">
        <f t="shared" ref="V579:V642" si="27">IF(ISERR(SEARCH("Delivery", U579,1)), 0, SEARCH("Delivery", U579,1))</f>
        <v>0</v>
      </c>
      <c r="W579">
        <f t="shared" ref="W579:W642" si="28">IF(ISERR(SEARCH("Recall", U579,1)), 0, SEARCH("Recall", U579,1))</f>
        <v>0</v>
      </c>
      <c r="X579" s="24" t="str">
        <f t="shared" ref="X579:X642" si="29">IF(W579&gt;0,"Inflow", IF(V579&gt;0, "Outflow", "NO Flow"))</f>
        <v>NO Flow</v>
      </c>
    </row>
    <row r="580" spans="1:24">
      <c r="A580" s="3" t="s">
        <v>97</v>
      </c>
      <c r="B580" s="3" t="s">
        <v>702</v>
      </c>
      <c r="C580" s="3" t="s">
        <v>258</v>
      </c>
      <c r="D580" s="3" t="s">
        <v>60</v>
      </c>
      <c r="E580" s="12">
        <v>250000</v>
      </c>
      <c r="F580" s="3" t="s">
        <v>60</v>
      </c>
      <c r="G580" s="12">
        <v>250000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3">
        <v>0</v>
      </c>
      <c r="Q580" s="12">
        <v>0</v>
      </c>
      <c r="R580" s="12">
        <v>0</v>
      </c>
      <c r="S580" s="12">
        <v>0</v>
      </c>
      <c r="T580" s="24" t="s">
        <v>775</v>
      </c>
      <c r="U580" s="3" t="s">
        <v>766</v>
      </c>
      <c r="V580">
        <f t="shared" si="27"/>
        <v>0</v>
      </c>
      <c r="W580">
        <f t="shared" si="28"/>
        <v>0</v>
      </c>
      <c r="X580" s="24" t="str">
        <f t="shared" si="29"/>
        <v>NO Flow</v>
      </c>
    </row>
    <row r="581" spans="1:24">
      <c r="A581" s="3" t="s">
        <v>98</v>
      </c>
      <c r="B581" s="3" t="s">
        <v>703</v>
      </c>
      <c r="C581" s="3" t="s">
        <v>245</v>
      </c>
      <c r="D581" s="3" t="s">
        <v>60</v>
      </c>
      <c r="E581" s="12">
        <v>250000</v>
      </c>
      <c r="F581" s="3" t="s">
        <v>60</v>
      </c>
      <c r="G581" s="12">
        <v>250000</v>
      </c>
      <c r="H581" s="12">
        <v>1297452</v>
      </c>
      <c r="I581" s="12">
        <v>1430000</v>
      </c>
      <c r="J581" s="12">
        <v>0</v>
      </c>
      <c r="K581" s="12">
        <v>0</v>
      </c>
      <c r="L581" s="12">
        <v>0</v>
      </c>
      <c r="M581" s="12">
        <v>0</v>
      </c>
      <c r="N581" s="12">
        <v>1297452</v>
      </c>
      <c r="O581" s="12">
        <v>0</v>
      </c>
      <c r="P581" s="13">
        <v>0</v>
      </c>
      <c r="Q581" s="12">
        <v>0</v>
      </c>
      <c r="R581" s="12">
        <v>1529047.3170148779</v>
      </c>
      <c r="S581" s="12">
        <v>0</v>
      </c>
      <c r="T581" s="24" t="s">
        <v>775</v>
      </c>
      <c r="U581" s="3" t="s">
        <v>766</v>
      </c>
      <c r="V581">
        <f t="shared" si="27"/>
        <v>0</v>
      </c>
      <c r="W581">
        <f t="shared" si="28"/>
        <v>0</v>
      </c>
      <c r="X581" s="24" t="str">
        <f t="shared" si="29"/>
        <v>NO Flow</v>
      </c>
    </row>
    <row r="582" spans="1:24">
      <c r="A582" s="3" t="s">
        <v>26</v>
      </c>
      <c r="B582" s="3" t="s">
        <v>1425</v>
      </c>
      <c r="C582" s="3" t="s">
        <v>1294</v>
      </c>
      <c r="D582" s="3" t="s">
        <v>60</v>
      </c>
      <c r="E582" s="12">
        <v>250000</v>
      </c>
      <c r="F582" s="3" t="s">
        <v>60</v>
      </c>
      <c r="G582" s="12">
        <v>250000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3">
        <v>0</v>
      </c>
      <c r="Q582" s="12">
        <v>0</v>
      </c>
      <c r="R582" s="12">
        <v>0</v>
      </c>
      <c r="S582" s="12">
        <v>0</v>
      </c>
      <c r="T582" s="24" t="s">
        <v>3</v>
      </c>
      <c r="U582" s="3" t="s">
        <v>766</v>
      </c>
      <c r="V582">
        <f t="shared" si="27"/>
        <v>0</v>
      </c>
      <c r="W582">
        <f t="shared" si="28"/>
        <v>0</v>
      </c>
      <c r="X582" s="24" t="str">
        <f t="shared" si="29"/>
        <v>NO Flow</v>
      </c>
    </row>
    <row r="583" spans="1:24">
      <c r="A583" s="3" t="s">
        <v>27</v>
      </c>
      <c r="B583" s="3" t="s">
        <v>1426</v>
      </c>
      <c r="C583" s="3" t="s">
        <v>1294</v>
      </c>
      <c r="D583" s="3" t="s">
        <v>60</v>
      </c>
      <c r="E583" s="12">
        <v>250000</v>
      </c>
      <c r="F583" s="3" t="s">
        <v>60</v>
      </c>
      <c r="G583" s="12">
        <v>250000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3">
        <v>0</v>
      </c>
      <c r="Q583" s="12">
        <v>0</v>
      </c>
      <c r="R583" s="12">
        <v>0</v>
      </c>
      <c r="S583" s="12">
        <v>0</v>
      </c>
      <c r="T583" s="24" t="s">
        <v>3</v>
      </c>
      <c r="U583" s="3" t="s">
        <v>766</v>
      </c>
      <c r="V583">
        <f t="shared" si="27"/>
        <v>0</v>
      </c>
      <c r="W583">
        <f t="shared" si="28"/>
        <v>0</v>
      </c>
      <c r="X583" s="24" t="str">
        <f t="shared" si="29"/>
        <v>NO Flow</v>
      </c>
    </row>
    <row r="584" spans="1:24">
      <c r="A584" s="3" t="s">
        <v>29</v>
      </c>
      <c r="B584" s="3" t="s">
        <v>1427</v>
      </c>
      <c r="C584" s="3" t="s">
        <v>1294</v>
      </c>
      <c r="D584" s="3" t="s">
        <v>60</v>
      </c>
      <c r="E584" s="12">
        <v>250000</v>
      </c>
      <c r="F584" s="3" t="s">
        <v>60</v>
      </c>
      <c r="G584" s="12">
        <v>250000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3">
        <v>0</v>
      </c>
      <c r="Q584" s="12">
        <v>0</v>
      </c>
      <c r="R584" s="12">
        <v>0</v>
      </c>
      <c r="S584" s="12">
        <v>0</v>
      </c>
      <c r="T584" s="24" t="s">
        <v>3</v>
      </c>
      <c r="U584" s="3" t="s">
        <v>766</v>
      </c>
      <c r="V584">
        <f t="shared" si="27"/>
        <v>0</v>
      </c>
      <c r="W584">
        <f t="shared" si="28"/>
        <v>0</v>
      </c>
      <c r="X584" s="24" t="str">
        <f t="shared" si="29"/>
        <v>NO Flow</v>
      </c>
    </row>
    <row r="585" spans="1:24">
      <c r="A585" s="3" t="s">
        <v>70</v>
      </c>
      <c r="B585" s="3" t="s">
        <v>488</v>
      </c>
      <c r="C585" s="3" t="s">
        <v>247</v>
      </c>
      <c r="D585" s="3" t="s">
        <v>60</v>
      </c>
      <c r="E585" s="12">
        <v>100000</v>
      </c>
      <c r="F585" s="3" t="s">
        <v>60</v>
      </c>
      <c r="G585" s="12">
        <v>100000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3">
        <v>0</v>
      </c>
      <c r="Q585" s="12">
        <v>0</v>
      </c>
      <c r="R585" s="12">
        <v>0</v>
      </c>
      <c r="S585" s="12">
        <v>0</v>
      </c>
      <c r="T585" s="24" t="s">
        <v>3</v>
      </c>
      <c r="U585" s="3" t="s">
        <v>766</v>
      </c>
      <c r="V585">
        <f t="shared" si="27"/>
        <v>0</v>
      </c>
      <c r="W585">
        <f t="shared" si="28"/>
        <v>0</v>
      </c>
      <c r="X585" s="24" t="str">
        <f t="shared" si="29"/>
        <v>NO Flow</v>
      </c>
    </row>
    <row r="586" spans="1:24">
      <c r="A586" s="3" t="s">
        <v>30</v>
      </c>
      <c r="B586" s="3" t="s">
        <v>704</v>
      </c>
      <c r="C586" s="3" t="s">
        <v>779</v>
      </c>
      <c r="D586" s="3" t="s">
        <v>60</v>
      </c>
      <c r="E586" s="12">
        <v>0</v>
      </c>
      <c r="F586" s="3" t="s">
        <v>60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3">
        <v>0</v>
      </c>
      <c r="Q586" s="12">
        <v>0</v>
      </c>
      <c r="R586" s="12">
        <v>0</v>
      </c>
      <c r="S586" s="12">
        <v>0</v>
      </c>
      <c r="T586" s="24" t="s">
        <v>3</v>
      </c>
      <c r="U586" s="3" t="s">
        <v>766</v>
      </c>
      <c r="V586">
        <f t="shared" si="27"/>
        <v>0</v>
      </c>
      <c r="W586">
        <f t="shared" si="28"/>
        <v>0</v>
      </c>
      <c r="X586" s="24" t="str">
        <f t="shared" si="29"/>
        <v>NO Flow</v>
      </c>
    </row>
    <row r="587" spans="1:24">
      <c r="A587" s="3" t="s">
        <v>14</v>
      </c>
      <c r="B587" s="3" t="s">
        <v>705</v>
      </c>
      <c r="C587" s="3" t="s">
        <v>779</v>
      </c>
      <c r="D587" s="3" t="s">
        <v>60</v>
      </c>
      <c r="E587" s="12">
        <v>0</v>
      </c>
      <c r="F587" s="3" t="s">
        <v>60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3">
        <v>0</v>
      </c>
      <c r="Q587" s="12">
        <v>0</v>
      </c>
      <c r="R587" s="12">
        <v>0</v>
      </c>
      <c r="S587" s="12">
        <v>0</v>
      </c>
      <c r="T587" s="24" t="s">
        <v>3</v>
      </c>
      <c r="U587" s="3" t="s">
        <v>766</v>
      </c>
      <c r="V587">
        <f t="shared" si="27"/>
        <v>0</v>
      </c>
      <c r="W587">
        <f t="shared" si="28"/>
        <v>0</v>
      </c>
      <c r="X587" s="24" t="str">
        <f t="shared" si="29"/>
        <v>NO Flow</v>
      </c>
    </row>
    <row r="588" spans="1:24">
      <c r="A588" s="3" t="s">
        <v>31</v>
      </c>
      <c r="B588" s="3" t="s">
        <v>706</v>
      </c>
      <c r="C588" s="3" t="s">
        <v>779</v>
      </c>
      <c r="D588" s="3" t="s">
        <v>60</v>
      </c>
      <c r="E588" s="12">
        <v>0</v>
      </c>
      <c r="F588" s="3" t="s">
        <v>60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3">
        <v>0</v>
      </c>
      <c r="Q588" s="12">
        <v>0</v>
      </c>
      <c r="R588" s="12">
        <v>0</v>
      </c>
      <c r="S588" s="12">
        <v>0</v>
      </c>
      <c r="T588" s="24" t="s">
        <v>3</v>
      </c>
      <c r="U588" s="3" t="s">
        <v>766</v>
      </c>
      <c r="V588">
        <f t="shared" si="27"/>
        <v>0</v>
      </c>
      <c r="W588">
        <f t="shared" si="28"/>
        <v>0</v>
      </c>
      <c r="X588" s="24" t="str">
        <f t="shared" si="29"/>
        <v>NO Flow</v>
      </c>
    </row>
    <row r="589" spans="1:24">
      <c r="A589" s="3" t="s">
        <v>32</v>
      </c>
      <c r="B589" s="3" t="s">
        <v>707</v>
      </c>
      <c r="C589" s="3" t="s">
        <v>779</v>
      </c>
      <c r="D589" s="3" t="s">
        <v>60</v>
      </c>
      <c r="E589" s="12">
        <v>0</v>
      </c>
      <c r="F589" s="3" t="s">
        <v>60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3">
        <v>0</v>
      </c>
      <c r="Q589" s="12">
        <v>0</v>
      </c>
      <c r="R589" s="12">
        <v>0</v>
      </c>
      <c r="S589" s="12">
        <v>0</v>
      </c>
      <c r="T589" s="24" t="s">
        <v>3</v>
      </c>
      <c r="U589" s="3" t="s">
        <v>766</v>
      </c>
      <c r="V589">
        <f t="shared" si="27"/>
        <v>0</v>
      </c>
      <c r="W589">
        <f t="shared" si="28"/>
        <v>0</v>
      </c>
      <c r="X589" s="24" t="str">
        <f t="shared" si="29"/>
        <v>NO Flow</v>
      </c>
    </row>
    <row r="590" spans="1:24">
      <c r="A590" s="3" t="s">
        <v>98</v>
      </c>
      <c r="B590" s="3" t="s">
        <v>708</v>
      </c>
      <c r="C590" s="3" t="s">
        <v>289</v>
      </c>
      <c r="D590" s="3" t="s">
        <v>60</v>
      </c>
      <c r="E590" s="12">
        <v>250000</v>
      </c>
      <c r="F590" s="3" t="s">
        <v>60</v>
      </c>
      <c r="G590" s="12">
        <v>250000</v>
      </c>
      <c r="H590" s="12">
        <v>-2179615.0013640812</v>
      </c>
      <c r="I590" s="12">
        <v>0</v>
      </c>
      <c r="J590" s="12">
        <v>0</v>
      </c>
      <c r="K590" s="12">
        <v>-2160000</v>
      </c>
      <c r="L590" s="12">
        <v>0</v>
      </c>
      <c r="M590" s="12">
        <v>0</v>
      </c>
      <c r="N590" s="12">
        <v>-2179615.0013640812</v>
      </c>
      <c r="O590" s="12">
        <v>0</v>
      </c>
      <c r="P590" s="13">
        <v>0</v>
      </c>
      <c r="Q590" s="12">
        <v>0</v>
      </c>
      <c r="R590" s="12">
        <v>-2568676.5059217047</v>
      </c>
      <c r="S590" s="12">
        <v>0</v>
      </c>
      <c r="T590" s="24" t="s">
        <v>775</v>
      </c>
      <c r="U590" s="3" t="s">
        <v>762</v>
      </c>
      <c r="V590">
        <f t="shared" si="27"/>
        <v>0</v>
      </c>
      <c r="W590">
        <f t="shared" si="28"/>
        <v>0</v>
      </c>
      <c r="X590" s="24" t="str">
        <f t="shared" si="29"/>
        <v>NO Flow</v>
      </c>
    </row>
    <row r="591" spans="1:24">
      <c r="A591" s="3" t="s">
        <v>97</v>
      </c>
      <c r="B591" s="3" t="s">
        <v>709</v>
      </c>
      <c r="C591" s="3" t="s">
        <v>247</v>
      </c>
      <c r="D591" s="3" t="s">
        <v>60</v>
      </c>
      <c r="E591" s="12">
        <v>250000</v>
      </c>
      <c r="F591" s="3" t="s">
        <v>60</v>
      </c>
      <c r="G591" s="12">
        <v>250000</v>
      </c>
      <c r="H591" s="12">
        <v>270683.83999999985</v>
      </c>
      <c r="I591" s="12">
        <v>290000</v>
      </c>
      <c r="J591" s="12">
        <v>0</v>
      </c>
      <c r="K591" s="12">
        <v>0</v>
      </c>
      <c r="L591" s="12">
        <v>0</v>
      </c>
      <c r="M591" s="12">
        <v>0</v>
      </c>
      <c r="N591" s="12">
        <v>270683.83999999985</v>
      </c>
      <c r="O591" s="12">
        <v>0</v>
      </c>
      <c r="P591" s="13">
        <v>0</v>
      </c>
      <c r="Q591" s="12">
        <v>0</v>
      </c>
      <c r="R591" s="12">
        <v>319000.93360778224</v>
      </c>
      <c r="S591" s="12">
        <v>0</v>
      </c>
      <c r="T591" s="24" t="s">
        <v>775</v>
      </c>
      <c r="U591" s="3" t="s">
        <v>766</v>
      </c>
      <c r="V591">
        <f t="shared" si="27"/>
        <v>0</v>
      </c>
      <c r="W591">
        <f t="shared" si="28"/>
        <v>0</v>
      </c>
      <c r="X591" s="24" t="str">
        <f t="shared" si="29"/>
        <v>NO Flow</v>
      </c>
    </row>
    <row r="592" spans="1:24">
      <c r="A592" s="3" t="s">
        <v>98</v>
      </c>
      <c r="B592" s="3" t="s">
        <v>710</v>
      </c>
      <c r="C592" s="3" t="s">
        <v>247</v>
      </c>
      <c r="D592" s="3" t="s">
        <v>60</v>
      </c>
      <c r="E592" s="12">
        <v>250000</v>
      </c>
      <c r="F592" s="3" t="s">
        <v>60</v>
      </c>
      <c r="G592" s="12">
        <v>250000</v>
      </c>
      <c r="H592" s="12">
        <v>162985.94000000018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162985.94000000018</v>
      </c>
      <c r="O592" s="12">
        <v>0</v>
      </c>
      <c r="P592" s="13">
        <v>0</v>
      </c>
      <c r="Q592" s="12">
        <v>0</v>
      </c>
      <c r="R592" s="12">
        <v>192078.94725057122</v>
      </c>
      <c r="S592" s="12">
        <v>0</v>
      </c>
      <c r="T592" s="24" t="s">
        <v>775</v>
      </c>
      <c r="U592" s="3" t="s">
        <v>766</v>
      </c>
      <c r="V592">
        <f t="shared" si="27"/>
        <v>0</v>
      </c>
      <c r="W592">
        <f t="shared" si="28"/>
        <v>0</v>
      </c>
      <c r="X592" s="24" t="str">
        <f t="shared" si="29"/>
        <v>NO Flow</v>
      </c>
    </row>
    <row r="593" spans="1:24">
      <c r="A593" s="3" t="s">
        <v>34</v>
      </c>
      <c r="B593" s="3" t="s">
        <v>711</v>
      </c>
      <c r="C593" s="3" t="s">
        <v>289</v>
      </c>
      <c r="D593" s="3" t="s">
        <v>60</v>
      </c>
      <c r="E593" s="12">
        <v>100000</v>
      </c>
      <c r="F593" s="3" t="s">
        <v>60</v>
      </c>
      <c r="G593" s="12">
        <v>100000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3">
        <v>0</v>
      </c>
      <c r="Q593" s="12">
        <v>0</v>
      </c>
      <c r="R593" s="12">
        <v>0</v>
      </c>
      <c r="S593" s="12">
        <v>0</v>
      </c>
      <c r="T593" s="24" t="s">
        <v>3</v>
      </c>
      <c r="U593" s="3" t="s">
        <v>766</v>
      </c>
      <c r="V593">
        <f t="shared" si="27"/>
        <v>0</v>
      </c>
      <c r="W593">
        <f t="shared" si="28"/>
        <v>0</v>
      </c>
      <c r="X593" s="24" t="str">
        <f t="shared" si="29"/>
        <v>NO Flow</v>
      </c>
    </row>
    <row r="594" spans="1:24">
      <c r="A594" s="3" t="s">
        <v>36</v>
      </c>
      <c r="B594" s="3" t="s">
        <v>712</v>
      </c>
      <c r="C594" s="3" t="s">
        <v>289</v>
      </c>
      <c r="D594" s="3" t="s">
        <v>60</v>
      </c>
      <c r="E594" s="12">
        <v>100000</v>
      </c>
      <c r="F594" s="3" t="s">
        <v>60</v>
      </c>
      <c r="G594" s="12">
        <v>100000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3">
        <v>0</v>
      </c>
      <c r="Q594" s="12">
        <v>0</v>
      </c>
      <c r="R594" s="12">
        <v>0</v>
      </c>
      <c r="S594" s="12">
        <v>0</v>
      </c>
      <c r="T594" s="24" t="s">
        <v>3</v>
      </c>
      <c r="U594" s="3" t="s">
        <v>772</v>
      </c>
      <c r="V594">
        <f t="shared" si="27"/>
        <v>0</v>
      </c>
      <c r="W594">
        <f t="shared" si="28"/>
        <v>0</v>
      </c>
      <c r="X594" s="24" t="str">
        <f t="shared" si="29"/>
        <v>NO Flow</v>
      </c>
    </row>
    <row r="595" spans="1:24">
      <c r="A595" s="3" t="s">
        <v>36</v>
      </c>
      <c r="B595" s="3" t="s">
        <v>712</v>
      </c>
      <c r="C595" s="3" t="s">
        <v>289</v>
      </c>
      <c r="D595" s="3" t="s">
        <v>60</v>
      </c>
      <c r="E595" s="12">
        <v>100000</v>
      </c>
      <c r="F595" s="3" t="s">
        <v>60</v>
      </c>
      <c r="G595" s="12">
        <v>100000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3">
        <v>0</v>
      </c>
      <c r="Q595" s="12">
        <v>0</v>
      </c>
      <c r="R595" s="12">
        <v>0</v>
      </c>
      <c r="S595" s="12">
        <v>0</v>
      </c>
      <c r="T595" s="24" t="s">
        <v>3</v>
      </c>
      <c r="U595" s="3" t="s">
        <v>768</v>
      </c>
      <c r="V595">
        <f t="shared" si="27"/>
        <v>0</v>
      </c>
      <c r="W595">
        <f t="shared" si="28"/>
        <v>0</v>
      </c>
      <c r="X595" s="24" t="str">
        <f t="shared" si="29"/>
        <v>NO Flow</v>
      </c>
    </row>
    <row r="596" spans="1:24">
      <c r="A596" s="3" t="s">
        <v>37</v>
      </c>
      <c r="B596" s="3" t="s">
        <v>713</v>
      </c>
      <c r="C596" s="3" t="s">
        <v>289</v>
      </c>
      <c r="D596" s="3" t="s">
        <v>60</v>
      </c>
      <c r="E596" s="12">
        <v>100000</v>
      </c>
      <c r="F596" s="3" t="s">
        <v>60</v>
      </c>
      <c r="G596" s="12">
        <v>100000</v>
      </c>
      <c r="H596" s="12">
        <v>-15355.02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-15355.02</v>
      </c>
      <c r="O596" s="12">
        <v>0</v>
      </c>
      <c r="P596" s="13">
        <v>0</v>
      </c>
      <c r="Q596" s="12">
        <v>0</v>
      </c>
      <c r="R596" s="12">
        <v>-15355.02</v>
      </c>
      <c r="S596" s="12">
        <v>0</v>
      </c>
      <c r="T596" s="24" t="s">
        <v>3</v>
      </c>
      <c r="U596" s="3" t="s">
        <v>768</v>
      </c>
      <c r="V596">
        <f t="shared" si="27"/>
        <v>0</v>
      </c>
      <c r="W596">
        <f t="shared" si="28"/>
        <v>0</v>
      </c>
      <c r="X596" s="24" t="str">
        <f t="shared" si="29"/>
        <v>NO Flow</v>
      </c>
    </row>
    <row r="597" spans="1:24">
      <c r="A597" s="3" t="s">
        <v>37</v>
      </c>
      <c r="B597" s="3" t="s">
        <v>713</v>
      </c>
      <c r="C597" s="3" t="s">
        <v>289</v>
      </c>
      <c r="D597" s="3" t="s">
        <v>60</v>
      </c>
      <c r="E597" s="12">
        <v>100000</v>
      </c>
      <c r="F597" s="3" t="s">
        <v>60</v>
      </c>
      <c r="G597" s="12">
        <v>100000</v>
      </c>
      <c r="H597" s="12">
        <v>-15355.02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-15355.02</v>
      </c>
      <c r="O597" s="12">
        <v>0</v>
      </c>
      <c r="P597" s="13">
        <v>0</v>
      </c>
      <c r="Q597" s="12">
        <v>0</v>
      </c>
      <c r="R597" s="12">
        <v>-15355.02</v>
      </c>
      <c r="S597" s="12">
        <v>0</v>
      </c>
      <c r="T597" s="24" t="s">
        <v>3</v>
      </c>
      <c r="U597" s="3" t="s">
        <v>771</v>
      </c>
      <c r="V597">
        <f t="shared" si="27"/>
        <v>0</v>
      </c>
      <c r="W597">
        <f t="shared" si="28"/>
        <v>0</v>
      </c>
      <c r="X597" s="24" t="str">
        <f t="shared" si="29"/>
        <v>NO Flow</v>
      </c>
    </row>
    <row r="598" spans="1:24">
      <c r="A598" s="3" t="s">
        <v>38</v>
      </c>
      <c r="B598" s="3" t="s">
        <v>714</v>
      </c>
      <c r="C598" s="3" t="s">
        <v>289</v>
      </c>
      <c r="D598" s="3" t="s">
        <v>60</v>
      </c>
      <c r="E598" s="12">
        <v>100000</v>
      </c>
      <c r="F598" s="3" t="s">
        <v>60</v>
      </c>
      <c r="G598" s="12">
        <v>100000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3">
        <v>0</v>
      </c>
      <c r="Q598" s="12">
        <v>0</v>
      </c>
      <c r="R598" s="12">
        <v>0</v>
      </c>
      <c r="S598" s="12">
        <v>0</v>
      </c>
      <c r="T598" s="24" t="s">
        <v>3</v>
      </c>
      <c r="U598" s="3" t="s">
        <v>772</v>
      </c>
      <c r="V598">
        <f t="shared" si="27"/>
        <v>0</v>
      </c>
      <c r="W598">
        <f t="shared" si="28"/>
        <v>0</v>
      </c>
      <c r="X598" s="24" t="str">
        <f t="shared" si="29"/>
        <v>NO Flow</v>
      </c>
    </row>
    <row r="599" spans="1:24">
      <c r="A599" s="3" t="s">
        <v>38</v>
      </c>
      <c r="B599" s="3" t="s">
        <v>714</v>
      </c>
      <c r="C599" s="3" t="s">
        <v>289</v>
      </c>
      <c r="D599" s="3" t="s">
        <v>60</v>
      </c>
      <c r="E599" s="12">
        <v>100000</v>
      </c>
      <c r="F599" s="3" t="s">
        <v>60</v>
      </c>
      <c r="G599" s="12">
        <v>100000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3">
        <v>0</v>
      </c>
      <c r="Q599" s="12">
        <v>0</v>
      </c>
      <c r="R599" s="12">
        <v>0</v>
      </c>
      <c r="S599" s="12">
        <v>0</v>
      </c>
      <c r="T599" s="24" t="s">
        <v>3</v>
      </c>
      <c r="U599" s="3" t="s">
        <v>768</v>
      </c>
      <c r="V599">
        <f t="shared" si="27"/>
        <v>0</v>
      </c>
      <c r="W599">
        <f t="shared" si="28"/>
        <v>0</v>
      </c>
      <c r="X599" s="24" t="str">
        <f t="shared" si="29"/>
        <v>NO Flow</v>
      </c>
    </row>
    <row r="600" spans="1:24">
      <c r="A600" s="3" t="s">
        <v>39</v>
      </c>
      <c r="B600" s="3" t="s">
        <v>715</v>
      </c>
      <c r="C600" s="3" t="s">
        <v>289</v>
      </c>
      <c r="D600" s="3" t="s">
        <v>60</v>
      </c>
      <c r="E600" s="12">
        <v>100000</v>
      </c>
      <c r="F600" s="3" t="s">
        <v>60</v>
      </c>
      <c r="G600" s="12">
        <v>100000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3">
        <v>0</v>
      </c>
      <c r="Q600" s="12">
        <v>0</v>
      </c>
      <c r="R600" s="12">
        <v>0</v>
      </c>
      <c r="S600" s="12">
        <v>0</v>
      </c>
      <c r="T600" s="24" t="s">
        <v>3</v>
      </c>
      <c r="U600" s="3" t="s">
        <v>766</v>
      </c>
      <c r="V600">
        <f t="shared" si="27"/>
        <v>0</v>
      </c>
      <c r="W600">
        <f t="shared" si="28"/>
        <v>0</v>
      </c>
      <c r="X600" s="24" t="str">
        <f t="shared" si="29"/>
        <v>NO Flow</v>
      </c>
    </row>
    <row r="601" spans="1:24">
      <c r="A601" s="3" t="s">
        <v>40</v>
      </c>
      <c r="B601" s="3" t="s">
        <v>716</v>
      </c>
      <c r="C601" s="3" t="s">
        <v>289</v>
      </c>
      <c r="D601" s="3" t="s">
        <v>60</v>
      </c>
      <c r="E601" s="12">
        <v>100000</v>
      </c>
      <c r="F601" s="3" t="s">
        <v>60</v>
      </c>
      <c r="G601" s="12">
        <v>100000</v>
      </c>
      <c r="H601" s="12">
        <v>372806.45176576392</v>
      </c>
      <c r="I601" s="12">
        <v>200000</v>
      </c>
      <c r="J601" s="12">
        <v>0</v>
      </c>
      <c r="K601" s="12">
        <v>0</v>
      </c>
      <c r="L601" s="12">
        <v>0</v>
      </c>
      <c r="M601" s="12">
        <v>180000</v>
      </c>
      <c r="N601" s="12">
        <v>372806.45176576392</v>
      </c>
      <c r="O601" s="12">
        <v>0</v>
      </c>
      <c r="P601" s="13">
        <v>0</v>
      </c>
      <c r="Q601" s="12">
        <v>0</v>
      </c>
      <c r="R601" s="12">
        <v>372806.45176576392</v>
      </c>
      <c r="S601" s="12">
        <v>180000</v>
      </c>
      <c r="T601" s="24" t="s">
        <v>3</v>
      </c>
      <c r="U601" s="3" t="s">
        <v>767</v>
      </c>
      <c r="V601">
        <f t="shared" si="27"/>
        <v>0</v>
      </c>
      <c r="W601">
        <f t="shared" si="28"/>
        <v>0</v>
      </c>
      <c r="X601" s="24" t="str">
        <f t="shared" si="29"/>
        <v>NO Flow</v>
      </c>
    </row>
    <row r="602" spans="1:24">
      <c r="A602" s="3" t="s">
        <v>40</v>
      </c>
      <c r="B602" s="3" t="s">
        <v>716</v>
      </c>
      <c r="C602" s="3" t="s">
        <v>289</v>
      </c>
      <c r="D602" s="3" t="s">
        <v>60</v>
      </c>
      <c r="E602" s="12">
        <v>100000</v>
      </c>
      <c r="F602" s="3" t="s">
        <v>60</v>
      </c>
      <c r="G602" s="12">
        <v>100000</v>
      </c>
      <c r="H602" s="12">
        <v>372806.45176576392</v>
      </c>
      <c r="I602" s="12">
        <v>200000</v>
      </c>
      <c r="J602" s="12">
        <v>0</v>
      </c>
      <c r="K602" s="12">
        <v>0</v>
      </c>
      <c r="L602" s="12">
        <v>0</v>
      </c>
      <c r="M602" s="12">
        <v>0</v>
      </c>
      <c r="N602" s="12">
        <v>372806.45176576392</v>
      </c>
      <c r="O602" s="12">
        <v>0</v>
      </c>
      <c r="P602" s="13">
        <v>0</v>
      </c>
      <c r="Q602" s="12">
        <v>0</v>
      </c>
      <c r="R602" s="12">
        <v>372806.45176576392</v>
      </c>
      <c r="S602" s="12">
        <v>0</v>
      </c>
      <c r="T602" s="24" t="s">
        <v>3</v>
      </c>
      <c r="U602" s="3" t="s">
        <v>768</v>
      </c>
      <c r="V602">
        <f t="shared" si="27"/>
        <v>0</v>
      </c>
      <c r="W602">
        <f t="shared" si="28"/>
        <v>0</v>
      </c>
      <c r="X602" s="24" t="str">
        <f t="shared" si="29"/>
        <v>NO Flow</v>
      </c>
    </row>
    <row r="603" spans="1:24">
      <c r="A603" s="3" t="s">
        <v>35</v>
      </c>
      <c r="B603" s="3" t="s">
        <v>717</v>
      </c>
      <c r="C603" s="3" t="s">
        <v>289</v>
      </c>
      <c r="D603" s="3" t="s">
        <v>60</v>
      </c>
      <c r="E603" s="12">
        <v>100000</v>
      </c>
      <c r="F603" s="3" t="s">
        <v>60</v>
      </c>
      <c r="G603" s="12">
        <v>100000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3">
        <v>0</v>
      </c>
      <c r="Q603" s="12">
        <v>0</v>
      </c>
      <c r="R603" s="12">
        <v>0</v>
      </c>
      <c r="S603" s="12">
        <v>0</v>
      </c>
      <c r="T603" s="24" t="s">
        <v>3</v>
      </c>
      <c r="U603" s="3" t="s">
        <v>766</v>
      </c>
      <c r="V603">
        <f t="shared" si="27"/>
        <v>0</v>
      </c>
      <c r="W603">
        <f t="shared" si="28"/>
        <v>0</v>
      </c>
      <c r="X603" s="24" t="str">
        <f t="shared" si="29"/>
        <v>NO Flow</v>
      </c>
    </row>
    <row r="604" spans="1:24">
      <c r="A604" s="3" t="s">
        <v>34</v>
      </c>
      <c r="B604" s="3" t="s">
        <v>718</v>
      </c>
      <c r="C604" s="3" t="s">
        <v>242</v>
      </c>
      <c r="D604" s="3" t="s">
        <v>60</v>
      </c>
      <c r="E604" s="12">
        <v>250000</v>
      </c>
      <c r="F604" s="3" t="s">
        <v>60</v>
      </c>
      <c r="G604" s="12">
        <v>250000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3">
        <v>0</v>
      </c>
      <c r="Q604" s="12">
        <v>0</v>
      </c>
      <c r="R604" s="12">
        <v>0</v>
      </c>
      <c r="S604" s="12">
        <v>0</v>
      </c>
      <c r="T604" s="24" t="s">
        <v>3</v>
      </c>
      <c r="U604" s="3" t="s">
        <v>766</v>
      </c>
      <c r="V604">
        <f t="shared" si="27"/>
        <v>0</v>
      </c>
      <c r="W604">
        <f t="shared" si="28"/>
        <v>0</v>
      </c>
      <c r="X604" s="24" t="str">
        <f t="shared" si="29"/>
        <v>NO Flow</v>
      </c>
    </row>
    <row r="605" spans="1:24">
      <c r="A605" s="3" t="s">
        <v>35</v>
      </c>
      <c r="B605" s="3" t="s">
        <v>719</v>
      </c>
      <c r="C605" s="3" t="s">
        <v>242</v>
      </c>
      <c r="D605" s="3" t="s">
        <v>60</v>
      </c>
      <c r="E605" s="12">
        <v>250000</v>
      </c>
      <c r="F605" s="3" t="s">
        <v>60</v>
      </c>
      <c r="G605" s="12">
        <v>250000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3">
        <v>0</v>
      </c>
      <c r="Q605" s="12">
        <v>0</v>
      </c>
      <c r="R605" s="12">
        <v>0</v>
      </c>
      <c r="S605" s="12">
        <v>0</v>
      </c>
      <c r="T605" s="24" t="s">
        <v>3</v>
      </c>
      <c r="U605" s="3" t="s">
        <v>766</v>
      </c>
      <c r="V605">
        <f t="shared" si="27"/>
        <v>0</v>
      </c>
      <c r="W605">
        <f t="shared" si="28"/>
        <v>0</v>
      </c>
      <c r="X605" s="24" t="str">
        <f t="shared" si="29"/>
        <v>NO Flow</v>
      </c>
    </row>
    <row r="606" spans="1:24">
      <c r="A606" s="3" t="s">
        <v>36</v>
      </c>
      <c r="B606" s="3" t="s">
        <v>720</v>
      </c>
      <c r="C606" s="3" t="s">
        <v>242</v>
      </c>
      <c r="D606" s="3" t="s">
        <v>60</v>
      </c>
      <c r="E606" s="12">
        <v>250000</v>
      </c>
      <c r="F606" s="3" t="s">
        <v>60</v>
      </c>
      <c r="G606" s="12">
        <v>250000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3">
        <v>0</v>
      </c>
      <c r="Q606" s="12">
        <v>0</v>
      </c>
      <c r="R606" s="12">
        <v>0</v>
      </c>
      <c r="S606" s="12">
        <v>0</v>
      </c>
      <c r="T606" s="24" t="s">
        <v>3</v>
      </c>
      <c r="U606" s="3" t="s">
        <v>766</v>
      </c>
      <c r="V606">
        <f t="shared" si="27"/>
        <v>0</v>
      </c>
      <c r="W606">
        <f t="shared" si="28"/>
        <v>0</v>
      </c>
      <c r="X606" s="24" t="str">
        <f t="shared" si="29"/>
        <v>NO Flow</v>
      </c>
    </row>
    <row r="607" spans="1:24">
      <c r="A607" s="3" t="s">
        <v>37</v>
      </c>
      <c r="B607" s="3" t="s">
        <v>721</v>
      </c>
      <c r="C607" s="3" t="s">
        <v>242</v>
      </c>
      <c r="D607" s="3" t="s">
        <v>60</v>
      </c>
      <c r="E607" s="12">
        <v>250000</v>
      </c>
      <c r="F607" s="3" t="s">
        <v>60</v>
      </c>
      <c r="G607" s="12">
        <v>250000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3">
        <v>0</v>
      </c>
      <c r="Q607" s="12">
        <v>0</v>
      </c>
      <c r="R607" s="12">
        <v>0</v>
      </c>
      <c r="S607" s="12">
        <v>0</v>
      </c>
      <c r="T607" s="24" t="s">
        <v>3</v>
      </c>
      <c r="U607" s="3" t="s">
        <v>766</v>
      </c>
      <c r="V607">
        <f t="shared" si="27"/>
        <v>0</v>
      </c>
      <c r="W607">
        <f t="shared" si="28"/>
        <v>0</v>
      </c>
      <c r="X607" s="24" t="str">
        <f t="shared" si="29"/>
        <v>NO Flow</v>
      </c>
    </row>
    <row r="608" spans="1:24">
      <c r="A608" s="3" t="s">
        <v>38</v>
      </c>
      <c r="B608" s="3" t="s">
        <v>722</v>
      </c>
      <c r="C608" s="3" t="s">
        <v>242</v>
      </c>
      <c r="D608" s="3" t="s">
        <v>60</v>
      </c>
      <c r="E608" s="12">
        <v>250000</v>
      </c>
      <c r="F608" s="3" t="s">
        <v>60</v>
      </c>
      <c r="G608" s="12">
        <v>250000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3">
        <v>0</v>
      </c>
      <c r="Q608" s="12">
        <v>0</v>
      </c>
      <c r="R608" s="12">
        <v>0</v>
      </c>
      <c r="S608" s="12">
        <v>0</v>
      </c>
      <c r="T608" s="24" t="s">
        <v>3</v>
      </c>
      <c r="U608" s="3" t="s">
        <v>766</v>
      </c>
      <c r="V608">
        <f t="shared" si="27"/>
        <v>0</v>
      </c>
      <c r="W608">
        <f t="shared" si="28"/>
        <v>0</v>
      </c>
      <c r="X608" s="24" t="str">
        <f t="shared" si="29"/>
        <v>NO Flow</v>
      </c>
    </row>
    <row r="609" spans="1:24">
      <c r="A609" s="3" t="s">
        <v>39</v>
      </c>
      <c r="B609" s="3" t="s">
        <v>723</v>
      </c>
      <c r="C609" s="3" t="s">
        <v>242</v>
      </c>
      <c r="D609" s="3" t="s">
        <v>60</v>
      </c>
      <c r="E609" s="12">
        <v>250000</v>
      </c>
      <c r="F609" s="3" t="s">
        <v>60</v>
      </c>
      <c r="G609" s="12">
        <v>250000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3">
        <v>0</v>
      </c>
      <c r="Q609" s="12">
        <v>0</v>
      </c>
      <c r="R609" s="12">
        <v>0</v>
      </c>
      <c r="S609" s="12">
        <v>0</v>
      </c>
      <c r="T609" s="24" t="s">
        <v>3</v>
      </c>
      <c r="U609" s="3" t="s">
        <v>766</v>
      </c>
      <c r="V609">
        <f t="shared" si="27"/>
        <v>0</v>
      </c>
      <c r="W609">
        <f t="shared" si="28"/>
        <v>0</v>
      </c>
      <c r="X609" s="24" t="str">
        <f t="shared" si="29"/>
        <v>NO Flow</v>
      </c>
    </row>
    <row r="610" spans="1:24">
      <c r="A610" s="3" t="s">
        <v>40</v>
      </c>
      <c r="B610" s="3" t="s">
        <v>724</v>
      </c>
      <c r="C610" s="3" t="s">
        <v>242</v>
      </c>
      <c r="D610" s="3" t="s">
        <v>60</v>
      </c>
      <c r="E610" s="12">
        <v>250000</v>
      </c>
      <c r="F610" s="3" t="s">
        <v>60</v>
      </c>
      <c r="G610" s="12">
        <v>250000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3">
        <v>0</v>
      </c>
      <c r="Q610" s="12">
        <v>0</v>
      </c>
      <c r="R610" s="12">
        <v>0</v>
      </c>
      <c r="S610" s="12">
        <v>0</v>
      </c>
      <c r="T610" s="24" t="s">
        <v>3</v>
      </c>
      <c r="U610" s="3" t="s">
        <v>766</v>
      </c>
      <c r="V610">
        <f t="shared" si="27"/>
        <v>0</v>
      </c>
      <c r="W610">
        <f t="shared" si="28"/>
        <v>0</v>
      </c>
      <c r="X610" s="24" t="str">
        <f t="shared" si="29"/>
        <v>NO Flow</v>
      </c>
    </row>
    <row r="611" spans="1:24">
      <c r="A611" s="3" t="s">
        <v>98</v>
      </c>
      <c r="B611" s="3" t="s">
        <v>725</v>
      </c>
      <c r="C611" s="3" t="s">
        <v>242</v>
      </c>
      <c r="D611" s="3" t="s">
        <v>60</v>
      </c>
      <c r="E611" s="12">
        <v>250000</v>
      </c>
      <c r="F611" s="3" t="s">
        <v>60</v>
      </c>
      <c r="G611" s="12">
        <v>250000</v>
      </c>
      <c r="H611" s="12">
        <v>34991.53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34991.53</v>
      </c>
      <c r="O611" s="12">
        <v>0</v>
      </c>
      <c r="P611" s="13">
        <v>0</v>
      </c>
      <c r="Q611" s="12">
        <v>0</v>
      </c>
      <c r="R611" s="12">
        <v>41237.52174627316</v>
      </c>
      <c r="S611" s="12">
        <v>0</v>
      </c>
      <c r="T611" s="24" t="s">
        <v>775</v>
      </c>
      <c r="U611" s="3" t="s">
        <v>766</v>
      </c>
      <c r="V611">
        <f t="shared" si="27"/>
        <v>0</v>
      </c>
      <c r="W611">
        <f t="shared" si="28"/>
        <v>0</v>
      </c>
      <c r="X611" s="24" t="str">
        <f t="shared" si="29"/>
        <v>NO Flow</v>
      </c>
    </row>
    <row r="612" spans="1:24">
      <c r="A612" s="3" t="s">
        <v>24</v>
      </c>
      <c r="B612" s="3" t="s">
        <v>1428</v>
      </c>
      <c r="C612" s="3" t="s">
        <v>570</v>
      </c>
      <c r="D612" s="3" t="s">
        <v>60</v>
      </c>
      <c r="E612" s="12">
        <v>500000</v>
      </c>
      <c r="F612" s="3" t="s">
        <v>60</v>
      </c>
      <c r="G612" s="12">
        <v>500000</v>
      </c>
      <c r="H612" s="12">
        <v>-505477</v>
      </c>
      <c r="I612" s="12">
        <v>0</v>
      </c>
      <c r="J612" s="12">
        <v>0</v>
      </c>
      <c r="K612" s="12">
        <v>0</v>
      </c>
      <c r="L612" s="12">
        <v>0</v>
      </c>
      <c r="M612" s="12">
        <v>-510000</v>
      </c>
      <c r="N612" s="12">
        <v>-505477</v>
      </c>
      <c r="O612" s="12">
        <v>0</v>
      </c>
      <c r="P612" s="13">
        <v>0</v>
      </c>
      <c r="Q612" s="12">
        <v>0</v>
      </c>
      <c r="R612" s="12">
        <v>-505477</v>
      </c>
      <c r="S612" s="12">
        <v>-510000</v>
      </c>
      <c r="T612" s="24" t="s">
        <v>3</v>
      </c>
      <c r="U612" s="3" t="s">
        <v>769</v>
      </c>
      <c r="V612">
        <f t="shared" si="27"/>
        <v>4</v>
      </c>
      <c r="W612">
        <f t="shared" si="28"/>
        <v>0</v>
      </c>
      <c r="X612" s="24" t="str">
        <f t="shared" si="29"/>
        <v>Outflow</v>
      </c>
    </row>
    <row r="613" spans="1:24">
      <c r="A613" s="3" t="s">
        <v>18</v>
      </c>
      <c r="B613" s="3" t="s">
        <v>1429</v>
      </c>
      <c r="C613" s="3" t="s">
        <v>570</v>
      </c>
      <c r="D613" s="3" t="s">
        <v>60</v>
      </c>
      <c r="E613" s="12">
        <v>500000</v>
      </c>
      <c r="F613" s="3" t="s">
        <v>60</v>
      </c>
      <c r="G613" s="12">
        <v>500000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3">
        <v>0</v>
      </c>
      <c r="Q613" s="12">
        <v>0</v>
      </c>
      <c r="R613" s="12">
        <v>0</v>
      </c>
      <c r="S613" s="12">
        <v>0</v>
      </c>
      <c r="T613" s="24" t="s">
        <v>3</v>
      </c>
      <c r="U613" s="3" t="s">
        <v>766</v>
      </c>
      <c r="V613">
        <f t="shared" si="27"/>
        <v>0</v>
      </c>
      <c r="W613">
        <f t="shared" si="28"/>
        <v>0</v>
      </c>
      <c r="X613" s="24" t="str">
        <f t="shared" si="29"/>
        <v>NO Flow</v>
      </c>
    </row>
    <row r="614" spans="1:24">
      <c r="A614" s="3" t="s">
        <v>23</v>
      </c>
      <c r="B614" s="3" t="s">
        <v>1430</v>
      </c>
      <c r="C614" s="3" t="s">
        <v>570</v>
      </c>
      <c r="D614" s="3" t="s">
        <v>60</v>
      </c>
      <c r="E614" s="12">
        <v>500000</v>
      </c>
      <c r="F614" s="3" t="s">
        <v>60</v>
      </c>
      <c r="G614" s="12">
        <v>500000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3">
        <v>0</v>
      </c>
      <c r="Q614" s="12">
        <v>0</v>
      </c>
      <c r="R614" s="12">
        <v>0</v>
      </c>
      <c r="S614" s="12">
        <v>0</v>
      </c>
      <c r="T614" s="24" t="s">
        <v>3</v>
      </c>
      <c r="U614" s="3" t="s">
        <v>766</v>
      </c>
      <c r="V614">
        <f t="shared" si="27"/>
        <v>0</v>
      </c>
      <c r="W614">
        <f t="shared" si="28"/>
        <v>0</v>
      </c>
      <c r="X614" s="24" t="str">
        <f t="shared" si="29"/>
        <v>NO Flow</v>
      </c>
    </row>
    <row r="615" spans="1:24">
      <c r="A615" s="3" t="s">
        <v>98</v>
      </c>
      <c r="B615" s="3" t="s">
        <v>726</v>
      </c>
      <c r="C615" s="3" t="s">
        <v>251</v>
      </c>
      <c r="D615" s="3" t="s">
        <v>60</v>
      </c>
      <c r="E615" s="12">
        <v>250000</v>
      </c>
      <c r="F615" s="3" t="s">
        <v>60</v>
      </c>
      <c r="G615" s="12">
        <v>250000</v>
      </c>
      <c r="H615" s="12">
        <v>-177279.90824434237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-177279.90824434237</v>
      </c>
      <c r="O615" s="12">
        <v>0</v>
      </c>
      <c r="P615" s="13">
        <v>0</v>
      </c>
      <c r="Q615" s="12">
        <v>0</v>
      </c>
      <c r="R615" s="12">
        <v>-208924.39031398113</v>
      </c>
      <c r="S615" s="12">
        <v>0</v>
      </c>
      <c r="T615" s="24" t="s">
        <v>775</v>
      </c>
      <c r="U615" s="3" t="s">
        <v>762</v>
      </c>
      <c r="V615">
        <f t="shared" si="27"/>
        <v>0</v>
      </c>
      <c r="W615">
        <f t="shared" si="28"/>
        <v>0</v>
      </c>
      <c r="X615" s="24" t="str">
        <f t="shared" si="29"/>
        <v>NO Flow</v>
      </c>
    </row>
    <row r="616" spans="1:24">
      <c r="A616" s="3" t="s">
        <v>97</v>
      </c>
      <c r="B616" s="3" t="s">
        <v>727</v>
      </c>
      <c r="C616" s="3" t="s">
        <v>289</v>
      </c>
      <c r="D616" s="3" t="s">
        <v>60</v>
      </c>
      <c r="E616" s="12">
        <v>250000</v>
      </c>
      <c r="F616" s="3" t="s">
        <v>60</v>
      </c>
      <c r="G616" s="12">
        <v>250000</v>
      </c>
      <c r="H616" s="12">
        <v>-2882166.0271095727</v>
      </c>
      <c r="I616" s="12">
        <v>0</v>
      </c>
      <c r="J616" s="12">
        <v>0</v>
      </c>
      <c r="K616" s="12">
        <v>-2120000</v>
      </c>
      <c r="L616" s="12">
        <v>0</v>
      </c>
      <c r="M616" s="12">
        <v>-770000</v>
      </c>
      <c r="N616" s="12">
        <v>-2882166.0271095727</v>
      </c>
      <c r="O616" s="12">
        <v>0</v>
      </c>
      <c r="P616" s="13">
        <v>0</v>
      </c>
      <c r="Q616" s="12">
        <v>0</v>
      </c>
      <c r="R616" s="12">
        <v>-3396632.9628713215</v>
      </c>
      <c r="S616" s="12">
        <v>-907445.08012740046</v>
      </c>
      <c r="T616" s="24" t="s">
        <v>775</v>
      </c>
      <c r="U616" s="3" t="s">
        <v>764</v>
      </c>
      <c r="V616">
        <f t="shared" si="27"/>
        <v>1</v>
      </c>
      <c r="W616">
        <f t="shared" si="28"/>
        <v>0</v>
      </c>
      <c r="X616" s="24" t="str">
        <f t="shared" si="29"/>
        <v>Outflow</v>
      </c>
    </row>
    <row r="617" spans="1:24">
      <c r="A617" s="3" t="s">
        <v>98</v>
      </c>
      <c r="B617" s="3" t="s">
        <v>728</v>
      </c>
      <c r="C617" s="3" t="s">
        <v>568</v>
      </c>
      <c r="D617" s="3" t="s">
        <v>60</v>
      </c>
      <c r="E617" s="12">
        <v>250000</v>
      </c>
      <c r="F617" s="3" t="s">
        <v>60</v>
      </c>
      <c r="G617" s="12">
        <v>250000</v>
      </c>
      <c r="H617" s="12">
        <v>-230865.18541600119</v>
      </c>
      <c r="I617" s="12">
        <v>0</v>
      </c>
      <c r="J617" s="12">
        <v>0</v>
      </c>
      <c r="K617" s="12">
        <v>-320000</v>
      </c>
      <c r="L617" s="12">
        <v>0</v>
      </c>
      <c r="M617" s="12">
        <v>0</v>
      </c>
      <c r="N617" s="12">
        <v>-230865.18541600119</v>
      </c>
      <c r="O617" s="12">
        <v>0</v>
      </c>
      <c r="P617" s="13">
        <v>0</v>
      </c>
      <c r="Q617" s="12">
        <v>0</v>
      </c>
      <c r="R617" s="12">
        <v>-272074.6450369485</v>
      </c>
      <c r="S617" s="12">
        <v>0</v>
      </c>
      <c r="T617" s="24" t="s">
        <v>775</v>
      </c>
      <c r="U617" s="3" t="s">
        <v>762</v>
      </c>
      <c r="V617">
        <f t="shared" si="27"/>
        <v>0</v>
      </c>
      <c r="W617">
        <f t="shared" si="28"/>
        <v>0</v>
      </c>
      <c r="X617" s="24" t="str">
        <f t="shared" si="29"/>
        <v>NO Flow</v>
      </c>
    </row>
    <row r="618" spans="1:24">
      <c r="A618" s="3" t="s">
        <v>97</v>
      </c>
      <c r="B618" s="3" t="s">
        <v>729</v>
      </c>
      <c r="C618" s="3" t="s">
        <v>568</v>
      </c>
      <c r="D618" s="3" t="s">
        <v>60</v>
      </c>
      <c r="E618" s="12">
        <v>250000</v>
      </c>
      <c r="F618" s="3" t="s">
        <v>60</v>
      </c>
      <c r="G618" s="12">
        <v>250000</v>
      </c>
      <c r="H618" s="12">
        <v>-227530.75574723177</v>
      </c>
      <c r="I618" s="12">
        <v>0</v>
      </c>
      <c r="J618" s="12">
        <v>0</v>
      </c>
      <c r="K618" s="12">
        <v>-420000</v>
      </c>
      <c r="L618" s="12">
        <v>0</v>
      </c>
      <c r="M618" s="12">
        <v>0</v>
      </c>
      <c r="N618" s="12">
        <v>-227530.75574723177</v>
      </c>
      <c r="O618" s="12">
        <v>0</v>
      </c>
      <c r="P618" s="13">
        <v>0</v>
      </c>
      <c r="Q618" s="12">
        <v>0</v>
      </c>
      <c r="R618" s="12">
        <v>-268145.01932531781</v>
      </c>
      <c r="S618" s="12">
        <v>0</v>
      </c>
      <c r="T618" s="24" t="s">
        <v>775</v>
      </c>
      <c r="U618" s="3" t="s">
        <v>762</v>
      </c>
      <c r="V618">
        <f t="shared" si="27"/>
        <v>0</v>
      </c>
      <c r="W618">
        <f t="shared" si="28"/>
        <v>0</v>
      </c>
      <c r="X618" s="24" t="str">
        <f t="shared" si="29"/>
        <v>NO Flow</v>
      </c>
    </row>
    <row r="619" spans="1:24">
      <c r="A619" s="3" t="s">
        <v>34</v>
      </c>
      <c r="B619" s="3" t="s">
        <v>730</v>
      </c>
      <c r="C619" s="3" t="s">
        <v>251</v>
      </c>
      <c r="D619" s="3" t="s">
        <v>60</v>
      </c>
      <c r="E619" s="12">
        <v>100000</v>
      </c>
      <c r="F619" s="3" t="s">
        <v>60</v>
      </c>
      <c r="G619" s="12">
        <v>100000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3">
        <v>0</v>
      </c>
      <c r="Q619" s="12">
        <v>0</v>
      </c>
      <c r="R619" s="12">
        <v>0</v>
      </c>
      <c r="S619" s="12">
        <v>0</v>
      </c>
      <c r="T619" s="24" t="s">
        <v>3</v>
      </c>
      <c r="U619" s="3" t="s">
        <v>766</v>
      </c>
      <c r="V619">
        <f t="shared" si="27"/>
        <v>0</v>
      </c>
      <c r="W619">
        <f t="shared" si="28"/>
        <v>0</v>
      </c>
      <c r="X619" s="24" t="str">
        <f t="shared" si="29"/>
        <v>NO Flow</v>
      </c>
    </row>
    <row r="620" spans="1:24">
      <c r="A620" s="3" t="s">
        <v>35</v>
      </c>
      <c r="B620" s="3" t="s">
        <v>731</v>
      </c>
      <c r="C620" s="3" t="s">
        <v>251</v>
      </c>
      <c r="D620" s="3" t="s">
        <v>60</v>
      </c>
      <c r="E620" s="12">
        <v>100000</v>
      </c>
      <c r="F620" s="3" t="s">
        <v>60</v>
      </c>
      <c r="G620" s="12">
        <v>100000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3">
        <v>0</v>
      </c>
      <c r="Q620" s="12">
        <v>0</v>
      </c>
      <c r="R620" s="12">
        <v>0</v>
      </c>
      <c r="S620" s="12">
        <v>0</v>
      </c>
      <c r="T620" s="24" t="s">
        <v>3</v>
      </c>
      <c r="U620" s="3" t="s">
        <v>768</v>
      </c>
      <c r="V620">
        <f t="shared" si="27"/>
        <v>0</v>
      </c>
      <c r="W620">
        <f t="shared" si="28"/>
        <v>0</v>
      </c>
      <c r="X620" s="24" t="str">
        <f t="shared" si="29"/>
        <v>NO Flow</v>
      </c>
    </row>
    <row r="621" spans="1:24">
      <c r="A621" s="3" t="s">
        <v>35</v>
      </c>
      <c r="B621" s="3" t="s">
        <v>731</v>
      </c>
      <c r="C621" s="3" t="s">
        <v>251</v>
      </c>
      <c r="D621" s="3" t="s">
        <v>60</v>
      </c>
      <c r="E621" s="12">
        <v>100000</v>
      </c>
      <c r="F621" s="3" t="s">
        <v>60</v>
      </c>
      <c r="G621" s="12">
        <v>100000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3">
        <v>0</v>
      </c>
      <c r="Q621" s="12">
        <v>0</v>
      </c>
      <c r="R621" s="12">
        <v>0</v>
      </c>
      <c r="S621" s="12">
        <v>0</v>
      </c>
      <c r="T621" s="24" t="s">
        <v>3</v>
      </c>
      <c r="U621" s="3" t="s">
        <v>772</v>
      </c>
      <c r="V621">
        <f t="shared" si="27"/>
        <v>0</v>
      </c>
      <c r="W621">
        <f t="shared" si="28"/>
        <v>0</v>
      </c>
      <c r="X621" s="24" t="str">
        <f t="shared" si="29"/>
        <v>NO Flow</v>
      </c>
    </row>
    <row r="622" spans="1:24">
      <c r="A622" s="3" t="s">
        <v>36</v>
      </c>
      <c r="B622" s="3" t="s">
        <v>732</v>
      </c>
      <c r="C622" s="3" t="s">
        <v>251</v>
      </c>
      <c r="D622" s="3" t="s">
        <v>60</v>
      </c>
      <c r="E622" s="12">
        <v>100000</v>
      </c>
      <c r="F622" s="3" t="s">
        <v>60</v>
      </c>
      <c r="G622" s="12">
        <v>100000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3">
        <v>0</v>
      </c>
      <c r="Q622" s="12">
        <v>0</v>
      </c>
      <c r="R622" s="12">
        <v>0</v>
      </c>
      <c r="S622" s="12">
        <v>0</v>
      </c>
      <c r="T622" s="24" t="s">
        <v>3</v>
      </c>
      <c r="U622" s="3" t="s">
        <v>766</v>
      </c>
      <c r="V622">
        <f t="shared" si="27"/>
        <v>0</v>
      </c>
      <c r="W622">
        <f t="shared" si="28"/>
        <v>0</v>
      </c>
      <c r="X622" s="24" t="str">
        <f t="shared" si="29"/>
        <v>NO Flow</v>
      </c>
    </row>
    <row r="623" spans="1:24">
      <c r="A623" s="3" t="s">
        <v>37</v>
      </c>
      <c r="B623" s="3" t="s">
        <v>733</v>
      </c>
      <c r="C623" s="3" t="s">
        <v>251</v>
      </c>
      <c r="D623" s="3" t="s">
        <v>60</v>
      </c>
      <c r="E623" s="12">
        <v>100000</v>
      </c>
      <c r="F623" s="3" t="s">
        <v>60</v>
      </c>
      <c r="G623" s="12">
        <v>100000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3">
        <v>0</v>
      </c>
      <c r="Q623" s="12">
        <v>0</v>
      </c>
      <c r="R623" s="12">
        <v>0</v>
      </c>
      <c r="S623" s="12">
        <v>0</v>
      </c>
      <c r="T623" s="24" t="s">
        <v>3</v>
      </c>
      <c r="U623" s="3" t="s">
        <v>766</v>
      </c>
      <c r="V623">
        <f t="shared" si="27"/>
        <v>0</v>
      </c>
      <c r="W623">
        <f t="shared" si="28"/>
        <v>0</v>
      </c>
      <c r="X623" s="24" t="str">
        <f t="shared" si="29"/>
        <v>NO Flow</v>
      </c>
    </row>
    <row r="624" spans="1:24">
      <c r="A624" s="3" t="s">
        <v>38</v>
      </c>
      <c r="B624" s="3" t="s">
        <v>734</v>
      </c>
      <c r="C624" s="3" t="s">
        <v>251</v>
      </c>
      <c r="D624" s="3" t="s">
        <v>60</v>
      </c>
      <c r="E624" s="12">
        <v>50000</v>
      </c>
      <c r="F624" s="3" t="s">
        <v>60</v>
      </c>
      <c r="G624" s="12">
        <v>50000</v>
      </c>
      <c r="H624" s="12">
        <v>-51077.286294736434</v>
      </c>
      <c r="I624" s="12">
        <v>0</v>
      </c>
      <c r="J624" s="12">
        <v>0</v>
      </c>
      <c r="K624" s="12">
        <v>0</v>
      </c>
      <c r="L624" s="12">
        <v>0</v>
      </c>
      <c r="M624" s="12">
        <v>-60000</v>
      </c>
      <c r="N624" s="12">
        <v>-51077.286294736434</v>
      </c>
      <c r="O624" s="12">
        <v>0</v>
      </c>
      <c r="P624" s="13">
        <v>0</v>
      </c>
      <c r="Q624" s="12">
        <v>0</v>
      </c>
      <c r="R624" s="12">
        <v>-51077.286294736434</v>
      </c>
      <c r="S624" s="12">
        <v>-60000</v>
      </c>
      <c r="T624" s="24" t="s">
        <v>3</v>
      </c>
      <c r="U624" s="3" t="s">
        <v>769</v>
      </c>
      <c r="V624">
        <f t="shared" si="27"/>
        <v>4</v>
      </c>
      <c r="W624">
        <f t="shared" si="28"/>
        <v>0</v>
      </c>
      <c r="X624" s="24" t="str">
        <f t="shared" si="29"/>
        <v>Outflow</v>
      </c>
    </row>
    <row r="625" spans="1:24">
      <c r="A625" s="3" t="s">
        <v>39</v>
      </c>
      <c r="B625" s="3" t="s">
        <v>735</v>
      </c>
      <c r="C625" s="3" t="s">
        <v>251</v>
      </c>
      <c r="D625" s="3" t="s">
        <v>60</v>
      </c>
      <c r="E625" s="12">
        <v>100000</v>
      </c>
      <c r="F625" s="3" t="s">
        <v>60</v>
      </c>
      <c r="G625" s="12">
        <v>100000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3">
        <v>0</v>
      </c>
      <c r="Q625" s="12">
        <v>0</v>
      </c>
      <c r="R625" s="12">
        <v>0</v>
      </c>
      <c r="S625" s="12">
        <v>0</v>
      </c>
      <c r="T625" s="24" t="s">
        <v>3</v>
      </c>
      <c r="U625" s="3" t="s">
        <v>766</v>
      </c>
      <c r="V625">
        <f t="shared" si="27"/>
        <v>0</v>
      </c>
      <c r="W625">
        <f t="shared" si="28"/>
        <v>0</v>
      </c>
      <c r="X625" s="24" t="str">
        <f t="shared" si="29"/>
        <v>NO Flow</v>
      </c>
    </row>
    <row r="626" spans="1:24">
      <c r="A626" s="3" t="s">
        <v>40</v>
      </c>
      <c r="B626" s="3" t="s">
        <v>736</v>
      </c>
      <c r="C626" s="3" t="s">
        <v>251</v>
      </c>
      <c r="D626" s="3" t="s">
        <v>60</v>
      </c>
      <c r="E626" s="12">
        <v>100000</v>
      </c>
      <c r="F626" s="3" t="s">
        <v>60</v>
      </c>
      <c r="G626" s="12">
        <v>100000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3">
        <v>0</v>
      </c>
      <c r="Q626" s="12">
        <v>0</v>
      </c>
      <c r="R626" s="12">
        <v>0</v>
      </c>
      <c r="S626" s="12">
        <v>0</v>
      </c>
      <c r="T626" s="24" t="s">
        <v>3</v>
      </c>
      <c r="U626" s="3" t="s">
        <v>766</v>
      </c>
      <c r="V626">
        <f t="shared" si="27"/>
        <v>0</v>
      </c>
      <c r="W626">
        <f t="shared" si="28"/>
        <v>0</v>
      </c>
      <c r="X626" s="24" t="str">
        <f t="shared" si="29"/>
        <v>NO Flow</v>
      </c>
    </row>
    <row r="627" spans="1:24">
      <c r="A627" s="3" t="s">
        <v>97</v>
      </c>
      <c r="B627" s="3" t="s">
        <v>737</v>
      </c>
      <c r="C627" s="3" t="s">
        <v>251</v>
      </c>
      <c r="D627" s="3" t="s">
        <v>60</v>
      </c>
      <c r="E627" s="12">
        <v>250000</v>
      </c>
      <c r="F627" s="3" t="s">
        <v>60</v>
      </c>
      <c r="G627" s="12">
        <v>250000</v>
      </c>
      <c r="H627" s="12">
        <v>-234514.54571981888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-234514.54571981888</v>
      </c>
      <c r="O627" s="12">
        <v>0</v>
      </c>
      <c r="P627" s="13">
        <v>0</v>
      </c>
      <c r="Q627" s="12">
        <v>0</v>
      </c>
      <c r="R627" s="12">
        <v>-276375.41653475579</v>
      </c>
      <c r="S627" s="12">
        <v>0</v>
      </c>
      <c r="T627" s="24" t="s">
        <v>775</v>
      </c>
      <c r="U627" s="3" t="s">
        <v>762</v>
      </c>
      <c r="V627">
        <f t="shared" si="27"/>
        <v>0</v>
      </c>
      <c r="W627">
        <f t="shared" si="28"/>
        <v>0</v>
      </c>
      <c r="X627" s="24" t="str">
        <f t="shared" si="29"/>
        <v>NO Flow</v>
      </c>
    </row>
    <row r="628" spans="1:24">
      <c r="A628" s="3" t="s">
        <v>99</v>
      </c>
      <c r="B628" s="3" t="s">
        <v>738</v>
      </c>
      <c r="C628" s="3" t="s">
        <v>242</v>
      </c>
      <c r="D628" s="3" t="s">
        <v>60</v>
      </c>
      <c r="E628" s="12">
        <v>250000</v>
      </c>
      <c r="F628" s="3" t="s">
        <v>60</v>
      </c>
      <c r="G628" s="12">
        <v>250000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3">
        <v>0</v>
      </c>
      <c r="Q628" s="12">
        <v>0</v>
      </c>
      <c r="R628" s="12">
        <v>0</v>
      </c>
      <c r="S628" s="12">
        <v>0</v>
      </c>
      <c r="T628" s="24" t="s">
        <v>775</v>
      </c>
      <c r="U628" s="3" t="s">
        <v>766</v>
      </c>
      <c r="V628">
        <f t="shared" si="27"/>
        <v>0</v>
      </c>
      <c r="W628">
        <f t="shared" si="28"/>
        <v>0</v>
      </c>
      <c r="X628" s="24" t="str">
        <f t="shared" si="29"/>
        <v>NO Flow</v>
      </c>
    </row>
    <row r="629" spans="1:24">
      <c r="A629" s="3" t="s">
        <v>99</v>
      </c>
      <c r="B629" s="3" t="s">
        <v>739</v>
      </c>
      <c r="C629" s="3" t="s">
        <v>245</v>
      </c>
      <c r="D629" s="3" t="s">
        <v>60</v>
      </c>
      <c r="E629" s="12">
        <v>250000</v>
      </c>
      <c r="F629" s="3" t="s">
        <v>60</v>
      </c>
      <c r="G629" s="12">
        <v>250000</v>
      </c>
      <c r="H629" s="12">
        <v>446200</v>
      </c>
      <c r="I629" s="12">
        <v>0</v>
      </c>
      <c r="J629" s="12">
        <v>0</v>
      </c>
      <c r="K629" s="12">
        <v>0</v>
      </c>
      <c r="L629" s="12">
        <v>0</v>
      </c>
      <c r="M629" s="12">
        <v>450000</v>
      </c>
      <c r="N629" s="12">
        <v>446200</v>
      </c>
      <c r="O629" s="12">
        <v>0</v>
      </c>
      <c r="P629" s="13">
        <v>0</v>
      </c>
      <c r="Q629" s="12">
        <v>0</v>
      </c>
      <c r="R629" s="12">
        <v>525846.7464322676</v>
      </c>
      <c r="S629" s="12">
        <v>530325.04682770162</v>
      </c>
      <c r="T629" s="24" t="s">
        <v>775</v>
      </c>
      <c r="U629" s="3" t="s">
        <v>765</v>
      </c>
      <c r="V629">
        <f t="shared" si="27"/>
        <v>0</v>
      </c>
      <c r="W629">
        <f t="shared" si="28"/>
        <v>0</v>
      </c>
      <c r="X629" s="24" t="str">
        <f t="shared" si="29"/>
        <v>NO Flow</v>
      </c>
    </row>
    <row r="630" spans="1:24">
      <c r="A630" s="3" t="s">
        <v>30</v>
      </c>
      <c r="B630" s="3" t="s">
        <v>740</v>
      </c>
      <c r="C630" s="3" t="s">
        <v>258</v>
      </c>
      <c r="D630" s="3" t="s">
        <v>60</v>
      </c>
      <c r="E630" s="12">
        <v>250000</v>
      </c>
      <c r="F630" s="3" t="s">
        <v>60</v>
      </c>
      <c r="G630" s="12">
        <v>250000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3">
        <v>0</v>
      </c>
      <c r="Q630" s="12">
        <v>0</v>
      </c>
      <c r="R630" s="12">
        <v>0</v>
      </c>
      <c r="S630" s="12">
        <v>0</v>
      </c>
      <c r="T630" s="24" t="s">
        <v>3</v>
      </c>
      <c r="U630" s="3" t="s">
        <v>766</v>
      </c>
      <c r="V630">
        <f t="shared" si="27"/>
        <v>0</v>
      </c>
      <c r="W630">
        <f t="shared" si="28"/>
        <v>0</v>
      </c>
      <c r="X630" s="24" t="str">
        <f t="shared" si="29"/>
        <v>NO Flow</v>
      </c>
    </row>
    <row r="631" spans="1:24">
      <c r="A631" s="3" t="s">
        <v>42</v>
      </c>
      <c r="B631" s="3" t="s">
        <v>785</v>
      </c>
      <c r="C631" s="3" t="s">
        <v>289</v>
      </c>
      <c r="D631" s="3" t="s">
        <v>60</v>
      </c>
      <c r="E631" s="12">
        <v>100000</v>
      </c>
      <c r="F631" s="3" t="s">
        <v>60</v>
      </c>
      <c r="G631" s="12">
        <v>100000</v>
      </c>
      <c r="H631" s="12">
        <v>107533.2</v>
      </c>
      <c r="I631" s="12">
        <v>120000</v>
      </c>
      <c r="J631" s="12">
        <v>0</v>
      </c>
      <c r="K631" s="12">
        <v>0</v>
      </c>
      <c r="L631" s="12">
        <v>0</v>
      </c>
      <c r="M631" s="12">
        <v>0</v>
      </c>
      <c r="N631" s="12">
        <v>107533.2</v>
      </c>
      <c r="O631" s="12">
        <v>0</v>
      </c>
      <c r="P631" s="13">
        <v>0</v>
      </c>
      <c r="Q631" s="12">
        <v>0</v>
      </c>
      <c r="R631" s="12">
        <v>107533.2</v>
      </c>
      <c r="S631" s="12">
        <v>0</v>
      </c>
      <c r="T631" s="24" t="s">
        <v>3</v>
      </c>
      <c r="U631" s="3" t="s">
        <v>766</v>
      </c>
      <c r="V631">
        <f t="shared" si="27"/>
        <v>0</v>
      </c>
      <c r="W631">
        <f t="shared" si="28"/>
        <v>0</v>
      </c>
      <c r="X631" s="24" t="str">
        <f t="shared" si="29"/>
        <v>NO Flow</v>
      </c>
    </row>
    <row r="632" spans="1:24">
      <c r="A632" s="3" t="s">
        <v>44</v>
      </c>
      <c r="B632" s="3" t="s">
        <v>786</v>
      </c>
      <c r="C632" s="3" t="s">
        <v>289</v>
      </c>
      <c r="D632" s="3" t="s">
        <v>60</v>
      </c>
      <c r="E632" s="12">
        <v>100000</v>
      </c>
      <c r="F632" s="3" t="s">
        <v>60</v>
      </c>
      <c r="G632" s="12">
        <v>100000</v>
      </c>
      <c r="H632" s="12">
        <v>-7764.57</v>
      </c>
      <c r="I632" s="12">
        <v>10000</v>
      </c>
      <c r="J632" s="12">
        <v>0</v>
      </c>
      <c r="K632" s="12">
        <v>0</v>
      </c>
      <c r="L632" s="12">
        <v>0</v>
      </c>
      <c r="M632" s="12">
        <v>0</v>
      </c>
      <c r="N632" s="12">
        <v>-7764.57</v>
      </c>
      <c r="O632" s="12">
        <v>0</v>
      </c>
      <c r="P632" s="13">
        <v>0</v>
      </c>
      <c r="Q632" s="12">
        <v>0</v>
      </c>
      <c r="R632" s="12">
        <v>-7764.57</v>
      </c>
      <c r="S632" s="12">
        <v>0</v>
      </c>
      <c r="T632" s="24" t="s">
        <v>3</v>
      </c>
      <c r="U632" s="3" t="s">
        <v>771</v>
      </c>
      <c r="V632">
        <f t="shared" si="27"/>
        <v>0</v>
      </c>
      <c r="W632">
        <f t="shared" si="28"/>
        <v>0</v>
      </c>
      <c r="X632" s="24" t="str">
        <f t="shared" si="29"/>
        <v>NO Flow</v>
      </c>
    </row>
    <row r="633" spans="1:24">
      <c r="A633" s="3" t="s">
        <v>44</v>
      </c>
      <c r="B633" s="3" t="s">
        <v>786</v>
      </c>
      <c r="C633" s="3" t="s">
        <v>289</v>
      </c>
      <c r="D633" s="3" t="s">
        <v>60</v>
      </c>
      <c r="E633" s="12">
        <v>100000</v>
      </c>
      <c r="F633" s="3" t="s">
        <v>60</v>
      </c>
      <c r="G633" s="12">
        <v>100000</v>
      </c>
      <c r="H633" s="12">
        <v>-7764.57</v>
      </c>
      <c r="I633" s="12">
        <v>10000</v>
      </c>
      <c r="J633" s="12">
        <v>0</v>
      </c>
      <c r="K633" s="12">
        <v>0</v>
      </c>
      <c r="L633" s="12">
        <v>0</v>
      </c>
      <c r="M633" s="12">
        <v>0</v>
      </c>
      <c r="N633" s="12">
        <v>-7764.57</v>
      </c>
      <c r="O633" s="12">
        <v>0</v>
      </c>
      <c r="P633" s="13">
        <v>0</v>
      </c>
      <c r="Q633" s="12">
        <v>0</v>
      </c>
      <c r="R633" s="12">
        <v>-7764.57</v>
      </c>
      <c r="S633" s="12">
        <v>0</v>
      </c>
      <c r="T633" s="24" t="s">
        <v>3</v>
      </c>
      <c r="U633" s="3" t="s">
        <v>768</v>
      </c>
      <c r="V633">
        <f t="shared" si="27"/>
        <v>0</v>
      </c>
      <c r="W633">
        <f t="shared" si="28"/>
        <v>0</v>
      </c>
      <c r="X633" s="24" t="str">
        <f t="shared" si="29"/>
        <v>NO Flow</v>
      </c>
    </row>
    <row r="634" spans="1:24">
      <c r="A634" s="3" t="s">
        <v>41</v>
      </c>
      <c r="B634" s="3" t="s">
        <v>787</v>
      </c>
      <c r="C634" s="3" t="s">
        <v>251</v>
      </c>
      <c r="D634" s="3" t="s">
        <v>60</v>
      </c>
      <c r="E634" s="12">
        <v>100000</v>
      </c>
      <c r="F634" s="3" t="s">
        <v>60</v>
      </c>
      <c r="G634" s="12">
        <v>100000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3">
        <v>0</v>
      </c>
      <c r="Q634" s="12">
        <v>0</v>
      </c>
      <c r="R634" s="12">
        <v>0</v>
      </c>
      <c r="S634" s="12">
        <v>0</v>
      </c>
      <c r="T634" s="24" t="s">
        <v>3</v>
      </c>
      <c r="U634" s="3" t="s">
        <v>766</v>
      </c>
      <c r="V634">
        <f t="shared" si="27"/>
        <v>0</v>
      </c>
      <c r="W634">
        <f t="shared" si="28"/>
        <v>0</v>
      </c>
      <c r="X634" s="24" t="str">
        <f t="shared" si="29"/>
        <v>NO Flow</v>
      </c>
    </row>
    <row r="635" spans="1:24">
      <c r="A635" s="3" t="s">
        <v>28</v>
      </c>
      <c r="B635" s="3" t="s">
        <v>741</v>
      </c>
      <c r="C635" s="3" t="s">
        <v>742</v>
      </c>
      <c r="D635" s="3" t="s">
        <v>60</v>
      </c>
      <c r="E635" s="12">
        <v>250000</v>
      </c>
      <c r="F635" s="3" t="s">
        <v>60</v>
      </c>
      <c r="G635" s="12">
        <v>250000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3">
        <v>0</v>
      </c>
      <c r="Q635" s="12">
        <v>0</v>
      </c>
      <c r="R635" s="12">
        <v>0</v>
      </c>
      <c r="S635" s="12">
        <v>0</v>
      </c>
      <c r="T635" s="24" t="s">
        <v>3</v>
      </c>
      <c r="U635" s="3" t="s">
        <v>766</v>
      </c>
      <c r="V635">
        <f t="shared" si="27"/>
        <v>0</v>
      </c>
      <c r="W635">
        <f t="shared" si="28"/>
        <v>0</v>
      </c>
      <c r="X635" s="24" t="str">
        <f t="shared" si="29"/>
        <v>NO Flow</v>
      </c>
    </row>
    <row r="636" spans="1:24">
      <c r="A636" s="3" t="s">
        <v>36</v>
      </c>
      <c r="B636" s="3" t="s">
        <v>743</v>
      </c>
      <c r="C636" s="3" t="s">
        <v>234</v>
      </c>
      <c r="D636" s="3" t="s">
        <v>60</v>
      </c>
      <c r="E636" s="12">
        <v>100000</v>
      </c>
      <c r="F636" s="3" t="s">
        <v>60</v>
      </c>
      <c r="G636" s="12">
        <v>100000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3">
        <v>0</v>
      </c>
      <c r="Q636" s="12">
        <v>0</v>
      </c>
      <c r="R636" s="12">
        <v>0</v>
      </c>
      <c r="S636" s="12">
        <v>0</v>
      </c>
      <c r="T636" s="24" t="s">
        <v>3</v>
      </c>
      <c r="U636" s="3" t="s">
        <v>766</v>
      </c>
      <c r="V636">
        <f t="shared" si="27"/>
        <v>0</v>
      </c>
      <c r="W636">
        <f t="shared" si="28"/>
        <v>0</v>
      </c>
      <c r="X636" s="24" t="str">
        <f t="shared" si="29"/>
        <v>NO Flow</v>
      </c>
    </row>
    <row r="637" spans="1:24">
      <c r="A637" s="3" t="s">
        <v>28</v>
      </c>
      <c r="B637" s="3" t="s">
        <v>744</v>
      </c>
      <c r="C637" s="3" t="s">
        <v>234</v>
      </c>
      <c r="D637" s="3" t="s">
        <v>60</v>
      </c>
      <c r="E637" s="12">
        <v>100000</v>
      </c>
      <c r="F637" s="3" t="s">
        <v>60</v>
      </c>
      <c r="G637" s="12">
        <v>100000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3">
        <v>0</v>
      </c>
      <c r="Q637" s="12">
        <v>0</v>
      </c>
      <c r="R637" s="12">
        <v>0</v>
      </c>
      <c r="S637" s="12">
        <v>0</v>
      </c>
      <c r="T637" s="24" t="s">
        <v>3</v>
      </c>
      <c r="U637" s="3" t="s">
        <v>766</v>
      </c>
      <c r="V637">
        <f t="shared" si="27"/>
        <v>0</v>
      </c>
      <c r="W637">
        <f t="shared" si="28"/>
        <v>0</v>
      </c>
      <c r="X637" s="24" t="str">
        <f t="shared" si="29"/>
        <v>NO Flow</v>
      </c>
    </row>
    <row r="638" spans="1:24">
      <c r="A638" s="3" t="s">
        <v>6</v>
      </c>
      <c r="B638" s="3" t="s">
        <v>745</v>
      </c>
      <c r="C638" s="3" t="s">
        <v>234</v>
      </c>
      <c r="D638" s="3" t="s">
        <v>60</v>
      </c>
      <c r="E638" s="12">
        <v>100000</v>
      </c>
      <c r="F638" s="3" t="s">
        <v>60</v>
      </c>
      <c r="G638" s="12">
        <v>100000</v>
      </c>
      <c r="H638" s="12">
        <v>33091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33091</v>
      </c>
      <c r="O638" s="12">
        <v>0</v>
      </c>
      <c r="P638" s="13">
        <v>0</v>
      </c>
      <c r="Q638" s="12">
        <v>0</v>
      </c>
      <c r="R638" s="12">
        <v>33091</v>
      </c>
      <c r="S638" s="12">
        <v>0</v>
      </c>
      <c r="T638" s="24" t="s">
        <v>3</v>
      </c>
      <c r="U638" s="3" t="s">
        <v>766</v>
      </c>
      <c r="V638">
        <f t="shared" si="27"/>
        <v>0</v>
      </c>
      <c r="W638">
        <f t="shared" si="28"/>
        <v>0</v>
      </c>
      <c r="X638" s="24" t="str">
        <f t="shared" si="29"/>
        <v>NO Flow</v>
      </c>
    </row>
    <row r="639" spans="1:24">
      <c r="A639" s="3" t="s">
        <v>37</v>
      </c>
      <c r="B639" s="3" t="s">
        <v>746</v>
      </c>
      <c r="C639" s="3" t="s">
        <v>234</v>
      </c>
      <c r="D639" s="3" t="s">
        <v>60</v>
      </c>
      <c r="E639" s="12">
        <v>100000</v>
      </c>
      <c r="F639" s="3" t="s">
        <v>60</v>
      </c>
      <c r="G639" s="12">
        <v>100000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3">
        <v>0</v>
      </c>
      <c r="Q639" s="12">
        <v>0</v>
      </c>
      <c r="R639" s="12">
        <v>0</v>
      </c>
      <c r="S639" s="12">
        <v>0</v>
      </c>
      <c r="T639" s="24" t="s">
        <v>3</v>
      </c>
      <c r="U639" s="3" t="s">
        <v>766</v>
      </c>
      <c r="V639">
        <f t="shared" si="27"/>
        <v>0</v>
      </c>
      <c r="W639">
        <f t="shared" si="28"/>
        <v>0</v>
      </c>
      <c r="X639" s="24" t="str">
        <f t="shared" si="29"/>
        <v>NO Flow</v>
      </c>
    </row>
    <row r="640" spans="1:24">
      <c r="A640" s="3" t="s">
        <v>27</v>
      </c>
      <c r="B640" s="3" t="s">
        <v>747</v>
      </c>
      <c r="C640" s="3" t="s">
        <v>234</v>
      </c>
      <c r="D640" s="3" t="s">
        <v>60</v>
      </c>
      <c r="E640" s="12">
        <v>100000</v>
      </c>
      <c r="F640" s="3" t="s">
        <v>60</v>
      </c>
      <c r="G640" s="12">
        <v>100000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3">
        <v>0</v>
      </c>
      <c r="Q640" s="12">
        <v>0</v>
      </c>
      <c r="R640" s="12">
        <v>0</v>
      </c>
      <c r="S640" s="12">
        <v>0</v>
      </c>
      <c r="T640" s="24" t="s">
        <v>3</v>
      </c>
      <c r="U640" s="3" t="s">
        <v>766</v>
      </c>
      <c r="V640">
        <f t="shared" si="27"/>
        <v>0</v>
      </c>
      <c r="W640">
        <f t="shared" si="28"/>
        <v>0</v>
      </c>
      <c r="X640" s="24" t="str">
        <f t="shared" si="29"/>
        <v>NO Flow</v>
      </c>
    </row>
    <row r="641" spans="1:24">
      <c r="A641" s="3" t="s">
        <v>96</v>
      </c>
      <c r="B641" s="3" t="s">
        <v>748</v>
      </c>
      <c r="C641" s="3" t="s">
        <v>234</v>
      </c>
      <c r="D641" s="3" t="s">
        <v>60</v>
      </c>
      <c r="E641" s="12">
        <v>100000</v>
      </c>
      <c r="F641" s="3" t="s">
        <v>60</v>
      </c>
      <c r="G641" s="12">
        <v>100000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3">
        <v>0</v>
      </c>
      <c r="Q641" s="12">
        <v>0</v>
      </c>
      <c r="R641" s="12">
        <v>0</v>
      </c>
      <c r="S641" s="12">
        <v>0</v>
      </c>
      <c r="T641" s="24" t="s">
        <v>3</v>
      </c>
      <c r="U641" s="3" t="s">
        <v>766</v>
      </c>
      <c r="V641">
        <f t="shared" si="27"/>
        <v>0</v>
      </c>
      <c r="W641">
        <f t="shared" si="28"/>
        <v>0</v>
      </c>
      <c r="X641" s="24" t="str">
        <f t="shared" si="29"/>
        <v>NO Flow</v>
      </c>
    </row>
    <row r="642" spans="1:24">
      <c r="A642" s="3" t="s">
        <v>34</v>
      </c>
      <c r="B642" s="3" t="s">
        <v>749</v>
      </c>
      <c r="C642" s="3" t="s">
        <v>234</v>
      </c>
      <c r="D642" s="3" t="s">
        <v>60</v>
      </c>
      <c r="E642" s="12">
        <v>100000</v>
      </c>
      <c r="F642" s="3" t="s">
        <v>60</v>
      </c>
      <c r="G642" s="12">
        <v>100000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3">
        <v>0</v>
      </c>
      <c r="Q642" s="12">
        <v>0</v>
      </c>
      <c r="R642" s="12">
        <v>0</v>
      </c>
      <c r="S642" s="12">
        <v>0</v>
      </c>
      <c r="T642" s="24" t="s">
        <v>3</v>
      </c>
      <c r="U642" s="3" t="s">
        <v>766</v>
      </c>
      <c r="V642">
        <f t="shared" si="27"/>
        <v>0</v>
      </c>
      <c r="W642">
        <f t="shared" si="28"/>
        <v>0</v>
      </c>
      <c r="X642" s="24" t="str">
        <f t="shared" si="29"/>
        <v>NO Flow</v>
      </c>
    </row>
    <row r="643" spans="1:24">
      <c r="A643" s="3" t="s">
        <v>38</v>
      </c>
      <c r="B643" s="3" t="s">
        <v>750</v>
      </c>
      <c r="C643" s="3" t="s">
        <v>234</v>
      </c>
      <c r="D643" s="3" t="s">
        <v>60</v>
      </c>
      <c r="E643" s="12">
        <v>100000</v>
      </c>
      <c r="F643" s="3" t="s">
        <v>60</v>
      </c>
      <c r="G643" s="12">
        <v>100000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3">
        <v>0</v>
      </c>
      <c r="Q643" s="12">
        <v>0</v>
      </c>
      <c r="R643" s="12">
        <v>0</v>
      </c>
      <c r="S643" s="12">
        <v>0</v>
      </c>
      <c r="T643" s="24" t="s">
        <v>3</v>
      </c>
      <c r="U643" s="3" t="s">
        <v>766</v>
      </c>
      <c r="V643">
        <f t="shared" ref="V643:V706" si="30">IF(ISERR(SEARCH("Delivery", U643,1)), 0, SEARCH("Delivery", U643,1))</f>
        <v>0</v>
      </c>
      <c r="W643">
        <f t="shared" ref="W643:W706" si="31">IF(ISERR(SEARCH("Recall", U643,1)), 0, SEARCH("Recall", U643,1))</f>
        <v>0</v>
      </c>
      <c r="X643" s="24" t="str">
        <f t="shared" ref="X643:X706" si="32">IF(W643&gt;0,"Inflow", IF(V643&gt;0, "Outflow", "NO Flow"))</f>
        <v>NO Flow</v>
      </c>
    </row>
    <row r="644" spans="1:24">
      <c r="A644" s="3" t="s">
        <v>40</v>
      </c>
      <c r="B644" s="3" t="s">
        <v>751</v>
      </c>
      <c r="C644" s="3" t="s">
        <v>234</v>
      </c>
      <c r="D644" s="3" t="s">
        <v>60</v>
      </c>
      <c r="E644" s="12">
        <v>100000</v>
      </c>
      <c r="F644" s="3" t="s">
        <v>60</v>
      </c>
      <c r="G644" s="12">
        <v>100000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3">
        <v>0</v>
      </c>
      <c r="Q644" s="12">
        <v>0</v>
      </c>
      <c r="R644" s="12">
        <v>0</v>
      </c>
      <c r="S644" s="12">
        <v>0</v>
      </c>
      <c r="T644" s="24" t="s">
        <v>3</v>
      </c>
      <c r="U644" s="3" t="s">
        <v>766</v>
      </c>
      <c r="V644">
        <f t="shared" si="30"/>
        <v>0</v>
      </c>
      <c r="W644">
        <f t="shared" si="31"/>
        <v>0</v>
      </c>
      <c r="X644" s="24" t="str">
        <f t="shared" si="32"/>
        <v>NO Flow</v>
      </c>
    </row>
    <row r="645" spans="1:24">
      <c r="A645" s="3" t="s">
        <v>39</v>
      </c>
      <c r="B645" s="3" t="s">
        <v>752</v>
      </c>
      <c r="C645" s="3" t="s">
        <v>234</v>
      </c>
      <c r="D645" s="3" t="s">
        <v>60</v>
      </c>
      <c r="E645" s="12">
        <v>100000</v>
      </c>
      <c r="F645" s="3" t="s">
        <v>60</v>
      </c>
      <c r="G645" s="12">
        <v>100000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3">
        <v>0</v>
      </c>
      <c r="Q645" s="12">
        <v>0</v>
      </c>
      <c r="R645" s="12">
        <v>0</v>
      </c>
      <c r="S645" s="12">
        <v>0</v>
      </c>
      <c r="T645" s="24" t="s">
        <v>3</v>
      </c>
      <c r="U645" s="3" t="s">
        <v>766</v>
      </c>
      <c r="V645">
        <f t="shared" si="30"/>
        <v>0</v>
      </c>
      <c r="W645">
        <f t="shared" si="31"/>
        <v>0</v>
      </c>
      <c r="X645" s="24" t="str">
        <f t="shared" si="32"/>
        <v>NO Flow</v>
      </c>
    </row>
    <row r="646" spans="1:24">
      <c r="A646" s="3" t="s">
        <v>35</v>
      </c>
      <c r="B646" s="3" t="s">
        <v>753</v>
      </c>
      <c r="C646" s="3" t="s">
        <v>234</v>
      </c>
      <c r="D646" s="3" t="s">
        <v>60</v>
      </c>
      <c r="E646" s="12">
        <v>100000</v>
      </c>
      <c r="F646" s="3" t="s">
        <v>60</v>
      </c>
      <c r="G646" s="12">
        <v>100000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3">
        <v>0</v>
      </c>
      <c r="Q646" s="12">
        <v>0</v>
      </c>
      <c r="R646" s="12">
        <v>0</v>
      </c>
      <c r="S646" s="12">
        <v>0</v>
      </c>
      <c r="T646" s="24" t="s">
        <v>3</v>
      </c>
      <c r="U646" s="3" t="s">
        <v>766</v>
      </c>
      <c r="V646">
        <f t="shared" si="30"/>
        <v>0</v>
      </c>
      <c r="W646">
        <f t="shared" si="31"/>
        <v>0</v>
      </c>
      <c r="X646" s="24" t="str">
        <f t="shared" si="32"/>
        <v>NO Flow</v>
      </c>
    </row>
    <row r="647" spans="1:24">
      <c r="A647" s="3" t="s">
        <v>26</v>
      </c>
      <c r="B647" s="3" t="s">
        <v>754</v>
      </c>
      <c r="C647" s="3" t="s">
        <v>234</v>
      </c>
      <c r="D647" s="3" t="s">
        <v>60</v>
      </c>
      <c r="E647" s="12">
        <v>100000</v>
      </c>
      <c r="F647" s="3" t="s">
        <v>60</v>
      </c>
      <c r="G647" s="12">
        <v>100000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3">
        <v>0</v>
      </c>
      <c r="Q647" s="12">
        <v>0</v>
      </c>
      <c r="R647" s="12">
        <v>0</v>
      </c>
      <c r="S647" s="12">
        <v>0</v>
      </c>
      <c r="T647" s="24" t="s">
        <v>3</v>
      </c>
      <c r="U647" s="3" t="s">
        <v>766</v>
      </c>
      <c r="V647">
        <f t="shared" si="30"/>
        <v>0</v>
      </c>
      <c r="W647">
        <f t="shared" si="31"/>
        <v>0</v>
      </c>
      <c r="X647" s="24" t="str">
        <f t="shared" si="32"/>
        <v>NO Flow</v>
      </c>
    </row>
    <row r="648" spans="1:24">
      <c r="A648" s="3" t="s">
        <v>29</v>
      </c>
      <c r="B648" s="3" t="s">
        <v>755</v>
      </c>
      <c r="C648" s="3" t="s">
        <v>234</v>
      </c>
      <c r="D648" s="3" t="s">
        <v>60</v>
      </c>
      <c r="E648" s="12">
        <v>100000</v>
      </c>
      <c r="F648" s="3" t="s">
        <v>60</v>
      </c>
      <c r="G648" s="12">
        <v>100000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3">
        <v>0</v>
      </c>
      <c r="Q648" s="12">
        <v>0</v>
      </c>
      <c r="R648" s="12">
        <v>0</v>
      </c>
      <c r="S648" s="12">
        <v>0</v>
      </c>
      <c r="T648" s="24" t="s">
        <v>3</v>
      </c>
      <c r="U648" s="3" t="s">
        <v>766</v>
      </c>
      <c r="V648">
        <f t="shared" si="30"/>
        <v>0</v>
      </c>
      <c r="W648">
        <f t="shared" si="31"/>
        <v>0</v>
      </c>
      <c r="X648" s="24" t="str">
        <f t="shared" si="32"/>
        <v>NO Flow</v>
      </c>
    </row>
    <row r="649" spans="1:24">
      <c r="A649" s="3" t="s">
        <v>41</v>
      </c>
      <c r="B649" s="3" t="s">
        <v>788</v>
      </c>
      <c r="C649" s="3" t="s">
        <v>289</v>
      </c>
      <c r="D649" s="3" t="s">
        <v>60</v>
      </c>
      <c r="E649" s="12">
        <v>100000</v>
      </c>
      <c r="F649" s="3" t="s">
        <v>60</v>
      </c>
      <c r="G649" s="12">
        <v>100000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3">
        <v>0</v>
      </c>
      <c r="Q649" s="12">
        <v>0</v>
      </c>
      <c r="R649" s="12">
        <v>0</v>
      </c>
      <c r="S649" s="12">
        <v>0</v>
      </c>
      <c r="T649" s="24" t="s">
        <v>3</v>
      </c>
      <c r="U649" s="3" t="s">
        <v>766</v>
      </c>
      <c r="V649">
        <f t="shared" si="30"/>
        <v>0</v>
      </c>
      <c r="W649">
        <f t="shared" si="31"/>
        <v>0</v>
      </c>
      <c r="X649" s="24" t="str">
        <f t="shared" si="32"/>
        <v>NO Flow</v>
      </c>
    </row>
    <row r="650" spans="1:24">
      <c r="A650" s="3" t="s">
        <v>42</v>
      </c>
      <c r="B650" s="3" t="s">
        <v>789</v>
      </c>
      <c r="C650" s="3" t="s">
        <v>251</v>
      </c>
      <c r="D650" s="3" t="s">
        <v>60</v>
      </c>
      <c r="E650" s="12">
        <v>100000</v>
      </c>
      <c r="F650" s="3" t="s">
        <v>60</v>
      </c>
      <c r="G650" s="12">
        <v>100000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3">
        <v>0</v>
      </c>
      <c r="Q650" s="12">
        <v>0</v>
      </c>
      <c r="R650" s="12">
        <v>0</v>
      </c>
      <c r="S650" s="12">
        <v>0</v>
      </c>
      <c r="T650" s="24" t="s">
        <v>3</v>
      </c>
      <c r="U650" s="3" t="s">
        <v>766</v>
      </c>
      <c r="V650">
        <f t="shared" si="30"/>
        <v>0</v>
      </c>
      <c r="W650">
        <f t="shared" si="31"/>
        <v>0</v>
      </c>
      <c r="X650" s="24" t="str">
        <f t="shared" si="32"/>
        <v>NO Flow</v>
      </c>
    </row>
    <row r="651" spans="1:24">
      <c r="A651" s="3" t="s">
        <v>43</v>
      </c>
      <c r="B651" s="3" t="s">
        <v>790</v>
      </c>
      <c r="C651" s="3" t="s">
        <v>251</v>
      </c>
      <c r="D651" s="3" t="s">
        <v>60</v>
      </c>
      <c r="E651" s="12">
        <v>100000</v>
      </c>
      <c r="F651" s="3" t="s">
        <v>60</v>
      </c>
      <c r="G651" s="12">
        <v>100000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3">
        <v>0</v>
      </c>
      <c r="Q651" s="12">
        <v>0</v>
      </c>
      <c r="R651" s="12">
        <v>0</v>
      </c>
      <c r="S651" s="12">
        <v>0</v>
      </c>
      <c r="T651" s="24" t="s">
        <v>3</v>
      </c>
      <c r="U651" s="3" t="s">
        <v>766</v>
      </c>
      <c r="V651">
        <f t="shared" si="30"/>
        <v>0</v>
      </c>
      <c r="W651">
        <f t="shared" si="31"/>
        <v>0</v>
      </c>
      <c r="X651" s="24" t="str">
        <f t="shared" si="32"/>
        <v>NO Flow</v>
      </c>
    </row>
    <row r="652" spans="1:24">
      <c r="A652" s="3" t="s">
        <v>44</v>
      </c>
      <c r="B652" s="3" t="s">
        <v>791</v>
      </c>
      <c r="C652" s="3" t="s">
        <v>251</v>
      </c>
      <c r="D652" s="3" t="s">
        <v>60</v>
      </c>
      <c r="E652" s="12">
        <v>100000</v>
      </c>
      <c r="F652" s="3" t="s">
        <v>60</v>
      </c>
      <c r="G652" s="12">
        <v>100000</v>
      </c>
      <c r="H652" s="12">
        <v>-97674.1</v>
      </c>
      <c r="I652" s="12">
        <v>0</v>
      </c>
      <c r="J652" s="12">
        <v>0</v>
      </c>
      <c r="K652" s="12">
        <v>-140000</v>
      </c>
      <c r="L652" s="12">
        <v>0</v>
      </c>
      <c r="M652" s="12">
        <v>0</v>
      </c>
      <c r="N652" s="12">
        <v>-97674.1</v>
      </c>
      <c r="O652" s="12">
        <v>0</v>
      </c>
      <c r="P652" s="13">
        <v>0</v>
      </c>
      <c r="Q652" s="12">
        <v>0</v>
      </c>
      <c r="R652" s="12">
        <v>-97674.1</v>
      </c>
      <c r="S652" s="12">
        <v>0</v>
      </c>
      <c r="T652" s="24" t="s">
        <v>3</v>
      </c>
      <c r="U652" s="3" t="s">
        <v>771</v>
      </c>
      <c r="V652">
        <f t="shared" si="30"/>
        <v>0</v>
      </c>
      <c r="W652">
        <f t="shared" si="31"/>
        <v>0</v>
      </c>
      <c r="X652" s="24" t="str">
        <f t="shared" si="32"/>
        <v>NO Flow</v>
      </c>
    </row>
    <row r="653" spans="1:24">
      <c r="A653" s="3" t="s">
        <v>44</v>
      </c>
      <c r="B653" s="3" t="s">
        <v>791</v>
      </c>
      <c r="C653" s="3" t="s">
        <v>251</v>
      </c>
      <c r="D653" s="3" t="s">
        <v>60</v>
      </c>
      <c r="E653" s="12">
        <v>100000</v>
      </c>
      <c r="F653" s="3" t="s">
        <v>60</v>
      </c>
      <c r="G653" s="12">
        <v>100000</v>
      </c>
      <c r="H653" s="12">
        <v>-97674.1</v>
      </c>
      <c r="I653" s="12">
        <v>0</v>
      </c>
      <c r="J653" s="12">
        <v>0</v>
      </c>
      <c r="K653" s="12">
        <v>-140000</v>
      </c>
      <c r="L653" s="12">
        <v>0</v>
      </c>
      <c r="M653" s="12">
        <v>0</v>
      </c>
      <c r="N653" s="12">
        <v>-97674.1</v>
      </c>
      <c r="O653" s="12">
        <v>0</v>
      </c>
      <c r="P653" s="13">
        <v>0</v>
      </c>
      <c r="Q653" s="12">
        <v>0</v>
      </c>
      <c r="R653" s="12">
        <v>-97674.1</v>
      </c>
      <c r="S653" s="12">
        <v>0</v>
      </c>
      <c r="T653" s="24" t="s">
        <v>3</v>
      </c>
      <c r="U653" s="3" t="s">
        <v>768</v>
      </c>
      <c r="V653">
        <f t="shared" si="30"/>
        <v>0</v>
      </c>
      <c r="W653">
        <f t="shared" si="31"/>
        <v>0</v>
      </c>
      <c r="X653" s="24" t="str">
        <f t="shared" si="32"/>
        <v>NO Flow</v>
      </c>
    </row>
    <row r="654" spans="1:24">
      <c r="A654" s="3" t="s">
        <v>43</v>
      </c>
      <c r="B654" s="3" t="s">
        <v>1295</v>
      </c>
      <c r="C654" s="3" t="s">
        <v>1294</v>
      </c>
      <c r="D654" s="3" t="s">
        <v>60</v>
      </c>
      <c r="E654" s="12">
        <v>212134.05000000002</v>
      </c>
      <c r="F654" s="3" t="s">
        <v>60</v>
      </c>
      <c r="G654" s="12">
        <v>212134.05000000002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3">
        <v>0</v>
      </c>
      <c r="Q654" s="12">
        <v>0</v>
      </c>
      <c r="R654" s="12">
        <v>0</v>
      </c>
      <c r="S654" s="12">
        <v>0</v>
      </c>
      <c r="T654" s="24" t="s">
        <v>775</v>
      </c>
      <c r="U654" s="3" t="s">
        <v>766</v>
      </c>
      <c r="V654">
        <f t="shared" si="30"/>
        <v>0</v>
      </c>
      <c r="W654">
        <f t="shared" si="31"/>
        <v>0</v>
      </c>
      <c r="X654" s="24" t="str">
        <f t="shared" si="32"/>
        <v>NO Flow</v>
      </c>
    </row>
    <row r="655" spans="1:24">
      <c r="A655" s="3" t="s">
        <v>43</v>
      </c>
      <c r="B655" s="3" t="s">
        <v>1296</v>
      </c>
      <c r="C655" s="3" t="s">
        <v>570</v>
      </c>
      <c r="D655" s="3" t="s">
        <v>60</v>
      </c>
      <c r="E655" s="12">
        <v>250000</v>
      </c>
      <c r="F655" s="3" t="s">
        <v>60</v>
      </c>
      <c r="G655" s="12">
        <v>250000</v>
      </c>
      <c r="H655" s="12">
        <v>-347117</v>
      </c>
      <c r="I655" s="12">
        <v>0</v>
      </c>
      <c r="J655" s="12">
        <v>0</v>
      </c>
      <c r="K655" s="12">
        <v>-330000</v>
      </c>
      <c r="L655" s="12">
        <v>0</v>
      </c>
      <c r="M655" s="12">
        <v>0</v>
      </c>
      <c r="N655" s="12">
        <v>-347117</v>
      </c>
      <c r="O655" s="12">
        <v>0</v>
      </c>
      <c r="P655" s="13">
        <v>0</v>
      </c>
      <c r="Q655" s="12">
        <v>0</v>
      </c>
      <c r="R655" s="12">
        <v>-347117</v>
      </c>
      <c r="S655" s="12">
        <v>0</v>
      </c>
      <c r="T655" s="24" t="s">
        <v>3</v>
      </c>
      <c r="U655" s="3" t="s">
        <v>762</v>
      </c>
      <c r="V655">
        <f t="shared" si="30"/>
        <v>0</v>
      </c>
      <c r="W655">
        <f t="shared" si="31"/>
        <v>0</v>
      </c>
      <c r="X655" s="24" t="str">
        <f t="shared" si="32"/>
        <v>NO Flow</v>
      </c>
    </row>
    <row r="656" spans="1:24">
      <c r="A656" s="3" t="s">
        <v>43</v>
      </c>
      <c r="B656" s="3" t="s">
        <v>1296</v>
      </c>
      <c r="C656" s="3" t="s">
        <v>319</v>
      </c>
      <c r="D656" s="3" t="s">
        <v>60</v>
      </c>
      <c r="E656" s="12">
        <v>250000</v>
      </c>
      <c r="F656" s="3" t="s">
        <v>60</v>
      </c>
      <c r="G656" s="12">
        <v>250000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3">
        <v>0</v>
      </c>
      <c r="Q656" s="12">
        <v>0</v>
      </c>
      <c r="R656" s="12">
        <v>0</v>
      </c>
      <c r="S656" s="12">
        <v>0</v>
      </c>
      <c r="T656" s="24" t="s">
        <v>3</v>
      </c>
      <c r="U656" s="3" t="s">
        <v>766</v>
      </c>
      <c r="V656">
        <f t="shared" si="30"/>
        <v>0</v>
      </c>
      <c r="W656">
        <f t="shared" si="31"/>
        <v>0</v>
      </c>
      <c r="X656" s="24" t="str">
        <f t="shared" si="32"/>
        <v>NO Flow</v>
      </c>
    </row>
    <row r="657" spans="1:24">
      <c r="A657" s="3" t="s">
        <v>43</v>
      </c>
      <c r="B657" s="3" t="s">
        <v>792</v>
      </c>
      <c r="C657" s="3" t="s">
        <v>242</v>
      </c>
      <c r="D657" s="3" t="s">
        <v>60</v>
      </c>
      <c r="E657" s="12">
        <v>100000</v>
      </c>
      <c r="F657" s="3" t="s">
        <v>60</v>
      </c>
      <c r="G657" s="12">
        <v>100000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3">
        <v>0</v>
      </c>
      <c r="Q657" s="12">
        <v>0</v>
      </c>
      <c r="R657" s="12">
        <v>0</v>
      </c>
      <c r="S657" s="12">
        <v>0</v>
      </c>
      <c r="T657" s="24" t="s">
        <v>3</v>
      </c>
      <c r="U657" s="3" t="s">
        <v>766</v>
      </c>
      <c r="V657">
        <f t="shared" si="30"/>
        <v>0</v>
      </c>
      <c r="W657">
        <f t="shared" si="31"/>
        <v>0</v>
      </c>
      <c r="X657" s="24" t="str">
        <f t="shared" si="32"/>
        <v>NO Flow</v>
      </c>
    </row>
    <row r="658" spans="1:24">
      <c r="A658" s="3" t="s">
        <v>42</v>
      </c>
      <c r="B658" s="3" t="s">
        <v>793</v>
      </c>
      <c r="C658" s="3" t="s">
        <v>242</v>
      </c>
      <c r="D658" s="3" t="s">
        <v>60</v>
      </c>
      <c r="E658" s="12">
        <v>100000</v>
      </c>
      <c r="F658" s="3" t="s">
        <v>60</v>
      </c>
      <c r="G658" s="12">
        <v>100000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3">
        <v>0</v>
      </c>
      <c r="Q658" s="12">
        <v>0</v>
      </c>
      <c r="R658" s="12">
        <v>0</v>
      </c>
      <c r="S658" s="12">
        <v>0</v>
      </c>
      <c r="T658" s="24" t="s">
        <v>3</v>
      </c>
      <c r="U658" s="3" t="s">
        <v>766</v>
      </c>
      <c r="V658">
        <f t="shared" si="30"/>
        <v>0</v>
      </c>
      <c r="W658">
        <f t="shared" si="31"/>
        <v>0</v>
      </c>
      <c r="X658" s="24" t="str">
        <f t="shared" si="32"/>
        <v>NO Flow</v>
      </c>
    </row>
    <row r="659" spans="1:24">
      <c r="A659" s="3" t="s">
        <v>44</v>
      </c>
      <c r="B659" s="3" t="s">
        <v>794</v>
      </c>
      <c r="C659" s="3" t="s">
        <v>242</v>
      </c>
      <c r="D659" s="3" t="s">
        <v>60</v>
      </c>
      <c r="E659" s="12">
        <v>100000</v>
      </c>
      <c r="F659" s="3" t="s">
        <v>60</v>
      </c>
      <c r="G659" s="12">
        <v>100000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3">
        <v>0</v>
      </c>
      <c r="Q659" s="12">
        <v>0</v>
      </c>
      <c r="R659" s="12">
        <v>0</v>
      </c>
      <c r="S659" s="12">
        <v>0</v>
      </c>
      <c r="T659" s="24" t="s">
        <v>3</v>
      </c>
      <c r="U659" s="3" t="s">
        <v>766</v>
      </c>
      <c r="V659">
        <f t="shared" si="30"/>
        <v>0</v>
      </c>
      <c r="W659">
        <f t="shared" si="31"/>
        <v>0</v>
      </c>
      <c r="X659" s="24" t="str">
        <f t="shared" si="32"/>
        <v>NO Flow</v>
      </c>
    </row>
    <row r="660" spans="1:24">
      <c r="A660" s="3" t="s">
        <v>41</v>
      </c>
      <c r="B660" s="3" t="s">
        <v>795</v>
      </c>
      <c r="C660" s="3" t="s">
        <v>242</v>
      </c>
      <c r="D660" s="3" t="s">
        <v>60</v>
      </c>
      <c r="E660" s="12">
        <v>100000</v>
      </c>
      <c r="F660" s="3" t="s">
        <v>60</v>
      </c>
      <c r="G660" s="12">
        <v>100000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3">
        <v>0</v>
      </c>
      <c r="Q660" s="12">
        <v>0</v>
      </c>
      <c r="R660" s="12">
        <v>0</v>
      </c>
      <c r="S660" s="12">
        <v>0</v>
      </c>
      <c r="T660" s="24" t="s">
        <v>3</v>
      </c>
      <c r="U660" s="3" t="s">
        <v>766</v>
      </c>
      <c r="V660">
        <f t="shared" si="30"/>
        <v>0</v>
      </c>
      <c r="W660">
        <f t="shared" si="31"/>
        <v>0</v>
      </c>
      <c r="X660" s="24" t="str">
        <f t="shared" si="32"/>
        <v>NO Flow</v>
      </c>
    </row>
    <row r="661" spans="1:24">
      <c r="A661" s="3" t="s">
        <v>42</v>
      </c>
      <c r="B661" s="3" t="s">
        <v>796</v>
      </c>
      <c r="C661" s="3" t="s">
        <v>265</v>
      </c>
      <c r="D661" s="3" t="s">
        <v>60</v>
      </c>
      <c r="E661" s="12">
        <v>100000</v>
      </c>
      <c r="F661" s="3" t="s">
        <v>60</v>
      </c>
      <c r="G661" s="12">
        <v>100000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3">
        <v>0</v>
      </c>
      <c r="Q661" s="12">
        <v>0</v>
      </c>
      <c r="R661" s="12">
        <v>0</v>
      </c>
      <c r="S661" s="12">
        <v>0</v>
      </c>
      <c r="T661" s="24" t="s">
        <v>3</v>
      </c>
      <c r="U661" s="3" t="s">
        <v>766</v>
      </c>
      <c r="V661">
        <f t="shared" si="30"/>
        <v>0</v>
      </c>
      <c r="W661">
        <f t="shared" si="31"/>
        <v>0</v>
      </c>
      <c r="X661" s="24" t="str">
        <f t="shared" si="32"/>
        <v>NO Flow</v>
      </c>
    </row>
    <row r="662" spans="1:24">
      <c r="A662" s="3" t="s">
        <v>43</v>
      </c>
      <c r="B662" s="3" t="s">
        <v>797</v>
      </c>
      <c r="C662" s="3" t="s">
        <v>265</v>
      </c>
      <c r="D662" s="3" t="s">
        <v>60</v>
      </c>
      <c r="E662" s="12">
        <v>100000</v>
      </c>
      <c r="F662" s="3" t="s">
        <v>60</v>
      </c>
      <c r="G662" s="12">
        <v>100000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3">
        <v>0</v>
      </c>
      <c r="Q662" s="12">
        <v>0</v>
      </c>
      <c r="R662" s="12">
        <v>0</v>
      </c>
      <c r="S662" s="12">
        <v>0</v>
      </c>
      <c r="T662" s="24" t="s">
        <v>3</v>
      </c>
      <c r="U662" s="3" t="s">
        <v>766</v>
      </c>
      <c r="V662">
        <f t="shared" si="30"/>
        <v>0</v>
      </c>
      <c r="W662">
        <f t="shared" si="31"/>
        <v>0</v>
      </c>
      <c r="X662" s="24" t="str">
        <f t="shared" si="32"/>
        <v>NO Flow</v>
      </c>
    </row>
    <row r="663" spans="1:24">
      <c r="A663" s="3" t="s">
        <v>44</v>
      </c>
      <c r="B663" s="3" t="s">
        <v>798</v>
      </c>
      <c r="C663" s="3" t="s">
        <v>265</v>
      </c>
      <c r="D663" s="3" t="s">
        <v>60</v>
      </c>
      <c r="E663" s="12">
        <v>100000</v>
      </c>
      <c r="F663" s="3" t="s">
        <v>60</v>
      </c>
      <c r="G663" s="12">
        <v>100000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3">
        <v>0</v>
      </c>
      <c r="Q663" s="12">
        <v>0</v>
      </c>
      <c r="R663" s="12">
        <v>0</v>
      </c>
      <c r="S663" s="12">
        <v>0</v>
      </c>
      <c r="T663" s="24" t="s">
        <v>3</v>
      </c>
      <c r="U663" s="3" t="s">
        <v>766</v>
      </c>
      <c r="V663">
        <f t="shared" si="30"/>
        <v>0</v>
      </c>
      <c r="W663">
        <f t="shared" si="31"/>
        <v>0</v>
      </c>
      <c r="X663" s="24" t="str">
        <f t="shared" si="32"/>
        <v>NO Flow</v>
      </c>
    </row>
    <row r="664" spans="1:24">
      <c r="A664" s="3" t="s">
        <v>27</v>
      </c>
      <c r="B664" s="3" t="s">
        <v>799</v>
      </c>
      <c r="C664" s="3" t="s">
        <v>265</v>
      </c>
      <c r="D664" s="3" t="s">
        <v>60</v>
      </c>
      <c r="E664" s="12">
        <v>100000</v>
      </c>
      <c r="F664" s="3" t="s">
        <v>60</v>
      </c>
      <c r="G664" s="12">
        <v>100000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3">
        <v>0</v>
      </c>
      <c r="Q664" s="12">
        <v>0</v>
      </c>
      <c r="R664" s="12">
        <v>0</v>
      </c>
      <c r="S664" s="12">
        <v>0</v>
      </c>
      <c r="T664" s="24" t="s">
        <v>3</v>
      </c>
      <c r="U664" s="3" t="s">
        <v>766</v>
      </c>
      <c r="V664">
        <f t="shared" si="30"/>
        <v>0</v>
      </c>
      <c r="W664">
        <f t="shared" si="31"/>
        <v>0</v>
      </c>
      <c r="X664" s="24" t="str">
        <f t="shared" si="32"/>
        <v>NO Flow</v>
      </c>
    </row>
    <row r="665" spans="1:24">
      <c r="A665" s="3" t="s">
        <v>41</v>
      </c>
      <c r="B665" s="3" t="s">
        <v>800</v>
      </c>
      <c r="C665" s="3" t="s">
        <v>265</v>
      </c>
      <c r="D665" s="3" t="s">
        <v>60</v>
      </c>
      <c r="E665" s="12">
        <v>100000</v>
      </c>
      <c r="F665" s="3" t="s">
        <v>60</v>
      </c>
      <c r="G665" s="12">
        <v>100000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3">
        <v>0</v>
      </c>
      <c r="Q665" s="12">
        <v>0</v>
      </c>
      <c r="R665" s="12">
        <v>0</v>
      </c>
      <c r="S665" s="12">
        <v>0</v>
      </c>
      <c r="T665" s="24" t="s">
        <v>3</v>
      </c>
      <c r="U665" s="3" t="s">
        <v>766</v>
      </c>
      <c r="V665">
        <f t="shared" si="30"/>
        <v>0</v>
      </c>
      <c r="W665">
        <f t="shared" si="31"/>
        <v>0</v>
      </c>
      <c r="X665" s="24" t="str">
        <f t="shared" si="32"/>
        <v>NO Flow</v>
      </c>
    </row>
    <row r="666" spans="1:24">
      <c r="A666" s="3" t="s">
        <v>97</v>
      </c>
      <c r="B666" s="3" t="s">
        <v>801</v>
      </c>
      <c r="C666" s="3" t="s">
        <v>242</v>
      </c>
      <c r="D666" s="3" t="s">
        <v>60</v>
      </c>
      <c r="E666" s="12">
        <v>250000</v>
      </c>
      <c r="F666" s="3" t="s">
        <v>60</v>
      </c>
      <c r="G666" s="12">
        <v>250000</v>
      </c>
      <c r="H666" s="12">
        <v>44634.69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44634.69</v>
      </c>
      <c r="O666" s="12">
        <v>0</v>
      </c>
      <c r="P666" s="13">
        <v>0</v>
      </c>
      <c r="Q666" s="12">
        <v>0</v>
      </c>
      <c r="R666" s="12">
        <v>52601.986809755428</v>
      </c>
      <c r="S666" s="12">
        <v>0</v>
      </c>
      <c r="T666" s="24" t="s">
        <v>775</v>
      </c>
      <c r="U666" s="3" t="s">
        <v>766</v>
      </c>
      <c r="V666">
        <f t="shared" si="30"/>
        <v>0</v>
      </c>
      <c r="W666">
        <f t="shared" si="31"/>
        <v>0</v>
      </c>
      <c r="X666" s="24" t="str">
        <f t="shared" si="32"/>
        <v>NO Flow</v>
      </c>
    </row>
    <row r="667" spans="1:24">
      <c r="A667" s="3" t="s">
        <v>97</v>
      </c>
      <c r="B667" s="3" t="s">
        <v>802</v>
      </c>
      <c r="C667" s="3" t="s">
        <v>265</v>
      </c>
      <c r="D667" s="3" t="s">
        <v>60</v>
      </c>
      <c r="E667" s="12">
        <v>250000</v>
      </c>
      <c r="F667" s="3" t="s">
        <v>60</v>
      </c>
      <c r="G667" s="12">
        <v>250000</v>
      </c>
      <c r="H667" s="12">
        <v>-93459.637688310002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-93459.637688310002</v>
      </c>
      <c r="O667" s="12">
        <v>0</v>
      </c>
      <c r="P667" s="13">
        <v>0</v>
      </c>
      <c r="Q667" s="12">
        <v>0</v>
      </c>
      <c r="R667" s="12">
        <v>-110142.19274122894</v>
      </c>
      <c r="S667" s="12">
        <v>0</v>
      </c>
      <c r="T667" s="24" t="s">
        <v>775</v>
      </c>
      <c r="U667" s="3" t="s">
        <v>762</v>
      </c>
      <c r="V667">
        <f t="shared" si="30"/>
        <v>0</v>
      </c>
      <c r="W667">
        <f t="shared" si="31"/>
        <v>0</v>
      </c>
      <c r="X667" s="24" t="str">
        <f t="shared" si="32"/>
        <v>NO Flow</v>
      </c>
    </row>
    <row r="668" spans="1:24">
      <c r="A668" s="3" t="s">
        <v>98</v>
      </c>
      <c r="B668" s="3" t="s">
        <v>803</v>
      </c>
      <c r="C668" s="3" t="s">
        <v>265</v>
      </c>
      <c r="D668" s="3" t="s">
        <v>60</v>
      </c>
      <c r="E668" s="12">
        <v>250000</v>
      </c>
      <c r="F668" s="3" t="s">
        <v>60</v>
      </c>
      <c r="G668" s="12">
        <v>250000</v>
      </c>
      <c r="H668" s="12">
        <v>-55694.2</v>
      </c>
      <c r="I668" s="12">
        <v>0</v>
      </c>
      <c r="J668" s="12">
        <v>0</v>
      </c>
      <c r="K668" s="12">
        <v>-20000</v>
      </c>
      <c r="L668" s="12">
        <v>0</v>
      </c>
      <c r="M668" s="12">
        <v>0</v>
      </c>
      <c r="N668" s="12">
        <v>-55694.2</v>
      </c>
      <c r="O668" s="12">
        <v>0</v>
      </c>
      <c r="P668" s="13">
        <v>0</v>
      </c>
      <c r="Q668" s="12">
        <v>0</v>
      </c>
      <c r="R668" s="12">
        <v>-65635.620495625277</v>
      </c>
      <c r="S668" s="12">
        <v>0</v>
      </c>
      <c r="T668" s="24" t="s">
        <v>775</v>
      </c>
      <c r="U668" s="3" t="s">
        <v>762</v>
      </c>
      <c r="V668">
        <f t="shared" si="30"/>
        <v>0</v>
      </c>
      <c r="W668">
        <f t="shared" si="31"/>
        <v>0</v>
      </c>
      <c r="X668" s="24" t="str">
        <f t="shared" si="32"/>
        <v>NO Flow</v>
      </c>
    </row>
    <row r="669" spans="1:24">
      <c r="A669" s="3" t="s">
        <v>100</v>
      </c>
      <c r="B669" s="3" t="s">
        <v>804</v>
      </c>
      <c r="C669" s="3" t="s">
        <v>247</v>
      </c>
      <c r="D669" s="3" t="s">
        <v>60</v>
      </c>
      <c r="E669" s="12">
        <v>250000</v>
      </c>
      <c r="F669" s="3" t="s">
        <v>60</v>
      </c>
      <c r="G669" s="12">
        <v>250000</v>
      </c>
      <c r="H669" s="12">
        <v>0</v>
      </c>
      <c r="I669" s="12">
        <v>850423</v>
      </c>
      <c r="J669" s="12">
        <v>0</v>
      </c>
      <c r="K669" s="12">
        <v>0</v>
      </c>
      <c r="L669" s="12">
        <v>0</v>
      </c>
      <c r="M669" s="12">
        <v>-850423</v>
      </c>
      <c r="N669" s="12">
        <v>0</v>
      </c>
      <c r="O669" s="12">
        <v>0</v>
      </c>
      <c r="P669" s="13">
        <v>0</v>
      </c>
      <c r="Q669" s="12">
        <v>0</v>
      </c>
      <c r="R669" s="12">
        <v>0</v>
      </c>
      <c r="S669" s="12">
        <v>-1002223.5939963432</v>
      </c>
      <c r="T669" s="24" t="s">
        <v>775</v>
      </c>
      <c r="U669" s="3" t="s">
        <v>774</v>
      </c>
      <c r="V669">
        <f t="shared" si="30"/>
        <v>0</v>
      </c>
      <c r="W669">
        <f t="shared" si="31"/>
        <v>0</v>
      </c>
      <c r="X669" s="24" t="str">
        <f t="shared" si="32"/>
        <v>NO Flow</v>
      </c>
    </row>
    <row r="670" spans="1:24">
      <c r="A670" s="3" t="s">
        <v>100</v>
      </c>
      <c r="B670" s="3" t="s">
        <v>1297</v>
      </c>
      <c r="C670" s="3" t="s">
        <v>1298</v>
      </c>
      <c r="D670" s="3" t="s">
        <v>60</v>
      </c>
      <c r="E670" s="12">
        <v>294625.02601538977</v>
      </c>
      <c r="F670" s="3" t="s">
        <v>60</v>
      </c>
      <c r="G670" s="12">
        <v>294625.02601538977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3">
        <v>0</v>
      </c>
      <c r="Q670" s="12">
        <v>0</v>
      </c>
      <c r="R670" s="12">
        <v>0</v>
      </c>
      <c r="S670" s="12">
        <v>0</v>
      </c>
      <c r="T670" s="24" t="s">
        <v>3</v>
      </c>
      <c r="U670" s="3" t="s">
        <v>766</v>
      </c>
      <c r="V670">
        <f t="shared" si="30"/>
        <v>0</v>
      </c>
      <c r="W670">
        <f t="shared" si="31"/>
        <v>0</v>
      </c>
      <c r="X670" s="24" t="str">
        <f t="shared" si="32"/>
        <v>NO Flow</v>
      </c>
    </row>
    <row r="671" spans="1:24">
      <c r="A671" s="3" t="s">
        <v>28</v>
      </c>
      <c r="B671" s="3" t="s">
        <v>1299</v>
      </c>
      <c r="C671" s="3" t="s">
        <v>570</v>
      </c>
      <c r="D671" s="3" t="s">
        <v>60</v>
      </c>
      <c r="E671" s="12">
        <v>589250.05203077954</v>
      </c>
      <c r="F671" s="3" t="s">
        <v>60</v>
      </c>
      <c r="G671" s="12">
        <v>589250.05203077954</v>
      </c>
      <c r="H671" s="12">
        <v>-5701656</v>
      </c>
      <c r="I671" s="12">
        <v>0</v>
      </c>
      <c r="J671" s="12">
        <v>0</v>
      </c>
      <c r="K671" s="12">
        <v>-5362000</v>
      </c>
      <c r="L671" s="12">
        <v>0</v>
      </c>
      <c r="M671" s="12">
        <v>0</v>
      </c>
      <c r="N671" s="12">
        <v>-5701656</v>
      </c>
      <c r="O671" s="12">
        <v>0</v>
      </c>
      <c r="P671" s="13">
        <v>0</v>
      </c>
      <c r="Q671" s="12">
        <v>0</v>
      </c>
      <c r="R671" s="12">
        <v>-5701656</v>
      </c>
      <c r="S671" s="12">
        <v>0</v>
      </c>
      <c r="T671" s="24" t="s">
        <v>3</v>
      </c>
      <c r="U671" s="3" t="s">
        <v>762</v>
      </c>
      <c r="V671">
        <f t="shared" si="30"/>
        <v>0</v>
      </c>
      <c r="W671">
        <f t="shared" si="31"/>
        <v>0</v>
      </c>
      <c r="X671" s="24" t="str">
        <f t="shared" si="32"/>
        <v>NO Flow</v>
      </c>
    </row>
    <row r="672" spans="1:24">
      <c r="A672" s="3" t="s">
        <v>12</v>
      </c>
      <c r="B672" s="3" t="s">
        <v>805</v>
      </c>
      <c r="C672" s="3" t="s">
        <v>251</v>
      </c>
      <c r="D672" s="3" t="s">
        <v>60</v>
      </c>
      <c r="E672" s="12">
        <v>100000</v>
      </c>
      <c r="F672" s="3" t="s">
        <v>60</v>
      </c>
      <c r="G672" s="12">
        <v>100000</v>
      </c>
      <c r="H672" s="12">
        <v>1265802.3607457629</v>
      </c>
      <c r="I672" s="12">
        <v>1270000</v>
      </c>
      <c r="J672" s="12">
        <v>0</v>
      </c>
      <c r="K672" s="12">
        <v>0</v>
      </c>
      <c r="L672" s="12">
        <v>0</v>
      </c>
      <c r="M672" s="12">
        <v>0</v>
      </c>
      <c r="N672" s="12">
        <v>1265802.3607457629</v>
      </c>
      <c r="O672" s="12">
        <v>0</v>
      </c>
      <c r="P672" s="13">
        <v>0</v>
      </c>
      <c r="Q672" s="12">
        <v>0</v>
      </c>
      <c r="R672" s="12">
        <v>1265802.3607457629</v>
      </c>
      <c r="S672" s="12">
        <v>0</v>
      </c>
      <c r="T672" s="24" t="s">
        <v>3</v>
      </c>
      <c r="U672" s="3" t="s">
        <v>766</v>
      </c>
      <c r="V672">
        <f t="shared" si="30"/>
        <v>0</v>
      </c>
      <c r="W672">
        <f t="shared" si="31"/>
        <v>0</v>
      </c>
      <c r="X672" s="24" t="str">
        <f t="shared" si="32"/>
        <v>NO Flow</v>
      </c>
    </row>
    <row r="673" spans="1:24">
      <c r="A673" s="3" t="s">
        <v>11</v>
      </c>
      <c r="B673" s="3" t="s">
        <v>806</v>
      </c>
      <c r="C673" s="3" t="s">
        <v>251</v>
      </c>
      <c r="D673" s="3" t="s">
        <v>60</v>
      </c>
      <c r="E673" s="12">
        <v>100000</v>
      </c>
      <c r="F673" s="3" t="s">
        <v>60</v>
      </c>
      <c r="G673" s="12">
        <v>100000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3">
        <v>0</v>
      </c>
      <c r="Q673" s="12">
        <v>0</v>
      </c>
      <c r="R673" s="12">
        <v>0</v>
      </c>
      <c r="S673" s="12">
        <v>0</v>
      </c>
      <c r="T673" s="24" t="s">
        <v>3</v>
      </c>
      <c r="U673" s="3" t="s">
        <v>766</v>
      </c>
      <c r="V673">
        <f t="shared" si="30"/>
        <v>0</v>
      </c>
      <c r="W673">
        <f t="shared" si="31"/>
        <v>0</v>
      </c>
      <c r="X673" s="24" t="str">
        <f t="shared" si="32"/>
        <v>NO Flow</v>
      </c>
    </row>
    <row r="674" spans="1:24">
      <c r="A674" s="3" t="s">
        <v>11</v>
      </c>
      <c r="B674" s="3" t="s">
        <v>807</v>
      </c>
      <c r="C674" s="3" t="s">
        <v>568</v>
      </c>
      <c r="D674" s="3" t="s">
        <v>60</v>
      </c>
      <c r="E674" s="12">
        <v>100000</v>
      </c>
      <c r="F674" s="3" t="s">
        <v>60</v>
      </c>
      <c r="G674" s="12">
        <v>100000</v>
      </c>
      <c r="H674" s="12">
        <v>-389550.21</v>
      </c>
      <c r="I674" s="12">
        <v>0</v>
      </c>
      <c r="J674" s="12">
        <v>0</v>
      </c>
      <c r="K674" s="12">
        <v>-410000</v>
      </c>
      <c r="L674" s="12">
        <v>0</v>
      </c>
      <c r="M674" s="12">
        <v>0</v>
      </c>
      <c r="N674" s="12">
        <v>-389550.21</v>
      </c>
      <c r="O674" s="12">
        <v>0</v>
      </c>
      <c r="P674" s="13">
        <v>0</v>
      </c>
      <c r="Q674" s="12">
        <v>0</v>
      </c>
      <c r="R674" s="12">
        <v>-389550.21</v>
      </c>
      <c r="S674" s="12">
        <v>0</v>
      </c>
      <c r="T674" s="24" t="s">
        <v>3</v>
      </c>
      <c r="U674" s="3" t="s">
        <v>762</v>
      </c>
      <c r="V674">
        <f t="shared" si="30"/>
        <v>0</v>
      </c>
      <c r="W674">
        <f t="shared" si="31"/>
        <v>0</v>
      </c>
      <c r="X674" s="24" t="str">
        <f t="shared" si="32"/>
        <v>NO Flow</v>
      </c>
    </row>
    <row r="675" spans="1:24">
      <c r="A675" s="3" t="s">
        <v>12</v>
      </c>
      <c r="B675" s="3" t="s">
        <v>808</v>
      </c>
      <c r="C675" s="3" t="s">
        <v>568</v>
      </c>
      <c r="D675" s="3" t="s">
        <v>60</v>
      </c>
      <c r="E675" s="12">
        <v>100000</v>
      </c>
      <c r="F675" s="3" t="s">
        <v>60</v>
      </c>
      <c r="G675" s="12">
        <v>100000</v>
      </c>
      <c r="H675" s="12">
        <v>-841475.87853026623</v>
      </c>
      <c r="I675" s="12">
        <v>0</v>
      </c>
      <c r="J675" s="12">
        <v>0</v>
      </c>
      <c r="K675" s="12">
        <v>-880000</v>
      </c>
      <c r="L675" s="12">
        <v>0</v>
      </c>
      <c r="M675" s="12">
        <v>0</v>
      </c>
      <c r="N675" s="12">
        <v>-841475.87853026623</v>
      </c>
      <c r="O675" s="12">
        <v>0</v>
      </c>
      <c r="P675" s="13">
        <v>0</v>
      </c>
      <c r="Q675" s="12">
        <v>0</v>
      </c>
      <c r="R675" s="12">
        <v>-841475.87853026623</v>
      </c>
      <c r="S675" s="12">
        <v>0</v>
      </c>
      <c r="T675" s="24" t="s">
        <v>3</v>
      </c>
      <c r="U675" s="3" t="s">
        <v>771</v>
      </c>
      <c r="V675">
        <f t="shared" si="30"/>
        <v>0</v>
      </c>
      <c r="W675">
        <f t="shared" si="31"/>
        <v>0</v>
      </c>
      <c r="X675" s="24" t="str">
        <f t="shared" si="32"/>
        <v>NO Flow</v>
      </c>
    </row>
    <row r="676" spans="1:24">
      <c r="A676" s="3" t="s">
        <v>12</v>
      </c>
      <c r="B676" s="3" t="s">
        <v>808</v>
      </c>
      <c r="C676" s="3" t="s">
        <v>568</v>
      </c>
      <c r="D676" s="3" t="s">
        <v>60</v>
      </c>
      <c r="E676" s="12">
        <v>100000</v>
      </c>
      <c r="F676" s="3" t="s">
        <v>60</v>
      </c>
      <c r="G676" s="12">
        <v>100000</v>
      </c>
      <c r="H676" s="12">
        <v>-841475.87853026623</v>
      </c>
      <c r="I676" s="12">
        <v>0</v>
      </c>
      <c r="J676" s="12">
        <v>0</v>
      </c>
      <c r="K676" s="12">
        <v>-880000</v>
      </c>
      <c r="L676" s="12">
        <v>0</v>
      </c>
      <c r="M676" s="12">
        <v>0</v>
      </c>
      <c r="N676" s="12">
        <v>-841475.87853026623</v>
      </c>
      <c r="O676" s="12">
        <v>0</v>
      </c>
      <c r="P676" s="13">
        <v>0</v>
      </c>
      <c r="Q676" s="12">
        <v>0</v>
      </c>
      <c r="R676" s="12">
        <v>-841475.87853026623</v>
      </c>
      <c r="S676" s="12">
        <v>0</v>
      </c>
      <c r="T676" s="24" t="s">
        <v>3</v>
      </c>
      <c r="U676" s="3" t="s">
        <v>768</v>
      </c>
      <c r="V676">
        <f t="shared" si="30"/>
        <v>0</v>
      </c>
      <c r="W676">
        <f t="shared" si="31"/>
        <v>0</v>
      </c>
      <c r="X676" s="24" t="str">
        <f t="shared" si="32"/>
        <v>NO Flow</v>
      </c>
    </row>
    <row r="677" spans="1:24">
      <c r="A677" s="3" t="s">
        <v>98</v>
      </c>
      <c r="B677" s="3" t="s">
        <v>809</v>
      </c>
      <c r="C677" s="3" t="s">
        <v>258</v>
      </c>
      <c r="D677" s="3" t="s">
        <v>60</v>
      </c>
      <c r="E677" s="12">
        <v>250000</v>
      </c>
      <c r="F677" s="3" t="s">
        <v>60</v>
      </c>
      <c r="G677" s="12">
        <v>250000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3">
        <v>0</v>
      </c>
      <c r="Q677" s="12">
        <v>0</v>
      </c>
      <c r="R677" s="12">
        <v>0</v>
      </c>
      <c r="S677" s="12">
        <v>0</v>
      </c>
      <c r="T677" s="24" t="s">
        <v>775</v>
      </c>
      <c r="U677" s="3" t="s">
        <v>766</v>
      </c>
      <c r="V677">
        <f t="shared" si="30"/>
        <v>0</v>
      </c>
      <c r="W677">
        <f t="shared" si="31"/>
        <v>0</v>
      </c>
      <c r="X677" s="24" t="str">
        <f t="shared" si="32"/>
        <v>NO Flow</v>
      </c>
    </row>
    <row r="678" spans="1:24">
      <c r="A678" s="3" t="s">
        <v>90</v>
      </c>
      <c r="B678" s="3" t="s">
        <v>810</v>
      </c>
      <c r="C678" s="3" t="s">
        <v>448</v>
      </c>
      <c r="D678" s="3" t="s">
        <v>60</v>
      </c>
      <c r="E678" s="12">
        <v>250000</v>
      </c>
      <c r="F678" s="3" t="s">
        <v>60</v>
      </c>
      <c r="G678" s="12">
        <v>250000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3">
        <v>0</v>
      </c>
      <c r="Q678" s="12">
        <v>0</v>
      </c>
      <c r="R678" s="12">
        <v>0</v>
      </c>
      <c r="S678" s="12">
        <v>0</v>
      </c>
      <c r="T678" s="24" t="s">
        <v>3</v>
      </c>
      <c r="U678" s="3" t="s">
        <v>766</v>
      </c>
      <c r="V678">
        <f t="shared" si="30"/>
        <v>0</v>
      </c>
      <c r="W678">
        <f t="shared" si="31"/>
        <v>0</v>
      </c>
      <c r="X678" s="24" t="str">
        <f t="shared" si="32"/>
        <v>NO Flow</v>
      </c>
    </row>
    <row r="679" spans="1:24">
      <c r="A679" s="3" t="s">
        <v>83</v>
      </c>
      <c r="B679" s="3" t="s">
        <v>811</v>
      </c>
      <c r="C679" s="3" t="s">
        <v>448</v>
      </c>
      <c r="D679" s="3" t="s">
        <v>60</v>
      </c>
      <c r="E679" s="12">
        <v>250000</v>
      </c>
      <c r="F679" s="3" t="s">
        <v>60</v>
      </c>
      <c r="G679" s="12">
        <v>250000</v>
      </c>
      <c r="H679" s="12">
        <v>-152756.43607450483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-152756.43607450483</v>
      </c>
      <c r="O679" s="12">
        <v>0</v>
      </c>
      <c r="P679" s="13">
        <v>0</v>
      </c>
      <c r="Q679" s="12">
        <v>0</v>
      </c>
      <c r="R679" s="12">
        <v>-180023.47580987684</v>
      </c>
      <c r="S679" s="12">
        <v>0</v>
      </c>
      <c r="T679" s="24" t="s">
        <v>775</v>
      </c>
      <c r="U679" s="3" t="s">
        <v>762</v>
      </c>
      <c r="V679">
        <f t="shared" si="30"/>
        <v>0</v>
      </c>
      <c r="W679">
        <f t="shared" si="31"/>
        <v>0</v>
      </c>
      <c r="X679" s="24" t="str">
        <f t="shared" si="32"/>
        <v>NO Flow</v>
      </c>
    </row>
    <row r="680" spans="1:24">
      <c r="A680" s="3" t="s">
        <v>98</v>
      </c>
      <c r="B680" s="3" t="s">
        <v>812</v>
      </c>
      <c r="C680" s="3" t="s">
        <v>230</v>
      </c>
      <c r="D680" s="3" t="s">
        <v>60</v>
      </c>
      <c r="E680" s="12">
        <v>250000</v>
      </c>
      <c r="F680" s="3" t="s">
        <v>60</v>
      </c>
      <c r="G680" s="12">
        <v>250000</v>
      </c>
      <c r="H680" s="12">
        <v>-1728553.153997523</v>
      </c>
      <c r="I680" s="12">
        <v>0</v>
      </c>
      <c r="J680" s="12">
        <v>0</v>
      </c>
      <c r="K680" s="12">
        <v>-1700000</v>
      </c>
      <c r="L680" s="12">
        <v>0</v>
      </c>
      <c r="M680" s="12">
        <v>0</v>
      </c>
      <c r="N680" s="12">
        <v>-1728553.153997523</v>
      </c>
      <c r="O680" s="12">
        <v>0</v>
      </c>
      <c r="P680" s="13">
        <v>0</v>
      </c>
      <c r="Q680" s="12">
        <v>0</v>
      </c>
      <c r="R680" s="12">
        <v>-2037100.071862017</v>
      </c>
      <c r="S680" s="12">
        <v>0</v>
      </c>
      <c r="T680" s="24" t="s">
        <v>775</v>
      </c>
      <c r="U680" s="3" t="s">
        <v>762</v>
      </c>
      <c r="V680">
        <f t="shared" si="30"/>
        <v>0</v>
      </c>
      <c r="W680">
        <f t="shared" si="31"/>
        <v>0</v>
      </c>
      <c r="X680" s="24" t="str">
        <f t="shared" si="32"/>
        <v>NO Flow</v>
      </c>
    </row>
    <row r="681" spans="1:24">
      <c r="A681" s="3" t="s">
        <v>97</v>
      </c>
      <c r="B681" s="3" t="s">
        <v>813</v>
      </c>
      <c r="C681" s="3" t="s">
        <v>230</v>
      </c>
      <c r="D681" s="3" t="s">
        <v>60</v>
      </c>
      <c r="E681" s="12">
        <v>250000</v>
      </c>
      <c r="F681" s="3" t="s">
        <v>60</v>
      </c>
      <c r="G681" s="12">
        <v>250000</v>
      </c>
      <c r="H681" s="12">
        <v>-1992904.2397318776</v>
      </c>
      <c r="I681" s="12">
        <v>0</v>
      </c>
      <c r="J681" s="12">
        <v>0</v>
      </c>
      <c r="K681" s="12">
        <v>-1950000</v>
      </c>
      <c r="L681" s="12">
        <v>0</v>
      </c>
      <c r="M681" s="12">
        <v>0</v>
      </c>
      <c r="N681" s="12">
        <v>-1992904.2397318776</v>
      </c>
      <c r="O681" s="12">
        <v>0</v>
      </c>
      <c r="P681" s="13">
        <v>0</v>
      </c>
      <c r="Q681" s="12">
        <v>0</v>
      </c>
      <c r="R681" s="12">
        <v>-2348637.85390874</v>
      </c>
      <c r="S681" s="12">
        <v>0</v>
      </c>
      <c r="T681" s="24" t="s">
        <v>775</v>
      </c>
      <c r="U681" s="3" t="s">
        <v>762</v>
      </c>
      <c r="V681">
        <f t="shared" si="30"/>
        <v>0</v>
      </c>
      <c r="W681">
        <f t="shared" si="31"/>
        <v>0</v>
      </c>
      <c r="X681" s="24" t="str">
        <f t="shared" si="32"/>
        <v>NO Flow</v>
      </c>
    </row>
    <row r="682" spans="1:24">
      <c r="A682" s="3" t="s">
        <v>11</v>
      </c>
      <c r="B682" s="3" t="s">
        <v>814</v>
      </c>
      <c r="C682" s="3" t="s">
        <v>265</v>
      </c>
      <c r="D682" s="3" t="s">
        <v>60</v>
      </c>
      <c r="E682" s="12">
        <v>100000</v>
      </c>
      <c r="F682" s="3" t="s">
        <v>60</v>
      </c>
      <c r="G682" s="12">
        <v>100000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3">
        <v>0</v>
      </c>
      <c r="Q682" s="12">
        <v>0</v>
      </c>
      <c r="R682" s="12">
        <v>0</v>
      </c>
      <c r="S682" s="12">
        <v>0</v>
      </c>
      <c r="T682" s="24" t="s">
        <v>3</v>
      </c>
      <c r="U682" s="3" t="s">
        <v>766</v>
      </c>
      <c r="V682">
        <f t="shared" si="30"/>
        <v>0</v>
      </c>
      <c r="W682">
        <f t="shared" si="31"/>
        <v>0</v>
      </c>
      <c r="X682" s="24" t="str">
        <f t="shared" si="32"/>
        <v>NO Flow</v>
      </c>
    </row>
    <row r="683" spans="1:24">
      <c r="A683" s="3" t="s">
        <v>12</v>
      </c>
      <c r="B683" s="3" t="s">
        <v>815</v>
      </c>
      <c r="C683" s="3" t="s">
        <v>265</v>
      </c>
      <c r="D683" s="3" t="s">
        <v>60</v>
      </c>
      <c r="E683" s="12">
        <v>100000</v>
      </c>
      <c r="F683" s="3" t="s">
        <v>60</v>
      </c>
      <c r="G683" s="12">
        <v>100000</v>
      </c>
      <c r="H683" s="12">
        <v>-12353.029999999992</v>
      </c>
      <c r="I683" s="12">
        <v>0</v>
      </c>
      <c r="J683" s="12">
        <v>0</v>
      </c>
      <c r="K683" s="12">
        <v>-50000</v>
      </c>
      <c r="L683" s="12">
        <v>0</v>
      </c>
      <c r="M683" s="12">
        <v>0</v>
      </c>
      <c r="N683" s="12">
        <v>-12353.029999999992</v>
      </c>
      <c r="O683" s="12">
        <v>0</v>
      </c>
      <c r="P683" s="13">
        <v>0</v>
      </c>
      <c r="Q683" s="12">
        <v>0</v>
      </c>
      <c r="R683" s="12">
        <v>-12353.029999999992</v>
      </c>
      <c r="S683" s="12">
        <v>0</v>
      </c>
      <c r="T683" s="24" t="s">
        <v>3</v>
      </c>
      <c r="U683" s="3" t="s">
        <v>768</v>
      </c>
      <c r="V683">
        <f t="shared" si="30"/>
        <v>0</v>
      </c>
      <c r="W683">
        <f t="shared" si="31"/>
        <v>0</v>
      </c>
      <c r="X683" s="24" t="str">
        <f t="shared" si="32"/>
        <v>NO Flow</v>
      </c>
    </row>
    <row r="684" spans="1:24">
      <c r="A684" s="3" t="s">
        <v>12</v>
      </c>
      <c r="B684" s="3" t="s">
        <v>815</v>
      </c>
      <c r="C684" s="3" t="s">
        <v>265</v>
      </c>
      <c r="D684" s="3" t="s">
        <v>60</v>
      </c>
      <c r="E684" s="12">
        <v>100000</v>
      </c>
      <c r="F684" s="3" t="s">
        <v>60</v>
      </c>
      <c r="G684" s="12">
        <v>100000</v>
      </c>
      <c r="H684" s="12">
        <v>-12353.029999999992</v>
      </c>
      <c r="I684" s="12">
        <v>0</v>
      </c>
      <c r="J684" s="12">
        <v>0</v>
      </c>
      <c r="K684" s="12">
        <v>-50000</v>
      </c>
      <c r="L684" s="12">
        <v>0</v>
      </c>
      <c r="M684" s="12">
        <v>0</v>
      </c>
      <c r="N684" s="12">
        <v>-12353.029999999992</v>
      </c>
      <c r="O684" s="12">
        <v>0</v>
      </c>
      <c r="P684" s="13">
        <v>0</v>
      </c>
      <c r="Q684" s="12">
        <v>0</v>
      </c>
      <c r="R684" s="12">
        <v>-12353.029999999992</v>
      </c>
      <c r="S684" s="12">
        <v>0</v>
      </c>
      <c r="T684" s="24" t="s">
        <v>3</v>
      </c>
      <c r="U684" s="3" t="s">
        <v>771</v>
      </c>
      <c r="V684">
        <f t="shared" si="30"/>
        <v>0</v>
      </c>
      <c r="W684">
        <f t="shared" si="31"/>
        <v>0</v>
      </c>
      <c r="X684" s="24" t="str">
        <f t="shared" si="32"/>
        <v>NO Flow</v>
      </c>
    </row>
    <row r="685" spans="1:24">
      <c r="A685" s="3" t="s">
        <v>11</v>
      </c>
      <c r="B685" s="3" t="s">
        <v>816</v>
      </c>
      <c r="C685" s="3" t="s">
        <v>230</v>
      </c>
      <c r="D685" s="3" t="s">
        <v>60</v>
      </c>
      <c r="E685" s="12">
        <v>80000</v>
      </c>
      <c r="F685" s="3" t="s">
        <v>60</v>
      </c>
      <c r="G685" s="12">
        <v>80000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3">
        <v>0</v>
      </c>
      <c r="Q685" s="12">
        <v>0</v>
      </c>
      <c r="R685" s="12">
        <v>0</v>
      </c>
      <c r="S685" s="12">
        <v>0</v>
      </c>
      <c r="T685" s="24" t="s">
        <v>3</v>
      </c>
      <c r="U685" s="3" t="s">
        <v>766</v>
      </c>
      <c r="V685">
        <f t="shared" si="30"/>
        <v>0</v>
      </c>
      <c r="W685">
        <f t="shared" si="31"/>
        <v>0</v>
      </c>
      <c r="X685" s="24" t="str">
        <f t="shared" si="32"/>
        <v>NO Flow</v>
      </c>
    </row>
    <row r="686" spans="1:24">
      <c r="A686" s="3" t="s">
        <v>12</v>
      </c>
      <c r="B686" s="3" t="s">
        <v>817</v>
      </c>
      <c r="C686" s="3" t="s">
        <v>230</v>
      </c>
      <c r="D686" s="3" t="s">
        <v>60</v>
      </c>
      <c r="E686" s="12">
        <v>80000</v>
      </c>
      <c r="F686" s="3" t="s">
        <v>60</v>
      </c>
      <c r="G686" s="12">
        <v>80000</v>
      </c>
      <c r="H686" s="12">
        <v>-1634226.4579999999</v>
      </c>
      <c r="I686" s="12">
        <v>0</v>
      </c>
      <c r="J686" s="12">
        <v>0</v>
      </c>
      <c r="K686" s="12">
        <v>-1650000</v>
      </c>
      <c r="L686" s="12">
        <v>0</v>
      </c>
      <c r="M686" s="12">
        <v>0</v>
      </c>
      <c r="N686" s="12">
        <v>-1634226.4579999999</v>
      </c>
      <c r="O686" s="12">
        <v>0</v>
      </c>
      <c r="P686" s="13">
        <v>0</v>
      </c>
      <c r="Q686" s="12">
        <v>0</v>
      </c>
      <c r="R686" s="12">
        <v>-1634226.4579999999</v>
      </c>
      <c r="S686" s="12">
        <v>0</v>
      </c>
      <c r="T686" s="24" t="s">
        <v>3</v>
      </c>
      <c r="U686" s="3" t="s">
        <v>762</v>
      </c>
      <c r="V686">
        <f t="shared" si="30"/>
        <v>0</v>
      </c>
      <c r="W686">
        <f t="shared" si="31"/>
        <v>0</v>
      </c>
      <c r="X686" s="24" t="str">
        <f t="shared" si="32"/>
        <v>NO Flow</v>
      </c>
    </row>
    <row r="687" spans="1:24">
      <c r="A687" s="3" t="s">
        <v>12</v>
      </c>
      <c r="B687" s="3" t="s">
        <v>818</v>
      </c>
      <c r="C687" s="3" t="s">
        <v>247</v>
      </c>
      <c r="D687" s="3" t="s">
        <v>60</v>
      </c>
      <c r="E687" s="12">
        <v>100000</v>
      </c>
      <c r="F687" s="3" t="s">
        <v>60</v>
      </c>
      <c r="G687" s="12">
        <v>100000</v>
      </c>
      <c r="H687" s="12">
        <v>-865359.5780000001</v>
      </c>
      <c r="I687" s="12">
        <v>0</v>
      </c>
      <c r="J687" s="12">
        <v>0</v>
      </c>
      <c r="K687" s="12">
        <v>-920000</v>
      </c>
      <c r="L687" s="12">
        <v>0</v>
      </c>
      <c r="M687" s="12">
        <v>0</v>
      </c>
      <c r="N687" s="12">
        <v>-865359.5780000001</v>
      </c>
      <c r="O687" s="12">
        <v>0</v>
      </c>
      <c r="P687" s="13">
        <v>0</v>
      </c>
      <c r="Q687" s="12">
        <v>0</v>
      </c>
      <c r="R687" s="12">
        <v>-865359.5780000001</v>
      </c>
      <c r="S687" s="12">
        <v>0</v>
      </c>
      <c r="T687" s="24" t="s">
        <v>3</v>
      </c>
      <c r="U687" s="3" t="s">
        <v>762</v>
      </c>
      <c r="V687">
        <f t="shared" si="30"/>
        <v>0</v>
      </c>
      <c r="W687">
        <f t="shared" si="31"/>
        <v>0</v>
      </c>
      <c r="X687" s="24" t="str">
        <f t="shared" si="32"/>
        <v>NO Flow</v>
      </c>
    </row>
    <row r="688" spans="1:24">
      <c r="A688" s="3" t="s">
        <v>11</v>
      </c>
      <c r="B688" s="3" t="s">
        <v>819</v>
      </c>
      <c r="C688" s="3" t="s">
        <v>247</v>
      </c>
      <c r="D688" s="3" t="s">
        <v>60</v>
      </c>
      <c r="E688" s="12">
        <v>100000</v>
      </c>
      <c r="F688" s="3" t="s">
        <v>60</v>
      </c>
      <c r="G688" s="12">
        <v>100000</v>
      </c>
      <c r="H688" s="12">
        <v>110678.26</v>
      </c>
      <c r="I688" s="12">
        <v>180000</v>
      </c>
      <c r="J688" s="12">
        <v>0</v>
      </c>
      <c r="K688" s="12">
        <v>0</v>
      </c>
      <c r="L688" s="12">
        <v>0</v>
      </c>
      <c r="M688" s="12">
        <v>0</v>
      </c>
      <c r="N688" s="12">
        <v>110678.26</v>
      </c>
      <c r="O688" s="12">
        <v>0</v>
      </c>
      <c r="P688" s="13">
        <v>0</v>
      </c>
      <c r="Q688" s="12">
        <v>0</v>
      </c>
      <c r="R688" s="12">
        <v>110678.26</v>
      </c>
      <c r="S688" s="12">
        <v>0</v>
      </c>
      <c r="T688" s="24" t="s">
        <v>3</v>
      </c>
      <c r="U688" s="3" t="s">
        <v>766</v>
      </c>
      <c r="V688">
        <f t="shared" si="30"/>
        <v>0</v>
      </c>
      <c r="W688">
        <f t="shared" si="31"/>
        <v>0</v>
      </c>
      <c r="X688" s="24" t="str">
        <f t="shared" si="32"/>
        <v>NO Flow</v>
      </c>
    </row>
    <row r="689" spans="1:24">
      <c r="A689" s="3" t="s">
        <v>45</v>
      </c>
      <c r="B689" s="3" t="s">
        <v>820</v>
      </c>
      <c r="C689" s="3" t="s">
        <v>821</v>
      </c>
      <c r="D689" s="3" t="s">
        <v>60</v>
      </c>
      <c r="E689" s="12">
        <v>250000</v>
      </c>
      <c r="F689" s="3" t="s">
        <v>60</v>
      </c>
      <c r="G689" s="12">
        <v>250000</v>
      </c>
      <c r="H689" s="12">
        <v>-110196.91832999999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-110196.91832999999</v>
      </c>
      <c r="O689" s="12">
        <v>0</v>
      </c>
      <c r="P689" s="13">
        <v>0</v>
      </c>
      <c r="Q689" s="12">
        <v>0</v>
      </c>
      <c r="R689" s="12">
        <v>-110196.91832999999</v>
      </c>
      <c r="S689" s="12">
        <v>0</v>
      </c>
      <c r="T689" s="24" t="s">
        <v>3</v>
      </c>
      <c r="U689" s="3" t="s">
        <v>762</v>
      </c>
      <c r="V689">
        <f t="shared" si="30"/>
        <v>0</v>
      </c>
      <c r="W689">
        <f t="shared" si="31"/>
        <v>0</v>
      </c>
      <c r="X689" s="24" t="str">
        <f t="shared" si="32"/>
        <v>NO Flow</v>
      </c>
    </row>
    <row r="690" spans="1:24">
      <c r="A690" s="3" t="s">
        <v>100</v>
      </c>
      <c r="B690" s="3" t="s">
        <v>822</v>
      </c>
      <c r="C690" s="3" t="s">
        <v>245</v>
      </c>
      <c r="D690" s="3" t="s">
        <v>60</v>
      </c>
      <c r="E690" s="12">
        <v>250000</v>
      </c>
      <c r="F690" s="3" t="s">
        <v>60</v>
      </c>
      <c r="G690" s="12">
        <v>250000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3">
        <v>0</v>
      </c>
      <c r="Q690" s="12">
        <v>0</v>
      </c>
      <c r="R690" s="12">
        <v>0</v>
      </c>
      <c r="S690" s="12">
        <v>0</v>
      </c>
      <c r="T690" s="24" t="s">
        <v>775</v>
      </c>
      <c r="U690" s="3" t="s">
        <v>766</v>
      </c>
      <c r="V690">
        <f t="shared" si="30"/>
        <v>0</v>
      </c>
      <c r="W690">
        <f t="shared" si="31"/>
        <v>0</v>
      </c>
      <c r="X690" s="24" t="str">
        <f t="shared" si="32"/>
        <v>NO Flow</v>
      </c>
    </row>
    <row r="691" spans="1:24">
      <c r="A691" s="3" t="s">
        <v>69</v>
      </c>
      <c r="B691" s="3" t="s">
        <v>823</v>
      </c>
      <c r="C691" s="3" t="s">
        <v>699</v>
      </c>
      <c r="D691" s="3" t="s">
        <v>60</v>
      </c>
      <c r="E691" s="12">
        <v>250000</v>
      </c>
      <c r="F691" s="3" t="s">
        <v>60</v>
      </c>
      <c r="G691" s="12">
        <v>250000</v>
      </c>
      <c r="H691" s="12">
        <v>151748.54947510752</v>
      </c>
      <c r="I691" s="12">
        <v>150000</v>
      </c>
      <c r="J691" s="12">
        <v>0</v>
      </c>
      <c r="K691" s="12">
        <v>0</v>
      </c>
      <c r="L691" s="12">
        <v>0</v>
      </c>
      <c r="M691" s="12">
        <v>0</v>
      </c>
      <c r="N691" s="12">
        <v>151748.54947510752</v>
      </c>
      <c r="O691" s="12">
        <v>0</v>
      </c>
      <c r="P691" s="13">
        <v>0</v>
      </c>
      <c r="Q691" s="12">
        <v>0</v>
      </c>
      <c r="R691" s="12">
        <v>178835.68134760484</v>
      </c>
      <c r="S691" s="12">
        <v>0</v>
      </c>
      <c r="T691" s="24" t="s">
        <v>775</v>
      </c>
      <c r="U691" s="3" t="s">
        <v>766</v>
      </c>
      <c r="V691">
        <f t="shared" si="30"/>
        <v>0</v>
      </c>
      <c r="W691">
        <f t="shared" si="31"/>
        <v>0</v>
      </c>
      <c r="X691" s="24" t="str">
        <f t="shared" si="32"/>
        <v>NO Flow</v>
      </c>
    </row>
    <row r="692" spans="1:24">
      <c r="A692" s="3" t="s">
        <v>28</v>
      </c>
      <c r="B692" s="3" t="s">
        <v>1418</v>
      </c>
      <c r="C692" s="3" t="s">
        <v>247</v>
      </c>
      <c r="D692" s="3" t="s">
        <v>60</v>
      </c>
      <c r="E692" s="12">
        <v>100000</v>
      </c>
      <c r="F692" s="3" t="s">
        <v>60</v>
      </c>
      <c r="G692" s="12">
        <v>100000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3">
        <v>0</v>
      </c>
      <c r="Q692" s="12">
        <v>0</v>
      </c>
      <c r="R692" s="12">
        <v>0</v>
      </c>
      <c r="S692" s="12">
        <v>0</v>
      </c>
      <c r="T692" s="24" t="s">
        <v>3</v>
      </c>
      <c r="U692" s="3" t="s">
        <v>766</v>
      </c>
      <c r="V692">
        <f t="shared" si="30"/>
        <v>0</v>
      </c>
      <c r="W692">
        <f t="shared" si="31"/>
        <v>0</v>
      </c>
      <c r="X692" s="24" t="str">
        <f t="shared" si="32"/>
        <v>NO Flow</v>
      </c>
    </row>
    <row r="693" spans="1:24">
      <c r="A693" s="3" t="s">
        <v>101</v>
      </c>
      <c r="B693" s="3" t="s">
        <v>824</v>
      </c>
      <c r="C693" s="3" t="s">
        <v>247</v>
      </c>
      <c r="D693" s="3" t="s">
        <v>60</v>
      </c>
      <c r="E693" s="12">
        <v>100000</v>
      </c>
      <c r="F693" s="3" t="s">
        <v>60</v>
      </c>
      <c r="G693" s="12">
        <v>100000</v>
      </c>
      <c r="H693" s="12">
        <v>-20974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-20974</v>
      </c>
      <c r="O693" s="12">
        <v>0</v>
      </c>
      <c r="P693" s="13">
        <v>0</v>
      </c>
      <c r="Q693" s="12">
        <v>0</v>
      </c>
      <c r="R693" s="12">
        <v>-20974</v>
      </c>
      <c r="S693" s="12">
        <v>0</v>
      </c>
      <c r="T693" s="24" t="s">
        <v>3</v>
      </c>
      <c r="U693" s="3" t="s">
        <v>762</v>
      </c>
      <c r="V693">
        <f t="shared" si="30"/>
        <v>0</v>
      </c>
      <c r="W693">
        <f t="shared" si="31"/>
        <v>0</v>
      </c>
      <c r="X693" s="24" t="str">
        <f t="shared" si="32"/>
        <v>NO Flow</v>
      </c>
    </row>
    <row r="694" spans="1:24">
      <c r="A694" s="3" t="s">
        <v>101</v>
      </c>
      <c r="B694" s="3" t="s">
        <v>825</v>
      </c>
      <c r="C694" s="3" t="s">
        <v>265</v>
      </c>
      <c r="D694" s="3" t="s">
        <v>60</v>
      </c>
      <c r="E694" s="12">
        <v>100000</v>
      </c>
      <c r="F694" s="3" t="s">
        <v>60</v>
      </c>
      <c r="G694" s="12">
        <v>100000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3">
        <v>0</v>
      </c>
      <c r="Q694" s="12">
        <v>0</v>
      </c>
      <c r="R694" s="12">
        <v>0</v>
      </c>
      <c r="S694" s="12">
        <v>0</v>
      </c>
      <c r="T694" s="24" t="s">
        <v>3</v>
      </c>
      <c r="U694" s="3" t="s">
        <v>766</v>
      </c>
      <c r="V694">
        <f t="shared" si="30"/>
        <v>0</v>
      </c>
      <c r="W694">
        <f t="shared" si="31"/>
        <v>0</v>
      </c>
      <c r="X694" s="24" t="str">
        <f t="shared" si="32"/>
        <v>NO Flow</v>
      </c>
    </row>
    <row r="695" spans="1:24">
      <c r="A695" s="3" t="s">
        <v>101</v>
      </c>
      <c r="B695" s="3" t="s">
        <v>826</v>
      </c>
      <c r="C695" s="3" t="s">
        <v>430</v>
      </c>
      <c r="D695" s="3" t="s">
        <v>60</v>
      </c>
      <c r="E695" s="12">
        <v>500000</v>
      </c>
      <c r="F695" s="3" t="s">
        <v>60</v>
      </c>
      <c r="G695" s="12">
        <v>500000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3">
        <v>0</v>
      </c>
      <c r="Q695" s="12">
        <v>0</v>
      </c>
      <c r="R695" s="12">
        <v>0</v>
      </c>
      <c r="S695" s="12">
        <v>0</v>
      </c>
      <c r="T695" s="24" t="s">
        <v>3</v>
      </c>
      <c r="U695" s="3" t="s">
        <v>766</v>
      </c>
      <c r="V695">
        <f t="shared" si="30"/>
        <v>0</v>
      </c>
      <c r="W695">
        <f t="shared" si="31"/>
        <v>0</v>
      </c>
      <c r="X695" s="24" t="str">
        <f t="shared" si="32"/>
        <v>NO Flow</v>
      </c>
    </row>
    <row r="696" spans="1:24">
      <c r="A696" s="3" t="s">
        <v>101</v>
      </c>
      <c r="B696" s="3" t="s">
        <v>827</v>
      </c>
      <c r="C696" s="3" t="s">
        <v>699</v>
      </c>
      <c r="D696" s="3" t="s">
        <v>60</v>
      </c>
      <c r="E696" s="12">
        <v>250000</v>
      </c>
      <c r="F696" s="3" t="s">
        <v>60</v>
      </c>
      <c r="G696" s="12">
        <v>250000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3">
        <v>0</v>
      </c>
      <c r="Q696" s="12">
        <v>0</v>
      </c>
      <c r="R696" s="12">
        <v>0</v>
      </c>
      <c r="S696" s="12">
        <v>0</v>
      </c>
      <c r="T696" s="24" t="s">
        <v>3</v>
      </c>
      <c r="U696" s="3" t="s">
        <v>766</v>
      </c>
      <c r="V696">
        <f t="shared" si="30"/>
        <v>0</v>
      </c>
      <c r="W696">
        <f t="shared" si="31"/>
        <v>0</v>
      </c>
      <c r="X696" s="24" t="str">
        <f t="shared" si="32"/>
        <v>NO Flow</v>
      </c>
    </row>
    <row r="697" spans="1:24">
      <c r="A697" s="3" t="s">
        <v>20</v>
      </c>
      <c r="B697" s="3" t="s">
        <v>828</v>
      </c>
      <c r="C697" s="3" t="s">
        <v>238</v>
      </c>
      <c r="D697" s="3" t="s">
        <v>60</v>
      </c>
      <c r="E697" s="12">
        <v>250000</v>
      </c>
      <c r="F697" s="3" t="s">
        <v>60</v>
      </c>
      <c r="G697" s="12">
        <v>250000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3">
        <v>0</v>
      </c>
      <c r="Q697" s="12">
        <v>0</v>
      </c>
      <c r="R697" s="12">
        <v>0</v>
      </c>
      <c r="S697" s="12">
        <v>0</v>
      </c>
      <c r="T697" s="24" t="s">
        <v>3</v>
      </c>
      <c r="U697" s="3" t="s">
        <v>766</v>
      </c>
      <c r="V697">
        <f t="shared" si="30"/>
        <v>0</v>
      </c>
      <c r="W697">
        <f t="shared" si="31"/>
        <v>0</v>
      </c>
      <c r="X697" s="24" t="str">
        <f t="shared" si="32"/>
        <v>NO Flow</v>
      </c>
    </row>
    <row r="698" spans="1:24">
      <c r="A698" s="3" t="s">
        <v>8</v>
      </c>
      <c r="B698" s="3" t="s">
        <v>829</v>
      </c>
      <c r="C698" s="3" t="s">
        <v>238</v>
      </c>
      <c r="D698" s="3" t="s">
        <v>60</v>
      </c>
      <c r="E698" s="12">
        <v>250000</v>
      </c>
      <c r="F698" s="3" t="s">
        <v>60</v>
      </c>
      <c r="G698" s="12">
        <v>250000</v>
      </c>
      <c r="H698" s="12">
        <v>4985.8029999999999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4985.8029999999999</v>
      </c>
      <c r="O698" s="12">
        <v>0</v>
      </c>
      <c r="P698" s="13">
        <v>0</v>
      </c>
      <c r="Q698" s="12">
        <v>0</v>
      </c>
      <c r="R698" s="12">
        <v>4985.8029999999999</v>
      </c>
      <c r="S698" s="12">
        <v>0</v>
      </c>
      <c r="T698" s="24" t="s">
        <v>3</v>
      </c>
      <c r="U698" s="3" t="s">
        <v>766</v>
      </c>
      <c r="V698">
        <f t="shared" si="30"/>
        <v>0</v>
      </c>
      <c r="W698">
        <f t="shared" si="31"/>
        <v>0</v>
      </c>
      <c r="X698" s="24" t="str">
        <f t="shared" si="32"/>
        <v>NO Flow</v>
      </c>
    </row>
    <row r="699" spans="1:24">
      <c r="A699" s="3" t="s">
        <v>61</v>
      </c>
      <c r="B699" s="3" t="s">
        <v>830</v>
      </c>
      <c r="C699" s="3" t="s">
        <v>238</v>
      </c>
      <c r="D699" s="3" t="s">
        <v>60</v>
      </c>
      <c r="E699" s="12">
        <v>250000</v>
      </c>
      <c r="F699" s="3" t="s">
        <v>60</v>
      </c>
      <c r="G699" s="12">
        <v>250000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3">
        <v>0</v>
      </c>
      <c r="Q699" s="12">
        <v>0</v>
      </c>
      <c r="R699" s="12">
        <v>0</v>
      </c>
      <c r="S699" s="12">
        <v>0</v>
      </c>
      <c r="T699" s="24" t="s">
        <v>3</v>
      </c>
      <c r="U699" s="3" t="s">
        <v>766</v>
      </c>
      <c r="V699">
        <f t="shared" si="30"/>
        <v>0</v>
      </c>
      <c r="W699">
        <f t="shared" si="31"/>
        <v>0</v>
      </c>
      <c r="X699" s="24" t="str">
        <f t="shared" si="32"/>
        <v>NO Flow</v>
      </c>
    </row>
    <row r="700" spans="1:24">
      <c r="A700" s="3" t="s">
        <v>6</v>
      </c>
      <c r="B700" s="3" t="s">
        <v>831</v>
      </c>
      <c r="C700" s="3" t="s">
        <v>238</v>
      </c>
      <c r="D700" s="3" t="s">
        <v>60</v>
      </c>
      <c r="E700" s="12">
        <v>250000</v>
      </c>
      <c r="F700" s="3" t="s">
        <v>60</v>
      </c>
      <c r="G700" s="12">
        <v>250000</v>
      </c>
      <c r="H700" s="12">
        <v>-65492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-65492</v>
      </c>
      <c r="O700" s="12">
        <v>0</v>
      </c>
      <c r="P700" s="13">
        <v>0</v>
      </c>
      <c r="Q700" s="12">
        <v>0</v>
      </c>
      <c r="R700" s="12">
        <v>-65492</v>
      </c>
      <c r="S700" s="12">
        <v>0</v>
      </c>
      <c r="T700" s="24" t="s">
        <v>3</v>
      </c>
      <c r="U700" s="3" t="s">
        <v>762</v>
      </c>
      <c r="V700">
        <f t="shared" si="30"/>
        <v>0</v>
      </c>
      <c r="W700">
        <f t="shared" si="31"/>
        <v>0</v>
      </c>
      <c r="X700" s="24" t="str">
        <f t="shared" si="32"/>
        <v>NO Flow</v>
      </c>
    </row>
    <row r="701" spans="1:24">
      <c r="A701" s="3" t="s">
        <v>12</v>
      </c>
      <c r="B701" s="3" t="s">
        <v>832</v>
      </c>
      <c r="C701" s="3" t="s">
        <v>289</v>
      </c>
      <c r="D701" s="3" t="s">
        <v>60</v>
      </c>
      <c r="E701" s="12">
        <v>500000</v>
      </c>
      <c r="F701" s="3" t="s">
        <v>60</v>
      </c>
      <c r="G701" s="12">
        <v>500000</v>
      </c>
      <c r="H701" s="12">
        <v>-1245010.8870000001</v>
      </c>
      <c r="I701" s="12">
        <v>0</v>
      </c>
      <c r="J701" s="12">
        <v>0</v>
      </c>
      <c r="K701" s="12">
        <v>-780000</v>
      </c>
      <c r="L701" s="12">
        <v>0</v>
      </c>
      <c r="M701" s="12">
        <v>0</v>
      </c>
      <c r="N701" s="12">
        <v>-1245010.8870000001</v>
      </c>
      <c r="O701" s="12">
        <v>0</v>
      </c>
      <c r="P701" s="13">
        <v>0</v>
      </c>
      <c r="Q701" s="12">
        <v>0</v>
      </c>
      <c r="R701" s="12">
        <v>-1245010.8870000001</v>
      </c>
      <c r="S701" s="12">
        <v>0</v>
      </c>
      <c r="T701" s="24" t="s">
        <v>3</v>
      </c>
      <c r="U701" s="3" t="s">
        <v>771</v>
      </c>
      <c r="V701">
        <f t="shared" si="30"/>
        <v>0</v>
      </c>
      <c r="W701">
        <f t="shared" si="31"/>
        <v>0</v>
      </c>
      <c r="X701" s="24" t="str">
        <f t="shared" si="32"/>
        <v>NO Flow</v>
      </c>
    </row>
    <row r="702" spans="1:24">
      <c r="A702" s="3" t="s">
        <v>12</v>
      </c>
      <c r="B702" s="3" t="s">
        <v>832</v>
      </c>
      <c r="C702" s="3" t="s">
        <v>289</v>
      </c>
      <c r="D702" s="3" t="s">
        <v>60</v>
      </c>
      <c r="E702" s="12">
        <v>500000</v>
      </c>
      <c r="F702" s="3" t="s">
        <v>60</v>
      </c>
      <c r="G702" s="12">
        <v>500000</v>
      </c>
      <c r="H702" s="12">
        <v>-1245010.8870000001</v>
      </c>
      <c r="I702" s="12">
        <v>0</v>
      </c>
      <c r="J702" s="12">
        <v>0</v>
      </c>
      <c r="K702" s="12">
        <v>-780000</v>
      </c>
      <c r="L702" s="12">
        <v>0</v>
      </c>
      <c r="M702" s="12">
        <v>0</v>
      </c>
      <c r="N702" s="12">
        <v>-1245010.8870000001</v>
      </c>
      <c r="O702" s="12">
        <v>0</v>
      </c>
      <c r="P702" s="13">
        <v>0</v>
      </c>
      <c r="Q702" s="12">
        <v>0</v>
      </c>
      <c r="R702" s="12">
        <v>-1245010.8870000001</v>
      </c>
      <c r="S702" s="12">
        <v>0</v>
      </c>
      <c r="T702" s="24" t="s">
        <v>3</v>
      </c>
      <c r="U702" s="3" t="s">
        <v>768</v>
      </c>
      <c r="V702">
        <f t="shared" si="30"/>
        <v>0</v>
      </c>
      <c r="W702">
        <f t="shared" si="31"/>
        <v>0</v>
      </c>
      <c r="X702" s="24" t="str">
        <f t="shared" si="32"/>
        <v>NO Flow</v>
      </c>
    </row>
    <row r="703" spans="1:24">
      <c r="A703" s="3" t="s">
        <v>11</v>
      </c>
      <c r="B703" s="3" t="s">
        <v>833</v>
      </c>
      <c r="C703" s="3" t="s">
        <v>289</v>
      </c>
      <c r="D703" s="3" t="s">
        <v>60</v>
      </c>
      <c r="E703" s="12">
        <v>500000</v>
      </c>
      <c r="F703" s="3" t="s">
        <v>60</v>
      </c>
      <c r="G703" s="12">
        <v>500000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3">
        <v>0</v>
      </c>
      <c r="Q703" s="12">
        <v>0</v>
      </c>
      <c r="R703" s="12">
        <v>0</v>
      </c>
      <c r="S703" s="12">
        <v>0</v>
      </c>
      <c r="T703" s="24" t="s">
        <v>3</v>
      </c>
      <c r="U703" s="3" t="s">
        <v>766</v>
      </c>
      <c r="V703">
        <f t="shared" si="30"/>
        <v>0</v>
      </c>
      <c r="W703">
        <f t="shared" si="31"/>
        <v>0</v>
      </c>
      <c r="X703" s="24" t="str">
        <f t="shared" si="32"/>
        <v>NO Flow</v>
      </c>
    </row>
    <row r="704" spans="1:24">
      <c r="A704" s="3" t="s">
        <v>20</v>
      </c>
      <c r="B704" s="3" t="s">
        <v>834</v>
      </c>
      <c r="C704" s="3" t="s">
        <v>238</v>
      </c>
      <c r="D704" s="3" t="s">
        <v>60</v>
      </c>
      <c r="E704" s="12">
        <v>250000</v>
      </c>
      <c r="F704" s="3" t="s">
        <v>60</v>
      </c>
      <c r="G704" s="12">
        <v>250000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3">
        <v>0</v>
      </c>
      <c r="Q704" s="12">
        <v>0</v>
      </c>
      <c r="R704" s="12">
        <v>0</v>
      </c>
      <c r="S704" s="12">
        <v>0</v>
      </c>
      <c r="T704" s="24" t="s">
        <v>3</v>
      </c>
      <c r="U704" s="3" t="s">
        <v>766</v>
      </c>
      <c r="V704">
        <f t="shared" si="30"/>
        <v>0</v>
      </c>
      <c r="W704">
        <f t="shared" si="31"/>
        <v>0</v>
      </c>
      <c r="X704" s="24" t="str">
        <f t="shared" si="32"/>
        <v>NO Flow</v>
      </c>
    </row>
    <row r="705" spans="1:24">
      <c r="A705" s="3" t="s">
        <v>178</v>
      </c>
      <c r="B705" s="3" t="s">
        <v>835</v>
      </c>
      <c r="C705" s="3" t="s">
        <v>289</v>
      </c>
      <c r="D705" s="3" t="s">
        <v>60</v>
      </c>
      <c r="E705" s="12">
        <v>500000</v>
      </c>
      <c r="F705" s="3" t="s">
        <v>60</v>
      </c>
      <c r="G705" s="12">
        <v>500000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3">
        <v>0</v>
      </c>
      <c r="Q705" s="12">
        <v>0</v>
      </c>
      <c r="R705" s="12">
        <v>0</v>
      </c>
      <c r="S705" s="12">
        <v>0</v>
      </c>
      <c r="T705" s="24" t="s">
        <v>3</v>
      </c>
      <c r="U705" s="3" t="s">
        <v>766</v>
      </c>
      <c r="V705">
        <f t="shared" si="30"/>
        <v>0</v>
      </c>
      <c r="W705">
        <f t="shared" si="31"/>
        <v>0</v>
      </c>
      <c r="X705" s="24" t="str">
        <f t="shared" si="32"/>
        <v>NO Flow</v>
      </c>
    </row>
    <row r="706" spans="1:24">
      <c r="A706" s="3" t="s">
        <v>64</v>
      </c>
      <c r="B706" s="3" t="s">
        <v>836</v>
      </c>
      <c r="C706" s="3" t="s">
        <v>242</v>
      </c>
      <c r="D706" s="3" t="s">
        <v>60</v>
      </c>
      <c r="E706" s="12">
        <v>100000</v>
      </c>
      <c r="F706" s="3" t="s">
        <v>60</v>
      </c>
      <c r="G706" s="12">
        <v>100000</v>
      </c>
      <c r="H706" s="12">
        <v>-666182.47808795713</v>
      </c>
      <c r="I706" s="12">
        <v>0</v>
      </c>
      <c r="J706" s="12">
        <v>0</v>
      </c>
      <c r="K706" s="12">
        <v>0</v>
      </c>
      <c r="L706" s="12">
        <v>0</v>
      </c>
      <c r="M706" s="12">
        <v>-670000</v>
      </c>
      <c r="N706" s="12">
        <v>-666182.47808795713</v>
      </c>
      <c r="O706" s="12">
        <v>0</v>
      </c>
      <c r="P706" s="13">
        <v>0</v>
      </c>
      <c r="Q706" s="12">
        <v>0</v>
      </c>
      <c r="R706" s="12">
        <v>-666182.47808795713</v>
      </c>
      <c r="S706" s="12">
        <v>-670000</v>
      </c>
      <c r="T706" s="24" t="s">
        <v>3</v>
      </c>
      <c r="U706" s="3" t="s">
        <v>764</v>
      </c>
      <c r="V706">
        <f t="shared" si="30"/>
        <v>1</v>
      </c>
      <c r="W706">
        <f t="shared" si="31"/>
        <v>0</v>
      </c>
      <c r="X706" s="24" t="str">
        <f t="shared" si="32"/>
        <v>Outflow</v>
      </c>
    </row>
    <row r="707" spans="1:24">
      <c r="A707" s="3" t="s">
        <v>45</v>
      </c>
      <c r="B707" s="3" t="s">
        <v>837</v>
      </c>
      <c r="C707" s="3" t="s">
        <v>838</v>
      </c>
      <c r="D707" s="3" t="s">
        <v>60</v>
      </c>
      <c r="E707" s="12">
        <v>250000</v>
      </c>
      <c r="F707" s="3" t="s">
        <v>60</v>
      </c>
      <c r="G707" s="12">
        <v>250000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3">
        <v>0</v>
      </c>
      <c r="Q707" s="12">
        <v>0</v>
      </c>
      <c r="R707" s="12">
        <v>0</v>
      </c>
      <c r="S707" s="12">
        <v>0</v>
      </c>
      <c r="T707" s="24" t="s">
        <v>3</v>
      </c>
      <c r="U707" s="3" t="s">
        <v>766</v>
      </c>
      <c r="V707">
        <f t="shared" ref="V707:V738" si="33">IF(ISERR(SEARCH("Delivery", U707,1)), 0, SEARCH("Delivery", U707,1))</f>
        <v>0</v>
      </c>
      <c r="W707">
        <f t="shared" ref="W707:W738" si="34">IF(ISERR(SEARCH("Recall", U707,1)), 0, SEARCH("Recall", U707,1))</f>
        <v>0</v>
      </c>
      <c r="X707" s="24" t="str">
        <f t="shared" ref="X707:X738" si="35">IF(W707&gt;0,"Inflow", IF(V707&gt;0, "Outflow", "NO Flow"))</f>
        <v>NO Flow</v>
      </c>
    </row>
    <row r="708" spans="1:24">
      <c r="A708" s="3" t="s">
        <v>12</v>
      </c>
      <c r="B708" s="3" t="s">
        <v>839</v>
      </c>
      <c r="C708" s="3" t="s">
        <v>238</v>
      </c>
      <c r="D708" s="3" t="s">
        <v>60</v>
      </c>
      <c r="E708" s="12">
        <v>100000</v>
      </c>
      <c r="F708" s="3" t="s">
        <v>60</v>
      </c>
      <c r="G708" s="12">
        <v>100000</v>
      </c>
      <c r="H708" s="12">
        <v>-159603.12</v>
      </c>
      <c r="I708" s="12">
        <v>0</v>
      </c>
      <c r="J708" s="12">
        <v>0</v>
      </c>
      <c r="K708" s="12">
        <v>0</v>
      </c>
      <c r="L708" s="12">
        <v>0</v>
      </c>
      <c r="M708" s="12">
        <v>-160000</v>
      </c>
      <c r="N708" s="12">
        <v>-159603.12</v>
      </c>
      <c r="O708" s="12">
        <v>0</v>
      </c>
      <c r="P708" s="13">
        <v>0</v>
      </c>
      <c r="Q708" s="12">
        <v>0</v>
      </c>
      <c r="R708" s="12">
        <v>-159603.12</v>
      </c>
      <c r="S708" s="12">
        <v>-160000</v>
      </c>
      <c r="T708" s="24" t="s">
        <v>3</v>
      </c>
      <c r="U708" s="3" t="s">
        <v>769</v>
      </c>
      <c r="V708">
        <f t="shared" si="33"/>
        <v>4</v>
      </c>
      <c r="W708">
        <f t="shared" si="34"/>
        <v>0</v>
      </c>
      <c r="X708" s="24" t="str">
        <f t="shared" si="35"/>
        <v>Outflow</v>
      </c>
    </row>
    <row r="709" spans="1:24">
      <c r="A709" s="3" t="s">
        <v>92</v>
      </c>
      <c r="B709" s="3" t="s">
        <v>980</v>
      </c>
      <c r="C709" s="3" t="s">
        <v>247</v>
      </c>
      <c r="D709" s="3" t="s">
        <v>60</v>
      </c>
      <c r="E709" s="12">
        <v>250000</v>
      </c>
      <c r="F709" s="3" t="s">
        <v>60</v>
      </c>
      <c r="G709" s="12">
        <v>250000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3">
        <v>0</v>
      </c>
      <c r="Q709" s="12">
        <v>0</v>
      </c>
      <c r="R709" s="12">
        <v>0</v>
      </c>
      <c r="S709" s="12">
        <v>0</v>
      </c>
      <c r="T709" s="24" t="s">
        <v>775</v>
      </c>
      <c r="U709" s="3" t="s">
        <v>766</v>
      </c>
      <c r="V709">
        <f t="shared" si="33"/>
        <v>0</v>
      </c>
      <c r="W709">
        <f t="shared" si="34"/>
        <v>0</v>
      </c>
      <c r="X709" s="24" t="str">
        <f t="shared" si="35"/>
        <v>NO Flow</v>
      </c>
    </row>
    <row r="710" spans="1:24">
      <c r="A710" s="3" t="s">
        <v>93</v>
      </c>
      <c r="B710" s="3" t="s">
        <v>981</v>
      </c>
      <c r="C710" s="3" t="s">
        <v>247</v>
      </c>
      <c r="D710" s="3" t="s">
        <v>60</v>
      </c>
      <c r="E710" s="12">
        <v>250000</v>
      </c>
      <c r="F710" s="3" t="s">
        <v>60</v>
      </c>
      <c r="G710" s="12">
        <v>250000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3">
        <v>0</v>
      </c>
      <c r="Q710" s="12">
        <v>0</v>
      </c>
      <c r="R710" s="12">
        <v>0</v>
      </c>
      <c r="S710" s="12">
        <v>0</v>
      </c>
      <c r="T710" s="24" t="s">
        <v>775</v>
      </c>
      <c r="U710" s="3" t="s">
        <v>766</v>
      </c>
      <c r="V710">
        <f t="shared" si="33"/>
        <v>0</v>
      </c>
      <c r="W710">
        <f t="shared" si="34"/>
        <v>0</v>
      </c>
      <c r="X710" s="24" t="str">
        <f t="shared" si="35"/>
        <v>NO Flow</v>
      </c>
    </row>
    <row r="711" spans="1:24">
      <c r="A711" s="3" t="s">
        <v>95</v>
      </c>
      <c r="B711" s="3" t="s">
        <v>982</v>
      </c>
      <c r="C711" s="3" t="s">
        <v>247</v>
      </c>
      <c r="D711" s="3" t="s">
        <v>60</v>
      </c>
      <c r="E711" s="12">
        <v>250000</v>
      </c>
      <c r="F711" s="3" t="s">
        <v>60</v>
      </c>
      <c r="G711" s="12">
        <v>250000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3">
        <v>0</v>
      </c>
      <c r="Q711" s="12">
        <v>0</v>
      </c>
      <c r="R711" s="12">
        <v>0</v>
      </c>
      <c r="S711" s="12">
        <v>0</v>
      </c>
      <c r="T711" s="24" t="s">
        <v>775</v>
      </c>
      <c r="U711" s="3" t="s">
        <v>766</v>
      </c>
      <c r="V711">
        <f t="shared" si="33"/>
        <v>0</v>
      </c>
      <c r="W711">
        <f t="shared" si="34"/>
        <v>0</v>
      </c>
      <c r="X711" s="24" t="str">
        <f t="shared" si="35"/>
        <v>NO Flow</v>
      </c>
    </row>
    <row r="712" spans="1:24">
      <c r="A712" s="3" t="s">
        <v>94</v>
      </c>
      <c r="B712" s="3" t="s">
        <v>983</v>
      </c>
      <c r="C712" s="3" t="s">
        <v>247</v>
      </c>
      <c r="D712" s="3" t="s">
        <v>60</v>
      </c>
      <c r="E712" s="12">
        <v>250000</v>
      </c>
      <c r="F712" s="3" t="s">
        <v>60</v>
      </c>
      <c r="G712" s="12">
        <v>250000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3">
        <v>0</v>
      </c>
      <c r="Q712" s="12">
        <v>0</v>
      </c>
      <c r="R712" s="12">
        <v>0</v>
      </c>
      <c r="S712" s="12">
        <v>0</v>
      </c>
      <c r="T712" s="24" t="s">
        <v>775</v>
      </c>
      <c r="U712" s="3" t="s">
        <v>766</v>
      </c>
      <c r="V712">
        <f t="shared" si="33"/>
        <v>0</v>
      </c>
      <c r="W712">
        <f t="shared" si="34"/>
        <v>0</v>
      </c>
      <c r="X712" s="24" t="str">
        <f t="shared" si="35"/>
        <v>NO Flow</v>
      </c>
    </row>
    <row r="713" spans="1:24">
      <c r="A713" s="3" t="s">
        <v>69</v>
      </c>
      <c r="B713" s="3" t="s">
        <v>984</v>
      </c>
      <c r="C713" s="3" t="s">
        <v>247</v>
      </c>
      <c r="D713" s="3" t="s">
        <v>60</v>
      </c>
      <c r="E713" s="12">
        <v>250000</v>
      </c>
      <c r="F713" s="3" t="s">
        <v>60</v>
      </c>
      <c r="G713" s="12">
        <v>250000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3">
        <v>0</v>
      </c>
      <c r="Q713" s="12">
        <v>0</v>
      </c>
      <c r="R713" s="12">
        <v>0</v>
      </c>
      <c r="S713" s="12">
        <v>0</v>
      </c>
      <c r="T713" s="24" t="s">
        <v>775</v>
      </c>
      <c r="U713" s="3" t="s">
        <v>766</v>
      </c>
      <c r="V713">
        <f t="shared" si="33"/>
        <v>0</v>
      </c>
      <c r="W713">
        <f t="shared" si="34"/>
        <v>0</v>
      </c>
      <c r="X713" s="24" t="str">
        <f t="shared" si="35"/>
        <v>NO Flow</v>
      </c>
    </row>
    <row r="714" spans="1:24">
      <c r="A714" s="3" t="s">
        <v>98</v>
      </c>
      <c r="B714" s="3" t="s">
        <v>985</v>
      </c>
      <c r="C714" s="3" t="s">
        <v>247</v>
      </c>
      <c r="D714" s="3" t="s">
        <v>60</v>
      </c>
      <c r="E714" s="12">
        <v>250000</v>
      </c>
      <c r="F714" s="3" t="s">
        <v>60</v>
      </c>
      <c r="G714" s="12">
        <v>250000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3">
        <v>0</v>
      </c>
      <c r="Q714" s="12">
        <v>0</v>
      </c>
      <c r="R714" s="12">
        <v>0</v>
      </c>
      <c r="S714" s="12">
        <v>0</v>
      </c>
      <c r="T714" s="24" t="s">
        <v>775</v>
      </c>
      <c r="U714" s="3" t="s">
        <v>766</v>
      </c>
      <c r="V714">
        <f t="shared" si="33"/>
        <v>0</v>
      </c>
      <c r="W714">
        <f t="shared" si="34"/>
        <v>0</v>
      </c>
      <c r="X714" s="24" t="str">
        <f t="shared" si="35"/>
        <v>NO Flow</v>
      </c>
    </row>
    <row r="715" spans="1:24">
      <c r="A715" s="3" t="s">
        <v>97</v>
      </c>
      <c r="B715" s="3" t="s">
        <v>986</v>
      </c>
      <c r="C715" s="3" t="s">
        <v>247</v>
      </c>
      <c r="D715" s="3" t="s">
        <v>60</v>
      </c>
      <c r="E715" s="12">
        <v>250000</v>
      </c>
      <c r="F715" s="3" t="s">
        <v>60</v>
      </c>
      <c r="G715" s="12">
        <v>250000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3">
        <v>0</v>
      </c>
      <c r="Q715" s="12">
        <v>0</v>
      </c>
      <c r="R715" s="12">
        <v>0</v>
      </c>
      <c r="S715" s="12">
        <v>0</v>
      </c>
      <c r="T715" s="24" t="s">
        <v>775</v>
      </c>
      <c r="U715" s="3" t="s">
        <v>766</v>
      </c>
      <c r="V715">
        <f t="shared" si="33"/>
        <v>0</v>
      </c>
      <c r="W715">
        <f t="shared" si="34"/>
        <v>0</v>
      </c>
      <c r="X715" s="24" t="str">
        <f t="shared" si="35"/>
        <v>NO Flow</v>
      </c>
    </row>
    <row r="716" spans="1:24">
      <c r="E716" s="12"/>
      <c r="G716" s="12"/>
      <c r="H716" s="12"/>
      <c r="I716" s="12"/>
      <c r="J716" s="12"/>
      <c r="K716" s="12"/>
      <c r="L716" s="12"/>
      <c r="M716" s="12"/>
      <c r="N716" s="12"/>
      <c r="O716" s="12"/>
      <c r="P716" s="13"/>
      <c r="Q716" s="12"/>
      <c r="R716" s="12"/>
      <c r="S716" s="12"/>
      <c r="T716" s="24"/>
      <c r="V716">
        <f t="shared" si="33"/>
        <v>0</v>
      </c>
      <c r="W716">
        <f t="shared" si="34"/>
        <v>0</v>
      </c>
      <c r="X716" s="24" t="str">
        <f t="shared" si="35"/>
        <v>NO Flow</v>
      </c>
    </row>
    <row r="717" spans="1:24">
      <c r="E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  <c r="Q717" s="12"/>
      <c r="R717" s="12"/>
      <c r="S717" s="12"/>
      <c r="T717" s="24"/>
      <c r="V717">
        <f t="shared" si="33"/>
        <v>0</v>
      </c>
      <c r="W717">
        <f t="shared" si="34"/>
        <v>0</v>
      </c>
      <c r="X717" s="24" t="str">
        <f t="shared" si="35"/>
        <v>NO Flow</v>
      </c>
    </row>
    <row r="718" spans="1:24">
      <c r="E718" s="12"/>
      <c r="G718" s="12"/>
      <c r="H718" s="12"/>
      <c r="I718" s="12"/>
      <c r="J718" s="12"/>
      <c r="K718" s="12"/>
      <c r="L718" s="12"/>
      <c r="M718" s="12"/>
      <c r="N718" s="12"/>
      <c r="O718" s="12"/>
      <c r="P718" s="13"/>
      <c r="Q718" s="12"/>
      <c r="R718" s="12"/>
      <c r="S718" s="12"/>
      <c r="T718" s="24"/>
      <c r="V718">
        <f t="shared" si="33"/>
        <v>0</v>
      </c>
      <c r="W718">
        <f t="shared" si="34"/>
        <v>0</v>
      </c>
      <c r="X718" s="24" t="str">
        <f t="shared" si="35"/>
        <v>NO Flow</v>
      </c>
    </row>
    <row r="719" spans="1:24">
      <c r="E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  <c r="Q719" s="12"/>
      <c r="R719" s="12"/>
      <c r="S719" s="12"/>
      <c r="T719" s="24"/>
      <c r="V719">
        <f t="shared" si="33"/>
        <v>0</v>
      </c>
      <c r="W719">
        <f t="shared" si="34"/>
        <v>0</v>
      </c>
      <c r="X719" s="24" t="str">
        <f t="shared" si="35"/>
        <v>NO Flow</v>
      </c>
    </row>
    <row r="720" spans="1:24">
      <c r="E720" s="12"/>
      <c r="G720" s="12"/>
      <c r="H720" s="12"/>
      <c r="I720" s="12"/>
      <c r="J720" s="12"/>
      <c r="K720" s="12"/>
      <c r="L720" s="12"/>
      <c r="M720" s="12"/>
      <c r="N720" s="12"/>
      <c r="O720" s="12"/>
      <c r="P720" s="13"/>
      <c r="Q720" s="12"/>
      <c r="R720" s="12"/>
      <c r="S720" s="12"/>
      <c r="T720" s="24"/>
      <c r="V720">
        <f t="shared" si="33"/>
        <v>0</v>
      </c>
      <c r="W720">
        <f t="shared" si="34"/>
        <v>0</v>
      </c>
      <c r="X720" s="24" t="str">
        <f t="shared" si="35"/>
        <v>NO Flow</v>
      </c>
    </row>
    <row r="721" spans="5:24">
      <c r="E721" s="12"/>
      <c r="G721" s="12"/>
      <c r="H721" s="12"/>
      <c r="I721" s="12"/>
      <c r="J721" s="12"/>
      <c r="K721" s="12"/>
      <c r="L721" s="12"/>
      <c r="M721" s="12"/>
      <c r="N721" s="12"/>
      <c r="O721" s="12"/>
      <c r="P721" s="13"/>
      <c r="Q721" s="12"/>
      <c r="R721" s="12"/>
      <c r="S721" s="12"/>
      <c r="T721" s="24"/>
      <c r="V721">
        <f t="shared" si="33"/>
        <v>0</v>
      </c>
      <c r="W721">
        <f t="shared" si="34"/>
        <v>0</v>
      </c>
      <c r="X721" s="24" t="str">
        <f t="shared" si="35"/>
        <v>NO Flow</v>
      </c>
    </row>
    <row r="722" spans="5:24">
      <c r="E722" s="12"/>
      <c r="G722" s="12"/>
      <c r="H722" s="12"/>
      <c r="I722" s="12"/>
      <c r="J722" s="12"/>
      <c r="K722" s="12"/>
      <c r="L722" s="12"/>
      <c r="M722" s="12"/>
      <c r="N722" s="12"/>
      <c r="O722" s="12"/>
      <c r="P722" s="13"/>
      <c r="Q722" s="12"/>
      <c r="R722" s="12"/>
      <c r="S722" s="12"/>
      <c r="T722" s="24"/>
      <c r="V722">
        <f t="shared" si="33"/>
        <v>0</v>
      </c>
      <c r="W722">
        <f t="shared" si="34"/>
        <v>0</v>
      </c>
      <c r="X722" s="24" t="str">
        <f t="shared" si="35"/>
        <v>NO Flow</v>
      </c>
    </row>
    <row r="723" spans="5:24">
      <c r="E723" s="12"/>
      <c r="G723" s="12"/>
      <c r="H723" s="12"/>
      <c r="I723" s="12"/>
      <c r="J723" s="12"/>
      <c r="K723" s="12"/>
      <c r="L723" s="12"/>
      <c r="M723" s="12"/>
      <c r="N723" s="12"/>
      <c r="O723" s="12"/>
      <c r="P723" s="13"/>
      <c r="Q723" s="12"/>
      <c r="R723" s="12"/>
      <c r="S723" s="12"/>
      <c r="T723" s="24"/>
      <c r="V723">
        <f t="shared" si="33"/>
        <v>0</v>
      </c>
      <c r="W723">
        <f t="shared" si="34"/>
        <v>0</v>
      </c>
      <c r="X723" s="24" t="str">
        <f t="shared" si="35"/>
        <v>NO Flow</v>
      </c>
    </row>
    <row r="724" spans="5:24">
      <c r="E724" s="12"/>
      <c r="G724" s="12"/>
      <c r="H724" s="12"/>
      <c r="I724" s="12"/>
      <c r="J724" s="12"/>
      <c r="K724" s="12"/>
      <c r="L724" s="12"/>
      <c r="M724" s="12"/>
      <c r="N724" s="12"/>
      <c r="O724" s="12"/>
      <c r="P724" s="13"/>
      <c r="Q724" s="12"/>
      <c r="R724" s="12"/>
      <c r="S724" s="12"/>
      <c r="T724" s="24"/>
      <c r="V724">
        <f t="shared" si="33"/>
        <v>0</v>
      </c>
      <c r="W724">
        <f t="shared" si="34"/>
        <v>0</v>
      </c>
      <c r="X724" s="24" t="str">
        <f t="shared" si="35"/>
        <v>NO Flow</v>
      </c>
    </row>
    <row r="725" spans="5:24">
      <c r="E725" s="12"/>
      <c r="G725" s="12"/>
      <c r="H725" s="12"/>
      <c r="I725" s="12"/>
      <c r="J725" s="12"/>
      <c r="K725" s="12"/>
      <c r="L725" s="12"/>
      <c r="M725" s="12"/>
      <c r="N725" s="12"/>
      <c r="O725" s="12"/>
      <c r="P725" s="13"/>
      <c r="Q725" s="12"/>
      <c r="R725" s="12"/>
      <c r="S725" s="12"/>
      <c r="T725" s="24"/>
      <c r="V725">
        <f t="shared" si="33"/>
        <v>0</v>
      </c>
      <c r="W725">
        <f t="shared" si="34"/>
        <v>0</v>
      </c>
      <c r="X725" s="24" t="str">
        <f t="shared" si="35"/>
        <v>NO Flow</v>
      </c>
    </row>
    <row r="726" spans="5:24">
      <c r="E726" s="12"/>
      <c r="G726" s="12"/>
      <c r="H726" s="12"/>
      <c r="I726" s="12"/>
      <c r="J726" s="12"/>
      <c r="K726" s="12"/>
      <c r="L726" s="12"/>
      <c r="M726" s="12"/>
      <c r="N726" s="12"/>
      <c r="O726" s="12"/>
      <c r="P726" s="13"/>
      <c r="Q726" s="12"/>
      <c r="R726" s="12"/>
      <c r="S726" s="12"/>
      <c r="T726" s="24"/>
      <c r="V726">
        <f t="shared" si="33"/>
        <v>0</v>
      </c>
      <c r="W726">
        <f t="shared" si="34"/>
        <v>0</v>
      </c>
      <c r="X726" s="24" t="str">
        <f t="shared" si="35"/>
        <v>NO Flow</v>
      </c>
    </row>
    <row r="727" spans="5:24">
      <c r="E727" s="12"/>
      <c r="G727" s="12"/>
      <c r="H727" s="12"/>
      <c r="I727" s="12"/>
      <c r="J727" s="12"/>
      <c r="K727" s="12"/>
      <c r="L727" s="12"/>
      <c r="M727" s="12"/>
      <c r="N727" s="12"/>
      <c r="O727" s="12"/>
      <c r="P727" s="13"/>
      <c r="Q727" s="12"/>
      <c r="R727" s="12"/>
      <c r="S727" s="12"/>
      <c r="T727" s="24"/>
      <c r="V727">
        <f t="shared" si="33"/>
        <v>0</v>
      </c>
      <c r="W727">
        <f t="shared" si="34"/>
        <v>0</v>
      </c>
      <c r="X727" s="24" t="str">
        <f t="shared" si="35"/>
        <v>NO Flow</v>
      </c>
    </row>
    <row r="728" spans="5:24">
      <c r="E728" s="12"/>
      <c r="G728" s="12"/>
      <c r="H728" s="12"/>
      <c r="I728" s="12"/>
      <c r="J728" s="12"/>
      <c r="K728" s="12"/>
      <c r="L728" s="12"/>
      <c r="M728" s="12"/>
      <c r="N728" s="12"/>
      <c r="O728" s="12"/>
      <c r="P728" s="13"/>
      <c r="Q728" s="12"/>
      <c r="R728" s="12"/>
      <c r="S728" s="12"/>
      <c r="T728" s="24"/>
      <c r="V728">
        <f t="shared" si="33"/>
        <v>0</v>
      </c>
      <c r="W728">
        <f t="shared" si="34"/>
        <v>0</v>
      </c>
      <c r="X728" s="24" t="str">
        <f t="shared" si="35"/>
        <v>NO Flow</v>
      </c>
    </row>
    <row r="729" spans="5:24">
      <c r="E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  <c r="Q729" s="12"/>
      <c r="R729" s="12"/>
      <c r="S729" s="12"/>
      <c r="T729" s="24"/>
      <c r="V729">
        <f t="shared" si="33"/>
        <v>0</v>
      </c>
      <c r="W729">
        <f t="shared" si="34"/>
        <v>0</v>
      </c>
      <c r="X729" s="24" t="str">
        <f t="shared" si="35"/>
        <v>NO Flow</v>
      </c>
    </row>
    <row r="730" spans="5:24">
      <c r="E730" s="12"/>
      <c r="G730" s="12"/>
      <c r="H730" s="12"/>
      <c r="I730" s="12"/>
      <c r="J730" s="12"/>
      <c r="K730" s="12"/>
      <c r="L730" s="12"/>
      <c r="M730" s="12"/>
      <c r="N730" s="12"/>
      <c r="O730" s="12"/>
      <c r="P730" s="13"/>
      <c r="Q730" s="12"/>
      <c r="R730" s="12"/>
      <c r="S730" s="12"/>
      <c r="T730" s="24"/>
      <c r="V730">
        <f t="shared" si="33"/>
        <v>0</v>
      </c>
      <c r="W730">
        <f t="shared" si="34"/>
        <v>0</v>
      </c>
      <c r="X730" s="24" t="str">
        <f t="shared" si="35"/>
        <v>NO Flow</v>
      </c>
    </row>
    <row r="731" spans="5:24">
      <c r="E731" s="12"/>
      <c r="G731" s="12"/>
      <c r="H731" s="12"/>
      <c r="I731" s="12"/>
      <c r="J731" s="12"/>
      <c r="K731" s="12"/>
      <c r="L731" s="12"/>
      <c r="M731" s="12"/>
      <c r="N731" s="12"/>
      <c r="O731" s="12"/>
      <c r="P731" s="13"/>
      <c r="Q731" s="12"/>
      <c r="R731" s="12"/>
      <c r="S731" s="12"/>
      <c r="T731" s="24"/>
      <c r="V731">
        <f t="shared" si="33"/>
        <v>0</v>
      </c>
      <c r="W731">
        <f t="shared" si="34"/>
        <v>0</v>
      </c>
      <c r="X731" s="24" t="str">
        <f t="shared" si="35"/>
        <v>NO Flow</v>
      </c>
    </row>
    <row r="732" spans="5:24">
      <c r="E732" s="12"/>
      <c r="G732" s="12"/>
      <c r="H732" s="12"/>
      <c r="I732" s="12"/>
      <c r="J732" s="12"/>
      <c r="K732" s="12"/>
      <c r="L732" s="12"/>
      <c r="M732" s="12"/>
      <c r="N732" s="12"/>
      <c r="O732" s="12"/>
      <c r="P732" s="13"/>
      <c r="Q732" s="12"/>
      <c r="R732" s="12"/>
      <c r="S732" s="12"/>
      <c r="T732" s="24"/>
      <c r="V732">
        <f t="shared" si="33"/>
        <v>0</v>
      </c>
      <c r="W732">
        <f t="shared" si="34"/>
        <v>0</v>
      </c>
      <c r="X732" s="24" t="str">
        <f t="shared" si="35"/>
        <v>NO Flow</v>
      </c>
    </row>
    <row r="733" spans="5:24">
      <c r="E733" s="12"/>
      <c r="G733" s="12"/>
      <c r="H733" s="12"/>
      <c r="I733" s="12"/>
      <c r="J733" s="12"/>
      <c r="K733" s="12"/>
      <c r="L733" s="12"/>
      <c r="M733" s="12"/>
      <c r="N733" s="12"/>
      <c r="O733" s="12"/>
      <c r="P733" s="13"/>
      <c r="Q733" s="12"/>
      <c r="R733" s="12"/>
      <c r="S733" s="12"/>
      <c r="T733" s="24"/>
      <c r="V733">
        <f t="shared" si="33"/>
        <v>0</v>
      </c>
      <c r="W733">
        <f t="shared" si="34"/>
        <v>0</v>
      </c>
      <c r="X733" s="24" t="str">
        <f t="shared" si="35"/>
        <v>NO Flow</v>
      </c>
    </row>
    <row r="734" spans="5:24">
      <c r="E734" s="12"/>
      <c r="G734" s="12"/>
      <c r="H734" s="12"/>
      <c r="I734" s="12"/>
      <c r="J734" s="12"/>
      <c r="K734" s="12"/>
      <c r="L734" s="12"/>
      <c r="M734" s="12"/>
      <c r="N734" s="12"/>
      <c r="O734" s="12"/>
      <c r="P734" s="13"/>
      <c r="Q734" s="12"/>
      <c r="R734" s="12"/>
      <c r="S734" s="12"/>
      <c r="T734" s="24"/>
      <c r="V734">
        <f t="shared" si="33"/>
        <v>0</v>
      </c>
      <c r="W734">
        <f t="shared" si="34"/>
        <v>0</v>
      </c>
      <c r="X734" s="24" t="str">
        <f t="shared" si="35"/>
        <v>NO Flow</v>
      </c>
    </row>
    <row r="735" spans="5:24">
      <c r="E735" s="12"/>
      <c r="G735" s="12"/>
      <c r="H735" s="12"/>
      <c r="I735" s="12"/>
      <c r="J735" s="12"/>
      <c r="K735" s="12"/>
      <c r="L735" s="12"/>
      <c r="M735" s="12"/>
      <c r="N735" s="12"/>
      <c r="O735" s="12"/>
      <c r="P735" s="13"/>
      <c r="Q735" s="12"/>
      <c r="R735" s="12"/>
      <c r="S735" s="12"/>
      <c r="T735" s="24"/>
      <c r="V735">
        <f t="shared" si="33"/>
        <v>0</v>
      </c>
      <c r="W735">
        <f t="shared" si="34"/>
        <v>0</v>
      </c>
      <c r="X735" s="24" t="str">
        <f t="shared" si="35"/>
        <v>NO Flow</v>
      </c>
    </row>
    <row r="736" spans="5:24">
      <c r="E736" s="12"/>
      <c r="G736" s="12"/>
      <c r="H736" s="12"/>
      <c r="I736" s="12"/>
      <c r="J736" s="12"/>
      <c r="K736" s="12"/>
      <c r="L736" s="12"/>
      <c r="M736" s="12"/>
      <c r="N736" s="12"/>
      <c r="O736" s="12"/>
      <c r="P736" s="13"/>
      <c r="Q736" s="12"/>
      <c r="R736" s="12"/>
      <c r="S736" s="12"/>
      <c r="T736" s="24"/>
      <c r="V736">
        <f t="shared" si="33"/>
        <v>0</v>
      </c>
      <c r="W736">
        <f t="shared" si="34"/>
        <v>0</v>
      </c>
      <c r="X736" s="24" t="str">
        <f t="shared" si="35"/>
        <v>NO Flow</v>
      </c>
    </row>
    <row r="737" spans="20:24">
      <c r="T737" s="24"/>
      <c r="V737">
        <f t="shared" si="33"/>
        <v>0</v>
      </c>
      <c r="W737">
        <f t="shared" si="34"/>
        <v>0</v>
      </c>
      <c r="X737" s="24" t="str">
        <f t="shared" si="35"/>
        <v>NO Flow</v>
      </c>
    </row>
    <row r="738" spans="20:24">
      <c r="T738" s="24"/>
      <c r="V738">
        <f t="shared" si="33"/>
        <v>0</v>
      </c>
      <c r="W738">
        <f t="shared" si="34"/>
        <v>0</v>
      </c>
      <c r="X738" s="24" t="str">
        <f t="shared" si="35"/>
        <v>NO Flow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theme="7"/>
  </sheetPr>
  <dimension ref="A1:E114"/>
  <sheetViews>
    <sheetView workbookViewId="0">
      <selection activeCell="A40" sqref="A40"/>
    </sheetView>
  </sheetViews>
  <sheetFormatPr defaultColWidth="8.85546875" defaultRowHeight="12.75"/>
  <cols>
    <col min="1" max="5" width="19" style="3" customWidth="1"/>
    <col min="6" max="16384" width="8.85546875" style="3"/>
  </cols>
  <sheetData>
    <row r="1" spans="1:5" ht="15">
      <c r="A1" s="84" t="s">
        <v>1255</v>
      </c>
      <c r="B1" s="2" t="s">
        <v>1139</v>
      </c>
      <c r="C1" s="2" t="s">
        <v>1140</v>
      </c>
      <c r="D1" s="2" t="s">
        <v>1141</v>
      </c>
      <c r="E1" s="2" t="s">
        <v>1142</v>
      </c>
    </row>
    <row r="2" spans="1:5">
      <c r="A2" s="85" t="s">
        <v>1256</v>
      </c>
      <c r="B2" s="28">
        <v>9617594989.5599995</v>
      </c>
      <c r="C2" s="28">
        <v>6618057196</v>
      </c>
      <c r="D2" s="28">
        <v>147298683.16</v>
      </c>
      <c r="E2" s="28">
        <v>147835804.93000001</v>
      </c>
    </row>
    <row r="3" spans="1:5">
      <c r="A3" s="85" t="s">
        <v>1143</v>
      </c>
      <c r="B3" s="5">
        <v>167378968.38</v>
      </c>
      <c r="C3" s="5">
        <v>167670326.30000001</v>
      </c>
      <c r="D3" s="5">
        <v>50615791</v>
      </c>
      <c r="E3" s="5">
        <v>50615791</v>
      </c>
    </row>
    <row r="4" spans="1:5">
      <c r="A4" s="85" t="s">
        <v>1144</v>
      </c>
      <c r="B4" s="5">
        <v>8762296.3200000003</v>
      </c>
      <c r="C4" s="5">
        <v>8762296.3200000003</v>
      </c>
      <c r="D4" s="5">
        <v>-7562.43</v>
      </c>
      <c r="E4" s="5">
        <v>-7562.43</v>
      </c>
    </row>
    <row r="5" spans="1:5">
      <c r="A5" s="85" t="s">
        <v>1145</v>
      </c>
      <c r="B5" s="5">
        <v>2465976.7999999998</v>
      </c>
      <c r="C5" s="5">
        <v>2465976.7999999998</v>
      </c>
      <c r="D5" s="5">
        <v>0</v>
      </c>
      <c r="E5" s="5">
        <v>0</v>
      </c>
    </row>
    <row r="6" spans="1:5">
      <c r="A6" s="85" t="s">
        <v>1146</v>
      </c>
      <c r="B6" s="5">
        <v>6865375.04</v>
      </c>
      <c r="C6" s="5">
        <v>7261543.7699999996</v>
      </c>
      <c r="D6" s="5">
        <v>1689974.8</v>
      </c>
      <c r="E6" s="5">
        <v>1689974.8</v>
      </c>
    </row>
    <row r="7" spans="1:5">
      <c r="A7" s="85" t="s">
        <v>1147</v>
      </c>
      <c r="B7" s="5">
        <v>3377014.96</v>
      </c>
      <c r="C7" s="5">
        <v>3377014.96</v>
      </c>
      <c r="D7" s="5">
        <v>0</v>
      </c>
      <c r="E7" s="5">
        <v>0</v>
      </c>
    </row>
    <row r="8" spans="1:5">
      <c r="A8" s="85" t="s">
        <v>1148</v>
      </c>
      <c r="B8" s="5">
        <v>785.44</v>
      </c>
      <c r="C8" s="5">
        <v>785.44</v>
      </c>
      <c r="D8" s="5">
        <v>0</v>
      </c>
      <c r="E8" s="5">
        <v>0</v>
      </c>
    </row>
    <row r="9" spans="1:5">
      <c r="A9" s="85" t="s">
        <v>1149</v>
      </c>
      <c r="B9" s="5">
        <v>10089583.49</v>
      </c>
      <c r="C9" s="5">
        <v>10089583.49</v>
      </c>
      <c r="D9" s="5">
        <v>0</v>
      </c>
      <c r="E9" s="5">
        <v>0</v>
      </c>
    </row>
    <row r="10" spans="1:5">
      <c r="A10" s="85" t="s">
        <v>1150</v>
      </c>
      <c r="B10" s="5">
        <v>-296080.7</v>
      </c>
      <c r="C10" s="5">
        <v>18190284.760000002</v>
      </c>
      <c r="D10" s="5">
        <v>4280000</v>
      </c>
      <c r="E10" s="5">
        <v>4280000</v>
      </c>
    </row>
    <row r="11" spans="1:5">
      <c r="A11" s="85" t="s">
        <v>1151</v>
      </c>
      <c r="B11" s="5">
        <v>158635785.37</v>
      </c>
      <c r="C11" s="5">
        <v>158636332.06999999</v>
      </c>
      <c r="D11" s="5">
        <v>37478330.049999997</v>
      </c>
      <c r="E11" s="5">
        <v>37478330.049999997</v>
      </c>
    </row>
    <row r="12" spans="1:5">
      <c r="A12" s="85" t="s">
        <v>1152</v>
      </c>
      <c r="B12" s="5">
        <v>0</v>
      </c>
      <c r="C12" s="5">
        <v>0</v>
      </c>
      <c r="D12" s="5">
        <v>0</v>
      </c>
      <c r="E12" s="5">
        <v>0</v>
      </c>
    </row>
    <row r="13" spans="1:5">
      <c r="A13" s="85" t="s">
        <v>1153</v>
      </c>
      <c r="B13" s="5">
        <v>0</v>
      </c>
      <c r="C13" s="5">
        <v>0</v>
      </c>
      <c r="D13" s="5">
        <v>0</v>
      </c>
      <c r="E13" s="5">
        <v>0</v>
      </c>
    </row>
    <row r="14" spans="1:5">
      <c r="A14" s="85" t="s">
        <v>1154</v>
      </c>
      <c r="B14" s="5">
        <v>145377988.56999999</v>
      </c>
      <c r="C14" s="5">
        <v>147247745.08000001</v>
      </c>
      <c r="D14" s="5">
        <v>28347831.359999999</v>
      </c>
      <c r="E14" s="5">
        <v>28347831.359999999</v>
      </c>
    </row>
    <row r="15" spans="1:5">
      <c r="A15" s="85" t="s">
        <v>1155</v>
      </c>
      <c r="B15" s="5">
        <v>1377403.7</v>
      </c>
      <c r="C15" s="5">
        <v>1377403.7</v>
      </c>
      <c r="D15" s="5">
        <v>749258.99</v>
      </c>
      <c r="E15" s="5">
        <v>749258.99</v>
      </c>
    </row>
    <row r="16" spans="1:5">
      <c r="A16" s="85" t="s">
        <v>1156</v>
      </c>
      <c r="B16" s="5">
        <v>2991328.71</v>
      </c>
      <c r="C16" s="5">
        <v>2991328.71</v>
      </c>
      <c r="D16" s="5">
        <v>1474964.2</v>
      </c>
      <c r="E16" s="5">
        <v>1474964.2</v>
      </c>
    </row>
    <row r="17" spans="1:5">
      <c r="A17" s="85" t="s">
        <v>1157</v>
      </c>
      <c r="B17" s="5">
        <v>1955876.92</v>
      </c>
      <c r="C17" s="5">
        <v>1953087.86</v>
      </c>
      <c r="D17" s="5">
        <v>1008.1</v>
      </c>
      <c r="E17" s="5">
        <v>3797.16</v>
      </c>
    </row>
    <row r="18" spans="1:5">
      <c r="A18" s="85" t="s">
        <v>1158</v>
      </c>
      <c r="B18" s="5">
        <v>8297814.3499999996</v>
      </c>
      <c r="C18" s="5">
        <v>8297814.3499999996</v>
      </c>
      <c r="D18" s="5">
        <v>273603.28999999998</v>
      </c>
      <c r="E18" s="5">
        <v>273603.28999999998</v>
      </c>
    </row>
    <row r="19" spans="1:5">
      <c r="A19" s="85" t="s">
        <v>1159</v>
      </c>
      <c r="B19" s="5">
        <v>575284.59</v>
      </c>
      <c r="C19" s="5">
        <v>575284.59</v>
      </c>
      <c r="D19" s="5">
        <v>34284.81</v>
      </c>
      <c r="E19" s="5">
        <v>34284.81</v>
      </c>
    </row>
    <row r="20" spans="1:5">
      <c r="A20" s="85" t="s">
        <v>1160</v>
      </c>
      <c r="B20" s="5">
        <v>282389.06</v>
      </c>
      <c r="C20" s="5">
        <v>282389.06</v>
      </c>
      <c r="D20" s="5">
        <v>32246</v>
      </c>
      <c r="E20" s="5">
        <v>32246</v>
      </c>
    </row>
    <row r="21" spans="1:5">
      <c r="A21" s="85" t="s">
        <v>1161</v>
      </c>
      <c r="B21" s="5">
        <v>539689.68000000005</v>
      </c>
      <c r="C21" s="5">
        <v>539689.68000000005</v>
      </c>
      <c r="D21" s="5">
        <v>25822.55</v>
      </c>
      <c r="E21" s="5">
        <v>25822.55</v>
      </c>
    </row>
    <row r="22" spans="1:5">
      <c r="A22" s="85" t="s">
        <v>1162</v>
      </c>
      <c r="B22" s="5">
        <v>1244676.51</v>
      </c>
      <c r="C22" s="5">
        <v>1243840.04</v>
      </c>
      <c r="D22" s="5">
        <v>465728.84</v>
      </c>
      <c r="E22" s="5">
        <v>465728.84</v>
      </c>
    </row>
    <row r="23" spans="1:5">
      <c r="A23" s="85" t="s">
        <v>1163</v>
      </c>
      <c r="B23" s="5">
        <v>5163922.5599999996</v>
      </c>
      <c r="C23" s="5">
        <v>5163922.5599999996</v>
      </c>
      <c r="D23" s="5">
        <v>770935.25</v>
      </c>
      <c r="E23" s="5">
        <v>770935.25</v>
      </c>
    </row>
    <row r="24" spans="1:5">
      <c r="A24" s="85" t="s">
        <v>1164</v>
      </c>
      <c r="B24" s="5">
        <v>23345563.57</v>
      </c>
      <c r="C24" s="5">
        <v>23331446.390000001</v>
      </c>
      <c r="D24" s="5">
        <v>198289.15</v>
      </c>
      <c r="E24" s="5">
        <v>212406.33</v>
      </c>
    </row>
    <row r="25" spans="1:5">
      <c r="A25" s="85" t="s">
        <v>1165</v>
      </c>
      <c r="B25" s="5">
        <v>36235445</v>
      </c>
      <c r="C25" s="5">
        <v>36226507.5</v>
      </c>
      <c r="D25" s="5">
        <v>38949.17</v>
      </c>
      <c r="E25" s="5">
        <v>47886.67</v>
      </c>
    </row>
    <row r="26" spans="1:5">
      <c r="A26" s="85" t="s">
        <v>1166</v>
      </c>
      <c r="B26" s="5">
        <v>482293.85</v>
      </c>
      <c r="C26" s="5">
        <v>482293.85</v>
      </c>
      <c r="D26" s="5">
        <v>0</v>
      </c>
      <c r="E26" s="5">
        <v>0</v>
      </c>
    </row>
    <row r="27" spans="1:5">
      <c r="A27" s="85" t="s">
        <v>1167</v>
      </c>
      <c r="B27" s="5">
        <v>535144.44999999995</v>
      </c>
      <c r="C27" s="5">
        <v>535058</v>
      </c>
      <c r="D27" s="5">
        <v>0</v>
      </c>
      <c r="E27" s="5">
        <v>0</v>
      </c>
    </row>
    <row r="28" spans="1:5">
      <c r="A28" s="85" t="s">
        <v>1168</v>
      </c>
      <c r="B28" s="5">
        <v>0.03</v>
      </c>
      <c r="C28" s="5">
        <v>0.03</v>
      </c>
      <c r="D28" s="5">
        <v>0</v>
      </c>
      <c r="E28" s="5">
        <v>0</v>
      </c>
    </row>
    <row r="29" spans="1:5">
      <c r="A29" s="85" t="s">
        <v>1169</v>
      </c>
      <c r="B29" s="5">
        <v>-0.03</v>
      </c>
      <c r="C29" s="5">
        <v>-0.03</v>
      </c>
      <c r="D29" s="5">
        <v>0</v>
      </c>
      <c r="E29" s="5">
        <v>0</v>
      </c>
    </row>
    <row r="30" spans="1:5">
      <c r="A30" s="85" t="s">
        <v>1170</v>
      </c>
      <c r="B30" s="5">
        <v>13041307.380000001</v>
      </c>
      <c r="C30" s="5">
        <v>13041307.380000001</v>
      </c>
      <c r="D30" s="5">
        <v>0</v>
      </c>
      <c r="E30" s="5">
        <v>0</v>
      </c>
    </row>
    <row r="31" spans="1:5">
      <c r="A31" s="85" t="s">
        <v>1171</v>
      </c>
      <c r="B31" s="5">
        <v>6558713.5999999996</v>
      </c>
      <c r="C31" s="5">
        <v>6555768.29</v>
      </c>
      <c r="D31" s="5">
        <v>-7130.02</v>
      </c>
      <c r="E31" s="5">
        <v>-4184.71</v>
      </c>
    </row>
    <row r="32" spans="1:5">
      <c r="A32" s="85" t="s">
        <v>1172</v>
      </c>
      <c r="B32" s="5">
        <v>5114544.58</v>
      </c>
      <c r="C32" s="5">
        <v>5114544.58</v>
      </c>
      <c r="D32" s="5">
        <v>0.03</v>
      </c>
      <c r="E32" s="5">
        <v>0.03</v>
      </c>
    </row>
    <row r="33" spans="1:5">
      <c r="A33" s="85" t="s">
        <v>1173</v>
      </c>
      <c r="B33" s="5">
        <v>895720.53</v>
      </c>
      <c r="C33" s="5">
        <v>895720.53</v>
      </c>
      <c r="D33" s="5">
        <v>7961.36</v>
      </c>
      <c r="E33" s="5">
        <v>7961.36</v>
      </c>
    </row>
    <row r="34" spans="1:5">
      <c r="A34" s="85" t="s">
        <v>1174</v>
      </c>
      <c r="B34" s="5">
        <v>461208.6</v>
      </c>
      <c r="C34" s="5">
        <v>461208.6</v>
      </c>
      <c r="D34" s="5">
        <v>0</v>
      </c>
      <c r="E34" s="5">
        <v>0</v>
      </c>
    </row>
    <row r="35" spans="1:5">
      <c r="A35" s="85" t="s">
        <v>1175</v>
      </c>
      <c r="B35" s="5">
        <v>393960.58</v>
      </c>
      <c r="C35" s="5">
        <v>393960.58</v>
      </c>
      <c r="D35" s="5">
        <v>0</v>
      </c>
      <c r="E35" s="5">
        <v>0</v>
      </c>
    </row>
    <row r="36" spans="1:5">
      <c r="A36" s="85" t="s">
        <v>1176</v>
      </c>
      <c r="B36" s="5">
        <v>0</v>
      </c>
      <c r="C36" s="5">
        <v>0</v>
      </c>
      <c r="D36" s="5">
        <v>0</v>
      </c>
      <c r="E36" s="5">
        <v>0</v>
      </c>
    </row>
    <row r="37" spans="1:5">
      <c r="A37" s="85" t="s">
        <v>1177</v>
      </c>
      <c r="B37" s="5">
        <v>205713.68</v>
      </c>
      <c r="C37" s="5">
        <v>205713.68</v>
      </c>
      <c r="D37" s="5">
        <v>0</v>
      </c>
      <c r="E37" s="5">
        <v>0</v>
      </c>
    </row>
    <row r="38" spans="1:5">
      <c r="A38" s="85" t="s">
        <v>1178</v>
      </c>
      <c r="B38" s="5">
        <v>0.05</v>
      </c>
      <c r="C38" s="5">
        <v>0.05</v>
      </c>
      <c r="D38" s="5">
        <v>0</v>
      </c>
      <c r="E38" s="5">
        <v>0</v>
      </c>
    </row>
    <row r="39" spans="1:5">
      <c r="A39" s="85" t="s">
        <v>1179</v>
      </c>
      <c r="B39" s="5">
        <v>318966.13</v>
      </c>
      <c r="C39" s="5">
        <v>319198.02</v>
      </c>
      <c r="D39" s="5">
        <v>7015.66</v>
      </c>
      <c r="E39" s="5">
        <v>7015.66</v>
      </c>
    </row>
    <row r="40" spans="1:5">
      <c r="A40" s="85" t="s">
        <v>1180</v>
      </c>
      <c r="B40" s="5">
        <v>669609.11</v>
      </c>
      <c r="C40" s="5">
        <v>669762.28</v>
      </c>
      <c r="D40" s="5">
        <v>330000</v>
      </c>
      <c r="E40" s="5">
        <v>330000</v>
      </c>
    </row>
    <row r="41" spans="1:5">
      <c r="A41" s="85" t="s">
        <v>1181</v>
      </c>
      <c r="B41" s="5">
        <v>43610.19</v>
      </c>
      <c r="C41" s="5">
        <v>43650.61</v>
      </c>
      <c r="D41" s="5">
        <v>140000</v>
      </c>
      <c r="E41" s="5">
        <v>140000</v>
      </c>
    </row>
    <row r="42" spans="1:5">
      <c r="A42" s="85" t="s">
        <v>1182</v>
      </c>
      <c r="B42" s="5">
        <v>246605.76</v>
      </c>
      <c r="C42" s="5">
        <v>246051.49</v>
      </c>
      <c r="D42" s="5">
        <v>67578.429999999993</v>
      </c>
      <c r="E42" s="5">
        <v>67578.429999999993</v>
      </c>
    </row>
    <row r="43" spans="1:5">
      <c r="A43" s="85" t="s">
        <v>1183</v>
      </c>
      <c r="B43" s="5">
        <v>2816187.47</v>
      </c>
      <c r="C43" s="5">
        <v>2815633.2</v>
      </c>
      <c r="D43" s="5">
        <v>0.19</v>
      </c>
      <c r="E43" s="5">
        <v>0.19</v>
      </c>
    </row>
    <row r="44" spans="1:5">
      <c r="A44" s="85" t="s">
        <v>1184</v>
      </c>
      <c r="B44" s="5">
        <v>2963248.14</v>
      </c>
      <c r="C44" s="5">
        <v>2962693.87</v>
      </c>
      <c r="D44" s="5">
        <v>3520000</v>
      </c>
      <c r="E44" s="5">
        <v>3518332.72</v>
      </c>
    </row>
    <row r="45" spans="1:5">
      <c r="A45" s="85" t="s">
        <v>1185</v>
      </c>
      <c r="B45" s="5">
        <v>580037.1</v>
      </c>
      <c r="C45" s="5">
        <v>563999.09</v>
      </c>
      <c r="D45" s="5">
        <v>732000</v>
      </c>
      <c r="E45" s="5">
        <v>732000</v>
      </c>
    </row>
    <row r="46" spans="1:5">
      <c r="A46" s="85" t="s">
        <v>1186</v>
      </c>
      <c r="B46" s="5">
        <v>15108484.4</v>
      </c>
      <c r="C46" s="5">
        <v>15107652.99</v>
      </c>
      <c r="D46" s="5">
        <v>124944.9</v>
      </c>
      <c r="E46" s="5">
        <v>124944.9</v>
      </c>
    </row>
    <row r="47" spans="1:5">
      <c r="A47" s="85" t="s">
        <v>1187</v>
      </c>
      <c r="B47" s="5">
        <v>169457.6</v>
      </c>
      <c r="C47" s="5">
        <v>169457.6</v>
      </c>
      <c r="D47" s="5">
        <v>3036284.44</v>
      </c>
      <c r="E47" s="5">
        <v>3036284.44</v>
      </c>
    </row>
    <row r="48" spans="1:5">
      <c r="A48" s="85" t="s">
        <v>1188</v>
      </c>
      <c r="B48" s="5">
        <v>7307129.75</v>
      </c>
      <c r="C48" s="5">
        <v>7307726.1100000003</v>
      </c>
      <c r="D48" s="5">
        <v>1048105.97</v>
      </c>
      <c r="E48" s="5">
        <v>1048105.97</v>
      </c>
    </row>
    <row r="49" spans="1:5">
      <c r="A49" s="85" t="s">
        <v>1189</v>
      </c>
      <c r="B49" s="5">
        <v>650186.53</v>
      </c>
      <c r="C49" s="5">
        <v>650300.48</v>
      </c>
      <c r="D49" s="5">
        <v>0</v>
      </c>
      <c r="E49" s="5">
        <v>0</v>
      </c>
    </row>
    <row r="50" spans="1:5">
      <c r="A50" s="85" t="s">
        <v>1190</v>
      </c>
      <c r="B50" s="5">
        <v>1317884.95</v>
      </c>
      <c r="C50" s="5">
        <v>1318239.57</v>
      </c>
      <c r="D50" s="5">
        <v>5362000</v>
      </c>
      <c r="E50" s="5">
        <v>5362000</v>
      </c>
    </row>
    <row r="51" spans="1:5">
      <c r="A51" s="85" t="s">
        <v>1191</v>
      </c>
      <c r="B51" s="5">
        <v>0</v>
      </c>
      <c r="C51" s="5">
        <v>0</v>
      </c>
      <c r="D51" s="5">
        <v>0</v>
      </c>
      <c r="E51" s="5">
        <v>0</v>
      </c>
    </row>
    <row r="52" spans="1:5">
      <c r="A52" s="85" t="s">
        <v>1192</v>
      </c>
      <c r="B52" s="5">
        <v>266248.39</v>
      </c>
      <c r="C52" s="5">
        <v>266248.39</v>
      </c>
      <c r="D52" s="5">
        <v>1.36</v>
      </c>
      <c r="E52" s="5">
        <v>1.36</v>
      </c>
    </row>
    <row r="53" spans="1:5">
      <c r="A53" s="85" t="s">
        <v>1193</v>
      </c>
      <c r="B53" s="5">
        <v>347224.36</v>
      </c>
      <c r="C53" s="5">
        <v>347224.36</v>
      </c>
      <c r="D53" s="5">
        <v>2035.7</v>
      </c>
      <c r="E53" s="5">
        <v>2035.7</v>
      </c>
    </row>
    <row r="54" spans="1:5">
      <c r="A54" s="85" t="s">
        <v>1194</v>
      </c>
      <c r="B54" s="5">
        <v>55859.14</v>
      </c>
      <c r="C54" s="5">
        <v>55859.14</v>
      </c>
      <c r="D54" s="5">
        <v>0</v>
      </c>
      <c r="E54" s="5">
        <v>0</v>
      </c>
    </row>
    <row r="55" spans="1:5">
      <c r="A55" s="85" t="s">
        <v>1195</v>
      </c>
      <c r="B55" s="5">
        <v>22.7</v>
      </c>
      <c r="C55" s="5">
        <v>22.7</v>
      </c>
      <c r="D55" s="5">
        <v>0</v>
      </c>
      <c r="E55" s="5">
        <v>0</v>
      </c>
    </row>
    <row r="56" spans="1:5">
      <c r="A56" s="85" t="s">
        <v>1196</v>
      </c>
      <c r="B56" s="5">
        <v>20649.05</v>
      </c>
      <c r="C56" s="5">
        <v>20649.05</v>
      </c>
      <c r="D56" s="5">
        <v>5596.93</v>
      </c>
      <c r="E56" s="5">
        <v>5596.93</v>
      </c>
    </row>
    <row r="57" spans="1:5">
      <c r="A57" s="85" t="s">
        <v>1197</v>
      </c>
      <c r="B57" s="5">
        <v>10258.24</v>
      </c>
      <c r="C57" s="5">
        <v>10258.24</v>
      </c>
      <c r="D57" s="5">
        <v>0</v>
      </c>
      <c r="E57" s="5">
        <v>0</v>
      </c>
    </row>
    <row r="58" spans="1:5">
      <c r="A58" s="85" t="s">
        <v>1198</v>
      </c>
      <c r="B58" s="5">
        <v>14384.21</v>
      </c>
      <c r="C58" s="5">
        <v>14384.21</v>
      </c>
      <c r="D58" s="5">
        <v>-16787.169999999998</v>
      </c>
      <c r="E58" s="5">
        <v>-16787.169999999998</v>
      </c>
    </row>
    <row r="59" spans="1:5">
      <c r="A59" s="85" t="s">
        <v>1199</v>
      </c>
      <c r="B59" s="5">
        <v>13924.08</v>
      </c>
      <c r="C59" s="5">
        <v>13924.08</v>
      </c>
      <c r="D59" s="5">
        <v>86249.77</v>
      </c>
      <c r="E59" s="5">
        <v>86249.77</v>
      </c>
    </row>
    <row r="60" spans="1:5">
      <c r="A60" s="85" t="s">
        <v>1200</v>
      </c>
      <c r="B60" s="5">
        <v>66935.55</v>
      </c>
      <c r="C60" s="5">
        <v>66935.55</v>
      </c>
      <c r="D60" s="5">
        <v>101962.11</v>
      </c>
      <c r="E60" s="5">
        <v>101962.11</v>
      </c>
    </row>
    <row r="61" spans="1:5">
      <c r="A61" s="85" t="s">
        <v>1201</v>
      </c>
      <c r="B61" s="5">
        <v>23773.439999999999</v>
      </c>
      <c r="C61" s="5">
        <v>23773.439999999999</v>
      </c>
      <c r="D61" s="5">
        <v>135943.63</v>
      </c>
      <c r="E61" s="5">
        <v>135943.63</v>
      </c>
    </row>
    <row r="62" spans="1:5">
      <c r="A62" s="85" t="s">
        <v>1202</v>
      </c>
      <c r="B62" s="5">
        <v>45433.120000000003</v>
      </c>
      <c r="C62" s="5">
        <v>45433.120000000003</v>
      </c>
      <c r="D62" s="5">
        <v>0</v>
      </c>
      <c r="E62" s="5">
        <v>0</v>
      </c>
    </row>
    <row r="63" spans="1:5">
      <c r="A63" s="85" t="s">
        <v>1203</v>
      </c>
      <c r="B63" s="5">
        <v>14592.14</v>
      </c>
      <c r="C63" s="5">
        <v>14592.14</v>
      </c>
      <c r="D63" s="5">
        <v>25544.07</v>
      </c>
      <c r="E63" s="5">
        <v>25544.07</v>
      </c>
    </row>
    <row r="64" spans="1:5">
      <c r="A64" s="85" t="s">
        <v>1204</v>
      </c>
      <c r="B64" s="5">
        <v>456659.56</v>
      </c>
      <c r="C64" s="5">
        <v>456659.56</v>
      </c>
      <c r="D64" s="5">
        <v>0</v>
      </c>
      <c r="E64" s="5">
        <v>0</v>
      </c>
    </row>
    <row r="65" spans="1:5">
      <c r="A65" s="85" t="s">
        <v>1205</v>
      </c>
      <c r="B65" s="5">
        <v>8753029.7799999993</v>
      </c>
      <c r="C65" s="5">
        <v>8753351.0399999991</v>
      </c>
      <c r="D65" s="5">
        <v>2301378.19</v>
      </c>
      <c r="E65" s="5">
        <v>2301378.19</v>
      </c>
    </row>
    <row r="66" spans="1:5">
      <c r="A66" s="85" t="s">
        <v>1206</v>
      </c>
      <c r="B66" s="5">
        <v>11337994.24</v>
      </c>
      <c r="C66" s="5">
        <v>11340604.5</v>
      </c>
      <c r="D66" s="5">
        <v>-95833.36</v>
      </c>
      <c r="E66" s="5">
        <v>-95833.36</v>
      </c>
    </row>
    <row r="67" spans="1:5">
      <c r="A67" s="85" t="s">
        <v>1207</v>
      </c>
      <c r="B67" s="5">
        <v>6922040.25</v>
      </c>
      <c r="C67" s="5">
        <v>6922642.6200000001</v>
      </c>
      <c r="D67" s="5">
        <v>501792.66</v>
      </c>
      <c r="E67" s="5">
        <v>501792.66</v>
      </c>
    </row>
    <row r="68" spans="1:5">
      <c r="A68" s="85" t="s">
        <v>1208</v>
      </c>
      <c r="B68" s="5">
        <v>1275322.1200000001</v>
      </c>
      <c r="C68" s="5">
        <v>1275804.02</v>
      </c>
      <c r="D68" s="5">
        <v>1220000</v>
      </c>
      <c r="E68" s="5">
        <v>1220000</v>
      </c>
    </row>
    <row r="69" spans="1:5">
      <c r="A69" s="85" t="s">
        <v>1209</v>
      </c>
      <c r="B69" s="5">
        <v>7804105.6699999999</v>
      </c>
      <c r="C69" s="5">
        <v>7803879.2699999996</v>
      </c>
      <c r="D69" s="5">
        <v>0</v>
      </c>
      <c r="E69" s="5">
        <v>0</v>
      </c>
    </row>
    <row r="70" spans="1:5">
      <c r="A70" s="85" t="s">
        <v>1210</v>
      </c>
      <c r="B70" s="5">
        <v>2859827.68</v>
      </c>
      <c r="C70" s="5">
        <v>2349705.77</v>
      </c>
      <c r="D70" s="5">
        <v>10000</v>
      </c>
      <c r="E70" s="5">
        <v>520000</v>
      </c>
    </row>
    <row r="71" spans="1:5">
      <c r="A71" s="85" t="s">
        <v>1211</v>
      </c>
      <c r="B71" s="5">
        <v>104443.67</v>
      </c>
      <c r="C71" s="5">
        <v>104443.67</v>
      </c>
      <c r="D71" s="5">
        <v>0</v>
      </c>
      <c r="E71" s="5">
        <v>0</v>
      </c>
    </row>
    <row r="72" spans="1:5">
      <c r="A72" s="85" t="s">
        <v>1212</v>
      </c>
      <c r="B72" s="5">
        <v>1554335.76</v>
      </c>
      <c r="C72" s="5">
        <v>1554335.76</v>
      </c>
      <c r="D72" s="5">
        <v>-12777.79</v>
      </c>
      <c r="E72" s="5">
        <v>-12777.79</v>
      </c>
    </row>
    <row r="73" spans="1:5">
      <c r="A73" s="85" t="s">
        <v>1213</v>
      </c>
      <c r="B73" s="5">
        <v>730338.13</v>
      </c>
      <c r="C73" s="5">
        <v>730338.13</v>
      </c>
      <c r="D73" s="5">
        <v>2632.48</v>
      </c>
      <c r="E73" s="5">
        <v>2632.48</v>
      </c>
    </row>
    <row r="74" spans="1:5">
      <c r="A74" s="85" t="s">
        <v>1214</v>
      </c>
      <c r="B74" s="5">
        <v>192744.11</v>
      </c>
      <c r="C74" s="5">
        <v>192744.11</v>
      </c>
      <c r="D74" s="5">
        <v>0</v>
      </c>
      <c r="E74" s="5">
        <v>0</v>
      </c>
    </row>
    <row r="75" spans="1:5">
      <c r="A75" s="85" t="s">
        <v>1215</v>
      </c>
      <c r="B75" s="5">
        <v>93980.3</v>
      </c>
      <c r="C75" s="5">
        <v>93980.3</v>
      </c>
      <c r="D75" s="5">
        <v>0</v>
      </c>
      <c r="E75" s="5">
        <v>0</v>
      </c>
    </row>
    <row r="76" spans="1:5">
      <c r="A76" s="85" t="s">
        <v>1216</v>
      </c>
      <c r="B76" s="5">
        <v>5304515.7699999996</v>
      </c>
      <c r="C76" s="5">
        <v>5304515.7699999996</v>
      </c>
      <c r="D76" s="5">
        <v>0</v>
      </c>
      <c r="E76" s="5">
        <v>0</v>
      </c>
    </row>
    <row r="77" spans="1:5">
      <c r="A77" s="85" t="s">
        <v>1217</v>
      </c>
      <c r="B77" s="5">
        <v>768578.72</v>
      </c>
      <c r="C77" s="5">
        <v>768578.72</v>
      </c>
      <c r="D77" s="5">
        <v>0</v>
      </c>
      <c r="E77" s="5">
        <v>0</v>
      </c>
    </row>
    <row r="78" spans="1:5">
      <c r="A78" s="85" t="s">
        <v>1218</v>
      </c>
      <c r="B78" s="5">
        <v>515682.09</v>
      </c>
      <c r="C78" s="5">
        <v>515682.09</v>
      </c>
      <c r="D78" s="5">
        <v>0</v>
      </c>
      <c r="E78" s="5">
        <v>0</v>
      </c>
    </row>
    <row r="79" spans="1:5">
      <c r="A79" s="85" t="s">
        <v>1219</v>
      </c>
      <c r="B79" s="5">
        <v>636479.9</v>
      </c>
      <c r="C79" s="5">
        <v>636479.9</v>
      </c>
      <c r="D79" s="5">
        <v>0</v>
      </c>
      <c r="E79" s="5">
        <v>0</v>
      </c>
    </row>
    <row r="80" spans="1:5">
      <c r="A80" s="85" t="s">
        <v>1220</v>
      </c>
      <c r="B80" s="5">
        <v>53496.37</v>
      </c>
      <c r="C80" s="5">
        <v>53496.37</v>
      </c>
      <c r="D80" s="5">
        <v>0</v>
      </c>
      <c r="E80" s="5">
        <v>0</v>
      </c>
    </row>
    <row r="81" spans="1:5">
      <c r="A81" s="85" t="s">
        <v>1221</v>
      </c>
      <c r="B81" s="5">
        <v>2971098.03</v>
      </c>
      <c r="C81" s="5">
        <v>2971098.03</v>
      </c>
      <c r="D81" s="5">
        <v>1996505.19</v>
      </c>
      <c r="E81" s="5">
        <v>1996505.19</v>
      </c>
    </row>
    <row r="82" spans="1:5">
      <c r="A82" s="85" t="s">
        <v>1222</v>
      </c>
      <c r="B82" s="5">
        <v>0</v>
      </c>
      <c r="C82" s="5">
        <v>0</v>
      </c>
      <c r="D82" s="5">
        <v>0</v>
      </c>
      <c r="E82" s="5">
        <v>0</v>
      </c>
    </row>
    <row r="83" spans="1:5">
      <c r="A83" s="85" t="s">
        <v>1223</v>
      </c>
      <c r="B83" s="5">
        <v>3779399998.1199999</v>
      </c>
      <c r="C83" s="5">
        <v>2679396131.1999998</v>
      </c>
      <c r="D83" s="5">
        <v>0</v>
      </c>
      <c r="E83" s="5">
        <v>0</v>
      </c>
    </row>
    <row r="84" spans="1:5">
      <c r="A84" s="85" t="s">
        <v>1224</v>
      </c>
      <c r="B84" s="5">
        <v>26711.93</v>
      </c>
      <c r="C84" s="5">
        <v>26710.19</v>
      </c>
      <c r="D84" s="5">
        <v>0</v>
      </c>
      <c r="E84" s="5">
        <v>0</v>
      </c>
    </row>
    <row r="85" spans="1:5">
      <c r="A85" s="85" t="s">
        <v>1225</v>
      </c>
      <c r="B85" s="5">
        <v>0</v>
      </c>
      <c r="C85" s="5">
        <v>0</v>
      </c>
      <c r="D85" s="5">
        <v>0</v>
      </c>
      <c r="E85" s="5">
        <v>0</v>
      </c>
    </row>
    <row r="86" spans="1:5">
      <c r="A86" s="85" t="s">
        <v>1226</v>
      </c>
      <c r="B86" s="5">
        <v>5018284248.6099997</v>
      </c>
      <c r="C86" s="5">
        <v>3108277831.6100001</v>
      </c>
      <c r="D86" s="5">
        <v>0</v>
      </c>
      <c r="E86" s="5">
        <v>0</v>
      </c>
    </row>
    <row r="87" spans="1:5">
      <c r="A87" s="85" t="s">
        <v>1227</v>
      </c>
      <c r="B87" s="5">
        <v>0</v>
      </c>
      <c r="C87" s="5">
        <v>0</v>
      </c>
      <c r="D87" s="5">
        <v>0</v>
      </c>
      <c r="E87" s="5">
        <v>0</v>
      </c>
    </row>
    <row r="88" spans="1:5">
      <c r="A88" s="85" t="s">
        <v>1228</v>
      </c>
      <c r="B88" s="5">
        <v>0</v>
      </c>
      <c r="C88" s="5">
        <v>0</v>
      </c>
      <c r="D88" s="5">
        <v>0</v>
      </c>
      <c r="E88" s="5">
        <v>0</v>
      </c>
    </row>
    <row r="89" spans="1:5">
      <c r="A89" s="85" t="s">
        <v>1229</v>
      </c>
      <c r="B89" s="5">
        <v>55338498</v>
      </c>
      <c r="C89" s="5">
        <v>55338498</v>
      </c>
      <c r="D89" s="5">
        <v>0</v>
      </c>
      <c r="E89" s="5">
        <v>0</v>
      </c>
    </row>
    <row r="90" spans="1:5">
      <c r="A90" s="85" t="s">
        <v>1230</v>
      </c>
      <c r="B90" s="5">
        <v>12733022.039999999</v>
      </c>
      <c r="C90" s="5">
        <v>2733022.04</v>
      </c>
      <c r="D90" s="5">
        <v>0</v>
      </c>
      <c r="E90" s="5">
        <v>0</v>
      </c>
    </row>
    <row r="91" spans="1:5">
      <c r="A91" s="85" t="s">
        <v>1231</v>
      </c>
      <c r="B91" s="5">
        <v>626032.01</v>
      </c>
      <c r="C91" s="5">
        <v>626032.01</v>
      </c>
      <c r="D91" s="5">
        <v>0</v>
      </c>
      <c r="E91" s="5">
        <v>0</v>
      </c>
    </row>
    <row r="92" spans="1:5">
      <c r="A92" s="85" t="s">
        <v>1232</v>
      </c>
      <c r="B92" s="5">
        <v>403785.08</v>
      </c>
      <c r="C92" s="5">
        <v>403785.08</v>
      </c>
      <c r="D92" s="5">
        <v>0</v>
      </c>
      <c r="E92" s="5">
        <v>0</v>
      </c>
    </row>
    <row r="93" spans="1:5">
      <c r="A93" s="85" t="s">
        <v>1233</v>
      </c>
      <c r="B93" s="5">
        <v>27988.12</v>
      </c>
      <c r="C93" s="5">
        <v>27988.12</v>
      </c>
      <c r="D93" s="5">
        <v>0</v>
      </c>
      <c r="E93" s="5">
        <v>0</v>
      </c>
    </row>
    <row r="94" spans="1:5">
      <c r="A94" s="85" t="s">
        <v>1234</v>
      </c>
      <c r="B94" s="5">
        <v>64055.33</v>
      </c>
      <c r="C94" s="5">
        <v>64055.33</v>
      </c>
      <c r="D94" s="5">
        <v>0</v>
      </c>
      <c r="E94" s="5">
        <v>0</v>
      </c>
    </row>
    <row r="95" spans="1:5">
      <c r="A95" s="85" t="s">
        <v>1235</v>
      </c>
      <c r="B95" s="5">
        <v>0.63</v>
      </c>
      <c r="C95" s="5">
        <v>0.63</v>
      </c>
      <c r="D95" s="5">
        <v>0</v>
      </c>
      <c r="E95" s="5">
        <v>0</v>
      </c>
    </row>
    <row r="96" spans="1:5">
      <c r="A96" s="85" t="s">
        <v>1236</v>
      </c>
      <c r="B96" s="5">
        <v>31313.279999999999</v>
      </c>
      <c r="C96" s="5">
        <v>31313.279999999999</v>
      </c>
      <c r="D96" s="5">
        <v>0</v>
      </c>
      <c r="E96" s="5">
        <v>0</v>
      </c>
    </row>
    <row r="97" spans="1:5">
      <c r="A97" s="85" t="s">
        <v>1237</v>
      </c>
      <c r="B97" s="5">
        <v>438.73</v>
      </c>
      <c r="C97" s="5">
        <v>438.73</v>
      </c>
      <c r="D97" s="5">
        <v>0</v>
      </c>
      <c r="E97" s="5">
        <v>0</v>
      </c>
    </row>
    <row r="98" spans="1:5">
      <c r="A98" s="85" t="s">
        <v>1238</v>
      </c>
      <c r="B98" s="5">
        <v>0</v>
      </c>
      <c r="C98" s="5">
        <v>0</v>
      </c>
      <c r="D98" s="5">
        <v>0</v>
      </c>
      <c r="E98" s="5">
        <v>0</v>
      </c>
    </row>
    <row r="99" spans="1:5">
      <c r="A99" s="85" t="s">
        <v>1239</v>
      </c>
      <c r="B99" s="5">
        <v>112656.6</v>
      </c>
      <c r="C99" s="5">
        <v>112656.6</v>
      </c>
      <c r="D99" s="5">
        <v>0</v>
      </c>
      <c r="E99" s="5">
        <v>0</v>
      </c>
    </row>
    <row r="100" spans="1:5">
      <c r="A100" s="85" t="s">
        <v>1240</v>
      </c>
      <c r="B100" s="5">
        <v>7176187.75</v>
      </c>
      <c r="C100" s="5">
        <v>7176186.9000000004</v>
      </c>
      <c r="D100" s="5">
        <v>0</v>
      </c>
      <c r="E100" s="5">
        <v>0</v>
      </c>
    </row>
    <row r="101" spans="1:5">
      <c r="A101" s="85" t="s">
        <v>1241</v>
      </c>
      <c r="B101" s="5">
        <v>20938703.52</v>
      </c>
      <c r="C101" s="5">
        <v>20938703.52</v>
      </c>
      <c r="D101" s="5">
        <v>0</v>
      </c>
      <c r="E101" s="5">
        <v>0</v>
      </c>
    </row>
    <row r="102" spans="1:5">
      <c r="A102" s="85" t="s">
        <v>1242</v>
      </c>
      <c r="B102" s="5">
        <v>7307487</v>
      </c>
      <c r="C102" s="5">
        <v>7307487</v>
      </c>
      <c r="D102" s="5">
        <v>0</v>
      </c>
      <c r="E102" s="5">
        <v>0</v>
      </c>
    </row>
    <row r="103" spans="1:5">
      <c r="A103" s="85" t="s">
        <v>1243</v>
      </c>
      <c r="B103" s="5">
        <v>1185536.05</v>
      </c>
      <c r="C103" s="5">
        <v>1185536.05</v>
      </c>
      <c r="D103" s="5">
        <v>0</v>
      </c>
      <c r="E103" s="5">
        <v>0</v>
      </c>
    </row>
    <row r="104" spans="1:5">
      <c r="A104" s="85" t="s">
        <v>1244</v>
      </c>
      <c r="B104" s="5">
        <v>0</v>
      </c>
      <c r="C104" s="5">
        <v>0</v>
      </c>
      <c r="D104" s="5">
        <v>0</v>
      </c>
      <c r="E104" s="5">
        <v>0</v>
      </c>
    </row>
    <row r="105" spans="1:5">
      <c r="A105" s="85" t="s">
        <v>1245</v>
      </c>
      <c r="B105" s="5">
        <v>1818169.26</v>
      </c>
      <c r="C105" s="5">
        <v>1818169.26</v>
      </c>
      <c r="D105" s="5">
        <v>0</v>
      </c>
      <c r="E105" s="5">
        <v>0</v>
      </c>
    </row>
    <row r="106" spans="1:5">
      <c r="A106" s="85" t="s">
        <v>1246</v>
      </c>
      <c r="B106" s="5">
        <v>61700.94</v>
      </c>
      <c r="C106" s="5">
        <v>61700.98</v>
      </c>
      <c r="D106" s="5">
        <v>0</v>
      </c>
      <c r="E106" s="5">
        <v>0</v>
      </c>
    </row>
    <row r="107" spans="1:5">
      <c r="A107" s="85" t="s">
        <v>1247</v>
      </c>
      <c r="B107" s="5">
        <v>171701.85</v>
      </c>
      <c r="C107" s="5">
        <v>171701.85</v>
      </c>
      <c r="D107" s="5">
        <v>0</v>
      </c>
      <c r="E107" s="5">
        <v>0</v>
      </c>
    </row>
    <row r="108" spans="1:5">
      <c r="A108" s="85" t="s">
        <v>1248</v>
      </c>
      <c r="B108" s="5">
        <v>1584750.86</v>
      </c>
      <c r="C108" s="5">
        <v>1584750.86</v>
      </c>
      <c r="D108" s="5">
        <v>0</v>
      </c>
      <c r="E108" s="5">
        <v>0</v>
      </c>
    </row>
    <row r="109" spans="1:5">
      <c r="A109" s="85" t="s">
        <v>1249</v>
      </c>
      <c r="B109" s="5">
        <v>7986608.4500000002</v>
      </c>
      <c r="C109" s="5">
        <v>7996870.71</v>
      </c>
      <c r="D109" s="5">
        <v>110000</v>
      </c>
      <c r="E109" s="5">
        <v>110000</v>
      </c>
    </row>
    <row r="110" spans="1:5">
      <c r="A110" s="85" t="s">
        <v>1250</v>
      </c>
      <c r="B110" s="5">
        <v>2867242.8</v>
      </c>
      <c r="C110" s="5">
        <v>2867242.8</v>
      </c>
      <c r="D110" s="5">
        <v>0</v>
      </c>
      <c r="E110" s="5">
        <v>0</v>
      </c>
    </row>
    <row r="111" spans="1:5">
      <c r="A111" s="85" t="s">
        <v>1251</v>
      </c>
      <c r="B111" s="5">
        <v>48866.13</v>
      </c>
      <c r="C111" s="5">
        <v>48866.13</v>
      </c>
      <c r="D111" s="5">
        <v>0</v>
      </c>
      <c r="E111" s="5">
        <v>0</v>
      </c>
    </row>
    <row r="112" spans="1:5">
      <c r="A112" s="85" t="s">
        <v>1252</v>
      </c>
      <c r="B112" s="5">
        <v>71001.83</v>
      </c>
      <c r="C112" s="5">
        <v>71001.83</v>
      </c>
      <c r="D112" s="5">
        <v>0</v>
      </c>
      <c r="E112" s="5">
        <v>0</v>
      </c>
    </row>
    <row r="113" spans="1:5">
      <c r="A113" s="85" t="s">
        <v>1253</v>
      </c>
      <c r="B113" s="5">
        <v>1567205.32</v>
      </c>
      <c r="C113" s="5">
        <v>1538326.96</v>
      </c>
      <c r="D113" s="5">
        <v>86223.3</v>
      </c>
      <c r="E113" s="5">
        <v>86223.3</v>
      </c>
    </row>
    <row r="114" spans="1:5">
      <c r="A114" s="4"/>
      <c r="B114" s="5"/>
      <c r="C114" s="5"/>
      <c r="D114" s="5"/>
      <c r="E114" s="5"/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theme="7"/>
  </sheetPr>
  <dimension ref="A1:E106"/>
  <sheetViews>
    <sheetView workbookViewId="0">
      <selection activeCell="C4" sqref="C4"/>
    </sheetView>
  </sheetViews>
  <sheetFormatPr defaultColWidth="8.85546875" defaultRowHeight="12.75"/>
  <cols>
    <col min="1" max="1" width="12.42578125" style="3" bestFit="1" customWidth="1"/>
    <col min="2" max="2" width="6.28515625" style="3" bestFit="1" customWidth="1"/>
    <col min="3" max="3" width="13.28515625" style="3" bestFit="1" customWidth="1"/>
    <col min="4" max="4" width="16.140625" style="3" bestFit="1" customWidth="1"/>
    <col min="5" max="5" width="12.5703125" style="3" bestFit="1" customWidth="1"/>
    <col min="6" max="16384" width="8.85546875" style="3"/>
  </cols>
  <sheetData>
    <row r="1" spans="1:5" ht="15">
      <c r="A1" s="84" t="s">
        <v>1255</v>
      </c>
      <c r="B1" s="2" t="s">
        <v>1257</v>
      </c>
      <c r="C1" s="2" t="s">
        <v>149</v>
      </c>
      <c r="D1" s="2" t="s">
        <v>151</v>
      </c>
      <c r="E1" s="2" t="s">
        <v>163</v>
      </c>
    </row>
    <row r="2" spans="1:5">
      <c r="A2" s="3" t="s">
        <v>164</v>
      </c>
      <c r="B2" s="3" t="s">
        <v>972</v>
      </c>
      <c r="D2" s="3">
        <v>25072562792.200897</v>
      </c>
      <c r="E2" s="3">
        <v>25072562792.200897</v>
      </c>
    </row>
    <row r="3" spans="1:5">
      <c r="A3" s="3" t="s">
        <v>165</v>
      </c>
      <c r="B3" s="3" t="s">
        <v>987</v>
      </c>
      <c r="D3" s="3">
        <v>10738578783.53228</v>
      </c>
      <c r="E3" s="3">
        <v>10738578783.53228</v>
      </c>
    </row>
    <row r="4" spans="1:5">
      <c r="A4" s="3" t="s">
        <v>166</v>
      </c>
      <c r="B4" s="3" t="s">
        <v>988</v>
      </c>
      <c r="D4" s="3">
        <v>5040625342.7599449</v>
      </c>
      <c r="E4" s="3">
        <v>5040625342.7599449</v>
      </c>
    </row>
    <row r="5" spans="1:5">
      <c r="A5" s="3" t="s">
        <v>4</v>
      </c>
      <c r="B5" s="3" t="s">
        <v>989</v>
      </c>
      <c r="D5" s="3">
        <v>3865724747.5605698</v>
      </c>
      <c r="E5" s="3">
        <v>3876011309.1491942</v>
      </c>
    </row>
    <row r="6" spans="1:5">
      <c r="A6" s="3" t="s">
        <v>9</v>
      </c>
      <c r="B6" s="3" t="s">
        <v>990</v>
      </c>
      <c r="D6" s="3">
        <v>2877779741.37391</v>
      </c>
      <c r="E6" s="3">
        <v>2872777441.7051086</v>
      </c>
    </row>
    <row r="7" spans="1:5">
      <c r="A7" s="3" t="s">
        <v>5</v>
      </c>
      <c r="B7" s="3" t="s">
        <v>991</v>
      </c>
      <c r="D7" s="3">
        <v>1705871394.0718217</v>
      </c>
      <c r="E7" s="3">
        <v>1722098975.5601971</v>
      </c>
    </row>
    <row r="8" spans="1:5">
      <c r="A8" s="3" t="s">
        <v>168</v>
      </c>
      <c r="B8" s="3" t="s">
        <v>841</v>
      </c>
      <c r="D8" s="3">
        <v>1454096936.2735236</v>
      </c>
      <c r="E8" s="3">
        <v>1902567819.4935324</v>
      </c>
    </row>
    <row r="9" spans="1:5">
      <c r="A9" s="3" t="s">
        <v>26</v>
      </c>
      <c r="B9" s="3" t="s">
        <v>992</v>
      </c>
      <c r="D9" s="3">
        <v>1327826634.6006143</v>
      </c>
      <c r="E9" s="3">
        <v>1326188631.4506142</v>
      </c>
    </row>
    <row r="10" spans="1:5">
      <c r="A10" s="3" t="s">
        <v>63</v>
      </c>
      <c r="B10" s="3" t="s">
        <v>174</v>
      </c>
      <c r="D10" s="3">
        <v>1190000090.7477601</v>
      </c>
      <c r="E10" s="3">
        <v>1189878801.7503541</v>
      </c>
    </row>
    <row r="11" spans="1:5">
      <c r="A11" s="3" t="s">
        <v>92</v>
      </c>
      <c r="B11" s="3" t="s">
        <v>993</v>
      </c>
      <c r="D11" s="3">
        <v>1135933230.6686118</v>
      </c>
      <c r="E11" s="3">
        <v>1131542406.7502925</v>
      </c>
    </row>
    <row r="12" spans="1:5">
      <c r="A12" s="3" t="s">
        <v>7</v>
      </c>
      <c r="B12" s="3" t="s">
        <v>994</v>
      </c>
      <c r="D12" s="3">
        <v>969108052.4769758</v>
      </c>
      <c r="E12" s="3">
        <v>969108067.64541769</v>
      </c>
    </row>
    <row r="13" spans="1:5">
      <c r="A13" s="3" t="s">
        <v>169</v>
      </c>
      <c r="B13" s="3" t="s">
        <v>995</v>
      </c>
      <c r="D13" s="3">
        <v>923015244.401618</v>
      </c>
      <c r="E13" s="3">
        <v>932589820.9716171</v>
      </c>
    </row>
    <row r="14" spans="1:5">
      <c r="A14" s="3" t="s">
        <v>28</v>
      </c>
      <c r="B14" s="3" t="s">
        <v>996</v>
      </c>
      <c r="D14" s="3">
        <v>814294142.57221746</v>
      </c>
      <c r="E14" s="3">
        <v>817894026.64259362</v>
      </c>
    </row>
    <row r="15" spans="1:5">
      <c r="A15" s="3" t="s">
        <v>170</v>
      </c>
      <c r="B15" s="3" t="s">
        <v>997</v>
      </c>
      <c r="D15" s="3">
        <v>573595245.67430222</v>
      </c>
      <c r="E15" s="3">
        <v>573595245.67430222</v>
      </c>
    </row>
    <row r="16" spans="1:5">
      <c r="A16" s="3" t="s">
        <v>171</v>
      </c>
      <c r="B16" s="3" t="s">
        <v>172</v>
      </c>
      <c r="D16" s="3">
        <v>536605481.82926512</v>
      </c>
      <c r="E16" s="3">
        <v>536605481.82926512</v>
      </c>
    </row>
    <row r="17" spans="1:5">
      <c r="A17" s="3" t="s">
        <v>10</v>
      </c>
      <c r="B17" s="3" t="s">
        <v>998</v>
      </c>
      <c r="D17" s="3">
        <v>436547419.68650019</v>
      </c>
      <c r="E17" s="3">
        <v>436552995.45438468</v>
      </c>
    </row>
    <row r="18" spans="1:5">
      <c r="A18" s="3" t="s">
        <v>97</v>
      </c>
      <c r="B18" s="3" t="s">
        <v>999</v>
      </c>
      <c r="D18" s="3">
        <v>422413283.10735607</v>
      </c>
      <c r="E18" s="3">
        <v>423906552.86028999</v>
      </c>
    </row>
    <row r="19" spans="1:5">
      <c r="A19" s="3" t="s">
        <v>64</v>
      </c>
      <c r="B19" s="3" t="s">
        <v>1000</v>
      </c>
      <c r="D19" s="3">
        <v>387800331.05790722</v>
      </c>
      <c r="E19" s="3">
        <v>388061624.40650582</v>
      </c>
    </row>
    <row r="20" spans="1:5">
      <c r="A20" s="3" t="s">
        <v>13</v>
      </c>
      <c r="B20" s="3" t="s">
        <v>173</v>
      </c>
      <c r="D20" s="3">
        <v>362443224.95538479</v>
      </c>
      <c r="E20" s="3">
        <v>362443235.12633538</v>
      </c>
    </row>
    <row r="21" spans="1:5">
      <c r="A21" s="3" t="s">
        <v>98</v>
      </c>
      <c r="B21" s="3" t="s">
        <v>999</v>
      </c>
      <c r="D21" s="3">
        <v>328839521.43653142</v>
      </c>
      <c r="E21" s="3">
        <v>329782358.72317225</v>
      </c>
    </row>
    <row r="22" spans="1:5">
      <c r="A22" s="3" t="s">
        <v>69</v>
      </c>
      <c r="B22" s="3" t="s">
        <v>994</v>
      </c>
      <c r="D22" s="3">
        <v>307502649.37675941</v>
      </c>
      <c r="E22" s="3">
        <v>306493363.68737286</v>
      </c>
    </row>
    <row r="23" spans="1:5">
      <c r="A23" s="3" t="s">
        <v>18</v>
      </c>
      <c r="B23" s="3" t="s">
        <v>845</v>
      </c>
      <c r="D23" s="3">
        <v>305682812.15830481</v>
      </c>
      <c r="E23" s="3">
        <v>307361560.73659503</v>
      </c>
    </row>
    <row r="24" spans="1:5">
      <c r="A24" s="3" t="s">
        <v>33</v>
      </c>
      <c r="B24" s="3" t="s">
        <v>174</v>
      </c>
      <c r="D24" s="3">
        <v>300597634.03014576</v>
      </c>
      <c r="E24" s="3">
        <v>300597634.03014576</v>
      </c>
    </row>
    <row r="25" spans="1:5">
      <c r="A25" s="3" t="s">
        <v>17</v>
      </c>
      <c r="B25" s="3" t="s">
        <v>1001</v>
      </c>
      <c r="D25" s="3">
        <v>286964364.29557413</v>
      </c>
      <c r="E25" s="3">
        <v>286964367.33395499</v>
      </c>
    </row>
    <row r="26" spans="1:5">
      <c r="A26" s="3" t="s">
        <v>66</v>
      </c>
      <c r="B26" s="3" t="s">
        <v>966</v>
      </c>
      <c r="D26" s="3">
        <v>282297108.32555926</v>
      </c>
      <c r="E26" s="3">
        <v>282082046.05055922</v>
      </c>
    </row>
    <row r="27" spans="1:5">
      <c r="A27" s="3" t="s">
        <v>175</v>
      </c>
      <c r="B27" s="3" t="s">
        <v>1002</v>
      </c>
      <c r="D27" s="3">
        <v>281470072.05263627</v>
      </c>
      <c r="E27" s="3">
        <v>281470072.05263627</v>
      </c>
    </row>
    <row r="28" spans="1:5">
      <c r="A28" s="3" t="s">
        <v>176</v>
      </c>
      <c r="B28" s="3" t="s">
        <v>969</v>
      </c>
      <c r="D28" s="3">
        <v>271235269.3291558</v>
      </c>
      <c r="E28" s="3">
        <v>271235269.3291558</v>
      </c>
    </row>
    <row r="29" spans="1:5">
      <c r="A29" s="3" t="s">
        <v>177</v>
      </c>
      <c r="B29" s="3" t="s">
        <v>200</v>
      </c>
      <c r="D29" s="3">
        <v>247394345.216391</v>
      </c>
      <c r="E29" s="3">
        <v>247595913.44929078</v>
      </c>
    </row>
    <row r="30" spans="1:5">
      <c r="A30" s="3" t="s">
        <v>27</v>
      </c>
      <c r="B30" s="3" t="s">
        <v>970</v>
      </c>
      <c r="D30" s="3">
        <v>242934950.96161211</v>
      </c>
      <c r="E30" s="3">
        <v>245659009.63718116</v>
      </c>
    </row>
    <row r="31" spans="1:5">
      <c r="A31" s="3" t="s">
        <v>22</v>
      </c>
      <c r="B31" s="3" t="s">
        <v>1003</v>
      </c>
      <c r="D31" s="3">
        <v>232384953.29758763</v>
      </c>
      <c r="E31" s="3">
        <v>231894575.74582902</v>
      </c>
    </row>
    <row r="32" spans="1:5">
      <c r="A32" s="3" t="s">
        <v>8</v>
      </c>
      <c r="B32" s="3" t="s">
        <v>967</v>
      </c>
      <c r="D32" s="3">
        <v>225096213.52958733</v>
      </c>
      <c r="E32" s="3">
        <v>226504134.32552189</v>
      </c>
    </row>
    <row r="33" spans="1:5">
      <c r="A33" s="3" t="s">
        <v>178</v>
      </c>
      <c r="B33" s="3" t="s">
        <v>1004</v>
      </c>
      <c r="D33" s="3">
        <v>223963975.7163128</v>
      </c>
      <c r="E33" s="3">
        <v>223963975.7163128</v>
      </c>
    </row>
    <row r="34" spans="1:5">
      <c r="A34" s="3" t="s">
        <v>100</v>
      </c>
      <c r="B34" s="3" t="s">
        <v>968</v>
      </c>
      <c r="D34" s="3">
        <v>204904738.62385157</v>
      </c>
      <c r="E34" s="3">
        <v>204904738.55135158</v>
      </c>
    </row>
    <row r="35" spans="1:5">
      <c r="A35" s="3" t="s">
        <v>19</v>
      </c>
      <c r="B35" s="3" t="s">
        <v>172</v>
      </c>
      <c r="D35" s="3">
        <v>191435214.5410313</v>
      </c>
      <c r="E35" s="3">
        <v>192357295.53592908</v>
      </c>
    </row>
    <row r="36" spans="1:5">
      <c r="A36" s="3" t="s">
        <v>12</v>
      </c>
      <c r="B36" s="3" t="s">
        <v>1005</v>
      </c>
      <c r="D36" s="3">
        <v>166183318.28119668</v>
      </c>
      <c r="E36" s="3">
        <v>168300627.58923212</v>
      </c>
    </row>
    <row r="37" spans="1:5">
      <c r="A37" s="3" t="s">
        <v>179</v>
      </c>
      <c r="B37" s="3" t="s">
        <v>209</v>
      </c>
      <c r="D37" s="3">
        <v>163664449.22014168</v>
      </c>
      <c r="E37" s="3">
        <v>163664449.22014168</v>
      </c>
    </row>
    <row r="38" spans="1:5">
      <c r="A38" s="3" t="s">
        <v>181</v>
      </c>
      <c r="B38" s="3" t="s">
        <v>841</v>
      </c>
      <c r="D38" s="3">
        <v>162254404.85074145</v>
      </c>
      <c r="E38" s="3">
        <v>162254404.85074145</v>
      </c>
    </row>
    <row r="39" spans="1:5">
      <c r="A39" s="3" t="s">
        <v>95</v>
      </c>
      <c r="B39" s="3" t="s">
        <v>1006</v>
      </c>
      <c r="D39" s="3">
        <v>161329505.96150708</v>
      </c>
      <c r="E39" s="3">
        <v>160709108.74060172</v>
      </c>
    </row>
    <row r="40" spans="1:5">
      <c r="A40" s="3" t="s">
        <v>23</v>
      </c>
      <c r="B40" s="3" t="s">
        <v>1007</v>
      </c>
      <c r="D40" s="3">
        <v>160971069.3436372</v>
      </c>
      <c r="E40" s="3">
        <v>161816235.01067531</v>
      </c>
    </row>
    <row r="41" spans="1:5">
      <c r="A41" s="3" t="s">
        <v>21</v>
      </c>
      <c r="B41" s="3" t="s">
        <v>1008</v>
      </c>
      <c r="D41" s="3">
        <v>149842099.30779713</v>
      </c>
      <c r="E41" s="3">
        <v>153685157.94981447</v>
      </c>
    </row>
    <row r="42" spans="1:5">
      <c r="A42" s="3" t="s">
        <v>183</v>
      </c>
      <c r="B42" s="3" t="s">
        <v>1009</v>
      </c>
      <c r="D42" s="3">
        <v>144170705.1529077</v>
      </c>
      <c r="E42" s="3">
        <v>144170705.1529077</v>
      </c>
    </row>
    <row r="43" spans="1:5">
      <c r="A43" s="3" t="s">
        <v>85</v>
      </c>
      <c r="B43" s="3" t="s">
        <v>167</v>
      </c>
      <c r="D43" s="3">
        <v>138348237.20730907</v>
      </c>
      <c r="E43" s="3">
        <v>138348237.20730907</v>
      </c>
    </row>
    <row r="44" spans="1:5">
      <c r="A44" s="3" t="s">
        <v>182</v>
      </c>
      <c r="B44" s="3" t="s">
        <v>1010</v>
      </c>
      <c r="D44" s="3">
        <v>132484494.37442097</v>
      </c>
      <c r="E44" s="3">
        <v>132484494.37442097</v>
      </c>
    </row>
    <row r="45" spans="1:5">
      <c r="A45" s="3" t="s">
        <v>185</v>
      </c>
      <c r="B45" s="3" t="s">
        <v>167</v>
      </c>
      <c r="D45" s="3">
        <v>124260623.58767648</v>
      </c>
      <c r="E45" s="3">
        <v>123599768.76749331</v>
      </c>
    </row>
    <row r="46" spans="1:5">
      <c r="A46" s="3" t="s">
        <v>93</v>
      </c>
      <c r="B46" s="3" t="s">
        <v>1011</v>
      </c>
      <c r="D46" s="3">
        <v>115460482.12154795</v>
      </c>
      <c r="E46" s="3">
        <v>115044685.98756596</v>
      </c>
    </row>
    <row r="47" spans="1:5">
      <c r="A47" s="3" t="s">
        <v>187</v>
      </c>
      <c r="B47" s="3" t="s">
        <v>756</v>
      </c>
      <c r="D47" s="3">
        <v>115226396.92666253</v>
      </c>
      <c r="E47" s="3">
        <v>114547850.56776029</v>
      </c>
    </row>
    <row r="48" spans="1:5">
      <c r="A48" s="3" t="s">
        <v>186</v>
      </c>
      <c r="B48" s="3" t="s">
        <v>1012</v>
      </c>
      <c r="D48" s="3">
        <v>115146074.300137</v>
      </c>
      <c r="E48" s="3">
        <v>115146074.300137</v>
      </c>
    </row>
    <row r="49" spans="1:5">
      <c r="A49" s="3" t="s">
        <v>11</v>
      </c>
      <c r="B49" s="3" t="s">
        <v>844</v>
      </c>
      <c r="D49" s="3">
        <v>104252485.08273837</v>
      </c>
      <c r="E49" s="3">
        <v>106304261.80301857</v>
      </c>
    </row>
    <row r="50" spans="1:5">
      <c r="A50" s="3" t="s">
        <v>6</v>
      </c>
      <c r="B50" s="3" t="s">
        <v>1013</v>
      </c>
      <c r="D50" s="3">
        <v>98758469.295633525</v>
      </c>
      <c r="E50" s="3">
        <v>100828692.0646822</v>
      </c>
    </row>
    <row r="51" spans="1:5">
      <c r="A51" s="3" t="s">
        <v>94</v>
      </c>
      <c r="B51" s="3" t="s">
        <v>842</v>
      </c>
      <c r="D51" s="3">
        <v>97196172.149545148</v>
      </c>
      <c r="E51" s="3">
        <v>96821629.227444947</v>
      </c>
    </row>
    <row r="52" spans="1:5">
      <c r="A52" s="3" t="s">
        <v>190</v>
      </c>
      <c r="B52" s="3" t="s">
        <v>191</v>
      </c>
      <c r="D52" s="3">
        <v>96898021.838334918</v>
      </c>
      <c r="E52" s="3">
        <v>96898021.838334918</v>
      </c>
    </row>
    <row r="53" spans="1:5">
      <c r="A53" s="3" t="s">
        <v>188</v>
      </c>
      <c r="B53" s="3" t="s">
        <v>215</v>
      </c>
      <c r="D53" s="3">
        <v>94588258.710029691</v>
      </c>
      <c r="E53" s="3">
        <v>94588258.710029691</v>
      </c>
    </row>
    <row r="54" spans="1:5">
      <c r="A54" s="3" t="s">
        <v>192</v>
      </c>
      <c r="B54" s="3" t="s">
        <v>205</v>
      </c>
      <c r="D54" s="3">
        <v>91595916.694352672</v>
      </c>
      <c r="E54" s="3">
        <v>91595916.694352672</v>
      </c>
    </row>
    <row r="55" spans="1:5">
      <c r="A55" s="3" t="s">
        <v>45</v>
      </c>
      <c r="B55" s="3" t="s">
        <v>1014</v>
      </c>
      <c r="D55" s="3">
        <v>87046210.783464596</v>
      </c>
      <c r="E55" s="3">
        <v>105981005.62346436</v>
      </c>
    </row>
    <row r="56" spans="1:5">
      <c r="A56" s="3" t="s">
        <v>96</v>
      </c>
      <c r="B56" s="3" t="s">
        <v>1015</v>
      </c>
      <c r="D56" s="3">
        <v>85473471.4574022</v>
      </c>
      <c r="E56" s="3">
        <v>85473471.4574022</v>
      </c>
    </row>
    <row r="57" spans="1:5">
      <c r="A57" s="3" t="s">
        <v>24</v>
      </c>
      <c r="B57" s="3" t="s">
        <v>1016</v>
      </c>
      <c r="D57" s="3">
        <v>82406330.113028407</v>
      </c>
      <c r="E57" s="3">
        <v>83301016.391255885</v>
      </c>
    </row>
    <row r="58" spans="1:5">
      <c r="A58" s="3" t="s">
        <v>67</v>
      </c>
      <c r="B58" s="3" t="s">
        <v>1017</v>
      </c>
      <c r="D58" s="3">
        <v>78056342.621297017</v>
      </c>
      <c r="E58" s="3">
        <v>142674522.39616162</v>
      </c>
    </row>
    <row r="59" spans="1:5">
      <c r="A59" s="3" t="s">
        <v>101</v>
      </c>
      <c r="B59" s="3" t="s">
        <v>184</v>
      </c>
      <c r="D59" s="3">
        <v>74074680.844046623</v>
      </c>
      <c r="E59" s="3">
        <v>74924317.769748658</v>
      </c>
    </row>
    <row r="60" spans="1:5">
      <c r="A60" s="3" t="s">
        <v>193</v>
      </c>
      <c r="B60" s="3" t="s">
        <v>215</v>
      </c>
      <c r="D60" s="3">
        <v>67248382.106229037</v>
      </c>
      <c r="E60" s="3">
        <v>67248382.106229037</v>
      </c>
    </row>
    <row r="61" spans="1:5">
      <c r="A61" s="3" t="s">
        <v>194</v>
      </c>
      <c r="B61" s="3" t="s">
        <v>195</v>
      </c>
      <c r="D61" s="3">
        <v>63553631.018161759</v>
      </c>
      <c r="E61" s="3">
        <v>63553631.018161759</v>
      </c>
    </row>
    <row r="62" spans="1:5">
      <c r="A62" s="3" t="s">
        <v>99</v>
      </c>
      <c r="B62" s="3" t="s">
        <v>971</v>
      </c>
      <c r="D62" s="3">
        <v>57156366.093262725</v>
      </c>
      <c r="E62" s="3">
        <v>56785054.212833285</v>
      </c>
    </row>
    <row r="63" spans="1:5">
      <c r="A63" s="3" t="s">
        <v>196</v>
      </c>
      <c r="B63" s="3" t="s">
        <v>968</v>
      </c>
      <c r="D63" s="3">
        <v>56800617.391296878</v>
      </c>
      <c r="E63" s="3">
        <v>56433502.472417884</v>
      </c>
    </row>
    <row r="64" spans="1:5">
      <c r="A64" s="3" t="s">
        <v>61</v>
      </c>
      <c r="B64" s="3" t="s">
        <v>1018</v>
      </c>
      <c r="D64" s="3">
        <v>51303774.374208324</v>
      </c>
      <c r="E64" s="3">
        <v>51357656.423502676</v>
      </c>
    </row>
    <row r="65" spans="1:5">
      <c r="A65" s="3" t="s">
        <v>197</v>
      </c>
      <c r="B65" s="3" t="s">
        <v>1019</v>
      </c>
      <c r="D65" s="3">
        <v>50316490.913052134</v>
      </c>
      <c r="E65" s="3">
        <v>50316490.913052134</v>
      </c>
    </row>
    <row r="66" spans="1:5">
      <c r="A66" s="3" t="s">
        <v>42</v>
      </c>
      <c r="B66" s="3" t="s">
        <v>843</v>
      </c>
      <c r="D66" s="3">
        <v>45678783.362755373</v>
      </c>
      <c r="E66" s="3">
        <v>45563982.127755374</v>
      </c>
    </row>
    <row r="67" spans="1:5">
      <c r="A67" s="3" t="s">
        <v>84</v>
      </c>
      <c r="B67" s="3" t="s">
        <v>1020</v>
      </c>
      <c r="D67" s="3">
        <v>33172289.616573021</v>
      </c>
      <c r="E67" s="3">
        <v>33204096.453721419</v>
      </c>
    </row>
    <row r="68" spans="1:5">
      <c r="A68" s="3" t="s">
        <v>43</v>
      </c>
      <c r="B68" s="3" t="s">
        <v>1021</v>
      </c>
      <c r="D68" s="3">
        <v>28085854.914528724</v>
      </c>
      <c r="E68" s="3">
        <v>28860902.708394296</v>
      </c>
    </row>
    <row r="69" spans="1:5">
      <c r="A69" s="3" t="s">
        <v>89</v>
      </c>
      <c r="B69" s="3" t="s">
        <v>1022</v>
      </c>
      <c r="D69" s="3">
        <v>26220890.794570442</v>
      </c>
      <c r="E69" s="3">
        <v>26220890.794570442</v>
      </c>
    </row>
    <row r="70" spans="1:5">
      <c r="A70" s="3" t="s">
        <v>83</v>
      </c>
      <c r="B70" s="3" t="s">
        <v>189</v>
      </c>
      <c r="D70" s="3">
        <v>23742062.497977924</v>
      </c>
      <c r="E70" s="3">
        <v>24011580.794261564</v>
      </c>
    </row>
    <row r="71" spans="1:5">
      <c r="A71" s="3" t="s">
        <v>198</v>
      </c>
      <c r="B71" s="3" t="s">
        <v>1023</v>
      </c>
      <c r="D71" s="3">
        <v>22704031.506698292</v>
      </c>
      <c r="E71" s="3">
        <v>22704031.506698292</v>
      </c>
    </row>
    <row r="72" spans="1:5">
      <c r="A72" s="3" t="s">
        <v>81</v>
      </c>
      <c r="B72" s="3" t="s">
        <v>1024</v>
      </c>
      <c r="D72" s="3">
        <v>20664657.410895154</v>
      </c>
      <c r="E72" s="3">
        <v>20664657.410895154</v>
      </c>
    </row>
    <row r="73" spans="1:5">
      <c r="A73" s="3" t="s">
        <v>199</v>
      </c>
      <c r="B73" s="3" t="s">
        <v>200</v>
      </c>
      <c r="D73" s="3">
        <v>17893425.365949459</v>
      </c>
      <c r="E73" s="3">
        <v>17893425.365949459</v>
      </c>
    </row>
    <row r="74" spans="1:5">
      <c r="A74" s="3" t="s">
        <v>201</v>
      </c>
      <c r="B74" s="3" t="s">
        <v>1023</v>
      </c>
      <c r="D74" s="3">
        <v>16673067.087463342</v>
      </c>
      <c r="E74" s="3">
        <v>16673067.087463342</v>
      </c>
    </row>
    <row r="75" spans="1:5">
      <c r="A75" s="3" t="s">
        <v>90</v>
      </c>
      <c r="B75" s="3" t="s">
        <v>189</v>
      </c>
      <c r="D75" s="3">
        <v>15438962.501991821</v>
      </c>
      <c r="E75" s="3">
        <v>15587708.170498025</v>
      </c>
    </row>
    <row r="76" spans="1:5">
      <c r="A76" s="3" t="s">
        <v>20</v>
      </c>
      <c r="B76" s="3" t="s">
        <v>1025</v>
      </c>
      <c r="D76" s="3">
        <v>13553752.56614387</v>
      </c>
      <c r="E76" s="3">
        <v>13783421.243352689</v>
      </c>
    </row>
    <row r="77" spans="1:5">
      <c r="A77" s="3" t="s">
        <v>14</v>
      </c>
      <c r="B77" s="3" t="s">
        <v>200</v>
      </c>
      <c r="D77" s="3">
        <v>12796600.903971892</v>
      </c>
      <c r="E77" s="3">
        <v>12796600.903971951</v>
      </c>
    </row>
    <row r="78" spans="1:5">
      <c r="A78" s="3" t="s">
        <v>203</v>
      </c>
      <c r="B78" s="3" t="s">
        <v>1023</v>
      </c>
      <c r="D78" s="3">
        <v>8812034.9370111097</v>
      </c>
      <c r="E78" s="3">
        <v>8812034.9370111097</v>
      </c>
    </row>
    <row r="79" spans="1:5">
      <c r="A79" s="3" t="s">
        <v>72</v>
      </c>
      <c r="B79" s="3" t="s">
        <v>968</v>
      </c>
      <c r="D79" s="3">
        <v>8235556.0417037494</v>
      </c>
      <c r="E79" s="3">
        <v>8225712.2817037487</v>
      </c>
    </row>
    <row r="80" spans="1:5">
      <c r="A80" s="3" t="s">
        <v>44</v>
      </c>
      <c r="B80" s="3" t="s">
        <v>1026</v>
      </c>
      <c r="D80" s="3">
        <v>8055394.9709727149</v>
      </c>
      <c r="E80" s="3">
        <v>8147408.0918140858</v>
      </c>
    </row>
    <row r="81" spans="1:5">
      <c r="A81" s="3" t="s">
        <v>76</v>
      </c>
      <c r="B81" s="3" t="s">
        <v>1027</v>
      </c>
      <c r="D81" s="3">
        <v>7715221.6974401167</v>
      </c>
      <c r="E81" s="3">
        <v>7717478.6674401164</v>
      </c>
    </row>
    <row r="82" spans="1:5">
      <c r="A82" s="3" t="s">
        <v>37</v>
      </c>
      <c r="B82" s="3" t="s">
        <v>205</v>
      </c>
      <c r="D82" s="3">
        <v>6545162.7830199171</v>
      </c>
      <c r="E82" s="3">
        <v>6558762.9892054833</v>
      </c>
    </row>
    <row r="83" spans="1:5">
      <c r="A83" s="3" t="s">
        <v>74</v>
      </c>
      <c r="B83" s="3" t="s">
        <v>1009</v>
      </c>
      <c r="D83" s="3">
        <v>6498339.1976266848</v>
      </c>
      <c r="E83" s="3">
        <v>6540323.1550685763</v>
      </c>
    </row>
    <row r="84" spans="1:5">
      <c r="A84" s="3" t="s">
        <v>16</v>
      </c>
      <c r="B84" s="3" t="s">
        <v>1026</v>
      </c>
      <c r="D84" s="3">
        <v>6254824.9440797707</v>
      </c>
      <c r="E84" s="3">
        <v>6830119.0311446209</v>
      </c>
    </row>
    <row r="85" spans="1:5">
      <c r="A85" s="3" t="s">
        <v>35</v>
      </c>
      <c r="B85" s="3" t="s">
        <v>1028</v>
      </c>
      <c r="D85" s="3">
        <v>5571186.6622901037</v>
      </c>
      <c r="E85" s="3">
        <v>5571186.6722901035</v>
      </c>
    </row>
    <row r="86" spans="1:5">
      <c r="A86" s="3" t="s">
        <v>77</v>
      </c>
      <c r="B86" s="3" t="s">
        <v>1004</v>
      </c>
      <c r="D86" s="3">
        <v>5199267.3960728077</v>
      </c>
      <c r="E86" s="3">
        <v>5199267.3960728077</v>
      </c>
    </row>
    <row r="87" spans="1:5">
      <c r="A87" s="3" t="s">
        <v>38</v>
      </c>
      <c r="B87" s="3" t="s">
        <v>195</v>
      </c>
      <c r="D87" s="3">
        <v>4999727.0050732326</v>
      </c>
      <c r="E87" s="3">
        <v>5035150.3517514821</v>
      </c>
    </row>
    <row r="88" spans="1:5">
      <c r="A88" s="3" t="s">
        <v>206</v>
      </c>
      <c r="B88" s="3" t="s">
        <v>207</v>
      </c>
      <c r="D88" s="3">
        <v>4884823.7467263853</v>
      </c>
      <c r="E88" s="3">
        <v>4884823.7467263853</v>
      </c>
    </row>
    <row r="89" spans="1:5">
      <c r="A89" s="3" t="s">
        <v>79</v>
      </c>
      <c r="B89" s="3" t="s">
        <v>195</v>
      </c>
      <c r="D89" s="3">
        <v>4879838.7950554248</v>
      </c>
      <c r="E89" s="3">
        <v>4909984.5521696554</v>
      </c>
    </row>
    <row r="90" spans="1:5">
      <c r="A90" s="3" t="s">
        <v>80</v>
      </c>
      <c r="B90" s="3" t="s">
        <v>1029</v>
      </c>
      <c r="D90" s="3">
        <v>4714641.4522144217</v>
      </c>
      <c r="E90" s="3">
        <v>4715780.3047598759</v>
      </c>
    </row>
    <row r="91" spans="1:5">
      <c r="A91" s="3" t="s">
        <v>87</v>
      </c>
      <c r="B91" s="3" t="s">
        <v>204</v>
      </c>
      <c r="D91" s="3">
        <v>4372127.6546833841</v>
      </c>
      <c r="E91" s="3">
        <v>4424948.4415183449</v>
      </c>
    </row>
    <row r="92" spans="1:5">
      <c r="A92" s="3" t="s">
        <v>36</v>
      </c>
      <c r="B92" s="3" t="s">
        <v>973</v>
      </c>
      <c r="D92" s="3">
        <v>4134637.7112232116</v>
      </c>
      <c r="E92" s="3">
        <v>4134637.7112232116</v>
      </c>
    </row>
    <row r="93" spans="1:5">
      <c r="A93" s="3" t="s">
        <v>82</v>
      </c>
      <c r="B93" s="3" t="s">
        <v>208</v>
      </c>
      <c r="D93" s="3">
        <v>3795934.0754293734</v>
      </c>
      <c r="E93" s="3">
        <v>4129152.7683331729</v>
      </c>
    </row>
    <row r="94" spans="1:5">
      <c r="A94" s="3" t="s">
        <v>39</v>
      </c>
      <c r="B94" s="3" t="s">
        <v>191</v>
      </c>
      <c r="D94" s="3">
        <v>2423989.6971357712</v>
      </c>
      <c r="E94" s="3">
        <v>2423989.6971357712</v>
      </c>
    </row>
    <row r="95" spans="1:5">
      <c r="A95" s="3" t="s">
        <v>40</v>
      </c>
      <c r="B95" s="3" t="s">
        <v>1023</v>
      </c>
      <c r="D95" s="3">
        <v>793982.3565304412</v>
      </c>
      <c r="E95" s="3">
        <v>793982.3565304412</v>
      </c>
    </row>
    <row r="96" spans="1:5">
      <c r="A96" s="3" t="s">
        <v>78</v>
      </c>
      <c r="B96" s="3" t="s">
        <v>202</v>
      </c>
      <c r="D96" s="3">
        <v>285722.93842003867</v>
      </c>
      <c r="E96" s="3">
        <v>286504.67198937462</v>
      </c>
    </row>
    <row r="97" spans="1:5">
      <c r="A97" s="3" t="s">
        <v>25</v>
      </c>
      <c r="B97" s="3" t="s">
        <v>207</v>
      </c>
      <c r="D97" s="3">
        <v>105554.25099345659</v>
      </c>
      <c r="E97" s="3">
        <v>105554.25099345659</v>
      </c>
    </row>
    <row r="98" spans="1:5">
      <c r="A98" s="3" t="s">
        <v>210</v>
      </c>
      <c r="B98" s="3" t="s">
        <v>211</v>
      </c>
      <c r="D98" s="3">
        <v>53496.370000000301</v>
      </c>
      <c r="E98" s="3">
        <v>53496.370000000301</v>
      </c>
    </row>
    <row r="99" spans="1:5">
      <c r="A99" s="3" t="s">
        <v>212</v>
      </c>
      <c r="B99" s="3" t="s">
        <v>211</v>
      </c>
      <c r="D99" s="3">
        <v>10258.240000000111</v>
      </c>
      <c r="E99" s="3">
        <v>10258.240000000111</v>
      </c>
    </row>
    <row r="100" spans="1:5">
      <c r="A100" s="3" t="s">
        <v>30</v>
      </c>
      <c r="B100" s="3" t="s">
        <v>214</v>
      </c>
      <c r="D100" s="3">
        <v>785.43999994727915</v>
      </c>
      <c r="E100" s="3">
        <v>785.43999998877177</v>
      </c>
    </row>
    <row r="101" spans="1:5">
      <c r="A101" s="3" t="s">
        <v>213</v>
      </c>
      <c r="B101" s="3" t="s">
        <v>211</v>
      </c>
      <c r="D101" s="3">
        <v>438.73000008463168</v>
      </c>
      <c r="E101" s="3">
        <v>438.73000008463168</v>
      </c>
    </row>
    <row r="102" spans="1:5">
      <c r="A102" s="3" t="s">
        <v>75</v>
      </c>
      <c r="B102" s="3" t="s">
        <v>211</v>
      </c>
      <c r="D102" s="3">
        <v>22.70000000000001</v>
      </c>
      <c r="E102" s="3">
        <v>22.70000000000001</v>
      </c>
    </row>
    <row r="103" spans="1:5">
      <c r="A103" s="3" t="s">
        <v>31</v>
      </c>
      <c r="B103" s="3" t="s">
        <v>207</v>
      </c>
      <c r="D103" s="3">
        <v>4.4340387011194464E-2</v>
      </c>
      <c r="E103" s="3">
        <v>4.4340387011194464E-2</v>
      </c>
    </row>
    <row r="104" spans="1:5">
      <c r="A104" s="3" t="s">
        <v>41</v>
      </c>
      <c r="B104" s="3" t="s">
        <v>207</v>
      </c>
      <c r="D104" s="3">
        <v>4.231862348442976E-2</v>
      </c>
      <c r="E104" s="3">
        <v>4.9999999988358003E-2</v>
      </c>
    </row>
    <row r="105" spans="1:5">
      <c r="A105" s="3" t="s">
        <v>32</v>
      </c>
      <c r="B105" s="3" t="s">
        <v>180</v>
      </c>
      <c r="D105" s="3">
        <v>-14.287817109420192</v>
      </c>
      <c r="E105" s="3">
        <v>1.17359431567246E-5</v>
      </c>
    </row>
    <row r="106" spans="1:5">
      <c r="A106" s="3" t="s">
        <v>34</v>
      </c>
      <c r="B106" s="3" t="s">
        <v>209</v>
      </c>
      <c r="D106" s="3">
        <v>-16747.762343599992</v>
      </c>
      <c r="E106" s="3">
        <v>-14344.837343599796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theme="7"/>
  </sheetPr>
  <dimension ref="A1:J70"/>
  <sheetViews>
    <sheetView workbookViewId="0"/>
  </sheetViews>
  <sheetFormatPr defaultColWidth="8.85546875" defaultRowHeight="12.75"/>
  <cols>
    <col min="1" max="1" width="22.5703125" style="3" bestFit="1" customWidth="1"/>
    <col min="2" max="2" width="13.28515625" style="3" bestFit="1" customWidth="1"/>
    <col min="3" max="3" width="19" style="3" bestFit="1" customWidth="1"/>
    <col min="4" max="4" width="14.7109375" style="3" bestFit="1" customWidth="1"/>
    <col min="5" max="5" width="10.5703125" style="3" bestFit="1" customWidth="1"/>
    <col min="6" max="6" width="15.7109375" style="3" bestFit="1" customWidth="1"/>
    <col min="7" max="7" width="19.5703125" style="3" bestFit="1" customWidth="1"/>
    <col min="8" max="8" width="8.85546875" style="3" bestFit="1" customWidth="1"/>
    <col min="9" max="9" width="12" style="3" bestFit="1" customWidth="1"/>
    <col min="10" max="10" width="16.140625" style="3" bestFit="1" customWidth="1"/>
    <col min="11" max="16384" width="8.85546875" style="3"/>
  </cols>
  <sheetData>
    <row r="1" spans="1:10" ht="15">
      <c r="A1" s="84" t="s">
        <v>1258</v>
      </c>
      <c r="B1" s="2" t="s">
        <v>149</v>
      </c>
      <c r="C1" s="2" t="s">
        <v>216</v>
      </c>
      <c r="D1" s="2" t="s">
        <v>217</v>
      </c>
      <c r="E1" s="2" t="s">
        <v>150</v>
      </c>
      <c r="F1" s="2" t="s">
        <v>218</v>
      </c>
      <c r="G1" s="2" t="s">
        <v>219</v>
      </c>
      <c r="H1" s="2" t="s">
        <v>152</v>
      </c>
      <c r="I1" s="2" t="s">
        <v>163</v>
      </c>
      <c r="J1" s="2" t="s">
        <v>151</v>
      </c>
    </row>
    <row r="2" spans="1:10">
      <c r="A2" s="3" t="str">
        <f>_xlfn.CONCAT(B2,D2)</f>
        <v>32HS040US912796NZ81</v>
      </c>
      <c r="B2" s="3" t="s">
        <v>165</v>
      </c>
      <c r="C2" s="3" t="s">
        <v>855</v>
      </c>
      <c r="D2" s="3" t="s">
        <v>856</v>
      </c>
      <c r="E2" s="3" t="s">
        <v>857</v>
      </c>
      <c r="F2" s="3">
        <v>15</v>
      </c>
      <c r="G2" s="3" t="s">
        <v>858</v>
      </c>
      <c r="H2" s="3" t="s">
        <v>3</v>
      </c>
      <c r="I2" s="3">
        <v>49958000.002966978</v>
      </c>
      <c r="J2" s="3">
        <v>49958000.002966978</v>
      </c>
    </row>
    <row r="3" spans="1:10">
      <c r="A3" s="3" t="str">
        <f t="shared" ref="A3:A66" si="0">_xlfn.CONCAT(B3,D3)</f>
        <v>32HS040US912796QF90</v>
      </c>
      <c r="B3" s="3" t="s">
        <v>165</v>
      </c>
      <c r="C3" s="3" t="s">
        <v>859</v>
      </c>
      <c r="D3" s="3" t="s">
        <v>860</v>
      </c>
      <c r="E3" s="3" t="s">
        <v>857</v>
      </c>
      <c r="F3" s="3">
        <v>36</v>
      </c>
      <c r="G3" s="3" t="s">
        <v>861</v>
      </c>
      <c r="H3" s="3" t="s">
        <v>3</v>
      </c>
      <c r="I3" s="3">
        <v>49897000.034650177</v>
      </c>
      <c r="J3" s="3">
        <v>49897000.034650177</v>
      </c>
    </row>
    <row r="4" spans="1:10">
      <c r="A4" s="3" t="str">
        <f t="shared" si="0"/>
        <v>32HS040US912796QK85</v>
      </c>
      <c r="B4" s="3" t="s">
        <v>165</v>
      </c>
      <c r="C4" s="3" t="s">
        <v>862</v>
      </c>
      <c r="D4" s="3" t="s">
        <v>863</v>
      </c>
      <c r="E4" s="3" t="s">
        <v>857</v>
      </c>
      <c r="F4" s="3">
        <v>58</v>
      </c>
      <c r="G4" s="3" t="s">
        <v>864</v>
      </c>
      <c r="H4" s="3" t="s">
        <v>3</v>
      </c>
      <c r="I4" s="3">
        <v>199327716.66666672</v>
      </c>
      <c r="J4" s="3">
        <v>199327716.66666672</v>
      </c>
    </row>
    <row r="5" spans="1:10">
      <c r="A5" s="3" t="str">
        <f t="shared" si="0"/>
        <v>27HS181US912796QK85</v>
      </c>
      <c r="B5" s="3" t="s">
        <v>175</v>
      </c>
      <c r="C5" s="3" t="s">
        <v>862</v>
      </c>
      <c r="D5" s="3" t="s">
        <v>863</v>
      </c>
      <c r="E5" s="3" t="s">
        <v>857</v>
      </c>
      <c r="F5" s="3">
        <v>58</v>
      </c>
      <c r="G5" s="3" t="s">
        <v>864</v>
      </c>
      <c r="H5" s="3" t="s">
        <v>3</v>
      </c>
      <c r="I5" s="3">
        <v>1295630.1583333337</v>
      </c>
      <c r="J5" s="3">
        <v>1295630.1583333337</v>
      </c>
    </row>
    <row r="6" spans="1:10">
      <c r="A6" s="3" t="str">
        <f t="shared" si="0"/>
        <v>32HS041US912796QB86</v>
      </c>
      <c r="B6" s="3" t="s">
        <v>168</v>
      </c>
      <c r="C6" s="3" t="s">
        <v>868</v>
      </c>
      <c r="D6" s="3" t="s">
        <v>869</v>
      </c>
      <c r="E6" s="3" t="s">
        <v>857</v>
      </c>
      <c r="F6" s="3">
        <v>8</v>
      </c>
      <c r="G6" s="3" t="s">
        <v>870</v>
      </c>
      <c r="H6" s="3" t="s">
        <v>3</v>
      </c>
      <c r="I6" s="3">
        <v>245707661.13333333</v>
      </c>
      <c r="J6" s="3">
        <v>245707661.13333333</v>
      </c>
    </row>
    <row r="7" spans="1:10">
      <c r="A7" s="3" t="str">
        <f t="shared" si="0"/>
        <v>32HS040US912796QL68</v>
      </c>
      <c r="B7" s="3" t="s">
        <v>165</v>
      </c>
      <c r="C7" s="3" t="s">
        <v>871</v>
      </c>
      <c r="D7" s="3" t="s">
        <v>872</v>
      </c>
      <c r="E7" s="3" t="s">
        <v>857</v>
      </c>
      <c r="F7" s="3">
        <v>64</v>
      </c>
      <c r="G7" s="3" t="s">
        <v>873</v>
      </c>
      <c r="H7" s="3" t="s">
        <v>3</v>
      </c>
      <c r="I7" s="3">
        <v>99629000</v>
      </c>
      <c r="J7" s="3">
        <v>99629000</v>
      </c>
    </row>
    <row r="8" spans="1:10">
      <c r="A8" s="3" t="str">
        <f t="shared" si="0"/>
        <v>21HS218US912796PE35</v>
      </c>
      <c r="B8" s="3" t="s">
        <v>12</v>
      </c>
      <c r="C8" s="3" t="s">
        <v>874</v>
      </c>
      <c r="D8" s="3" t="s">
        <v>875</v>
      </c>
      <c r="E8" s="3" t="s">
        <v>857</v>
      </c>
      <c r="F8" s="3">
        <v>71</v>
      </c>
      <c r="G8" s="3" t="s">
        <v>876</v>
      </c>
      <c r="H8" s="3" t="s">
        <v>3</v>
      </c>
      <c r="I8" s="3">
        <v>16929823.055555556</v>
      </c>
      <c r="J8" s="3">
        <v>16929823.055555556</v>
      </c>
    </row>
    <row r="9" spans="1:10">
      <c r="A9" s="3" t="str">
        <f t="shared" si="0"/>
        <v>21HS001US912796PE35</v>
      </c>
      <c r="B9" s="3" t="s">
        <v>9</v>
      </c>
      <c r="C9" s="3" t="s">
        <v>874</v>
      </c>
      <c r="D9" s="3" t="s">
        <v>875</v>
      </c>
      <c r="E9" s="3" t="s">
        <v>857</v>
      </c>
      <c r="F9" s="3">
        <v>71</v>
      </c>
      <c r="G9" s="3" t="s">
        <v>876</v>
      </c>
      <c r="H9" s="3" t="s">
        <v>3</v>
      </c>
      <c r="I9" s="3">
        <v>119504633.33333334</v>
      </c>
      <c r="J9" s="3">
        <v>119504633.33333334</v>
      </c>
    </row>
    <row r="10" spans="1:10">
      <c r="A10" s="3" t="str">
        <f t="shared" si="0"/>
        <v>21HS001US912796PD51</v>
      </c>
      <c r="B10" s="3" t="s">
        <v>9</v>
      </c>
      <c r="C10" s="3" t="s">
        <v>865</v>
      </c>
      <c r="D10" s="3" t="s">
        <v>866</v>
      </c>
      <c r="E10" s="3" t="s">
        <v>857</v>
      </c>
      <c r="F10" s="3">
        <v>43</v>
      </c>
      <c r="G10" s="3" t="s">
        <v>867</v>
      </c>
      <c r="H10" s="3" t="s">
        <v>3</v>
      </c>
      <c r="I10" s="3">
        <v>89775900.077819824</v>
      </c>
      <c r="J10" s="3">
        <v>89775900.077819824</v>
      </c>
    </row>
    <row r="11" spans="1:10">
      <c r="A11" s="3" t="str">
        <f t="shared" si="0"/>
        <v>21HS001US912796QP72</v>
      </c>
      <c r="B11" s="3" t="s">
        <v>9</v>
      </c>
      <c r="C11" s="3" t="s">
        <v>877</v>
      </c>
      <c r="D11" s="3" t="s">
        <v>878</v>
      </c>
      <c r="E11" s="3" t="s">
        <v>857</v>
      </c>
      <c r="F11" s="3">
        <v>85</v>
      </c>
      <c r="G11" s="3" t="s">
        <v>879</v>
      </c>
      <c r="H11" s="3" t="s">
        <v>3</v>
      </c>
      <c r="I11" s="3">
        <v>119395200.04272462</v>
      </c>
      <c r="J11" s="3">
        <v>119395200.04272462</v>
      </c>
    </row>
    <row r="12" spans="1:10">
      <c r="A12" s="3" t="str">
        <f t="shared" si="0"/>
        <v>21HS218US912796QP72</v>
      </c>
      <c r="B12" s="3" t="s">
        <v>12</v>
      </c>
      <c r="C12" s="3" t="s">
        <v>877</v>
      </c>
      <c r="D12" s="3" t="s">
        <v>878</v>
      </c>
      <c r="E12" s="3" t="s">
        <v>857</v>
      </c>
      <c r="F12" s="3">
        <v>85</v>
      </c>
      <c r="G12" s="3" t="s">
        <v>879</v>
      </c>
      <c r="H12" s="3" t="s">
        <v>3</v>
      </c>
      <c r="I12" s="3">
        <v>9949600.0035603866</v>
      </c>
      <c r="J12" s="3">
        <v>9949600.0035603866</v>
      </c>
    </row>
    <row r="13" spans="1:10">
      <c r="A13" s="3" t="str">
        <f t="shared" si="0"/>
        <v>21HS001US912796PK94</v>
      </c>
      <c r="B13" s="3" t="s">
        <v>9</v>
      </c>
      <c r="C13" s="3" t="s">
        <v>880</v>
      </c>
      <c r="D13" s="3" t="s">
        <v>881</v>
      </c>
      <c r="E13" s="3" t="s">
        <v>857</v>
      </c>
      <c r="F13" s="3">
        <v>99</v>
      </c>
      <c r="G13" s="3" t="s">
        <v>882</v>
      </c>
      <c r="H13" s="3" t="s">
        <v>3</v>
      </c>
      <c r="I13" s="3">
        <v>149100000.03973648</v>
      </c>
      <c r="J13" s="3">
        <v>149100000.03973648</v>
      </c>
    </row>
    <row r="14" spans="1:10">
      <c r="A14" s="3" t="str">
        <f t="shared" si="0"/>
        <v>21HS218US912796PK94</v>
      </c>
      <c r="B14" s="3" t="s">
        <v>12</v>
      </c>
      <c r="C14" s="3" t="s">
        <v>880</v>
      </c>
      <c r="D14" s="3" t="s">
        <v>881</v>
      </c>
      <c r="E14" s="3" t="s">
        <v>857</v>
      </c>
      <c r="F14" s="3">
        <v>99</v>
      </c>
      <c r="G14" s="3" t="s">
        <v>882</v>
      </c>
      <c r="H14" s="3" t="s">
        <v>3</v>
      </c>
      <c r="I14" s="3">
        <v>4970000.0013245484</v>
      </c>
      <c r="J14" s="3">
        <v>4970000.0013245484</v>
      </c>
    </row>
    <row r="15" spans="1:10">
      <c r="A15" s="3" t="str">
        <f t="shared" si="0"/>
        <v>32HS041US912796QA04</v>
      </c>
      <c r="B15" s="3" t="s">
        <v>168</v>
      </c>
      <c r="C15" s="3" t="s">
        <v>883</v>
      </c>
      <c r="D15" s="3" t="s">
        <v>884</v>
      </c>
      <c r="E15" s="3" t="s">
        <v>857</v>
      </c>
      <c r="F15" s="3">
        <v>1</v>
      </c>
      <c r="G15" s="3" t="s">
        <v>885</v>
      </c>
      <c r="H15" s="3" t="s">
        <v>3</v>
      </c>
      <c r="I15" s="3">
        <v>629362236.00266767</v>
      </c>
      <c r="J15" s="3">
        <v>629362236.00266767</v>
      </c>
    </row>
    <row r="16" spans="1:10">
      <c r="A16" s="3" t="str">
        <f t="shared" si="0"/>
        <v>32HS040US912796QS12</v>
      </c>
      <c r="B16" s="3" t="s">
        <v>165</v>
      </c>
      <c r="C16" s="3" t="s">
        <v>886</v>
      </c>
      <c r="D16" s="3" t="s">
        <v>887</v>
      </c>
      <c r="E16" s="3" t="s">
        <v>857</v>
      </c>
      <c r="F16" s="3">
        <v>106</v>
      </c>
      <c r="G16" s="3" t="s">
        <v>888</v>
      </c>
      <c r="H16" s="3" t="s">
        <v>3</v>
      </c>
      <c r="I16" s="3">
        <v>74516249.984502792</v>
      </c>
      <c r="J16" s="3">
        <v>74516249.984502792</v>
      </c>
    </row>
    <row r="17" spans="1:10">
      <c r="A17" s="3" t="str">
        <f t="shared" si="0"/>
        <v>33HS076US912796QB86</v>
      </c>
      <c r="B17" s="3" t="s">
        <v>199</v>
      </c>
      <c r="C17" s="3" t="s">
        <v>868</v>
      </c>
      <c r="D17" s="3" t="s">
        <v>869</v>
      </c>
      <c r="E17" s="3" t="s">
        <v>857</v>
      </c>
      <c r="F17" s="3">
        <v>8</v>
      </c>
      <c r="G17" s="3" t="s">
        <v>870</v>
      </c>
      <c r="H17" s="3" t="s">
        <v>3</v>
      </c>
      <c r="I17" s="3">
        <v>3323750.9083333332</v>
      </c>
      <c r="J17" s="3">
        <v>3323750.9083333332</v>
      </c>
    </row>
    <row r="18" spans="1:10">
      <c r="A18" s="3" t="str">
        <f t="shared" si="0"/>
        <v>21HS118US912796NZ81</v>
      </c>
      <c r="B18" s="3" t="s">
        <v>8</v>
      </c>
      <c r="C18" s="3" t="s">
        <v>855</v>
      </c>
      <c r="D18" s="3" t="s">
        <v>856</v>
      </c>
      <c r="E18" s="3" t="s">
        <v>857</v>
      </c>
      <c r="F18" s="3">
        <v>15</v>
      </c>
      <c r="G18" s="3" t="s">
        <v>858</v>
      </c>
      <c r="H18" s="3" t="s">
        <v>3</v>
      </c>
      <c r="I18" s="3">
        <v>19983200.001186796</v>
      </c>
      <c r="J18" s="3">
        <v>19983200.001186796</v>
      </c>
    </row>
    <row r="19" spans="1:10">
      <c r="A19" s="3" t="str">
        <f t="shared" si="0"/>
        <v>25HS077US912796QD43</v>
      </c>
      <c r="B19" s="3" t="s">
        <v>64</v>
      </c>
      <c r="C19" s="3" t="s">
        <v>889</v>
      </c>
      <c r="D19" s="3" t="s">
        <v>890</v>
      </c>
      <c r="E19" s="3" t="s">
        <v>857</v>
      </c>
      <c r="F19" s="3">
        <v>22</v>
      </c>
      <c r="G19" s="3" t="s">
        <v>891</v>
      </c>
      <c r="H19" s="3" t="s">
        <v>3</v>
      </c>
      <c r="I19" s="3">
        <v>18976439.999818802</v>
      </c>
      <c r="J19" s="3">
        <v>18976439.999818802</v>
      </c>
    </row>
    <row r="20" spans="1:10">
      <c r="A20" s="3" t="str">
        <f t="shared" si="0"/>
        <v>26HS088US912796QT94</v>
      </c>
      <c r="B20" s="3" t="s">
        <v>20</v>
      </c>
      <c r="C20" s="3" t="s">
        <v>892</v>
      </c>
      <c r="D20" s="3" t="s">
        <v>893</v>
      </c>
      <c r="E20" s="3" t="s">
        <v>857</v>
      </c>
      <c r="F20" s="3">
        <v>113</v>
      </c>
      <c r="G20" s="3" t="s">
        <v>894</v>
      </c>
      <c r="H20" s="3" t="s">
        <v>3</v>
      </c>
      <c r="I20" s="3">
        <v>496510.00022888184</v>
      </c>
      <c r="J20" s="3">
        <v>496510.00022888184</v>
      </c>
    </row>
    <row r="21" spans="1:10">
      <c r="A21" s="3" t="str">
        <f t="shared" si="0"/>
        <v>26HS088US912796QD43</v>
      </c>
      <c r="B21" s="3" t="s">
        <v>20</v>
      </c>
      <c r="C21" s="3" t="s">
        <v>889</v>
      </c>
      <c r="D21" s="3" t="s">
        <v>890</v>
      </c>
      <c r="E21" s="3" t="s">
        <v>857</v>
      </c>
      <c r="F21" s="3">
        <v>22</v>
      </c>
      <c r="G21" s="3" t="s">
        <v>891</v>
      </c>
      <c r="H21" s="3" t="s">
        <v>3</v>
      </c>
      <c r="I21" s="3">
        <v>699131.99999332428</v>
      </c>
      <c r="J21" s="3">
        <v>699131.99999332428</v>
      </c>
    </row>
    <row r="22" spans="1:10">
      <c r="A22" s="3" t="str">
        <f t="shared" si="0"/>
        <v>32HS226US912796QB86</v>
      </c>
      <c r="B22" s="3" t="s">
        <v>181</v>
      </c>
      <c r="C22" s="3" t="s">
        <v>868</v>
      </c>
      <c r="D22" s="3" t="s">
        <v>869</v>
      </c>
      <c r="E22" s="3" t="s">
        <v>857</v>
      </c>
      <c r="F22" s="3">
        <v>8</v>
      </c>
      <c r="G22" s="3" t="s">
        <v>870</v>
      </c>
      <c r="H22" s="3" t="s">
        <v>3</v>
      </c>
      <c r="I22" s="3">
        <v>14424579.129999999</v>
      </c>
      <c r="J22" s="3">
        <v>14424579.129999999</v>
      </c>
    </row>
    <row r="23" spans="1:10">
      <c r="A23" s="3" t="str">
        <f t="shared" si="0"/>
        <v>32HS226US912796QA04</v>
      </c>
      <c r="B23" s="3" t="s">
        <v>181</v>
      </c>
      <c r="C23" s="3" t="s">
        <v>883</v>
      </c>
      <c r="D23" s="3" t="s">
        <v>884</v>
      </c>
      <c r="E23" s="3" t="s">
        <v>857</v>
      </c>
      <c r="F23" s="3">
        <v>1</v>
      </c>
      <c r="G23" s="3" t="s">
        <v>885</v>
      </c>
      <c r="H23" s="3" t="s">
        <v>3</v>
      </c>
      <c r="I23" s="3">
        <v>61226326.200259522</v>
      </c>
      <c r="J23" s="3">
        <v>61226326.200259522</v>
      </c>
    </row>
    <row r="24" spans="1:10">
      <c r="A24" s="3" t="str">
        <f t="shared" si="0"/>
        <v>32HS226US912796QU67</v>
      </c>
      <c r="B24" s="3" t="s">
        <v>181</v>
      </c>
      <c r="C24" s="3" t="s">
        <v>895</v>
      </c>
      <c r="D24" s="3" t="s">
        <v>896</v>
      </c>
      <c r="E24" s="3" t="s">
        <v>857</v>
      </c>
      <c r="F24" s="3">
        <v>120</v>
      </c>
      <c r="G24" s="3" t="s">
        <v>897</v>
      </c>
      <c r="H24" s="3" t="s">
        <v>3</v>
      </c>
      <c r="I24" s="3">
        <v>992579.02777777764</v>
      </c>
      <c r="J24" s="3">
        <v>992579.02777777764</v>
      </c>
    </row>
    <row r="25" spans="1:10">
      <c r="A25" s="3" t="str">
        <f t="shared" si="0"/>
        <v>24HS188US912796QE26</v>
      </c>
      <c r="B25" s="3" t="s">
        <v>95</v>
      </c>
      <c r="C25" s="3" t="s">
        <v>898</v>
      </c>
      <c r="D25" s="3" t="s">
        <v>899</v>
      </c>
      <c r="E25" s="3" t="s">
        <v>857</v>
      </c>
      <c r="F25" s="3">
        <v>29</v>
      </c>
      <c r="G25" s="3" t="s">
        <v>900</v>
      </c>
      <c r="H25" s="3" t="s">
        <v>3</v>
      </c>
      <c r="I25" s="3">
        <v>2053544.2402441239</v>
      </c>
      <c r="J25" s="3">
        <v>2053544.2402441239</v>
      </c>
    </row>
    <row r="26" spans="1:10">
      <c r="A26" s="3" t="str">
        <f t="shared" si="0"/>
        <v>21HS001US912796QT94</v>
      </c>
      <c r="B26" s="3" t="s">
        <v>9</v>
      </c>
      <c r="C26" s="3" t="s">
        <v>892</v>
      </c>
      <c r="D26" s="3" t="s">
        <v>893</v>
      </c>
      <c r="E26" s="3" t="s">
        <v>857</v>
      </c>
      <c r="F26" s="3">
        <v>113</v>
      </c>
      <c r="G26" s="3" t="s">
        <v>894</v>
      </c>
      <c r="H26" s="3" t="s">
        <v>3</v>
      </c>
      <c r="I26" s="3">
        <v>148953000.06866455</v>
      </c>
      <c r="J26" s="3">
        <v>148953000.06866455</v>
      </c>
    </row>
    <row r="27" spans="1:10">
      <c r="A27" s="3" t="str">
        <f t="shared" si="0"/>
        <v>21HS218US912796QT94</v>
      </c>
      <c r="B27" s="3" t="s">
        <v>12</v>
      </c>
      <c r="C27" s="3" t="s">
        <v>892</v>
      </c>
      <c r="D27" s="3" t="s">
        <v>893</v>
      </c>
      <c r="E27" s="3" t="s">
        <v>857</v>
      </c>
      <c r="F27" s="3">
        <v>113</v>
      </c>
      <c r="G27" s="3" t="s">
        <v>894</v>
      </c>
      <c r="H27" s="3" t="s">
        <v>3</v>
      </c>
      <c r="I27" s="3">
        <v>9930200.0045776367</v>
      </c>
      <c r="J27" s="3">
        <v>9930200.0045776367</v>
      </c>
    </row>
    <row r="28" spans="1:10">
      <c r="A28" s="3" t="str">
        <f t="shared" si="0"/>
        <v>33HS048US912796QB86</v>
      </c>
      <c r="B28" s="3" t="s">
        <v>179</v>
      </c>
      <c r="C28" s="3" t="s">
        <v>868</v>
      </c>
      <c r="D28" s="3" t="s">
        <v>869</v>
      </c>
      <c r="E28" s="3" t="s">
        <v>857</v>
      </c>
      <c r="F28" s="3">
        <v>8</v>
      </c>
      <c r="G28" s="3" t="s">
        <v>870</v>
      </c>
      <c r="H28" s="3" t="s">
        <v>3</v>
      </c>
      <c r="I28" s="3">
        <v>46632475.150000006</v>
      </c>
      <c r="J28" s="3">
        <v>46632475.150000006</v>
      </c>
    </row>
    <row r="29" spans="1:10">
      <c r="A29" s="3" t="str">
        <f t="shared" si="0"/>
        <v>32HS226US912796PP81</v>
      </c>
      <c r="B29" s="3" t="s">
        <v>181</v>
      </c>
      <c r="C29" s="3" t="s">
        <v>901</v>
      </c>
      <c r="D29" s="3" t="s">
        <v>902</v>
      </c>
      <c r="E29" s="3" t="s">
        <v>857</v>
      </c>
      <c r="F29" s="3">
        <v>126.99999999999999</v>
      </c>
      <c r="G29" s="3" t="s">
        <v>903</v>
      </c>
      <c r="H29" s="3" t="s">
        <v>3</v>
      </c>
      <c r="I29" s="3">
        <v>694480.15</v>
      </c>
      <c r="J29" s="3">
        <v>694480.15</v>
      </c>
    </row>
    <row r="30" spans="1:10">
      <c r="A30" s="3" t="str">
        <f t="shared" si="0"/>
        <v>21HS001US912796PP81</v>
      </c>
      <c r="B30" s="3" t="s">
        <v>9</v>
      </c>
      <c r="C30" s="3" t="s">
        <v>901</v>
      </c>
      <c r="D30" s="3" t="s">
        <v>902</v>
      </c>
      <c r="E30" s="3" t="s">
        <v>857</v>
      </c>
      <c r="F30" s="3">
        <v>127</v>
      </c>
      <c r="G30" s="3" t="s">
        <v>903</v>
      </c>
      <c r="H30" s="3" t="s">
        <v>3</v>
      </c>
      <c r="I30" s="3">
        <v>148817175</v>
      </c>
      <c r="J30" s="3">
        <v>148817175</v>
      </c>
    </row>
    <row r="31" spans="1:10">
      <c r="A31" s="3" t="str">
        <f t="shared" si="0"/>
        <v>21HS001US912796QD43</v>
      </c>
      <c r="B31" s="3" t="s">
        <v>9</v>
      </c>
      <c r="C31" s="3" t="s">
        <v>889</v>
      </c>
      <c r="D31" s="3" t="s">
        <v>890</v>
      </c>
      <c r="E31" s="3" t="s">
        <v>857</v>
      </c>
      <c r="F31" s="3">
        <v>22</v>
      </c>
      <c r="G31" s="3" t="s">
        <v>891</v>
      </c>
      <c r="H31" s="3" t="s">
        <v>3</v>
      </c>
      <c r="I31" s="3">
        <v>99875999.999046326</v>
      </c>
      <c r="J31" s="3">
        <v>99875999.999046326</v>
      </c>
    </row>
    <row r="32" spans="1:10">
      <c r="A32" s="3" t="str">
        <f t="shared" si="0"/>
        <v>21HS218US912796PP81</v>
      </c>
      <c r="B32" s="3" t="s">
        <v>12</v>
      </c>
      <c r="C32" s="3" t="s">
        <v>901</v>
      </c>
      <c r="D32" s="3" t="s">
        <v>902</v>
      </c>
      <c r="E32" s="3" t="s">
        <v>857</v>
      </c>
      <c r="F32" s="3">
        <v>127</v>
      </c>
      <c r="G32" s="3" t="s">
        <v>903</v>
      </c>
      <c r="H32" s="3" t="s">
        <v>3</v>
      </c>
      <c r="I32" s="3">
        <v>9921145</v>
      </c>
      <c r="J32" s="3">
        <v>9921145</v>
      </c>
    </row>
    <row r="33" spans="1:10">
      <c r="A33" s="3" t="str">
        <f t="shared" si="0"/>
        <v>24HS015US912796QF90</v>
      </c>
      <c r="B33" s="3" t="s">
        <v>4</v>
      </c>
      <c r="C33" s="3" t="s">
        <v>859</v>
      </c>
      <c r="D33" s="3" t="s">
        <v>860</v>
      </c>
      <c r="E33" s="3" t="s">
        <v>857</v>
      </c>
      <c r="F33" s="3">
        <v>36</v>
      </c>
      <c r="G33" s="3" t="s">
        <v>861</v>
      </c>
      <c r="H33" s="3" t="s">
        <v>3</v>
      </c>
      <c r="I33" s="3">
        <v>44907300.03118515</v>
      </c>
      <c r="J33" s="3">
        <v>44907300.03118515</v>
      </c>
    </row>
    <row r="34" spans="1:10">
      <c r="A34" s="3" t="str">
        <f t="shared" si="0"/>
        <v>24HS169US912796QF90</v>
      </c>
      <c r="B34" s="3" t="s">
        <v>99</v>
      </c>
      <c r="C34" s="3" t="s">
        <v>859</v>
      </c>
      <c r="D34" s="3" t="s">
        <v>860</v>
      </c>
      <c r="E34" s="3" t="s">
        <v>857</v>
      </c>
      <c r="F34" s="3">
        <v>36</v>
      </c>
      <c r="G34" s="3" t="s">
        <v>861</v>
      </c>
      <c r="H34" s="3" t="s">
        <v>3</v>
      </c>
      <c r="I34" s="3">
        <v>299382.000207901</v>
      </c>
      <c r="J34" s="3">
        <v>299382.000207901</v>
      </c>
    </row>
    <row r="35" spans="1:10">
      <c r="A35" s="3" t="str">
        <f t="shared" si="0"/>
        <v>27HS208US912796QF90</v>
      </c>
      <c r="B35" s="3" t="s">
        <v>196</v>
      </c>
      <c r="C35" s="3" t="s">
        <v>859</v>
      </c>
      <c r="D35" s="3" t="s">
        <v>860</v>
      </c>
      <c r="E35" s="3" t="s">
        <v>857</v>
      </c>
      <c r="F35" s="3">
        <v>36</v>
      </c>
      <c r="G35" s="3" t="s">
        <v>861</v>
      </c>
      <c r="H35" s="3" t="s">
        <v>3</v>
      </c>
      <c r="I35" s="3">
        <v>249485.00017325085</v>
      </c>
      <c r="J35" s="3">
        <v>249485.00017325085</v>
      </c>
    </row>
    <row r="36" spans="1:10">
      <c r="A36" s="3" t="str">
        <f t="shared" si="0"/>
        <v>33HS048US912796QF90</v>
      </c>
      <c r="B36" s="3" t="s">
        <v>179</v>
      </c>
      <c r="C36" s="3" t="s">
        <v>859</v>
      </c>
      <c r="D36" s="3" t="s">
        <v>860</v>
      </c>
      <c r="E36" s="3" t="s">
        <v>857</v>
      </c>
      <c r="F36" s="3">
        <v>36</v>
      </c>
      <c r="G36" s="3" t="s">
        <v>861</v>
      </c>
      <c r="H36" s="3" t="s">
        <v>3</v>
      </c>
      <c r="I36" s="3">
        <v>49547721.034407616</v>
      </c>
      <c r="J36" s="3">
        <v>49547721.034407616</v>
      </c>
    </row>
    <row r="37" spans="1:10">
      <c r="A37" s="3" t="str">
        <f t="shared" si="0"/>
        <v>33HS076US912796QF90</v>
      </c>
      <c r="B37" s="3" t="s">
        <v>199</v>
      </c>
      <c r="C37" s="3" t="s">
        <v>859</v>
      </c>
      <c r="D37" s="3" t="s">
        <v>860</v>
      </c>
      <c r="E37" s="3" t="s">
        <v>857</v>
      </c>
      <c r="F37" s="3">
        <v>36</v>
      </c>
      <c r="G37" s="3" t="s">
        <v>861</v>
      </c>
      <c r="H37" s="3" t="s">
        <v>3</v>
      </c>
      <c r="I37" s="3">
        <v>3517738.5024428368</v>
      </c>
      <c r="J37" s="3">
        <v>3517738.5024428368</v>
      </c>
    </row>
    <row r="38" spans="1:10">
      <c r="A38" s="3" t="str">
        <f t="shared" si="0"/>
        <v>27HS181US912796PD51</v>
      </c>
      <c r="B38" s="3" t="s">
        <v>175</v>
      </c>
      <c r="C38" s="3" t="s">
        <v>865</v>
      </c>
      <c r="D38" s="3" t="s">
        <v>866</v>
      </c>
      <c r="E38" s="3" t="s">
        <v>857</v>
      </c>
      <c r="F38" s="3">
        <v>43</v>
      </c>
      <c r="G38" s="3" t="s">
        <v>867</v>
      </c>
      <c r="H38" s="3" t="s">
        <v>3</v>
      </c>
      <c r="I38" s="3">
        <v>4389044.0038045254</v>
      </c>
      <c r="J38" s="3">
        <v>4389044.0038045254</v>
      </c>
    </row>
    <row r="39" spans="1:10">
      <c r="A39" s="3" t="str">
        <f t="shared" si="0"/>
        <v>21HS001US912796PT04</v>
      </c>
      <c r="B39" s="3" t="s">
        <v>9</v>
      </c>
      <c r="C39" s="3" t="s">
        <v>904</v>
      </c>
      <c r="D39" s="3" t="s">
        <v>905</v>
      </c>
      <c r="E39" s="3" t="s">
        <v>857</v>
      </c>
      <c r="F39" s="3">
        <v>155</v>
      </c>
      <c r="G39" s="3" t="s">
        <v>906</v>
      </c>
      <c r="H39" s="3" t="s">
        <v>3</v>
      </c>
      <c r="I39" s="3">
        <v>173269250.17171437</v>
      </c>
      <c r="J39" s="3">
        <v>173269250.17171437</v>
      </c>
    </row>
    <row r="40" spans="1:10">
      <c r="A40" s="3" t="str">
        <f t="shared" si="0"/>
        <v>27HS145US912796PT04</v>
      </c>
      <c r="B40" s="3" t="s">
        <v>100</v>
      </c>
      <c r="C40" s="3" t="s">
        <v>904</v>
      </c>
      <c r="D40" s="3" t="s">
        <v>905</v>
      </c>
      <c r="E40" s="3" t="s">
        <v>857</v>
      </c>
      <c r="F40" s="3">
        <v>155</v>
      </c>
      <c r="G40" s="3" t="s">
        <v>906</v>
      </c>
      <c r="H40" s="3" t="s">
        <v>3</v>
      </c>
      <c r="I40" s="3">
        <v>3960440.0039248997</v>
      </c>
      <c r="J40" s="3">
        <v>3960440.0039248997</v>
      </c>
    </row>
    <row r="41" spans="1:10">
      <c r="A41" s="3" t="str">
        <f t="shared" si="0"/>
        <v>24HS187US912796QE26</v>
      </c>
      <c r="B41" s="3" t="s">
        <v>92</v>
      </c>
      <c r="C41" s="3" t="s">
        <v>898</v>
      </c>
      <c r="D41" s="3" t="s">
        <v>899</v>
      </c>
      <c r="E41" s="3" t="s">
        <v>857</v>
      </c>
      <c r="F41" s="3">
        <v>29.000000000000004</v>
      </c>
      <c r="G41" s="3" t="s">
        <v>900</v>
      </c>
      <c r="H41" s="3" t="s">
        <v>3</v>
      </c>
      <c r="I41" s="3">
        <v>3343373.6803974579</v>
      </c>
      <c r="J41" s="3">
        <v>3343373.6803974579</v>
      </c>
    </row>
    <row r="42" spans="1:10">
      <c r="A42" s="3" t="str">
        <f t="shared" si="0"/>
        <v>24HS190US912796QE26</v>
      </c>
      <c r="B42" s="3" t="s">
        <v>94</v>
      </c>
      <c r="C42" s="3" t="s">
        <v>898</v>
      </c>
      <c r="D42" s="3" t="s">
        <v>899</v>
      </c>
      <c r="E42" s="3" t="s">
        <v>857</v>
      </c>
      <c r="F42" s="3">
        <v>29</v>
      </c>
      <c r="G42" s="3" t="s">
        <v>900</v>
      </c>
      <c r="H42" s="3" t="s">
        <v>3</v>
      </c>
      <c r="I42" s="3">
        <v>189680.80002254908</v>
      </c>
      <c r="J42" s="3">
        <v>189680.80002254908</v>
      </c>
    </row>
    <row r="43" spans="1:10">
      <c r="A43" s="3" t="str">
        <f t="shared" si="0"/>
        <v>32HS040US912796QM42</v>
      </c>
      <c r="B43" s="3" t="s">
        <v>165</v>
      </c>
      <c r="C43" s="3" t="s">
        <v>907</v>
      </c>
      <c r="D43" s="3" t="s">
        <v>908</v>
      </c>
      <c r="E43" s="3" t="s">
        <v>857</v>
      </c>
      <c r="F43" s="3">
        <v>267</v>
      </c>
      <c r="G43" s="3" t="s">
        <v>909</v>
      </c>
      <c r="H43" s="3" t="s">
        <v>3</v>
      </c>
      <c r="I43" s="3">
        <v>98197000.084982976</v>
      </c>
      <c r="J43" s="3">
        <v>98197000.084982976</v>
      </c>
    </row>
    <row r="44" spans="1:10">
      <c r="A44" s="3" t="str">
        <f t="shared" si="0"/>
        <v>32HS041US912796QM42</v>
      </c>
      <c r="B44" s="3" t="s">
        <v>168</v>
      </c>
      <c r="C44" s="3" t="s">
        <v>907</v>
      </c>
      <c r="D44" s="3" t="s">
        <v>908</v>
      </c>
      <c r="E44" s="3" t="s">
        <v>857</v>
      </c>
      <c r="F44" s="3">
        <v>267</v>
      </c>
      <c r="G44" s="3" t="s">
        <v>909</v>
      </c>
      <c r="H44" s="3" t="s">
        <v>3</v>
      </c>
      <c r="I44" s="3">
        <v>49098500.042491488</v>
      </c>
      <c r="J44" s="3">
        <v>49098500.042491488</v>
      </c>
    </row>
    <row r="45" spans="1:10">
      <c r="A45" s="3" t="str">
        <f t="shared" si="0"/>
        <v>24HS187US912796QK85</v>
      </c>
      <c r="B45" s="3" t="s">
        <v>92</v>
      </c>
      <c r="C45" s="3" t="s">
        <v>862</v>
      </c>
      <c r="D45" s="3" t="s">
        <v>863</v>
      </c>
      <c r="E45" s="3" t="s">
        <v>857</v>
      </c>
      <c r="F45" s="3">
        <v>58</v>
      </c>
      <c r="G45" s="3" t="s">
        <v>864</v>
      </c>
      <c r="H45" s="3" t="s">
        <v>3</v>
      </c>
      <c r="I45" s="3">
        <v>2989915.7500000005</v>
      </c>
      <c r="J45" s="3">
        <v>2989915.7500000005</v>
      </c>
    </row>
    <row r="46" spans="1:10">
      <c r="A46" s="3" t="str">
        <f t="shared" si="0"/>
        <v>24HS189US912796QK85</v>
      </c>
      <c r="B46" s="3" t="s">
        <v>93</v>
      </c>
      <c r="C46" s="3" t="s">
        <v>862</v>
      </c>
      <c r="D46" s="3" t="s">
        <v>863</v>
      </c>
      <c r="E46" s="3" t="s">
        <v>857</v>
      </c>
      <c r="F46" s="3">
        <v>58</v>
      </c>
      <c r="G46" s="3" t="s">
        <v>864</v>
      </c>
      <c r="H46" s="3" t="s">
        <v>3</v>
      </c>
      <c r="I46" s="3">
        <v>498319.2916666668</v>
      </c>
      <c r="J46" s="3">
        <v>498319.2916666668</v>
      </c>
    </row>
    <row r="47" spans="1:10">
      <c r="A47" s="3" t="str">
        <f t="shared" si="0"/>
        <v>24HS190US912796QK85</v>
      </c>
      <c r="B47" s="3" t="s">
        <v>94</v>
      </c>
      <c r="C47" s="3" t="s">
        <v>862</v>
      </c>
      <c r="D47" s="3" t="s">
        <v>863</v>
      </c>
      <c r="E47" s="3" t="s">
        <v>857</v>
      </c>
      <c r="F47" s="3">
        <v>58.000000000000007</v>
      </c>
      <c r="G47" s="3" t="s">
        <v>864</v>
      </c>
      <c r="H47" s="3" t="s">
        <v>3</v>
      </c>
      <c r="I47" s="3">
        <v>597983.15000000014</v>
      </c>
      <c r="J47" s="3">
        <v>597983.15000000014</v>
      </c>
    </row>
    <row r="48" spans="1:10">
      <c r="A48" s="3" t="str">
        <f t="shared" si="0"/>
        <v>32HS226US912796QP72</v>
      </c>
      <c r="B48" s="3" t="s">
        <v>181</v>
      </c>
      <c r="C48" s="3" t="s">
        <v>877</v>
      </c>
      <c r="D48" s="3" t="s">
        <v>878</v>
      </c>
      <c r="E48" s="3" t="s">
        <v>857</v>
      </c>
      <c r="F48" s="3">
        <v>85</v>
      </c>
      <c r="G48" s="3" t="s">
        <v>879</v>
      </c>
      <c r="H48" s="3" t="s">
        <v>3</v>
      </c>
      <c r="I48" s="3">
        <v>5671272.0020294199</v>
      </c>
      <c r="J48" s="3">
        <v>5671272.0020294199</v>
      </c>
    </row>
    <row r="49" spans="1:10">
      <c r="A49" s="3" t="str">
        <f t="shared" si="0"/>
        <v>33HS048US912796QK85</v>
      </c>
      <c r="B49" s="3" t="s">
        <v>179</v>
      </c>
      <c r="C49" s="3" t="s">
        <v>862</v>
      </c>
      <c r="D49" s="3" t="s">
        <v>863</v>
      </c>
      <c r="E49" s="3" t="s">
        <v>857</v>
      </c>
      <c r="F49" s="3">
        <v>57.999999999999993</v>
      </c>
      <c r="G49" s="3" t="s">
        <v>864</v>
      </c>
      <c r="H49" s="3" t="s">
        <v>3</v>
      </c>
      <c r="I49" s="3">
        <v>47888483.929166682</v>
      </c>
      <c r="J49" s="3">
        <v>47888483.929166682</v>
      </c>
    </row>
    <row r="50" spans="1:10">
      <c r="A50" s="3" t="str">
        <f t="shared" si="0"/>
        <v>33HS076US912796QK85</v>
      </c>
      <c r="B50" s="3" t="s">
        <v>199</v>
      </c>
      <c r="C50" s="3" t="s">
        <v>862</v>
      </c>
      <c r="D50" s="3" t="s">
        <v>863</v>
      </c>
      <c r="E50" s="3" t="s">
        <v>857</v>
      </c>
      <c r="F50" s="3">
        <v>58</v>
      </c>
      <c r="G50" s="3" t="s">
        <v>864</v>
      </c>
      <c r="H50" s="3" t="s">
        <v>3</v>
      </c>
      <c r="I50" s="3">
        <v>3239075.395833334</v>
      </c>
      <c r="J50" s="3">
        <v>3239075.395833334</v>
      </c>
    </row>
    <row r="51" spans="1:10">
      <c r="A51" s="3" t="str">
        <f t="shared" si="0"/>
        <v>24HS187US912796QL68</v>
      </c>
      <c r="B51" s="3" t="s">
        <v>92</v>
      </c>
      <c r="C51" s="3" t="s">
        <v>871</v>
      </c>
      <c r="D51" s="3" t="s">
        <v>872</v>
      </c>
      <c r="E51" s="3" t="s">
        <v>857</v>
      </c>
      <c r="F51" s="3">
        <v>64</v>
      </c>
      <c r="G51" s="3" t="s">
        <v>873</v>
      </c>
      <c r="H51" s="3" t="s">
        <v>3</v>
      </c>
      <c r="I51" s="3">
        <v>13948060</v>
      </c>
      <c r="J51" s="3">
        <v>13948060</v>
      </c>
    </row>
    <row r="52" spans="1:10">
      <c r="A52" s="3" t="str">
        <f t="shared" si="0"/>
        <v>24HS188US912796QL68</v>
      </c>
      <c r="B52" s="3" t="s">
        <v>95</v>
      </c>
      <c r="C52" s="3" t="s">
        <v>871</v>
      </c>
      <c r="D52" s="3" t="s">
        <v>872</v>
      </c>
      <c r="E52" s="3" t="s">
        <v>857</v>
      </c>
      <c r="F52" s="3">
        <v>64</v>
      </c>
      <c r="G52" s="3" t="s">
        <v>873</v>
      </c>
      <c r="H52" s="3" t="s">
        <v>3</v>
      </c>
      <c r="I52" s="3">
        <v>2081249.81</v>
      </c>
      <c r="J52" s="3">
        <v>2081249.81</v>
      </c>
    </row>
    <row r="53" spans="1:10">
      <c r="A53" s="3" t="str">
        <f t="shared" si="0"/>
        <v>24HS189US912796QL68</v>
      </c>
      <c r="B53" s="3" t="s">
        <v>93</v>
      </c>
      <c r="C53" s="3" t="s">
        <v>871</v>
      </c>
      <c r="D53" s="3" t="s">
        <v>872</v>
      </c>
      <c r="E53" s="3" t="s">
        <v>857</v>
      </c>
      <c r="F53" s="3">
        <v>64</v>
      </c>
      <c r="G53" s="3" t="s">
        <v>873</v>
      </c>
      <c r="H53" s="3" t="s">
        <v>3</v>
      </c>
      <c r="I53" s="3">
        <v>1295177</v>
      </c>
      <c r="J53" s="3">
        <v>1295177</v>
      </c>
    </row>
    <row r="54" spans="1:10">
      <c r="A54" s="3" t="str">
        <f t="shared" si="0"/>
        <v>24HS190US912796QL68</v>
      </c>
      <c r="B54" s="3" t="s">
        <v>94</v>
      </c>
      <c r="C54" s="3" t="s">
        <v>871</v>
      </c>
      <c r="D54" s="3" t="s">
        <v>872</v>
      </c>
      <c r="E54" s="3" t="s">
        <v>857</v>
      </c>
      <c r="F54" s="3">
        <v>64</v>
      </c>
      <c r="G54" s="3" t="s">
        <v>873</v>
      </c>
      <c r="H54" s="3" t="s">
        <v>3</v>
      </c>
      <c r="I54" s="3">
        <v>797032</v>
      </c>
      <c r="J54" s="3">
        <v>797032</v>
      </c>
    </row>
    <row r="55" spans="1:10">
      <c r="A55" s="3" t="str">
        <f t="shared" si="0"/>
        <v>21HS001US912796QX07</v>
      </c>
      <c r="B55" s="3" t="s">
        <v>9</v>
      </c>
      <c r="C55" s="3" t="s">
        <v>1130</v>
      </c>
      <c r="D55" s="3" t="s">
        <v>1131</v>
      </c>
      <c r="E55" s="3" t="s">
        <v>857</v>
      </c>
      <c r="F55" s="3">
        <v>141</v>
      </c>
      <c r="G55" s="3" t="s">
        <v>1132</v>
      </c>
      <c r="H55" s="3" t="s">
        <v>3</v>
      </c>
      <c r="I55" s="3">
        <v>89197200.25062561</v>
      </c>
      <c r="J55" s="3">
        <v>89197200.25062561</v>
      </c>
    </row>
    <row r="56" spans="1:10">
      <c r="A56" s="3" t="str">
        <f t="shared" si="0"/>
        <v>32HS226US912796PK94</v>
      </c>
      <c r="B56" s="3" t="s">
        <v>181</v>
      </c>
      <c r="C56" s="3" t="s">
        <v>880</v>
      </c>
      <c r="D56" s="3" t="s">
        <v>881</v>
      </c>
      <c r="E56" s="3" t="s">
        <v>857</v>
      </c>
      <c r="F56" s="3">
        <v>99</v>
      </c>
      <c r="G56" s="3" t="s">
        <v>882</v>
      </c>
      <c r="H56" s="3" t="s">
        <v>3</v>
      </c>
      <c r="I56" s="3">
        <v>695800.0001854368</v>
      </c>
      <c r="J56" s="3">
        <v>695800.0001854368</v>
      </c>
    </row>
    <row r="57" spans="1:10">
      <c r="A57" s="3" t="str">
        <f t="shared" si="0"/>
        <v>32HS041US912796QN25</v>
      </c>
      <c r="B57" s="3" t="s">
        <v>168</v>
      </c>
      <c r="C57" s="3" t="s">
        <v>1133</v>
      </c>
      <c r="D57" s="3" t="s">
        <v>1134</v>
      </c>
      <c r="E57" s="3" t="s">
        <v>857</v>
      </c>
      <c r="F57" s="3">
        <v>78</v>
      </c>
      <c r="G57" s="3" t="s">
        <v>1135</v>
      </c>
      <c r="H57" s="3" t="s">
        <v>3</v>
      </c>
      <c r="I57" s="3">
        <v>39817766.666666664</v>
      </c>
      <c r="J57" s="3">
        <v>39817766.666666664</v>
      </c>
    </row>
    <row r="58" spans="1:10">
      <c r="A58" s="3" t="str">
        <f t="shared" si="0"/>
        <v>32HS226US912796QN25</v>
      </c>
      <c r="B58" s="3" t="s">
        <v>181</v>
      </c>
      <c r="C58" s="3" t="s">
        <v>1133</v>
      </c>
      <c r="D58" s="3" t="s">
        <v>1134</v>
      </c>
      <c r="E58" s="3" t="s">
        <v>857</v>
      </c>
      <c r="F58" s="3">
        <v>78</v>
      </c>
      <c r="G58" s="3" t="s">
        <v>1135</v>
      </c>
      <c r="H58" s="3" t="s">
        <v>3</v>
      </c>
      <c r="I58" s="3">
        <v>696810.91666666663</v>
      </c>
      <c r="J58" s="3">
        <v>696810.91666666663</v>
      </c>
    </row>
    <row r="59" spans="1:10">
      <c r="A59" s="3" t="str">
        <f t="shared" si="0"/>
        <v>31HS092US912796QN25</v>
      </c>
      <c r="B59" s="3" t="s">
        <v>22</v>
      </c>
      <c r="C59" s="3" t="s">
        <v>1133</v>
      </c>
      <c r="D59" s="3" t="s">
        <v>1134</v>
      </c>
      <c r="E59" s="3" t="s">
        <v>857</v>
      </c>
      <c r="F59" s="3">
        <v>78</v>
      </c>
      <c r="G59" s="3" t="s">
        <v>1135</v>
      </c>
      <c r="H59" s="3" t="s">
        <v>3</v>
      </c>
      <c r="I59" s="3">
        <v>9954441.666666666</v>
      </c>
      <c r="J59" s="3">
        <v>9954441.666666666</v>
      </c>
    </row>
    <row r="60" spans="1:10">
      <c r="A60" s="3" t="str">
        <f t="shared" si="0"/>
        <v>31HS165US912796QN25</v>
      </c>
      <c r="B60" s="3" t="s">
        <v>84</v>
      </c>
      <c r="C60" s="3" t="s">
        <v>1133</v>
      </c>
      <c r="D60" s="3" t="s">
        <v>1134</v>
      </c>
      <c r="E60" s="3" t="s">
        <v>857</v>
      </c>
      <c r="F60" s="3">
        <v>78</v>
      </c>
      <c r="G60" s="3" t="s">
        <v>1135</v>
      </c>
      <c r="H60" s="3" t="s">
        <v>3</v>
      </c>
      <c r="I60" s="3">
        <v>656993.15</v>
      </c>
      <c r="J60" s="3">
        <v>656993.15</v>
      </c>
    </row>
    <row r="61" spans="1:10">
      <c r="A61" s="3" t="str">
        <f t="shared" si="0"/>
        <v>32HS041US912796QP72</v>
      </c>
      <c r="B61" s="3" t="s">
        <v>168</v>
      </c>
      <c r="C61" s="3" t="s">
        <v>877</v>
      </c>
      <c r="D61" s="3" t="s">
        <v>878</v>
      </c>
      <c r="E61" s="3" t="s">
        <v>857</v>
      </c>
      <c r="F61" s="3">
        <v>85</v>
      </c>
      <c r="G61" s="3" t="s">
        <v>879</v>
      </c>
      <c r="H61" s="3" t="s">
        <v>3</v>
      </c>
      <c r="I61" s="3">
        <v>99496000.035603866</v>
      </c>
      <c r="J61" s="3">
        <v>99496000.035603866</v>
      </c>
    </row>
    <row r="62" spans="1:10">
      <c r="A62" s="3" t="str">
        <f t="shared" si="0"/>
        <v>25HS077US912796QP72</v>
      </c>
      <c r="B62" s="3" t="s">
        <v>64</v>
      </c>
      <c r="C62" s="3" t="s">
        <v>877</v>
      </c>
      <c r="D62" s="3" t="s">
        <v>878</v>
      </c>
      <c r="E62" s="3" t="s">
        <v>857</v>
      </c>
      <c r="F62" s="3">
        <v>85</v>
      </c>
      <c r="G62" s="3" t="s">
        <v>879</v>
      </c>
      <c r="H62" s="3" t="s">
        <v>3</v>
      </c>
      <c r="I62" s="3">
        <v>49748000.017801933</v>
      </c>
      <c r="J62" s="3">
        <v>49748000.017801933</v>
      </c>
    </row>
    <row r="63" spans="1:10">
      <c r="A63" s="3" t="str">
        <f t="shared" si="0"/>
        <v>24HS187US912796QP72</v>
      </c>
      <c r="B63" s="3" t="s">
        <v>92</v>
      </c>
      <c r="C63" s="3" t="s">
        <v>877</v>
      </c>
      <c r="D63" s="3" t="s">
        <v>878</v>
      </c>
      <c r="E63" s="3" t="s">
        <v>857</v>
      </c>
      <c r="F63" s="3">
        <v>85</v>
      </c>
      <c r="G63" s="3" t="s">
        <v>879</v>
      </c>
      <c r="H63" s="3" t="s">
        <v>3</v>
      </c>
      <c r="I63" s="3">
        <v>11193300.004005434</v>
      </c>
      <c r="J63" s="3">
        <v>11193300.004005434</v>
      </c>
    </row>
    <row r="64" spans="1:10">
      <c r="A64" s="3" t="str">
        <f t="shared" si="0"/>
        <v>24HS188US912796QP72</v>
      </c>
      <c r="B64" s="3" t="s">
        <v>95</v>
      </c>
      <c r="C64" s="3" t="s">
        <v>877</v>
      </c>
      <c r="D64" s="3" t="s">
        <v>878</v>
      </c>
      <c r="E64" s="3" t="s">
        <v>857</v>
      </c>
      <c r="F64" s="3">
        <v>85</v>
      </c>
      <c r="G64" s="3" t="s">
        <v>879</v>
      </c>
      <c r="H64" s="3" t="s">
        <v>3</v>
      </c>
      <c r="I64" s="3">
        <v>1591936.0005696618</v>
      </c>
      <c r="J64" s="3">
        <v>1591936.0005696618</v>
      </c>
    </row>
    <row r="65" spans="1:10">
      <c r="A65" s="3" t="str">
        <f t="shared" si="0"/>
        <v>24HS189US912796QP72</v>
      </c>
      <c r="B65" s="3" t="s">
        <v>93</v>
      </c>
      <c r="C65" s="3" t="s">
        <v>877</v>
      </c>
      <c r="D65" s="3" t="s">
        <v>878</v>
      </c>
      <c r="E65" s="3" t="s">
        <v>857</v>
      </c>
      <c r="F65" s="3">
        <v>85</v>
      </c>
      <c r="G65" s="3" t="s">
        <v>879</v>
      </c>
      <c r="H65" s="3" t="s">
        <v>3</v>
      </c>
      <c r="I65" s="3">
        <v>1134254.400405884</v>
      </c>
      <c r="J65" s="3">
        <v>1134254.400405884</v>
      </c>
    </row>
    <row r="66" spans="1:10">
      <c r="A66" s="3" t="str">
        <f t="shared" si="0"/>
        <v>24HS190US912796QP72</v>
      </c>
      <c r="B66" s="3" t="s">
        <v>94</v>
      </c>
      <c r="C66" s="3" t="s">
        <v>877</v>
      </c>
      <c r="D66" s="3" t="s">
        <v>878</v>
      </c>
      <c r="E66" s="3" t="s">
        <v>857</v>
      </c>
      <c r="F66" s="3">
        <v>85</v>
      </c>
      <c r="G66" s="3" t="s">
        <v>879</v>
      </c>
      <c r="H66" s="3" t="s">
        <v>3</v>
      </c>
      <c r="I66" s="3">
        <v>965111.20034535741</v>
      </c>
      <c r="J66" s="3">
        <v>965111.20034535741</v>
      </c>
    </row>
    <row r="67" spans="1:10">
      <c r="A67" s="3" t="str">
        <f t="shared" ref="A67:A70" si="1">_xlfn.CONCAT(B67,D67)</f>
        <v>32HS041US912796QQ55</v>
      </c>
      <c r="B67" s="3" t="s">
        <v>168</v>
      </c>
      <c r="C67" s="3" t="s">
        <v>1136</v>
      </c>
      <c r="D67" s="3" t="s">
        <v>1137</v>
      </c>
      <c r="E67" s="3" t="s">
        <v>857</v>
      </c>
      <c r="F67" s="3">
        <v>92</v>
      </c>
      <c r="G67" s="3" t="s">
        <v>1138</v>
      </c>
      <c r="H67" s="3" t="s">
        <v>3</v>
      </c>
      <c r="I67" s="3">
        <v>198899405.55555555</v>
      </c>
      <c r="J67" s="3">
        <v>198899405.55555555</v>
      </c>
    </row>
    <row r="68" spans="1:10">
      <c r="A68" s="3" t="str">
        <f t="shared" si="1"/>
        <v>32HS226US912796QQ55</v>
      </c>
      <c r="B68" s="3" t="s">
        <v>181</v>
      </c>
      <c r="C68" s="3" t="s">
        <v>1136</v>
      </c>
      <c r="D68" s="3" t="s">
        <v>1137</v>
      </c>
      <c r="E68" s="3" t="s">
        <v>857</v>
      </c>
      <c r="F68" s="3">
        <v>92</v>
      </c>
      <c r="G68" s="3" t="s">
        <v>1138</v>
      </c>
      <c r="H68" s="3" t="s">
        <v>3</v>
      </c>
      <c r="I68" s="3">
        <v>14917455.416666664</v>
      </c>
      <c r="J68" s="3">
        <v>14917455.416666664</v>
      </c>
    </row>
    <row r="69" spans="1:10">
      <c r="A69" s="3" t="str">
        <f t="shared" si="1"/>
        <v>32HS041US912796QE26</v>
      </c>
      <c r="B69" s="3" t="s">
        <v>168</v>
      </c>
      <c r="C69" s="3" t="s">
        <v>898</v>
      </c>
      <c r="D69" s="3" t="s">
        <v>899</v>
      </c>
      <c r="E69" s="3" t="s">
        <v>857</v>
      </c>
      <c r="F69" s="3">
        <v>29</v>
      </c>
      <c r="G69" s="3" t="s">
        <v>900</v>
      </c>
      <c r="H69" s="3" t="s">
        <v>3</v>
      </c>
      <c r="I69" s="3">
        <v>249580000.02966985</v>
      </c>
      <c r="J69" s="3">
        <v>249580000.02966985</v>
      </c>
    </row>
    <row r="70" spans="1:10">
      <c r="A70" s="3" t="str">
        <f t="shared" si="1"/>
        <v>32HS226US912796QE26</v>
      </c>
      <c r="B70" s="3" t="s">
        <v>181</v>
      </c>
      <c r="C70" s="3" t="s">
        <v>898</v>
      </c>
      <c r="D70" s="3" t="s">
        <v>899</v>
      </c>
      <c r="E70" s="3" t="s">
        <v>857</v>
      </c>
      <c r="F70" s="3">
        <v>29</v>
      </c>
      <c r="G70" s="3" t="s">
        <v>900</v>
      </c>
      <c r="H70" s="3" t="s">
        <v>3</v>
      </c>
      <c r="I70" s="3">
        <v>14974800.001780193</v>
      </c>
      <c r="J70" s="3">
        <v>14974800.001780193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theme="7"/>
  </sheetPr>
  <dimension ref="A1:J28"/>
  <sheetViews>
    <sheetView workbookViewId="0"/>
  </sheetViews>
  <sheetFormatPr defaultRowHeight="12.75"/>
  <cols>
    <col min="1" max="1" width="18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0.5703125" bestFit="1" customWidth="1"/>
    <col min="6" max="6" width="15.7109375" bestFit="1" customWidth="1"/>
    <col min="7" max="7" width="19.5703125" bestFit="1" customWidth="1"/>
    <col min="8" max="8" width="8.85546875" bestFit="1" customWidth="1"/>
    <col min="9" max="9" width="12" bestFit="1" customWidth="1"/>
    <col min="10" max="10" width="16.140625" bestFit="1" customWidth="1"/>
  </cols>
  <sheetData>
    <row r="1" spans="1:10" ht="15">
      <c r="A1" s="84" t="s">
        <v>1259</v>
      </c>
      <c r="B1" s="2" t="s">
        <v>149</v>
      </c>
      <c r="C1" s="2" t="s">
        <v>216</v>
      </c>
      <c r="D1" s="2" t="s">
        <v>217</v>
      </c>
      <c r="E1" s="2" t="s">
        <v>150</v>
      </c>
      <c r="F1" s="2" t="s">
        <v>218</v>
      </c>
      <c r="G1" s="2" t="s">
        <v>219</v>
      </c>
      <c r="H1" s="2" t="s">
        <v>152</v>
      </c>
      <c r="I1" s="2" t="s">
        <v>163</v>
      </c>
      <c r="J1" s="2" t="s">
        <v>151</v>
      </c>
    </row>
    <row r="2" spans="1:10">
      <c r="A2" t="str">
        <f>_xlfn.CONCAT(B2,C2)</f>
        <v>33HS045BERINCI</v>
      </c>
      <c r="B2" s="3" t="s">
        <v>169</v>
      </c>
      <c r="C2" s="3" t="s">
        <v>910</v>
      </c>
      <c r="D2" s="3" t="s">
        <v>911</v>
      </c>
      <c r="E2" s="3" t="s">
        <v>912</v>
      </c>
      <c r="F2" s="3">
        <v>0</v>
      </c>
      <c r="G2" s="3" t="s">
        <v>913</v>
      </c>
      <c r="H2" s="3" t="s">
        <v>3</v>
      </c>
      <c r="I2" s="3">
        <v>12584078.300000001</v>
      </c>
      <c r="J2" s="3">
        <v>12584078.300000001</v>
      </c>
    </row>
    <row r="3" spans="1:10">
      <c r="A3" t="str">
        <f t="shared" ref="A3:A28" si="0">_xlfn.CONCAT(B3,C3)</f>
        <v>33HS045HSBSDID</v>
      </c>
      <c r="B3" s="3" t="s">
        <v>169</v>
      </c>
      <c r="C3" s="3" t="s">
        <v>914</v>
      </c>
      <c r="D3" s="3" t="s">
        <v>915</v>
      </c>
      <c r="E3" s="3" t="s">
        <v>912</v>
      </c>
      <c r="F3" s="3">
        <v>0</v>
      </c>
      <c r="G3" s="3" t="s">
        <v>916</v>
      </c>
      <c r="H3" s="3" t="s">
        <v>3</v>
      </c>
      <c r="I3" s="3">
        <v>17453002.504579466</v>
      </c>
      <c r="J3" s="3">
        <v>17453002.504579466</v>
      </c>
    </row>
    <row r="4" spans="1:10">
      <c r="A4" t="str">
        <f t="shared" si="0"/>
        <v>33HS083BERINCI</v>
      </c>
      <c r="B4" s="3" t="s">
        <v>192</v>
      </c>
      <c r="C4" s="3" t="s">
        <v>910</v>
      </c>
      <c r="D4" s="3" t="s">
        <v>911</v>
      </c>
      <c r="E4" s="3" t="s">
        <v>912</v>
      </c>
      <c r="F4" s="3">
        <v>0</v>
      </c>
      <c r="G4" s="3" t="s">
        <v>913</v>
      </c>
      <c r="H4" s="3" t="s">
        <v>3</v>
      </c>
      <c r="I4" s="3">
        <v>137019.63</v>
      </c>
      <c r="J4" s="3">
        <v>137019.63</v>
      </c>
    </row>
    <row r="5" spans="1:10">
      <c r="A5" t="str">
        <f t="shared" si="0"/>
        <v>31HS090HSABHYZ</v>
      </c>
      <c r="B5" s="3" t="s">
        <v>21</v>
      </c>
      <c r="C5" s="3" t="s">
        <v>917</v>
      </c>
      <c r="D5" s="3" t="s">
        <v>918</v>
      </c>
      <c r="E5" s="3" t="s">
        <v>912</v>
      </c>
      <c r="F5" s="3">
        <v>0</v>
      </c>
      <c r="G5" s="3" t="s">
        <v>919</v>
      </c>
      <c r="H5" s="3" t="s">
        <v>3</v>
      </c>
      <c r="I5" s="3">
        <v>122916603.09516449</v>
      </c>
      <c r="J5" s="3">
        <v>122916603.09516449</v>
      </c>
    </row>
    <row r="6" spans="1:10">
      <c r="A6" t="str">
        <f t="shared" si="0"/>
        <v>25HS128HSGEMZC</v>
      </c>
      <c r="B6" s="3" t="s">
        <v>190</v>
      </c>
      <c r="C6" s="3" t="s">
        <v>920</v>
      </c>
      <c r="D6" s="3" t="s">
        <v>921</v>
      </c>
      <c r="E6" s="3" t="s">
        <v>912</v>
      </c>
      <c r="F6" s="3">
        <v>0</v>
      </c>
      <c r="G6" s="3" t="s">
        <v>922</v>
      </c>
      <c r="H6" s="3" t="s">
        <v>3</v>
      </c>
      <c r="I6" s="3">
        <v>44002924.615562014</v>
      </c>
      <c r="J6" s="3">
        <v>44002924.615562014</v>
      </c>
    </row>
    <row r="7" spans="1:10">
      <c r="A7" t="str">
        <f t="shared" si="0"/>
        <v>25HS128HSGELCZ</v>
      </c>
      <c r="B7" s="3" t="s">
        <v>190</v>
      </c>
      <c r="C7" s="3" t="s">
        <v>923</v>
      </c>
      <c r="D7" s="3" t="s">
        <v>924</v>
      </c>
      <c r="E7" s="3" t="s">
        <v>912</v>
      </c>
      <c r="F7" s="3">
        <v>0</v>
      </c>
      <c r="G7" s="3" t="s">
        <v>925</v>
      </c>
      <c r="H7" s="3" t="s">
        <v>3</v>
      </c>
      <c r="I7" s="3">
        <v>52350105.026819006</v>
      </c>
      <c r="J7" s="3">
        <v>52350105.026819006</v>
      </c>
    </row>
    <row r="8" spans="1:10">
      <c r="A8" t="str">
        <f t="shared" si="0"/>
        <v>30HS124.GBPLIQZ</v>
      </c>
      <c r="B8" s="3" t="s">
        <v>27</v>
      </c>
      <c r="C8" s="3" t="s">
        <v>926</v>
      </c>
      <c r="D8" s="3"/>
      <c r="E8" s="3" t="s">
        <v>912</v>
      </c>
      <c r="F8" s="3">
        <v>0</v>
      </c>
      <c r="G8" s="3" t="s">
        <v>927</v>
      </c>
      <c r="H8" s="3" t="s">
        <v>928</v>
      </c>
      <c r="I8" s="3">
        <v>425.07842209339145</v>
      </c>
      <c r="J8" s="3">
        <v>425.07842209339145</v>
      </c>
    </row>
    <row r="9" spans="1:10">
      <c r="A9" t="str">
        <f t="shared" si="0"/>
        <v>30HS123HSBUSYI</v>
      </c>
      <c r="B9" s="3" t="s">
        <v>26</v>
      </c>
      <c r="C9" s="3" t="s">
        <v>220</v>
      </c>
      <c r="D9" s="3" t="s">
        <v>929</v>
      </c>
      <c r="E9" s="3" t="s">
        <v>912</v>
      </c>
      <c r="F9" s="3">
        <v>0</v>
      </c>
      <c r="G9" s="3" t="s">
        <v>930</v>
      </c>
      <c r="H9" s="3" t="s">
        <v>3</v>
      </c>
      <c r="I9" s="3">
        <v>85660.620000000112</v>
      </c>
      <c r="J9" s="3">
        <v>85660.620000000112</v>
      </c>
    </row>
    <row r="10" spans="1:10">
      <c r="A10" t="str">
        <f t="shared" si="0"/>
        <v>21HS001HSBUSYI</v>
      </c>
      <c r="B10" s="3" t="s">
        <v>9</v>
      </c>
      <c r="C10" s="3" t="s">
        <v>220</v>
      </c>
      <c r="D10" s="3" t="s">
        <v>929</v>
      </c>
      <c r="E10" s="3" t="s">
        <v>912</v>
      </c>
      <c r="F10" s="3">
        <v>0</v>
      </c>
      <c r="G10" s="3" t="s">
        <v>930</v>
      </c>
      <c r="H10" s="3" t="s">
        <v>3</v>
      </c>
      <c r="I10" s="3">
        <v>18602304.390000001</v>
      </c>
      <c r="J10" s="3">
        <v>18602304.390000001</v>
      </c>
    </row>
    <row r="11" spans="1:10">
      <c r="A11" t="str">
        <f t="shared" si="0"/>
        <v>26HS088HSBUSYI</v>
      </c>
      <c r="B11" s="3" t="s">
        <v>20</v>
      </c>
      <c r="C11" s="3" t="s">
        <v>220</v>
      </c>
      <c r="D11" s="3" t="s">
        <v>929</v>
      </c>
      <c r="E11" s="3" t="s">
        <v>912</v>
      </c>
      <c r="F11" s="3">
        <v>0</v>
      </c>
      <c r="G11" s="3" t="s">
        <v>930</v>
      </c>
      <c r="H11" s="3" t="s">
        <v>3</v>
      </c>
      <c r="I11" s="3">
        <v>28.71</v>
      </c>
      <c r="J11" s="3">
        <v>28.71</v>
      </c>
    </row>
    <row r="12" spans="1:10">
      <c r="A12" t="str">
        <f t="shared" si="0"/>
        <v>30HS053HSBUSYI</v>
      </c>
      <c r="B12" s="3" t="s">
        <v>17</v>
      </c>
      <c r="C12" s="3" t="s">
        <v>220</v>
      </c>
      <c r="D12" s="3" t="s">
        <v>929</v>
      </c>
      <c r="E12" s="3" t="s">
        <v>912</v>
      </c>
      <c r="F12" s="3">
        <v>0</v>
      </c>
      <c r="G12" s="3" t="s">
        <v>930</v>
      </c>
      <c r="H12" s="3" t="s">
        <v>3</v>
      </c>
      <c r="I12" s="3">
        <v>9515655.6999999993</v>
      </c>
      <c r="J12" s="3">
        <v>9515655.6999999993</v>
      </c>
    </row>
    <row r="13" spans="1:10">
      <c r="A13" t="str">
        <f t="shared" si="0"/>
        <v>31HS092HSBUSYI</v>
      </c>
      <c r="B13" s="3" t="s">
        <v>22</v>
      </c>
      <c r="C13" s="3" t="s">
        <v>220</v>
      </c>
      <c r="D13" s="3" t="s">
        <v>929</v>
      </c>
      <c r="E13" s="3" t="s">
        <v>912</v>
      </c>
      <c r="F13" s="3">
        <v>0</v>
      </c>
      <c r="G13" s="3" t="s">
        <v>930</v>
      </c>
      <c r="H13" s="3" t="s">
        <v>3</v>
      </c>
      <c r="I13" s="3">
        <v>792.3</v>
      </c>
      <c r="J13" s="3">
        <v>792.3</v>
      </c>
    </row>
    <row r="14" spans="1:10">
      <c r="A14" t="str">
        <f t="shared" si="0"/>
        <v>30HS124.HSBGBYI</v>
      </c>
      <c r="B14" s="3" t="s">
        <v>27</v>
      </c>
      <c r="C14" s="3" t="s">
        <v>931</v>
      </c>
      <c r="D14" s="3"/>
      <c r="E14" s="3" t="s">
        <v>912</v>
      </c>
      <c r="F14" s="3">
        <v>0</v>
      </c>
      <c r="G14" s="3" t="s">
        <v>932</v>
      </c>
      <c r="H14" s="3" t="s">
        <v>928</v>
      </c>
      <c r="I14" s="3">
        <v>5052529.8164065722</v>
      </c>
      <c r="J14" s="3">
        <v>5052529.8164065722</v>
      </c>
    </row>
    <row r="15" spans="1:10">
      <c r="A15" t="str">
        <f t="shared" si="0"/>
        <v>30HS055.HSBUSYI</v>
      </c>
      <c r="B15" s="3" t="s">
        <v>19</v>
      </c>
      <c r="C15" s="3" t="s">
        <v>757</v>
      </c>
      <c r="D15" s="3"/>
      <c r="E15" s="3" t="s">
        <v>912</v>
      </c>
      <c r="F15" s="3">
        <v>0</v>
      </c>
      <c r="G15" s="3" t="s">
        <v>933</v>
      </c>
      <c r="H15" s="3" t="s">
        <v>3</v>
      </c>
      <c r="I15" s="3">
        <v>14036801.119999999</v>
      </c>
      <c r="J15" s="3">
        <v>14036801.119999999</v>
      </c>
    </row>
    <row r="16" spans="1:10">
      <c r="A16" t="str">
        <f t="shared" si="0"/>
        <v>30HS052HSBUSYI</v>
      </c>
      <c r="B16" s="3" t="s">
        <v>66</v>
      </c>
      <c r="C16" s="3" t="s">
        <v>220</v>
      </c>
      <c r="D16" s="3" t="s">
        <v>929</v>
      </c>
      <c r="E16" s="3" t="s">
        <v>912</v>
      </c>
      <c r="F16" s="3">
        <v>0</v>
      </c>
      <c r="G16" s="3" t="s">
        <v>930</v>
      </c>
      <c r="H16" s="3" t="s">
        <v>3</v>
      </c>
      <c r="I16" s="3">
        <v>25182.119999999995</v>
      </c>
      <c r="J16" s="3">
        <v>25182.119999999995</v>
      </c>
    </row>
    <row r="17" spans="1:10">
      <c r="A17" t="str">
        <f t="shared" si="0"/>
        <v>31HS151EMB</v>
      </c>
      <c r="B17" s="3" t="s">
        <v>80</v>
      </c>
      <c r="C17" s="3" t="s">
        <v>934</v>
      </c>
      <c r="D17" s="3" t="s">
        <v>935</v>
      </c>
      <c r="E17" s="3" t="s">
        <v>912</v>
      </c>
      <c r="F17" s="3">
        <v>0</v>
      </c>
      <c r="G17" s="3" t="s">
        <v>936</v>
      </c>
      <c r="H17" s="3" t="s">
        <v>3</v>
      </c>
      <c r="I17" s="3">
        <v>745109.5</v>
      </c>
      <c r="J17" s="3">
        <v>745109.5</v>
      </c>
    </row>
    <row r="18" spans="1:10">
      <c r="A18" t="str">
        <f t="shared" si="0"/>
        <v>31HS165EMB</v>
      </c>
      <c r="B18" s="3" t="s">
        <v>84</v>
      </c>
      <c r="C18" s="3" t="s">
        <v>934</v>
      </c>
      <c r="D18" s="3" t="s">
        <v>935</v>
      </c>
      <c r="E18" s="3" t="s">
        <v>912</v>
      </c>
      <c r="F18" s="3">
        <v>0</v>
      </c>
      <c r="G18" s="3" t="s">
        <v>936</v>
      </c>
      <c r="H18" s="3" t="s">
        <v>3</v>
      </c>
      <c r="I18" s="3">
        <v>2445138.4699999997</v>
      </c>
      <c r="J18" s="3">
        <v>2445138.4699999997</v>
      </c>
    </row>
    <row r="19" spans="1:10">
      <c r="A19" t="str">
        <f t="shared" si="0"/>
        <v>31HS206HYG</v>
      </c>
      <c r="B19" s="3" t="s">
        <v>96</v>
      </c>
      <c r="C19" s="3" t="s">
        <v>937</v>
      </c>
      <c r="D19" s="3" t="s">
        <v>938</v>
      </c>
      <c r="E19" s="3" t="s">
        <v>912</v>
      </c>
      <c r="F19" s="3">
        <v>0</v>
      </c>
      <c r="G19" s="3" t="s">
        <v>939</v>
      </c>
      <c r="H19" s="3" t="s">
        <v>3</v>
      </c>
      <c r="I19" s="3">
        <v>994719.3</v>
      </c>
      <c r="J19" s="3">
        <v>994719.3</v>
      </c>
    </row>
    <row r="20" spans="1:10">
      <c r="A20" t="str">
        <f t="shared" si="0"/>
        <v>31HS091HSBUSYI</v>
      </c>
      <c r="B20" s="3" t="s">
        <v>7</v>
      </c>
      <c r="C20" s="3" t="s">
        <v>220</v>
      </c>
      <c r="D20" s="3" t="s">
        <v>929</v>
      </c>
      <c r="E20" s="3" t="s">
        <v>912</v>
      </c>
      <c r="F20" s="3">
        <v>0</v>
      </c>
      <c r="G20" s="3" t="s">
        <v>930</v>
      </c>
      <c r="H20" s="3" t="s">
        <v>3</v>
      </c>
      <c r="I20" s="3">
        <v>22562398.789999999</v>
      </c>
      <c r="J20" s="3">
        <v>22562398.789999999</v>
      </c>
    </row>
    <row r="21" spans="1:10">
      <c r="A21" t="str">
        <f t="shared" si="0"/>
        <v>29HS213HSCPBIA</v>
      </c>
      <c r="B21" s="3" t="s">
        <v>44</v>
      </c>
      <c r="C21" s="3" t="s">
        <v>940</v>
      </c>
      <c r="D21" s="3" t="s">
        <v>941</v>
      </c>
      <c r="E21" s="3" t="s">
        <v>912</v>
      </c>
      <c r="F21" s="3">
        <v>0</v>
      </c>
      <c r="G21" s="3" t="s">
        <v>942</v>
      </c>
      <c r="H21" s="3" t="s">
        <v>943</v>
      </c>
      <c r="I21" s="3">
        <v>7293188.501626105</v>
      </c>
      <c r="J21" s="3">
        <v>7293188.501626105</v>
      </c>
    </row>
    <row r="22" spans="1:10">
      <c r="A22" t="str">
        <f t="shared" si="0"/>
        <v>35HS217.HSBUSYI</v>
      </c>
      <c r="B22" t="s">
        <v>101</v>
      </c>
      <c r="C22" t="s">
        <v>757</v>
      </c>
      <c r="E22" t="s">
        <v>912</v>
      </c>
      <c r="F22">
        <v>0</v>
      </c>
      <c r="G22" t="s">
        <v>933</v>
      </c>
      <c r="H22" t="s">
        <v>3</v>
      </c>
      <c r="I22">
        <v>3390114.11</v>
      </c>
      <c r="J22">
        <v>3390114.11</v>
      </c>
    </row>
    <row r="23" spans="1:10">
      <c r="A23" t="str">
        <f t="shared" si="0"/>
        <v>30HS204.HSBUSYI</v>
      </c>
      <c r="B23" t="s">
        <v>39</v>
      </c>
      <c r="C23" t="s">
        <v>757</v>
      </c>
      <c r="E23" t="s">
        <v>912</v>
      </c>
      <c r="F23">
        <v>0</v>
      </c>
      <c r="G23" t="s">
        <v>933</v>
      </c>
      <c r="H23" t="s">
        <v>3</v>
      </c>
      <c r="I23">
        <v>158295.72</v>
      </c>
      <c r="J23">
        <v>158295.72</v>
      </c>
    </row>
    <row r="24" spans="1:10">
      <c r="A24" t="str">
        <f t="shared" si="0"/>
        <v>32HS040GOIXX</v>
      </c>
      <c r="B24" t="s">
        <v>165</v>
      </c>
      <c r="C24" t="s">
        <v>944</v>
      </c>
      <c r="D24" t="s">
        <v>945</v>
      </c>
      <c r="E24" t="s">
        <v>912</v>
      </c>
      <c r="F24">
        <v>0</v>
      </c>
      <c r="G24" t="s">
        <v>946</v>
      </c>
      <c r="H24" t="s">
        <v>3</v>
      </c>
      <c r="I24">
        <v>1459640.9600020051</v>
      </c>
      <c r="J24">
        <v>1459640.9600020051</v>
      </c>
    </row>
    <row r="25" spans="1:10">
      <c r="A25" t="str">
        <f t="shared" si="0"/>
        <v>32HS040DGCXX</v>
      </c>
      <c r="B25" t="s">
        <v>165</v>
      </c>
      <c r="C25" t="s">
        <v>947</v>
      </c>
      <c r="D25" t="s">
        <v>948</v>
      </c>
      <c r="E25" t="s">
        <v>912</v>
      </c>
      <c r="F25">
        <v>0</v>
      </c>
      <c r="G25" t="s">
        <v>949</v>
      </c>
      <c r="H25" t="s">
        <v>3</v>
      </c>
      <c r="I25">
        <v>1479112.5399999917</v>
      </c>
      <c r="J25">
        <v>1479112.5399999917</v>
      </c>
    </row>
    <row r="26" spans="1:10">
      <c r="A26" t="str">
        <f t="shared" si="0"/>
        <v>32HS040TFDXX</v>
      </c>
      <c r="B26" t="s">
        <v>165</v>
      </c>
      <c r="C26" t="s">
        <v>950</v>
      </c>
      <c r="D26" t="s">
        <v>951</v>
      </c>
      <c r="E26" t="s">
        <v>912</v>
      </c>
      <c r="F26">
        <v>0</v>
      </c>
      <c r="G26" t="s">
        <v>952</v>
      </c>
      <c r="H26" t="s">
        <v>3</v>
      </c>
      <c r="I26">
        <v>57284686.68000102</v>
      </c>
      <c r="J26">
        <v>57284686.68000102</v>
      </c>
    </row>
    <row r="27" spans="1:10">
      <c r="A27" t="str">
        <f t="shared" si="0"/>
        <v>30HS204.HARRISONGXB</v>
      </c>
      <c r="B27" t="s">
        <v>39</v>
      </c>
      <c r="C27" t="s">
        <v>1431</v>
      </c>
      <c r="E27" t="s">
        <v>912</v>
      </c>
      <c r="F27">
        <v>0</v>
      </c>
      <c r="G27" t="s">
        <v>1432</v>
      </c>
      <c r="H27" t="s">
        <v>3</v>
      </c>
      <c r="I27">
        <v>2225364.0499999998</v>
      </c>
      <c r="J27">
        <v>2225364.0499999998</v>
      </c>
    </row>
    <row r="28" spans="1:10">
      <c r="A28" t="str">
        <f t="shared" si="0"/>
        <v>38HS214HSBBZUA</v>
      </c>
      <c r="B28" t="s">
        <v>45</v>
      </c>
      <c r="C28" t="s">
        <v>953</v>
      </c>
      <c r="D28" t="s">
        <v>954</v>
      </c>
      <c r="E28" t="s">
        <v>912</v>
      </c>
      <c r="F28">
        <v>0</v>
      </c>
      <c r="G28" t="s">
        <v>955</v>
      </c>
      <c r="H28" t="s">
        <v>3</v>
      </c>
      <c r="I28">
        <v>3016199.1551783755</v>
      </c>
      <c r="J28">
        <v>3016199.1551783755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>
    <tabColor theme="7"/>
  </sheetPr>
  <dimension ref="A1:G128"/>
  <sheetViews>
    <sheetView workbookViewId="0">
      <selection activeCell="E43" sqref="E43"/>
    </sheetView>
  </sheetViews>
  <sheetFormatPr defaultRowHeight="12.75"/>
  <cols>
    <col min="1" max="1" width="19" bestFit="1" customWidth="1"/>
    <col min="2" max="2" width="56.85546875" bestFit="1" customWidth="1"/>
    <col min="3" max="3" width="9.42578125" bestFit="1" customWidth="1"/>
    <col min="4" max="4" width="30.5703125" bestFit="1" customWidth="1"/>
    <col min="5" max="5" width="15.7109375" bestFit="1" customWidth="1"/>
    <col min="6" max="6" width="35.28515625" customWidth="1"/>
  </cols>
  <sheetData>
    <row r="1" spans="1:7">
      <c r="A1" s="7" t="s">
        <v>848</v>
      </c>
      <c r="B1" s="3" t="s">
        <v>849</v>
      </c>
      <c r="C1" s="3"/>
      <c r="D1" s="6"/>
      <c r="E1" s="3"/>
      <c r="F1" s="3"/>
      <c r="G1" s="3"/>
    </row>
    <row r="2" spans="1:7">
      <c r="A2" s="7" t="s">
        <v>850</v>
      </c>
      <c r="B2" s="3" t="s">
        <v>1433</v>
      </c>
      <c r="C2" s="3"/>
      <c r="E2" s="3"/>
      <c r="F2" s="3"/>
      <c r="G2" s="3"/>
    </row>
    <row r="3" spans="1:7">
      <c r="A3" s="7" t="s">
        <v>851</v>
      </c>
      <c r="B3" s="3" t="s">
        <v>1434</v>
      </c>
      <c r="C3" s="3"/>
      <c r="E3" s="3"/>
      <c r="F3" s="3"/>
      <c r="G3" s="3"/>
    </row>
    <row r="4" spans="1:7">
      <c r="A4" s="7" t="s">
        <v>9</v>
      </c>
      <c r="B4" s="3" t="s">
        <v>1275</v>
      </c>
      <c r="C4" s="3"/>
      <c r="E4" s="3"/>
      <c r="F4" s="3"/>
      <c r="G4" s="3"/>
    </row>
    <row r="5" spans="1:7">
      <c r="A5" s="7" t="s">
        <v>8</v>
      </c>
      <c r="B5" s="3" t="s">
        <v>1274</v>
      </c>
      <c r="C5" s="3"/>
      <c r="E5" s="3"/>
      <c r="F5" s="3"/>
      <c r="G5" s="3"/>
    </row>
    <row r="6" spans="1:7">
      <c r="A6" s="7" t="s">
        <v>5</v>
      </c>
      <c r="B6" s="3" t="s">
        <v>1269</v>
      </c>
      <c r="C6" s="3"/>
      <c r="E6" s="3"/>
      <c r="F6" s="3"/>
      <c r="G6" s="3"/>
    </row>
    <row r="7" spans="1:7">
      <c r="A7" s="7" t="s">
        <v>4</v>
      </c>
      <c r="B7" s="3" t="s">
        <v>1273</v>
      </c>
      <c r="C7" s="3"/>
      <c r="E7" s="3"/>
      <c r="F7" s="3"/>
      <c r="G7" s="3"/>
    </row>
    <row r="8" spans="1:7">
      <c r="A8" s="7" t="s">
        <v>20</v>
      </c>
      <c r="B8" s="3" t="s">
        <v>1270</v>
      </c>
      <c r="C8" s="3"/>
      <c r="E8" s="3"/>
      <c r="F8" s="3"/>
      <c r="G8" s="3"/>
    </row>
    <row r="9" spans="1:7">
      <c r="A9" s="7" t="s">
        <v>66</v>
      </c>
      <c r="B9" s="3" t="s">
        <v>1276</v>
      </c>
      <c r="C9" s="3"/>
      <c r="E9" s="3"/>
      <c r="F9" s="3"/>
      <c r="G9" s="3"/>
    </row>
    <row r="10" spans="1:7">
      <c r="A10" s="7" t="s">
        <v>17</v>
      </c>
      <c r="B10" s="3" t="s">
        <v>1276</v>
      </c>
      <c r="C10" s="3"/>
      <c r="E10" s="3"/>
      <c r="F10" s="3"/>
      <c r="G10" s="3"/>
    </row>
    <row r="11" spans="1:7">
      <c r="A11" s="7" t="s">
        <v>18</v>
      </c>
      <c r="B11" s="3" t="s">
        <v>1276</v>
      </c>
      <c r="C11" s="3"/>
      <c r="E11" s="3"/>
      <c r="F11" s="3"/>
      <c r="G11" s="3"/>
    </row>
    <row r="12" spans="1:7">
      <c r="A12" s="7" t="s">
        <v>19</v>
      </c>
      <c r="B12" s="3" t="s">
        <v>1276</v>
      </c>
      <c r="C12" s="3"/>
      <c r="E12" s="3"/>
      <c r="F12" s="3"/>
      <c r="G12" s="3"/>
    </row>
    <row r="13" spans="1:7">
      <c r="A13" s="7" t="s">
        <v>10</v>
      </c>
      <c r="B13" s="3" t="s">
        <v>1276</v>
      </c>
      <c r="C13" s="3"/>
      <c r="E13" s="3"/>
      <c r="F13" s="3"/>
      <c r="G13" s="3"/>
    </row>
    <row r="14" spans="1:7">
      <c r="A14" s="7" t="s">
        <v>16</v>
      </c>
      <c r="B14" s="3" t="s">
        <v>1276</v>
      </c>
      <c r="C14" s="3"/>
      <c r="E14" s="3"/>
      <c r="F14" s="3"/>
      <c r="G14" s="3"/>
    </row>
    <row r="15" spans="1:7">
      <c r="A15" s="7" t="s">
        <v>21</v>
      </c>
      <c r="B15" s="3" t="s">
        <v>1277</v>
      </c>
      <c r="C15" s="3"/>
      <c r="E15" s="3"/>
      <c r="F15" s="3"/>
      <c r="G15" s="3"/>
    </row>
    <row r="16" spans="1:7">
      <c r="A16" s="7" t="s">
        <v>7</v>
      </c>
      <c r="B16" s="3" t="s">
        <v>1277</v>
      </c>
      <c r="C16" s="3"/>
      <c r="E16" s="3"/>
      <c r="F16" s="3"/>
      <c r="G16" s="3"/>
    </row>
    <row r="17" spans="1:7">
      <c r="A17" s="7" t="s">
        <v>22</v>
      </c>
      <c r="B17" s="3" t="s">
        <v>1277</v>
      </c>
      <c r="C17" s="3"/>
      <c r="E17" s="3"/>
      <c r="F17" s="3"/>
      <c r="G17" s="3"/>
    </row>
    <row r="18" spans="1:7">
      <c r="A18" s="7" t="s">
        <v>23</v>
      </c>
      <c r="B18" s="3" t="s">
        <v>1277</v>
      </c>
      <c r="C18" s="3"/>
      <c r="E18" s="3"/>
      <c r="F18" s="3"/>
      <c r="G18" s="3"/>
    </row>
    <row r="19" spans="1:7">
      <c r="A19" s="7" t="s">
        <v>13</v>
      </c>
      <c r="B19" s="3" t="s">
        <v>1278</v>
      </c>
      <c r="C19" s="3"/>
      <c r="E19" s="3"/>
      <c r="F19" s="3"/>
      <c r="G19" s="3"/>
    </row>
    <row r="20" spans="1:7">
      <c r="A20" s="7" t="s">
        <v>24</v>
      </c>
      <c r="B20" s="3" t="s">
        <v>1278</v>
      </c>
      <c r="C20" s="3"/>
      <c r="E20" s="3"/>
      <c r="F20" s="3"/>
      <c r="G20" s="3"/>
    </row>
    <row r="21" spans="1:7">
      <c r="A21" s="7" t="s">
        <v>25</v>
      </c>
      <c r="B21" s="3" t="s">
        <v>1278</v>
      </c>
      <c r="C21" s="3"/>
      <c r="E21" s="3"/>
      <c r="F21" s="3"/>
      <c r="G21" s="3"/>
    </row>
    <row r="22" spans="1:7">
      <c r="A22" s="7" t="s">
        <v>6</v>
      </c>
      <c r="B22" s="3" t="s">
        <v>1268</v>
      </c>
      <c r="C22" s="3"/>
      <c r="E22" s="3"/>
      <c r="F22" s="3"/>
      <c r="G22" s="3"/>
    </row>
    <row r="23" spans="1:7">
      <c r="A23" s="7" t="s">
        <v>33</v>
      </c>
      <c r="B23" s="3" t="s">
        <v>1272</v>
      </c>
      <c r="C23" s="3"/>
      <c r="E23" s="3"/>
      <c r="F23" s="3"/>
      <c r="G23" s="3"/>
    </row>
    <row r="24" spans="1:7">
      <c r="A24" s="7" t="s">
        <v>26</v>
      </c>
      <c r="B24" s="3" t="s">
        <v>1271</v>
      </c>
      <c r="C24" s="3"/>
      <c r="E24" s="3"/>
      <c r="F24" s="3"/>
      <c r="G24" s="3"/>
    </row>
    <row r="25" spans="1:7">
      <c r="A25" s="7" t="s">
        <v>27</v>
      </c>
      <c r="B25" s="3" t="s">
        <v>1271</v>
      </c>
      <c r="C25" s="3"/>
      <c r="E25" s="3"/>
      <c r="F25" s="3"/>
      <c r="G25" s="3"/>
    </row>
    <row r="26" spans="1:7">
      <c r="A26" s="7" t="s">
        <v>28</v>
      </c>
      <c r="B26" s="3" t="s">
        <v>1271</v>
      </c>
      <c r="C26" s="3"/>
      <c r="E26" s="3"/>
      <c r="F26" s="3"/>
      <c r="G26" s="3"/>
    </row>
    <row r="27" spans="1:7">
      <c r="A27" s="7" t="s">
        <v>29</v>
      </c>
      <c r="B27" s="3" t="s">
        <v>1271</v>
      </c>
      <c r="C27" s="3"/>
      <c r="E27" s="3"/>
      <c r="F27" s="3"/>
      <c r="G27" s="3"/>
    </row>
    <row r="28" spans="1:7">
      <c r="A28" s="7" t="s">
        <v>852</v>
      </c>
      <c r="B28" s="3" t="s">
        <v>1330</v>
      </c>
      <c r="C28" s="3"/>
      <c r="E28" s="3"/>
      <c r="F28" s="3"/>
      <c r="G28" s="3"/>
    </row>
    <row r="29" spans="1:7">
      <c r="A29" s="7" t="s">
        <v>42</v>
      </c>
      <c r="B29" s="3" t="s">
        <v>1330</v>
      </c>
      <c r="C29" s="3"/>
      <c r="E29" s="3"/>
      <c r="F29" s="3"/>
      <c r="G29" s="3"/>
    </row>
    <row r="30" spans="1:7">
      <c r="A30" s="7" t="s">
        <v>43</v>
      </c>
      <c r="B30" s="3" t="s">
        <v>1330</v>
      </c>
      <c r="C30" s="3"/>
      <c r="E30" s="3"/>
      <c r="F30" s="3"/>
      <c r="G30" s="3"/>
    </row>
    <row r="31" spans="1:7">
      <c r="A31" s="7" t="s">
        <v>44</v>
      </c>
      <c r="B31" s="3" t="s">
        <v>1330</v>
      </c>
      <c r="C31" s="3"/>
      <c r="E31" s="3"/>
      <c r="F31" s="3"/>
      <c r="G31" s="3"/>
    </row>
    <row r="32" spans="1:7">
      <c r="A32" s="7" t="s">
        <v>20</v>
      </c>
      <c r="B32" s="3" t="s">
        <v>1270</v>
      </c>
      <c r="C32" s="3"/>
      <c r="E32" s="3"/>
      <c r="F32" s="3"/>
      <c r="G32" s="3"/>
    </row>
    <row r="33" spans="1:7">
      <c r="A33" t="s">
        <v>32</v>
      </c>
      <c r="B33" s="3" t="s">
        <v>1270</v>
      </c>
      <c r="C33" s="3"/>
      <c r="E33" s="3"/>
      <c r="F33" s="3"/>
      <c r="G33" s="3"/>
    </row>
    <row r="34" spans="1:7">
      <c r="A34" t="s">
        <v>31</v>
      </c>
      <c r="B34" s="3" t="s">
        <v>1270</v>
      </c>
      <c r="C34" s="3"/>
      <c r="E34" s="3"/>
      <c r="F34" s="3"/>
      <c r="G34" s="3"/>
    </row>
    <row r="35" spans="1:7">
      <c r="A35" s="7" t="s">
        <v>12</v>
      </c>
      <c r="B35" s="47" t="s">
        <v>1309</v>
      </c>
      <c r="C35" s="3"/>
      <c r="E35" s="3"/>
      <c r="F35" s="3"/>
      <c r="G35" s="3"/>
    </row>
    <row r="36" spans="1:7">
      <c r="A36" s="7"/>
      <c r="B36" s="3"/>
      <c r="C36" s="3"/>
      <c r="E36" s="3"/>
      <c r="F36" s="3"/>
      <c r="G36" s="3"/>
    </row>
    <row r="37" spans="1:7">
      <c r="A37" s="7"/>
      <c r="B37" s="3"/>
      <c r="C37" s="3"/>
      <c r="E37" s="3"/>
      <c r="F37" s="3"/>
      <c r="G37" s="3"/>
    </row>
    <row r="38" spans="1:7">
      <c r="A38" s="7"/>
      <c r="B38" s="3"/>
      <c r="C38" s="3"/>
      <c r="E38" s="3"/>
      <c r="F38" s="3"/>
      <c r="G38" s="3"/>
    </row>
    <row r="39" spans="1:7">
      <c r="A39" s="1"/>
      <c r="B39" s="1"/>
    </row>
    <row r="40" spans="1:7">
      <c r="A40" s="1"/>
      <c r="B40" s="1"/>
    </row>
    <row r="41" spans="1:7">
      <c r="A41" s="1"/>
      <c r="B41" s="1"/>
    </row>
    <row r="42" spans="1:7">
      <c r="A42" s="1"/>
      <c r="B42" s="1"/>
    </row>
    <row r="43" spans="1:7">
      <c r="A43" s="1"/>
      <c r="B43" s="1"/>
    </row>
    <row r="44" spans="1:7">
      <c r="A44" s="1"/>
      <c r="B44" s="1"/>
    </row>
    <row r="45" spans="1:7">
      <c r="A45" s="1"/>
      <c r="B45" s="1"/>
    </row>
    <row r="46" spans="1:7">
      <c r="A46" s="1"/>
      <c r="B46" s="1"/>
    </row>
    <row r="47" spans="1:7">
      <c r="A47" s="1"/>
      <c r="B47" s="1"/>
    </row>
    <row r="48" spans="1:7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B86"/>
  <sheetViews>
    <sheetView workbookViewId="0">
      <selection sqref="A1:XFD2"/>
    </sheetView>
  </sheetViews>
  <sheetFormatPr defaultRowHeight="12.75"/>
  <cols>
    <col min="1" max="1" width="13.28515625" bestFit="1" customWidth="1"/>
    <col min="2" max="2" width="27.85546875" bestFit="1" customWidth="1"/>
  </cols>
  <sheetData>
    <row r="1" spans="1:2">
      <c r="A1" s="15" t="s">
        <v>146</v>
      </c>
      <c r="B1" t="s">
        <v>145</v>
      </c>
    </row>
    <row r="2" spans="1:2">
      <c r="A2" s="16" t="s">
        <v>9</v>
      </c>
      <c r="B2" s="14">
        <v>9500000</v>
      </c>
    </row>
    <row r="3" spans="1:2">
      <c r="A3" s="16" t="s">
        <v>69</v>
      </c>
      <c r="B3" s="14">
        <v>0</v>
      </c>
    </row>
    <row r="4" spans="1:2">
      <c r="A4" s="16" t="s">
        <v>62</v>
      </c>
      <c r="B4" s="14">
        <v>0</v>
      </c>
    </row>
    <row r="5" spans="1:2">
      <c r="A5" s="16" t="s">
        <v>8</v>
      </c>
      <c r="B5" s="14">
        <v>940000</v>
      </c>
    </row>
    <row r="6" spans="1:2">
      <c r="A6" s="16" t="s">
        <v>30</v>
      </c>
      <c r="B6" s="14">
        <v>0</v>
      </c>
    </row>
    <row r="7" spans="1:2">
      <c r="A7" s="16" t="s">
        <v>14</v>
      </c>
      <c r="B7" s="14">
        <v>0</v>
      </c>
    </row>
    <row r="8" spans="1:2">
      <c r="A8" s="16" t="s">
        <v>12</v>
      </c>
      <c r="B8" s="14">
        <v>190000</v>
      </c>
    </row>
    <row r="9" spans="1:2">
      <c r="A9" s="16" t="s">
        <v>5</v>
      </c>
      <c r="B9" s="14">
        <v>8594131.2640000023</v>
      </c>
    </row>
    <row r="10" spans="1:2">
      <c r="A10" s="16" t="s">
        <v>65</v>
      </c>
      <c r="B10" s="14">
        <v>-11070.62</v>
      </c>
    </row>
    <row r="11" spans="1:2">
      <c r="A11" s="16" t="s">
        <v>68</v>
      </c>
      <c r="B11" s="14">
        <v>0</v>
      </c>
    </row>
    <row r="12" spans="1:2">
      <c r="A12" s="16" t="s">
        <v>71</v>
      </c>
      <c r="B12" s="14">
        <v>0</v>
      </c>
    </row>
    <row r="13" spans="1:2">
      <c r="A13" s="16" t="s">
        <v>86</v>
      </c>
      <c r="B13" s="14">
        <v>0</v>
      </c>
    </row>
    <row r="14" spans="1:2">
      <c r="A14" s="16" t="s">
        <v>91</v>
      </c>
      <c r="B14" s="14">
        <v>0</v>
      </c>
    </row>
    <row r="15" spans="1:2">
      <c r="A15" s="16" t="s">
        <v>70</v>
      </c>
      <c r="B15" s="14">
        <v>450000</v>
      </c>
    </row>
    <row r="16" spans="1:2">
      <c r="A16" s="16" t="s">
        <v>4</v>
      </c>
      <c r="B16" s="14">
        <v>1185734.2000000002</v>
      </c>
    </row>
    <row r="17" spans="1:2">
      <c r="A17" s="16" t="s">
        <v>61</v>
      </c>
      <c r="B17" s="14">
        <v>723671.37</v>
      </c>
    </row>
    <row r="18" spans="1:2">
      <c r="A18" s="16" t="s">
        <v>67</v>
      </c>
      <c r="B18" s="14">
        <v>0</v>
      </c>
    </row>
    <row r="19" spans="1:2">
      <c r="A19" s="16" t="s">
        <v>99</v>
      </c>
      <c r="B19" s="14">
        <v>0</v>
      </c>
    </row>
    <row r="20" spans="1:2">
      <c r="A20" s="16" t="s">
        <v>92</v>
      </c>
      <c r="B20" s="14">
        <v>5098755.1394279767</v>
      </c>
    </row>
    <row r="21" spans="1:2">
      <c r="A21" s="16" t="s">
        <v>95</v>
      </c>
      <c r="B21" s="14">
        <v>744160.04417520063</v>
      </c>
    </row>
    <row r="22" spans="1:2">
      <c r="A22" s="16" t="s">
        <v>93</v>
      </c>
      <c r="B22" s="14">
        <v>0</v>
      </c>
    </row>
    <row r="23" spans="1:2">
      <c r="A23" s="16" t="s">
        <v>94</v>
      </c>
      <c r="B23" s="14">
        <v>0</v>
      </c>
    </row>
    <row r="24" spans="1:2">
      <c r="A24" s="16" t="s">
        <v>11</v>
      </c>
      <c r="B24" s="14">
        <v>160000</v>
      </c>
    </row>
    <row r="25" spans="1:2">
      <c r="A25" s="16" t="s">
        <v>64</v>
      </c>
      <c r="B25" s="14">
        <v>1165599.6499999999</v>
      </c>
    </row>
    <row r="26" spans="1:2">
      <c r="A26" s="16" t="s">
        <v>97</v>
      </c>
      <c r="B26" s="14">
        <v>2406892.6428791648</v>
      </c>
    </row>
    <row r="27" spans="1:2">
      <c r="A27" s="16" t="s">
        <v>98</v>
      </c>
      <c r="B27" s="14">
        <v>2116205.1256232266</v>
      </c>
    </row>
    <row r="28" spans="1:2">
      <c r="A28" s="16" t="s">
        <v>20</v>
      </c>
      <c r="B28" s="14">
        <v>-120000</v>
      </c>
    </row>
    <row r="29" spans="1:2">
      <c r="A29" s="16" t="s">
        <v>31</v>
      </c>
      <c r="B29" s="14">
        <v>0</v>
      </c>
    </row>
    <row r="30" spans="1:2">
      <c r="A30" s="16" t="s">
        <v>32</v>
      </c>
      <c r="B30" s="14">
        <v>0</v>
      </c>
    </row>
    <row r="31" spans="1:2">
      <c r="A31" s="16" t="s">
        <v>63</v>
      </c>
      <c r="B31" s="14">
        <v>0</v>
      </c>
    </row>
    <row r="32" spans="1:2">
      <c r="A32" s="16" t="s">
        <v>100</v>
      </c>
      <c r="B32" s="14">
        <v>1330224</v>
      </c>
    </row>
    <row r="33" spans="1:2">
      <c r="A33" s="16" t="s">
        <v>89</v>
      </c>
      <c r="B33" s="14">
        <v>0</v>
      </c>
    </row>
    <row r="34" spans="1:2">
      <c r="A34" s="16" t="s">
        <v>90</v>
      </c>
      <c r="B34" s="14">
        <v>0</v>
      </c>
    </row>
    <row r="35" spans="1:2">
      <c r="A35" s="16" t="s">
        <v>88</v>
      </c>
      <c r="B35" s="14">
        <v>0</v>
      </c>
    </row>
    <row r="36" spans="1:2">
      <c r="A36" s="16" t="s">
        <v>87</v>
      </c>
      <c r="B36" s="14">
        <v>0</v>
      </c>
    </row>
    <row r="37" spans="1:2">
      <c r="A37" s="16" t="s">
        <v>41</v>
      </c>
      <c r="B37" s="14">
        <v>0</v>
      </c>
    </row>
    <row r="38" spans="1:2">
      <c r="A38" s="16" t="s">
        <v>42</v>
      </c>
      <c r="B38" s="14">
        <v>0</v>
      </c>
    </row>
    <row r="39" spans="1:2">
      <c r="A39" s="16" t="s">
        <v>43</v>
      </c>
      <c r="B39" s="14">
        <v>0</v>
      </c>
    </row>
    <row r="40" spans="1:2">
      <c r="A40" s="16" t="s">
        <v>44</v>
      </c>
      <c r="B40" s="14">
        <v>0</v>
      </c>
    </row>
    <row r="41" spans="1:2">
      <c r="A41" s="16" t="s">
        <v>66</v>
      </c>
      <c r="B41" s="14">
        <v>-354598.79</v>
      </c>
    </row>
    <row r="42" spans="1:2">
      <c r="A42" s="16" t="s">
        <v>17</v>
      </c>
      <c r="B42" s="14">
        <v>-665734.55999999994</v>
      </c>
    </row>
    <row r="43" spans="1:2">
      <c r="A43" s="16" t="s">
        <v>18</v>
      </c>
      <c r="B43" s="14">
        <v>2097.4924073873553</v>
      </c>
    </row>
    <row r="44" spans="1:2">
      <c r="A44" s="16" t="s">
        <v>19</v>
      </c>
      <c r="B44" s="14">
        <v>0</v>
      </c>
    </row>
    <row r="45" spans="1:2">
      <c r="A45" s="16" t="s">
        <v>10</v>
      </c>
      <c r="B45" s="14">
        <v>-320000</v>
      </c>
    </row>
    <row r="46" spans="1:2">
      <c r="A46" s="16" t="s">
        <v>16</v>
      </c>
      <c r="B46" s="14">
        <v>455799.87</v>
      </c>
    </row>
    <row r="47" spans="1:2">
      <c r="A47" s="16" t="s">
        <v>26</v>
      </c>
      <c r="B47" s="14">
        <v>0</v>
      </c>
    </row>
    <row r="48" spans="1:2">
      <c r="A48" s="16" t="s">
        <v>27</v>
      </c>
      <c r="B48" s="14">
        <v>0</v>
      </c>
    </row>
    <row r="49" spans="1:2">
      <c r="A49" s="16" t="s">
        <v>28</v>
      </c>
      <c r="B49" s="14">
        <v>-4656222.5959430132</v>
      </c>
    </row>
    <row r="50" spans="1:2">
      <c r="A50" s="16" t="s">
        <v>29</v>
      </c>
      <c r="B50" s="14">
        <v>0</v>
      </c>
    </row>
    <row r="51" spans="1:2">
      <c r="A51" s="16" t="s">
        <v>77</v>
      </c>
      <c r="B51" s="14">
        <v>2.72</v>
      </c>
    </row>
    <row r="52" spans="1:2">
      <c r="A52" s="16" t="s">
        <v>76</v>
      </c>
      <c r="B52" s="14">
        <v>0</v>
      </c>
    </row>
    <row r="53" spans="1:2">
      <c r="A53" s="16" t="s">
        <v>74</v>
      </c>
      <c r="B53" s="14">
        <v>-140000</v>
      </c>
    </row>
    <row r="54" spans="1:2">
      <c r="A54" s="16" t="s">
        <v>75</v>
      </c>
      <c r="B54" s="14">
        <v>0</v>
      </c>
    </row>
    <row r="55" spans="1:2">
      <c r="A55" s="16" t="s">
        <v>73</v>
      </c>
      <c r="B55" s="14">
        <v>0</v>
      </c>
    </row>
    <row r="56" spans="1:2">
      <c r="A56" s="16" t="s">
        <v>72</v>
      </c>
      <c r="B56" s="14">
        <v>0</v>
      </c>
    </row>
    <row r="57" spans="1:2">
      <c r="A57" s="16" t="s">
        <v>34</v>
      </c>
      <c r="B57" s="14">
        <v>0</v>
      </c>
    </row>
    <row r="58" spans="1:2">
      <c r="A58" s="16" t="s">
        <v>35</v>
      </c>
      <c r="B58" s="14">
        <v>0</v>
      </c>
    </row>
    <row r="59" spans="1:2">
      <c r="A59" s="16" t="s">
        <v>36</v>
      </c>
      <c r="B59" s="14">
        <v>0</v>
      </c>
    </row>
    <row r="60" spans="1:2">
      <c r="A60" s="16" t="s">
        <v>37</v>
      </c>
      <c r="B60" s="14">
        <v>0</v>
      </c>
    </row>
    <row r="61" spans="1:2">
      <c r="A61" s="16" t="s">
        <v>38</v>
      </c>
      <c r="B61" s="14">
        <v>0</v>
      </c>
    </row>
    <row r="62" spans="1:2">
      <c r="A62" s="16" t="s">
        <v>39</v>
      </c>
      <c r="B62" s="14">
        <v>0</v>
      </c>
    </row>
    <row r="63" spans="1:2">
      <c r="A63" s="16" t="s">
        <v>40</v>
      </c>
      <c r="B63" s="14">
        <v>0</v>
      </c>
    </row>
    <row r="64" spans="1:2">
      <c r="A64" s="16" t="s">
        <v>21</v>
      </c>
      <c r="B64" s="14">
        <v>-199166.77000000002</v>
      </c>
    </row>
    <row r="65" spans="1:2">
      <c r="A65" s="16" t="s">
        <v>7</v>
      </c>
      <c r="B65" s="14">
        <v>-885648.28</v>
      </c>
    </row>
    <row r="66" spans="1:2">
      <c r="A66" s="16" t="s">
        <v>22</v>
      </c>
      <c r="B66" s="14">
        <v>0</v>
      </c>
    </row>
    <row r="67" spans="1:2">
      <c r="A67" s="16" t="s">
        <v>23</v>
      </c>
      <c r="B67" s="14">
        <v>-1209260.071784701</v>
      </c>
    </row>
    <row r="68" spans="1:2">
      <c r="A68" s="16" t="s">
        <v>13</v>
      </c>
      <c r="B68" s="14">
        <v>0</v>
      </c>
    </row>
    <row r="69" spans="1:2">
      <c r="A69" s="16" t="s">
        <v>24</v>
      </c>
      <c r="B69" s="14">
        <v>-590000</v>
      </c>
    </row>
    <row r="70" spans="1:2">
      <c r="A70" s="16" t="s">
        <v>25</v>
      </c>
      <c r="B70" s="14">
        <v>0</v>
      </c>
    </row>
    <row r="71" spans="1:2">
      <c r="A71" s="16" t="s">
        <v>81</v>
      </c>
      <c r="B71" s="14">
        <v>-14093.849999999999</v>
      </c>
    </row>
    <row r="72" spans="1:2">
      <c r="A72" s="16" t="s">
        <v>80</v>
      </c>
      <c r="B72" s="14">
        <v>0</v>
      </c>
    </row>
    <row r="73" spans="1:2">
      <c r="A73" s="16" t="s">
        <v>79</v>
      </c>
      <c r="B73" s="14">
        <v>0</v>
      </c>
    </row>
    <row r="74" spans="1:2">
      <c r="A74" s="16" t="s">
        <v>78</v>
      </c>
      <c r="B74" s="14">
        <v>0</v>
      </c>
    </row>
    <row r="75" spans="1:2">
      <c r="A75" s="16" t="s">
        <v>85</v>
      </c>
      <c r="B75" s="14">
        <v>0</v>
      </c>
    </row>
    <row r="76" spans="1:2">
      <c r="A76" s="16" t="s">
        <v>84</v>
      </c>
      <c r="B76" s="14">
        <v>0</v>
      </c>
    </row>
    <row r="77" spans="1:2">
      <c r="A77" s="16" t="s">
        <v>83</v>
      </c>
      <c r="B77" s="14">
        <v>0</v>
      </c>
    </row>
    <row r="78" spans="1:2">
      <c r="A78" s="16" t="s">
        <v>82</v>
      </c>
      <c r="B78" s="14">
        <v>0</v>
      </c>
    </row>
    <row r="79" spans="1:2">
      <c r="A79" s="16" t="s">
        <v>96</v>
      </c>
      <c r="B79" s="14">
        <v>100000</v>
      </c>
    </row>
    <row r="80" spans="1:2">
      <c r="A80" s="16" t="s">
        <v>101</v>
      </c>
      <c r="B80" s="14">
        <v>0</v>
      </c>
    </row>
    <row r="81" spans="1:2">
      <c r="A81" s="16" t="s">
        <v>6</v>
      </c>
      <c r="B81" s="14">
        <v>0</v>
      </c>
    </row>
    <row r="82" spans="1:2">
      <c r="A82" s="16" t="s">
        <v>33</v>
      </c>
      <c r="B82" s="14">
        <v>0</v>
      </c>
    </row>
    <row r="83" spans="1:2">
      <c r="A83" s="16" t="s">
        <v>45</v>
      </c>
      <c r="B83" s="14">
        <v>0</v>
      </c>
    </row>
    <row r="84" spans="1:2">
      <c r="A84" s="16" t="s">
        <v>147</v>
      </c>
      <c r="B84" s="14"/>
    </row>
    <row r="85" spans="1:2">
      <c r="A85" s="16" t="s">
        <v>178</v>
      </c>
      <c r="B85" s="14">
        <v>0</v>
      </c>
    </row>
    <row r="86" spans="1:2">
      <c r="A86" s="16" t="s">
        <v>148</v>
      </c>
      <c r="B86" s="14">
        <v>25997477.980785243</v>
      </c>
    </row>
  </sheetData>
  <pageMargins left="0.7" right="0.7" top="0.75" bottom="0.75" header="0.3" footer="0.3"/>
  <pageSetup orientation="portrait" r:id="rId2"/>
  <headerFooter>
    <oddFooter>&amp;LINTERNAL</oddFooter>
    <evenFooter>&amp;LINTERNAL</evenFooter>
    <firstFooter>&amp;LINTERNAL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A3"/>
  <sheetViews>
    <sheetView workbookViewId="0">
      <selection activeCell="D23" sqref="D23"/>
    </sheetView>
  </sheetViews>
  <sheetFormatPr defaultRowHeight="12.75"/>
  <sheetData>
    <row r="1" spans="1:1">
      <c r="A1" t="s">
        <v>155</v>
      </c>
    </row>
    <row r="3" spans="1:1">
      <c r="A3" t="s">
        <v>156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Cash Mgmt Dashboard</vt:lpstr>
      <vt:lpstr>Consolidated Funds</vt:lpstr>
      <vt:lpstr>Cash Mvmnt Orders</vt:lpstr>
      <vt:lpstr>Margin Aggregate</vt:lpstr>
      <vt:lpstr>1. Custody Positions</vt:lpstr>
      <vt:lpstr>2. Margin Calls</vt:lpstr>
      <vt:lpstr>3. Fund Admin Balances</vt:lpstr>
      <vt:lpstr>4. Fund NAV</vt:lpstr>
      <vt:lpstr>5. T Bill Holdings</vt:lpstr>
      <vt:lpstr>6. Fund Holdings</vt:lpstr>
      <vt:lpstr>Mapping</vt:lpstr>
      <vt:lpstr>Col Summary</vt:lpstr>
      <vt:lpstr>Sheet2</vt:lpstr>
      <vt:lpstr>AccountMap</vt:lpstr>
      <vt:lpstr>AIMData</vt:lpstr>
      <vt:lpstr>ConsolidationMapping</vt:lpstr>
      <vt:lpstr>CustodyBalanceRange</vt:lpstr>
      <vt:lpstr>FundAcctRande</vt:lpstr>
      <vt:lpstr>FundValues</vt:lpstr>
      <vt:lpstr>MarginAcccounts</vt:lpstr>
      <vt:lpstr>MarginInflows</vt:lpstr>
      <vt:lpstr>MarginOutFlows</vt:lpstr>
      <vt:lpstr>NAVRange</vt:lpstr>
      <vt:lpstr>TBillHoldings</vt:lpstr>
      <vt:lpstr>TBillSum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X Parente</dc:creator>
  <cp:keywords>INTERNAL</cp:keywords>
  <dc:description>INTERNAL</dc:description>
  <cp:lastModifiedBy>John Hendry</cp:lastModifiedBy>
  <cp:lastPrinted>2018-07-19T14:51:08Z</cp:lastPrinted>
  <dcterms:created xsi:type="dcterms:W3CDTF">2018-05-16T20:19:06Z</dcterms:created>
  <dcterms:modified xsi:type="dcterms:W3CDTF">2021-10-29T11:12:26Z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