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-20" yWindow="0" windowWidth="26440" windowHeight="14360" activeTab="1"/>
  </bookViews>
  <sheets>
    <sheet name="Easy" sheetId="1" r:id="rId1"/>
    <sheet name="Generate random statistics" sheetId="2" r:id="rId2"/>
    <sheet name="theoretical distribution" sheetId="3" r:id="rId3"/>
    <sheet name="Sheet1" sheetId="4" r:id="rId4"/>
  </sheets>
  <definedNames>
    <definedName name="__shared_2_0_0">RANDBETWEEN(1,pop_size)</definedName>
    <definedName name="__shared_2_0_1">IF(#REF!,max_fav_fitness_gain*EXP(-alpha_fav*#REF!^gamma_fav),-EXP(-alpha_del*#REF!^gamma_del))</definedName>
    <definedName name="__shared_2_0_10">RANDBETWEEN(1,pop_size)</definedName>
    <definedName name="__shared_2_0_11">RANDBETWEEN(1,num_linkage_subunits)</definedName>
    <definedName name="__shared_2_0_12">IF(#REF!,max_fav_fitness_gain*EXP(-alpha_fav*#REF!^gamma_fav),-EXP(-alpha_del*#REF!^gamma_del))</definedName>
    <definedName name="__shared_2_0_14">IF(#REF!,".true.",".false.")</definedName>
    <definedName name="__shared_2_0_15">RANDBETWEEN(1,pop_size)</definedName>
    <definedName name="__shared_2_0_16">RANDBETWEEN(1,num_linkage_subunits)</definedName>
    <definedName name="__shared_2_0_17">IF(#REF!,max_fav_fitness_gain*EXP(-alpha_fav*#REF!^gamma_fav),-EXP(-alpha_del*#REF!^gamma_del))</definedName>
    <definedName name="__shared_2_0_19">RAND()</definedName>
    <definedName name="__shared_2_0_2">RAND()</definedName>
    <definedName name="__shared_2_0_20">RANDBETWEEN(1,2)</definedName>
    <definedName name="__shared_2_0_21">IF(#REF!,".true.",".false.")</definedName>
    <definedName name="__shared_2_0_3">RANDBETWEEN(1,num_linkage_subunits)</definedName>
    <definedName name="__shared_2_0_4">RANDBETWEEN(1,2)</definedName>
    <definedName name="__shared_2_0_6">IF(#REF!,".true.",".false.")</definedName>
    <definedName name="__shared_2_0_9">#REF!-0.001</definedName>
    <definedName name="__shared_3_0_11">(1-frac_fav_mutn)*(#REF!-#REF!)</definedName>
    <definedName name="__shared_3_0_12">#REF!-1</definedName>
    <definedName name="__shared_3_0_13">#REF!</definedName>
    <definedName name="__shared_3_0_15">(1-frac_fav_mutn)*(#REF!-#REF!)</definedName>
    <definedName name="__shared_3_0_2">#REF!-1</definedName>
    <definedName name="__shared_3_0_3">#REF!</definedName>
    <definedName name="__shared_3_0_4">(1-frac_fav_mutn)*(#REF!-#REF!)</definedName>
    <definedName name="__shared_3_0_8">(1-frac_fav_mutn)*(#REF!-#REF!)</definedName>
    <definedName name="alpha_del">'Generate random statistics'!$F$3</definedName>
    <definedName name="alpha_fav">'Generate random statistics'!$F$4</definedName>
    <definedName name="del_scale">'Generate random statistics'!$F$7</definedName>
    <definedName name="frac_fav_mutn">'Generate random statistics'!$C$8</definedName>
    <definedName name="gamma_del">'Generate random statistics'!$F$5</definedName>
    <definedName name="gamma_fav">'Generate random statistics'!$F$6</definedName>
    <definedName name="haploid_genome_size">'Generate random statistics'!$C$3</definedName>
    <definedName name="haplotype_bin_width_2">'Generate random statistics'!$F$2</definedName>
    <definedName name="haplotype_bin_width_3">'theoretical distribution'!$E$2</definedName>
    <definedName name="high_impact_mutn_fraction">'Generate random statistics'!$C$9</definedName>
    <definedName name="high_impact_mutn_threshold">'Generate random statistics'!$C$10</definedName>
    <definedName name="lb_modulo">'Generate random statistics'!$F$10</definedName>
    <definedName name="max_fav_fitness_gain">'Generate random statistics'!$C$7</definedName>
    <definedName name="num_linkage_subunits">'Generate random statistics'!$C$5</definedName>
    <definedName name="pop_size">'Generate random statistics'!$C$2</definedName>
    <definedName name="tracking_threshold">'Generate random statistics'!$C$6</definedName>
  </definedNames>
  <calcPr calcId="140001" iterateDelta="1E-4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4" l="1"/>
  <c r="F4" i="2"/>
  <c r="F6" i="2"/>
  <c r="F10" i="2"/>
  <c r="F8" i="4"/>
  <c r="F3" i="2"/>
  <c r="F5" i="2"/>
  <c r="F7" i="4"/>
  <c r="F4" i="4"/>
  <c r="F6" i="4"/>
  <c r="F3" i="4"/>
  <c r="F5" i="4"/>
  <c r="D105" i="3"/>
  <c r="C106" i="3"/>
  <c r="D106" i="3"/>
  <c r="E106" i="3"/>
  <c r="D6" i="3"/>
  <c r="E6" i="3"/>
  <c r="F106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D104" i="3"/>
  <c r="C105" i="3"/>
  <c r="E105" i="3"/>
  <c r="F105" i="3"/>
  <c r="D103" i="3"/>
  <c r="C104" i="3"/>
  <c r="E104" i="3"/>
  <c r="F104" i="3"/>
  <c r="D102" i="3"/>
  <c r="C103" i="3"/>
  <c r="E103" i="3"/>
  <c r="F103" i="3"/>
  <c r="D101" i="3"/>
  <c r="C102" i="3"/>
  <c r="E102" i="3"/>
  <c r="F102" i="3"/>
  <c r="D100" i="3"/>
  <c r="C101" i="3"/>
  <c r="E101" i="3"/>
  <c r="F101" i="3"/>
  <c r="D99" i="3"/>
  <c r="C100" i="3"/>
  <c r="E100" i="3"/>
  <c r="F100" i="3"/>
  <c r="D98" i="3"/>
  <c r="C99" i="3"/>
  <c r="E99" i="3"/>
  <c r="F99" i="3"/>
  <c r="D97" i="3"/>
  <c r="C98" i="3"/>
  <c r="E98" i="3"/>
  <c r="F98" i="3"/>
  <c r="D96" i="3"/>
  <c r="C97" i="3"/>
  <c r="E97" i="3"/>
  <c r="F97" i="3"/>
  <c r="D95" i="3"/>
  <c r="C96" i="3"/>
  <c r="E96" i="3"/>
  <c r="F96" i="3"/>
  <c r="D94" i="3"/>
  <c r="C95" i="3"/>
  <c r="E95" i="3"/>
  <c r="F95" i="3"/>
  <c r="D93" i="3"/>
  <c r="C94" i="3"/>
  <c r="E94" i="3"/>
  <c r="F94" i="3"/>
  <c r="D92" i="3"/>
  <c r="C93" i="3"/>
  <c r="E93" i="3"/>
  <c r="F93" i="3"/>
  <c r="D91" i="3"/>
  <c r="C92" i="3"/>
  <c r="E92" i="3"/>
  <c r="F92" i="3"/>
  <c r="D90" i="3"/>
  <c r="C91" i="3"/>
  <c r="E91" i="3"/>
  <c r="F91" i="3"/>
  <c r="D89" i="3"/>
  <c r="C90" i="3"/>
  <c r="E90" i="3"/>
  <c r="F90" i="3"/>
  <c r="D88" i="3"/>
  <c r="C89" i="3"/>
  <c r="E89" i="3"/>
  <c r="F89" i="3"/>
  <c r="D87" i="3"/>
  <c r="C88" i="3"/>
  <c r="E88" i="3"/>
  <c r="F88" i="3"/>
  <c r="D86" i="3"/>
  <c r="C87" i="3"/>
  <c r="E87" i="3"/>
  <c r="F87" i="3"/>
  <c r="D85" i="3"/>
  <c r="C86" i="3"/>
  <c r="E86" i="3"/>
  <c r="F86" i="3"/>
  <c r="D84" i="3"/>
  <c r="C85" i="3"/>
  <c r="E85" i="3"/>
  <c r="F85" i="3"/>
  <c r="D83" i="3"/>
  <c r="C84" i="3"/>
  <c r="E84" i="3"/>
  <c r="F84" i="3"/>
  <c r="D82" i="3"/>
  <c r="C83" i="3"/>
  <c r="E83" i="3"/>
  <c r="F83" i="3"/>
  <c r="D81" i="3"/>
  <c r="C82" i="3"/>
  <c r="E82" i="3"/>
  <c r="F82" i="3"/>
  <c r="D80" i="3"/>
  <c r="C81" i="3"/>
  <c r="E81" i="3"/>
  <c r="F81" i="3"/>
  <c r="D79" i="3"/>
  <c r="C80" i="3"/>
  <c r="E80" i="3"/>
  <c r="F80" i="3"/>
  <c r="D78" i="3"/>
  <c r="C79" i="3"/>
  <c r="E79" i="3"/>
  <c r="F79" i="3"/>
  <c r="D77" i="3"/>
  <c r="C78" i="3"/>
  <c r="E78" i="3"/>
  <c r="F78" i="3"/>
  <c r="D76" i="3"/>
  <c r="C77" i="3"/>
  <c r="E77" i="3"/>
  <c r="F77" i="3"/>
  <c r="D75" i="3"/>
  <c r="C76" i="3"/>
  <c r="E76" i="3"/>
  <c r="F76" i="3"/>
  <c r="D74" i="3"/>
  <c r="C75" i="3"/>
  <c r="E75" i="3"/>
  <c r="F75" i="3"/>
  <c r="D73" i="3"/>
  <c r="C74" i="3"/>
  <c r="E74" i="3"/>
  <c r="F74" i="3"/>
  <c r="D72" i="3"/>
  <c r="C73" i="3"/>
  <c r="E73" i="3"/>
  <c r="F73" i="3"/>
  <c r="D71" i="3"/>
  <c r="C72" i="3"/>
  <c r="E72" i="3"/>
  <c r="F72" i="3"/>
  <c r="D70" i="3"/>
  <c r="C71" i="3"/>
  <c r="E71" i="3"/>
  <c r="F71" i="3"/>
  <c r="D69" i="3"/>
  <c r="C70" i="3"/>
  <c r="E70" i="3"/>
  <c r="F70" i="3"/>
  <c r="D68" i="3"/>
  <c r="C69" i="3"/>
  <c r="E69" i="3"/>
  <c r="F69" i="3"/>
  <c r="D67" i="3"/>
  <c r="C68" i="3"/>
  <c r="E68" i="3"/>
  <c r="F68" i="3"/>
  <c r="D66" i="3"/>
  <c r="C67" i="3"/>
  <c r="E67" i="3"/>
  <c r="F67" i="3"/>
  <c r="D65" i="3"/>
  <c r="C66" i="3"/>
  <c r="E66" i="3"/>
  <c r="F66" i="3"/>
  <c r="D64" i="3"/>
  <c r="C65" i="3"/>
  <c r="E65" i="3"/>
  <c r="F65" i="3"/>
  <c r="D63" i="3"/>
  <c r="C64" i="3"/>
  <c r="E64" i="3"/>
  <c r="F64" i="3"/>
  <c r="D62" i="3"/>
  <c r="C63" i="3"/>
  <c r="E63" i="3"/>
  <c r="F63" i="3"/>
  <c r="D61" i="3"/>
  <c r="C62" i="3"/>
  <c r="E62" i="3"/>
  <c r="F62" i="3"/>
  <c r="D60" i="3"/>
  <c r="C61" i="3"/>
  <c r="E61" i="3"/>
  <c r="F61" i="3"/>
  <c r="D59" i="3"/>
  <c r="C60" i="3"/>
  <c r="E60" i="3"/>
  <c r="F60" i="3"/>
  <c r="D58" i="3"/>
  <c r="C59" i="3"/>
  <c r="E59" i="3"/>
  <c r="F59" i="3"/>
  <c r="D57" i="3"/>
  <c r="C58" i="3"/>
  <c r="E58" i="3"/>
  <c r="F58" i="3"/>
  <c r="D56" i="3"/>
  <c r="C57" i="3"/>
  <c r="E57" i="3"/>
  <c r="F57" i="3"/>
  <c r="D55" i="3"/>
  <c r="C56" i="3"/>
  <c r="E56" i="3"/>
  <c r="F56" i="3"/>
  <c r="D54" i="3"/>
  <c r="C55" i="3"/>
  <c r="E55" i="3"/>
  <c r="F55" i="3"/>
  <c r="D53" i="3"/>
  <c r="C54" i="3"/>
  <c r="E54" i="3"/>
  <c r="F54" i="3"/>
  <c r="D52" i="3"/>
  <c r="C53" i="3"/>
  <c r="E53" i="3"/>
  <c r="F53" i="3"/>
  <c r="D51" i="3"/>
  <c r="C52" i="3"/>
  <c r="E52" i="3"/>
  <c r="F52" i="3"/>
  <c r="D50" i="3"/>
  <c r="C51" i="3"/>
  <c r="E51" i="3"/>
  <c r="F51" i="3"/>
  <c r="D49" i="3"/>
  <c r="C50" i="3"/>
  <c r="E50" i="3"/>
  <c r="F50" i="3"/>
  <c r="D48" i="3"/>
  <c r="C49" i="3"/>
  <c r="E49" i="3"/>
  <c r="F49" i="3"/>
  <c r="D47" i="3"/>
  <c r="C48" i="3"/>
  <c r="E48" i="3"/>
  <c r="F48" i="3"/>
  <c r="D46" i="3"/>
  <c r="C47" i="3"/>
  <c r="E47" i="3"/>
  <c r="F47" i="3"/>
  <c r="D45" i="3"/>
  <c r="C46" i="3"/>
  <c r="E46" i="3"/>
  <c r="F46" i="3"/>
  <c r="D44" i="3"/>
  <c r="C45" i="3"/>
  <c r="E45" i="3"/>
  <c r="F45" i="3"/>
  <c r="D43" i="3"/>
  <c r="C44" i="3"/>
  <c r="E44" i="3"/>
  <c r="F44" i="3"/>
  <c r="D42" i="3"/>
  <c r="C43" i="3"/>
  <c r="E43" i="3"/>
  <c r="F43" i="3"/>
  <c r="D41" i="3"/>
  <c r="C42" i="3"/>
  <c r="E42" i="3"/>
  <c r="F42" i="3"/>
  <c r="D40" i="3"/>
  <c r="C41" i="3"/>
  <c r="E41" i="3"/>
  <c r="F41" i="3"/>
  <c r="D39" i="3"/>
  <c r="C40" i="3"/>
  <c r="E40" i="3"/>
  <c r="F40" i="3"/>
  <c r="D38" i="3"/>
  <c r="C39" i="3"/>
  <c r="E39" i="3"/>
  <c r="F39" i="3"/>
  <c r="D37" i="3"/>
  <c r="C38" i="3"/>
  <c r="E38" i="3"/>
  <c r="F38" i="3"/>
  <c r="D36" i="3"/>
  <c r="C37" i="3"/>
  <c r="E37" i="3"/>
  <c r="F37" i="3"/>
  <c r="D35" i="3"/>
  <c r="C36" i="3"/>
  <c r="E36" i="3"/>
  <c r="F36" i="3"/>
  <c r="D34" i="3"/>
  <c r="C35" i="3"/>
  <c r="E35" i="3"/>
  <c r="F35" i="3"/>
  <c r="D33" i="3"/>
  <c r="C34" i="3"/>
  <c r="E34" i="3"/>
  <c r="F34" i="3"/>
  <c r="D32" i="3"/>
  <c r="C33" i="3"/>
  <c r="E33" i="3"/>
  <c r="F33" i="3"/>
  <c r="D31" i="3"/>
  <c r="C32" i="3"/>
  <c r="E32" i="3"/>
  <c r="F32" i="3"/>
  <c r="D30" i="3"/>
  <c r="C31" i="3"/>
  <c r="E31" i="3"/>
  <c r="F31" i="3"/>
  <c r="D29" i="3"/>
  <c r="C30" i="3"/>
  <c r="E30" i="3"/>
  <c r="F30" i="3"/>
  <c r="D28" i="3"/>
  <c r="C29" i="3"/>
  <c r="E29" i="3"/>
  <c r="F29" i="3"/>
  <c r="D27" i="3"/>
  <c r="C28" i="3"/>
  <c r="E28" i="3"/>
  <c r="F28" i="3"/>
  <c r="D26" i="3"/>
  <c r="C27" i="3"/>
  <c r="E27" i="3"/>
  <c r="F27" i="3"/>
  <c r="D25" i="3"/>
  <c r="C26" i="3"/>
  <c r="E26" i="3"/>
  <c r="F26" i="3"/>
  <c r="D24" i="3"/>
  <c r="C25" i="3"/>
  <c r="E25" i="3"/>
  <c r="F25" i="3"/>
  <c r="D23" i="3"/>
  <c r="C24" i="3"/>
  <c r="E24" i="3"/>
  <c r="F24" i="3"/>
  <c r="D22" i="3"/>
  <c r="C23" i="3"/>
  <c r="E23" i="3"/>
  <c r="F23" i="3"/>
  <c r="D21" i="3"/>
  <c r="C22" i="3"/>
  <c r="E22" i="3"/>
  <c r="F22" i="3"/>
  <c r="D20" i="3"/>
  <c r="C21" i="3"/>
  <c r="E21" i="3"/>
  <c r="F21" i="3"/>
  <c r="D19" i="3"/>
  <c r="C20" i="3"/>
  <c r="E20" i="3"/>
  <c r="F20" i="3"/>
  <c r="D18" i="3"/>
  <c r="C19" i="3"/>
  <c r="E19" i="3"/>
  <c r="F19" i="3"/>
  <c r="D17" i="3"/>
  <c r="C18" i="3"/>
  <c r="E18" i="3"/>
  <c r="F18" i="3"/>
  <c r="D16" i="3"/>
  <c r="C17" i="3"/>
  <c r="E17" i="3"/>
  <c r="F17" i="3"/>
  <c r="D15" i="3"/>
  <c r="C16" i="3"/>
  <c r="E16" i="3"/>
  <c r="F16" i="3"/>
  <c r="D14" i="3"/>
  <c r="C15" i="3"/>
  <c r="E15" i="3"/>
  <c r="F15" i="3"/>
  <c r="D13" i="3"/>
  <c r="C14" i="3"/>
  <c r="E14" i="3"/>
  <c r="F14" i="3"/>
  <c r="D12" i="3"/>
  <c r="C13" i="3"/>
  <c r="E13" i="3"/>
  <c r="F13" i="3"/>
  <c r="D11" i="3"/>
  <c r="C12" i="3"/>
  <c r="E12" i="3"/>
  <c r="F12" i="3"/>
  <c r="D10" i="3"/>
  <c r="C11" i="3"/>
  <c r="E11" i="3"/>
  <c r="F11" i="3"/>
  <c r="D9" i="3"/>
  <c r="C10" i="3"/>
  <c r="E10" i="3"/>
  <c r="F10" i="3"/>
  <c r="D8" i="3"/>
  <c r="C9" i="3"/>
  <c r="E9" i="3"/>
  <c r="F9" i="3"/>
  <c r="D7" i="3"/>
  <c r="C8" i="3"/>
  <c r="E8" i="3"/>
  <c r="F8" i="3"/>
  <c r="C7" i="3"/>
  <c r="E7" i="3"/>
  <c r="F7" i="3"/>
  <c r="F6" i="3"/>
  <c r="J113" i="2"/>
  <c r="D113" i="2"/>
  <c r="H113" i="2"/>
  <c r="B113" i="2"/>
  <c r="F113" i="2"/>
  <c r="E113" i="2"/>
  <c r="C113" i="2"/>
  <c r="J112" i="2"/>
  <c r="D112" i="2"/>
  <c r="H112" i="2"/>
  <c r="B112" i="2"/>
  <c r="F112" i="2"/>
  <c r="E112" i="2"/>
  <c r="C112" i="2"/>
  <c r="J111" i="2"/>
  <c r="D111" i="2"/>
  <c r="H111" i="2"/>
  <c r="B111" i="2"/>
  <c r="F111" i="2"/>
  <c r="E111" i="2"/>
  <c r="C111" i="2"/>
  <c r="J110" i="2"/>
  <c r="D110" i="2"/>
  <c r="H110" i="2"/>
  <c r="B110" i="2"/>
  <c r="F110" i="2"/>
  <c r="E110" i="2"/>
  <c r="C110" i="2"/>
  <c r="J109" i="2"/>
  <c r="D109" i="2"/>
  <c r="H109" i="2"/>
  <c r="B109" i="2"/>
  <c r="F109" i="2"/>
  <c r="E109" i="2"/>
  <c r="C109" i="2"/>
  <c r="J108" i="2"/>
  <c r="D108" i="2"/>
  <c r="H108" i="2"/>
  <c r="B108" i="2"/>
  <c r="F108" i="2"/>
  <c r="E108" i="2"/>
  <c r="C108" i="2"/>
  <c r="J107" i="2"/>
  <c r="D107" i="2"/>
  <c r="H107" i="2"/>
  <c r="B107" i="2"/>
  <c r="F107" i="2"/>
  <c r="E107" i="2"/>
  <c r="C107" i="2"/>
  <c r="J106" i="2"/>
  <c r="D106" i="2"/>
  <c r="H106" i="2"/>
  <c r="B106" i="2"/>
  <c r="F106" i="2"/>
  <c r="E106" i="2"/>
  <c r="C106" i="2"/>
  <c r="J105" i="2"/>
  <c r="D105" i="2"/>
  <c r="H105" i="2"/>
  <c r="B105" i="2"/>
  <c r="F105" i="2"/>
  <c r="E105" i="2"/>
  <c r="C105" i="2"/>
  <c r="J104" i="2"/>
  <c r="D104" i="2"/>
  <c r="H104" i="2"/>
  <c r="B104" i="2"/>
  <c r="F104" i="2"/>
  <c r="E104" i="2"/>
  <c r="C104" i="2"/>
  <c r="J103" i="2"/>
  <c r="D103" i="2"/>
  <c r="H103" i="2"/>
  <c r="B103" i="2"/>
  <c r="F103" i="2"/>
  <c r="E103" i="2"/>
  <c r="C103" i="2"/>
  <c r="J102" i="2"/>
  <c r="D102" i="2"/>
  <c r="H102" i="2"/>
  <c r="B102" i="2"/>
  <c r="F102" i="2"/>
  <c r="E102" i="2"/>
  <c r="C102" i="2"/>
  <c r="J101" i="2"/>
  <c r="D101" i="2"/>
  <c r="H101" i="2"/>
  <c r="B101" i="2"/>
  <c r="F101" i="2"/>
  <c r="E101" i="2"/>
  <c r="C101" i="2"/>
  <c r="J100" i="2"/>
  <c r="D100" i="2"/>
  <c r="H100" i="2"/>
  <c r="B100" i="2"/>
  <c r="F100" i="2"/>
  <c r="E100" i="2"/>
  <c r="C100" i="2"/>
  <c r="J99" i="2"/>
  <c r="D99" i="2"/>
  <c r="H99" i="2"/>
  <c r="B99" i="2"/>
  <c r="F99" i="2"/>
  <c r="E99" i="2"/>
  <c r="C99" i="2"/>
  <c r="J98" i="2"/>
  <c r="D98" i="2"/>
  <c r="H98" i="2"/>
  <c r="B98" i="2"/>
  <c r="F98" i="2"/>
  <c r="E98" i="2"/>
  <c r="C98" i="2"/>
  <c r="J97" i="2"/>
  <c r="D97" i="2"/>
  <c r="H97" i="2"/>
  <c r="B97" i="2"/>
  <c r="F97" i="2"/>
  <c r="E97" i="2"/>
  <c r="C97" i="2"/>
  <c r="J96" i="2"/>
  <c r="D96" i="2"/>
  <c r="H96" i="2"/>
  <c r="B96" i="2"/>
  <c r="F96" i="2"/>
  <c r="E96" i="2"/>
  <c r="C96" i="2"/>
  <c r="J95" i="2"/>
  <c r="D95" i="2"/>
  <c r="H95" i="2"/>
  <c r="B95" i="2"/>
  <c r="F95" i="2"/>
  <c r="E95" i="2"/>
  <c r="C95" i="2"/>
  <c r="J94" i="2"/>
  <c r="D94" i="2"/>
  <c r="H94" i="2"/>
  <c r="B94" i="2"/>
  <c r="F94" i="2"/>
  <c r="E94" i="2"/>
  <c r="C94" i="2"/>
  <c r="J93" i="2"/>
  <c r="D93" i="2"/>
  <c r="H93" i="2"/>
  <c r="B93" i="2"/>
  <c r="F93" i="2"/>
  <c r="E93" i="2"/>
  <c r="C93" i="2"/>
  <c r="J92" i="2"/>
  <c r="D92" i="2"/>
  <c r="H92" i="2"/>
  <c r="B92" i="2"/>
  <c r="F92" i="2"/>
  <c r="E92" i="2"/>
  <c r="C92" i="2"/>
  <c r="J91" i="2"/>
  <c r="D91" i="2"/>
  <c r="H91" i="2"/>
  <c r="B91" i="2"/>
  <c r="F91" i="2"/>
  <c r="E91" i="2"/>
  <c r="C91" i="2"/>
  <c r="J90" i="2"/>
  <c r="D90" i="2"/>
  <c r="H90" i="2"/>
  <c r="B90" i="2"/>
  <c r="F90" i="2"/>
  <c r="E90" i="2"/>
  <c r="C90" i="2"/>
  <c r="J89" i="2"/>
  <c r="D89" i="2"/>
  <c r="H89" i="2"/>
  <c r="B89" i="2"/>
  <c r="F89" i="2"/>
  <c r="E89" i="2"/>
  <c r="C89" i="2"/>
  <c r="J88" i="2"/>
  <c r="D88" i="2"/>
  <c r="H88" i="2"/>
  <c r="B88" i="2"/>
  <c r="F88" i="2"/>
  <c r="E88" i="2"/>
  <c r="C88" i="2"/>
  <c r="J87" i="2"/>
  <c r="D87" i="2"/>
  <c r="H87" i="2"/>
  <c r="B87" i="2"/>
  <c r="F87" i="2"/>
  <c r="E87" i="2"/>
  <c r="C87" i="2"/>
  <c r="J86" i="2"/>
  <c r="D86" i="2"/>
  <c r="H86" i="2"/>
  <c r="B86" i="2"/>
  <c r="F86" i="2"/>
  <c r="E86" i="2"/>
  <c r="C86" i="2"/>
  <c r="J85" i="2"/>
  <c r="D85" i="2"/>
  <c r="H85" i="2"/>
  <c r="B85" i="2"/>
  <c r="F85" i="2"/>
  <c r="E85" i="2"/>
  <c r="C85" i="2"/>
  <c r="J84" i="2"/>
  <c r="D84" i="2"/>
  <c r="H84" i="2"/>
  <c r="B84" i="2"/>
  <c r="F84" i="2"/>
  <c r="E84" i="2"/>
  <c r="C84" i="2"/>
  <c r="J83" i="2"/>
  <c r="D83" i="2"/>
  <c r="H83" i="2"/>
  <c r="B83" i="2"/>
  <c r="F83" i="2"/>
  <c r="E83" i="2"/>
  <c r="C83" i="2"/>
  <c r="J82" i="2"/>
  <c r="D82" i="2"/>
  <c r="H82" i="2"/>
  <c r="B82" i="2"/>
  <c r="F82" i="2"/>
  <c r="E82" i="2"/>
  <c r="C82" i="2"/>
  <c r="J81" i="2"/>
  <c r="D81" i="2"/>
  <c r="H81" i="2"/>
  <c r="B81" i="2"/>
  <c r="F81" i="2"/>
  <c r="E81" i="2"/>
  <c r="C81" i="2"/>
  <c r="J80" i="2"/>
  <c r="D80" i="2"/>
  <c r="H80" i="2"/>
  <c r="B80" i="2"/>
  <c r="F80" i="2"/>
  <c r="E80" i="2"/>
  <c r="C80" i="2"/>
  <c r="J79" i="2"/>
  <c r="D79" i="2"/>
  <c r="H79" i="2"/>
  <c r="B79" i="2"/>
  <c r="F79" i="2"/>
  <c r="E79" i="2"/>
  <c r="C79" i="2"/>
  <c r="J78" i="2"/>
  <c r="D78" i="2"/>
  <c r="H78" i="2"/>
  <c r="B78" i="2"/>
  <c r="F78" i="2"/>
  <c r="E78" i="2"/>
  <c r="C78" i="2"/>
  <c r="J77" i="2"/>
  <c r="D77" i="2"/>
  <c r="H77" i="2"/>
  <c r="B77" i="2"/>
  <c r="F77" i="2"/>
  <c r="E77" i="2"/>
  <c r="C77" i="2"/>
  <c r="J76" i="2"/>
  <c r="D76" i="2"/>
  <c r="H76" i="2"/>
  <c r="B76" i="2"/>
  <c r="F76" i="2"/>
  <c r="E76" i="2"/>
  <c r="C76" i="2"/>
  <c r="J75" i="2"/>
  <c r="D75" i="2"/>
  <c r="H75" i="2"/>
  <c r="B75" i="2"/>
  <c r="F75" i="2"/>
  <c r="E75" i="2"/>
  <c r="C75" i="2"/>
  <c r="J74" i="2"/>
  <c r="D74" i="2"/>
  <c r="H74" i="2"/>
  <c r="B74" i="2"/>
  <c r="F74" i="2"/>
  <c r="E74" i="2"/>
  <c r="C74" i="2"/>
  <c r="J73" i="2"/>
  <c r="D73" i="2"/>
  <c r="H73" i="2"/>
  <c r="B73" i="2"/>
  <c r="F73" i="2"/>
  <c r="E73" i="2"/>
  <c r="C73" i="2"/>
  <c r="J72" i="2"/>
  <c r="D72" i="2"/>
  <c r="H72" i="2"/>
  <c r="B72" i="2"/>
  <c r="F72" i="2"/>
  <c r="E72" i="2"/>
  <c r="C72" i="2"/>
  <c r="J71" i="2"/>
  <c r="D71" i="2"/>
  <c r="H71" i="2"/>
  <c r="B71" i="2"/>
  <c r="F71" i="2"/>
  <c r="E71" i="2"/>
  <c r="C71" i="2"/>
  <c r="J70" i="2"/>
  <c r="D70" i="2"/>
  <c r="H70" i="2"/>
  <c r="B70" i="2"/>
  <c r="F70" i="2"/>
  <c r="E70" i="2"/>
  <c r="C70" i="2"/>
  <c r="J69" i="2"/>
  <c r="D69" i="2"/>
  <c r="H69" i="2"/>
  <c r="B69" i="2"/>
  <c r="F69" i="2"/>
  <c r="E69" i="2"/>
  <c r="C69" i="2"/>
  <c r="J68" i="2"/>
  <c r="D68" i="2"/>
  <c r="H68" i="2"/>
  <c r="B68" i="2"/>
  <c r="F68" i="2"/>
  <c r="E68" i="2"/>
  <c r="C68" i="2"/>
  <c r="J67" i="2"/>
  <c r="D67" i="2"/>
  <c r="H67" i="2"/>
  <c r="B67" i="2"/>
  <c r="F67" i="2"/>
  <c r="E67" i="2"/>
  <c r="C67" i="2"/>
  <c r="J66" i="2"/>
  <c r="D66" i="2"/>
  <c r="H66" i="2"/>
  <c r="B66" i="2"/>
  <c r="F66" i="2"/>
  <c r="E66" i="2"/>
  <c r="C66" i="2"/>
  <c r="J65" i="2"/>
  <c r="D65" i="2"/>
  <c r="H65" i="2"/>
  <c r="B65" i="2"/>
  <c r="F65" i="2"/>
  <c r="E65" i="2"/>
  <c r="C65" i="2"/>
  <c r="J64" i="2"/>
  <c r="D64" i="2"/>
  <c r="H64" i="2"/>
  <c r="B64" i="2"/>
  <c r="F64" i="2"/>
  <c r="E64" i="2"/>
  <c r="C64" i="2"/>
  <c r="J63" i="2"/>
  <c r="D63" i="2"/>
  <c r="H63" i="2"/>
  <c r="B63" i="2"/>
  <c r="F63" i="2"/>
  <c r="E63" i="2"/>
  <c r="C63" i="2"/>
  <c r="J62" i="2"/>
  <c r="D62" i="2"/>
  <c r="H62" i="2"/>
  <c r="B62" i="2"/>
  <c r="F62" i="2"/>
  <c r="E62" i="2"/>
  <c r="C62" i="2"/>
  <c r="J61" i="2"/>
  <c r="D61" i="2"/>
  <c r="H61" i="2"/>
  <c r="B61" i="2"/>
  <c r="F61" i="2"/>
  <c r="E61" i="2"/>
  <c r="C61" i="2"/>
  <c r="J60" i="2"/>
  <c r="D60" i="2"/>
  <c r="H60" i="2"/>
  <c r="B60" i="2"/>
  <c r="F60" i="2"/>
  <c r="E60" i="2"/>
  <c r="C60" i="2"/>
  <c r="J59" i="2"/>
  <c r="D59" i="2"/>
  <c r="H59" i="2"/>
  <c r="B59" i="2"/>
  <c r="F59" i="2"/>
  <c r="E59" i="2"/>
  <c r="C59" i="2"/>
  <c r="J58" i="2"/>
  <c r="D58" i="2"/>
  <c r="H58" i="2"/>
  <c r="B58" i="2"/>
  <c r="F58" i="2"/>
  <c r="E58" i="2"/>
  <c r="C58" i="2"/>
  <c r="J57" i="2"/>
  <c r="D57" i="2"/>
  <c r="H57" i="2"/>
  <c r="B57" i="2"/>
  <c r="F57" i="2"/>
  <c r="E57" i="2"/>
  <c r="C57" i="2"/>
  <c r="J56" i="2"/>
  <c r="D56" i="2"/>
  <c r="H56" i="2"/>
  <c r="B56" i="2"/>
  <c r="F56" i="2"/>
  <c r="E56" i="2"/>
  <c r="C56" i="2"/>
  <c r="J55" i="2"/>
  <c r="D55" i="2"/>
  <c r="H55" i="2"/>
  <c r="B55" i="2"/>
  <c r="F55" i="2"/>
  <c r="E55" i="2"/>
  <c r="C55" i="2"/>
  <c r="J54" i="2"/>
  <c r="D54" i="2"/>
  <c r="H54" i="2"/>
  <c r="B54" i="2"/>
  <c r="F54" i="2"/>
  <c r="E54" i="2"/>
  <c r="C54" i="2"/>
  <c r="J53" i="2"/>
  <c r="D53" i="2"/>
  <c r="H53" i="2"/>
  <c r="B53" i="2"/>
  <c r="F53" i="2"/>
  <c r="E53" i="2"/>
  <c r="C53" i="2"/>
  <c r="J52" i="2"/>
  <c r="D52" i="2"/>
  <c r="H52" i="2"/>
  <c r="B52" i="2"/>
  <c r="F52" i="2"/>
  <c r="E52" i="2"/>
  <c r="C52" i="2"/>
  <c r="J51" i="2"/>
  <c r="D51" i="2"/>
  <c r="H51" i="2"/>
  <c r="B51" i="2"/>
  <c r="F51" i="2"/>
  <c r="E51" i="2"/>
  <c r="C51" i="2"/>
  <c r="J50" i="2"/>
  <c r="D50" i="2"/>
  <c r="H50" i="2"/>
  <c r="B50" i="2"/>
  <c r="F50" i="2"/>
  <c r="E50" i="2"/>
  <c r="C50" i="2"/>
  <c r="J49" i="2"/>
  <c r="D49" i="2"/>
  <c r="H49" i="2"/>
  <c r="B49" i="2"/>
  <c r="F49" i="2"/>
  <c r="E49" i="2"/>
  <c r="C49" i="2"/>
  <c r="J48" i="2"/>
  <c r="D48" i="2"/>
  <c r="H48" i="2"/>
  <c r="B48" i="2"/>
  <c r="F48" i="2"/>
  <c r="E48" i="2"/>
  <c r="C48" i="2"/>
  <c r="J47" i="2"/>
  <c r="D47" i="2"/>
  <c r="H47" i="2"/>
  <c r="B47" i="2"/>
  <c r="F47" i="2"/>
  <c r="E47" i="2"/>
  <c r="C47" i="2"/>
  <c r="J46" i="2"/>
  <c r="D46" i="2"/>
  <c r="H46" i="2"/>
  <c r="B46" i="2"/>
  <c r="F46" i="2"/>
  <c r="E46" i="2"/>
  <c r="C46" i="2"/>
  <c r="J45" i="2"/>
  <c r="D45" i="2"/>
  <c r="H45" i="2"/>
  <c r="B45" i="2"/>
  <c r="F45" i="2"/>
  <c r="E45" i="2"/>
  <c r="C45" i="2"/>
  <c r="J44" i="2"/>
  <c r="D44" i="2"/>
  <c r="H44" i="2"/>
  <c r="B44" i="2"/>
  <c r="F44" i="2"/>
  <c r="E44" i="2"/>
  <c r="C44" i="2"/>
  <c r="J43" i="2"/>
  <c r="D43" i="2"/>
  <c r="H43" i="2"/>
  <c r="B43" i="2"/>
  <c r="F43" i="2"/>
  <c r="E43" i="2"/>
  <c r="C43" i="2"/>
  <c r="J42" i="2"/>
  <c r="D42" i="2"/>
  <c r="H42" i="2"/>
  <c r="B42" i="2"/>
  <c r="F42" i="2"/>
  <c r="E42" i="2"/>
  <c r="C42" i="2"/>
  <c r="J41" i="2"/>
  <c r="D41" i="2"/>
  <c r="H41" i="2"/>
  <c r="B41" i="2"/>
  <c r="F41" i="2"/>
  <c r="E41" i="2"/>
  <c r="C41" i="2"/>
  <c r="J40" i="2"/>
  <c r="D40" i="2"/>
  <c r="H40" i="2"/>
  <c r="B40" i="2"/>
  <c r="F40" i="2"/>
  <c r="E40" i="2"/>
  <c r="C40" i="2"/>
  <c r="J39" i="2"/>
  <c r="D39" i="2"/>
  <c r="H39" i="2"/>
  <c r="B39" i="2"/>
  <c r="F39" i="2"/>
  <c r="E39" i="2"/>
  <c r="C39" i="2"/>
  <c r="J38" i="2"/>
  <c r="D38" i="2"/>
  <c r="H38" i="2"/>
  <c r="B38" i="2"/>
  <c r="F38" i="2"/>
  <c r="E38" i="2"/>
  <c r="C38" i="2"/>
  <c r="J37" i="2"/>
  <c r="D37" i="2"/>
  <c r="H37" i="2"/>
  <c r="B37" i="2"/>
  <c r="F37" i="2"/>
  <c r="E37" i="2"/>
  <c r="C37" i="2"/>
  <c r="J36" i="2"/>
  <c r="D36" i="2"/>
  <c r="H36" i="2"/>
  <c r="B36" i="2"/>
  <c r="F36" i="2"/>
  <c r="E36" i="2"/>
  <c r="C36" i="2"/>
  <c r="J35" i="2"/>
  <c r="D35" i="2"/>
  <c r="H35" i="2"/>
  <c r="B35" i="2"/>
  <c r="F35" i="2"/>
  <c r="E35" i="2"/>
  <c r="C35" i="2"/>
  <c r="J34" i="2"/>
  <c r="D34" i="2"/>
  <c r="H34" i="2"/>
  <c r="B34" i="2"/>
  <c r="F34" i="2"/>
  <c r="E34" i="2"/>
  <c r="C34" i="2"/>
  <c r="J33" i="2"/>
  <c r="D33" i="2"/>
  <c r="H33" i="2"/>
  <c r="B33" i="2"/>
  <c r="F33" i="2"/>
  <c r="E33" i="2"/>
  <c r="C33" i="2"/>
  <c r="J32" i="2"/>
  <c r="D32" i="2"/>
  <c r="H32" i="2"/>
  <c r="B32" i="2"/>
  <c r="F32" i="2"/>
  <c r="E32" i="2"/>
  <c r="C32" i="2"/>
  <c r="J31" i="2"/>
  <c r="D31" i="2"/>
  <c r="H31" i="2"/>
  <c r="B31" i="2"/>
  <c r="F31" i="2"/>
  <c r="E31" i="2"/>
  <c r="C31" i="2"/>
  <c r="J30" i="2"/>
  <c r="D30" i="2"/>
  <c r="H30" i="2"/>
  <c r="B30" i="2"/>
  <c r="F30" i="2"/>
  <c r="E30" i="2"/>
  <c r="C30" i="2"/>
  <c r="J29" i="2"/>
  <c r="D29" i="2"/>
  <c r="H29" i="2"/>
  <c r="B29" i="2"/>
  <c r="F29" i="2"/>
  <c r="E29" i="2"/>
  <c r="C29" i="2"/>
  <c r="J28" i="2"/>
  <c r="D28" i="2"/>
  <c r="H28" i="2"/>
  <c r="B28" i="2"/>
  <c r="F28" i="2"/>
  <c r="E28" i="2"/>
  <c r="C28" i="2"/>
  <c r="J27" i="2"/>
  <c r="D27" i="2"/>
  <c r="H27" i="2"/>
  <c r="B27" i="2"/>
  <c r="F27" i="2"/>
  <c r="E27" i="2"/>
  <c r="C27" i="2"/>
  <c r="K15" i="2"/>
  <c r="B14" i="2"/>
  <c r="F14" i="2"/>
  <c r="B15" i="2"/>
  <c r="F15" i="2"/>
  <c r="B16" i="2"/>
  <c r="F16" i="2"/>
  <c r="B17" i="2"/>
  <c r="F17" i="2"/>
  <c r="B18" i="2"/>
  <c r="F18" i="2"/>
  <c r="B19" i="2"/>
  <c r="F19" i="2"/>
  <c r="B20" i="2"/>
  <c r="F20" i="2"/>
  <c r="B21" i="2"/>
  <c r="F21" i="2"/>
  <c r="B22" i="2"/>
  <c r="F22" i="2"/>
  <c r="B23" i="2"/>
  <c r="F23" i="2"/>
  <c r="B24" i="2"/>
  <c r="F24" i="2"/>
  <c r="B25" i="2"/>
  <c r="F25" i="2"/>
  <c r="B26" i="2"/>
  <c r="F26" i="2"/>
  <c r="L14" i="2"/>
  <c r="K16" i="2"/>
  <c r="L15" i="2"/>
  <c r="K17" i="2"/>
  <c r="L16" i="2"/>
  <c r="K18" i="2"/>
  <c r="L17" i="2"/>
  <c r="K19" i="2"/>
  <c r="L18" i="2"/>
  <c r="K20" i="2"/>
  <c r="L19" i="2"/>
  <c r="K21" i="2"/>
  <c r="L20" i="2"/>
  <c r="K22" i="2"/>
  <c r="L21" i="2"/>
  <c r="K23" i="2"/>
  <c r="L22" i="2"/>
  <c r="K24" i="2"/>
  <c r="L23" i="2"/>
  <c r="L24" i="2"/>
  <c r="L26" i="2"/>
  <c r="J26" i="2"/>
  <c r="D26" i="2"/>
  <c r="H26" i="2"/>
  <c r="E26" i="2"/>
  <c r="C26" i="2"/>
  <c r="J25" i="2"/>
  <c r="D25" i="2"/>
  <c r="H25" i="2"/>
  <c r="E25" i="2"/>
  <c r="C25" i="2"/>
  <c r="M24" i="2"/>
  <c r="J24" i="2"/>
  <c r="D24" i="2"/>
  <c r="H24" i="2"/>
  <c r="E24" i="2"/>
  <c r="C24" i="2"/>
  <c r="M23" i="2"/>
  <c r="J23" i="2"/>
  <c r="D23" i="2"/>
  <c r="H23" i="2"/>
  <c r="E23" i="2"/>
  <c r="C23" i="2"/>
  <c r="M22" i="2"/>
  <c r="J22" i="2"/>
  <c r="D22" i="2"/>
  <c r="H22" i="2"/>
  <c r="E22" i="2"/>
  <c r="C22" i="2"/>
  <c r="M21" i="2"/>
  <c r="J21" i="2"/>
  <c r="D21" i="2"/>
  <c r="H21" i="2"/>
  <c r="E21" i="2"/>
  <c r="C21" i="2"/>
  <c r="M20" i="2"/>
  <c r="J20" i="2"/>
  <c r="D20" i="2"/>
  <c r="H20" i="2"/>
  <c r="E20" i="2"/>
  <c r="C20" i="2"/>
  <c r="M19" i="2"/>
  <c r="J19" i="2"/>
  <c r="D19" i="2"/>
  <c r="H19" i="2"/>
  <c r="E19" i="2"/>
  <c r="C19" i="2"/>
  <c r="M18" i="2"/>
  <c r="J18" i="2"/>
  <c r="D18" i="2"/>
  <c r="H18" i="2"/>
  <c r="E18" i="2"/>
  <c r="C18" i="2"/>
  <c r="M17" i="2"/>
  <c r="J17" i="2"/>
  <c r="D17" i="2"/>
  <c r="H17" i="2"/>
  <c r="E17" i="2"/>
  <c r="C17" i="2"/>
  <c r="M16" i="2"/>
  <c r="J16" i="2"/>
  <c r="D16" i="2"/>
  <c r="H16" i="2"/>
  <c r="E16" i="2"/>
  <c r="C16" i="2"/>
  <c r="M15" i="2"/>
  <c r="J15" i="2"/>
  <c r="D15" i="2"/>
  <c r="H15" i="2"/>
  <c r="E15" i="2"/>
  <c r="C15" i="2"/>
  <c r="M14" i="2"/>
  <c r="J14" i="2"/>
  <c r="D14" i="2"/>
  <c r="H14" i="2"/>
  <c r="I14" i="2"/>
  <c r="E14" i="2"/>
  <c r="C14" i="2"/>
  <c r="F8" i="2"/>
  <c r="F7" i="2"/>
</calcChain>
</file>

<file path=xl/comments1.xml><?xml version="1.0" encoding="utf-8"?>
<comments xmlns="http://schemas.openxmlformats.org/spreadsheetml/2006/main">
  <authors>
    <author/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<sst xmlns="http://schemas.openxmlformats.org/spreadsheetml/2006/main" count="77" uniqueCount="47">
  <si>
    <t>copy the block below, starting at row 3</t>
  </si>
  <si>
    <t>individual</t>
  </si>
  <si>
    <t>linkage block</t>
  </si>
  <si>
    <t>haplotype:    1 or 2</t>
  </si>
  <si>
    <t>fitness</t>
  </si>
  <si>
    <t>dominant (1)  recessive (-1)</t>
  </si>
  <si>
    <t>USER DEFINED PARAMETERS</t>
  </si>
  <si>
    <t>COMPUTED PARAMETERS</t>
  </si>
  <si>
    <t>pop_size</t>
  </si>
  <si>
    <t>haplotype_bin_width</t>
  </si>
  <si>
    <t>genome size (G)</t>
  </si>
  <si>
    <t>alpha_del</t>
  </si>
  <si>
    <t>new_mutn_per_offspring</t>
  </si>
  <si>
    <t>alpha_fav</t>
  </si>
  <si>
    <t>num_linkage_subunits</t>
  </si>
  <si>
    <t>gamma_del</t>
  </si>
  <si>
    <t>tracking_treshold</t>
  </si>
  <si>
    <t>gamma_fav</t>
  </si>
  <si>
    <t>max_fav_fitness_gain</t>
  </si>
  <si>
    <t>del_scale</t>
  </si>
  <si>
    <t>frac_fav_mutn</t>
  </si>
  <si>
    <t>fav_scale</t>
  </si>
  <si>
    <t>high_impact_mutn_fraction</t>
  </si>
  <si>
    <t>high_impact_mutn_threshold</t>
  </si>
  <si>
    <t>lb_modulo</t>
  </si>
  <si>
    <t>copy the block below, starting at row 14</t>
  </si>
  <si>
    <t>fav (1) del (0)</t>
  </si>
  <si>
    <t>random value 0&lt;=x&lt;= 1</t>
  </si>
  <si>
    <t>Encoded mutn value</t>
  </si>
  <si>
    <t>fav</t>
  </si>
  <si>
    <t>Bin</t>
  </si>
  <si>
    <t>Frequency</t>
  </si>
  <si>
    <t>Scaled</t>
  </si>
  <si>
    <t>&lt;&lt; remaining below -0.011</t>
  </si>
  <si>
    <t>&lt;&lt; sum</t>
  </si>
  <si>
    <t>theoretical</t>
  </si>
  <si>
    <t>scaled</t>
  </si>
  <si>
    <t>k</t>
  </si>
  <si>
    <t>x0</t>
  </si>
  <si>
    <t>x1</t>
  </si>
  <si>
    <t>expn_bins</t>
  </si>
  <si>
    <t>tribe 1</t>
  </si>
  <si>
    <t>tribe 2</t>
  </si>
  <si>
    <t>generation</t>
  </si>
  <si>
    <t>fertility</t>
  </si>
  <si>
    <t>fraction random death</t>
  </si>
  <si>
    <t>pop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</si>
</sst>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8" x14ac:knownFonts="1">
    <font>
      <sz val="11"/>
      <color rgb="FF000000"/>
      <name val="Calibri"/>
      <family val="2"/>
    </font>
    <font>
      <b/>
      <sz val="20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Symbol"/>
      <family val="1"/>
      <charset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E6E0EC"/>
        <bgColor rgb="FFEBF1DE"/>
      </patternFill>
    </fill>
    <fill>
      <patternFill patternType="solid">
        <fgColor rgb="FFEBF1DE"/>
        <bgColor rgb="FFE6E0EC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C0C0C0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6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4" borderId="1" xfId="0" applyFont="1" applyFill="1" applyBorder="1"/>
    <xf numFmtId="0" fontId="3" fillId="4" borderId="12" xfId="0" applyFont="1" applyFill="1" applyBorder="1"/>
    <xf numFmtId="0" fontId="0" fillId="4" borderId="13" xfId="0" applyFill="1" applyBorder="1"/>
    <xf numFmtId="0" fontId="3" fillId="3" borderId="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0" fillId="0" borderId="8" xfId="0" applyFont="1" applyBorder="1"/>
    <xf numFmtId="0" fontId="0" fillId="0" borderId="0" xfId="0" applyBorder="1"/>
    <xf numFmtId="0" fontId="4" fillId="0" borderId="8" xfId="0" applyFont="1" applyBorder="1"/>
    <xf numFmtId="0" fontId="4" fillId="0" borderId="0" xfId="0" applyFont="1" applyBorder="1"/>
    <xf numFmtId="11" fontId="4" fillId="0" borderId="7" xfId="0" applyNumberFormat="1" applyFont="1" applyBorder="1" applyAlignment="1"/>
    <xf numFmtId="0" fontId="4" fillId="0" borderId="8" xfId="0" applyFont="1" applyBorder="1"/>
    <xf numFmtId="11" fontId="4" fillId="0" borderId="7" xfId="0" applyNumberFormat="1" applyFont="1" applyBorder="1"/>
    <xf numFmtId="0" fontId="4" fillId="0" borderId="7" xfId="0" applyFont="1" applyBorder="1"/>
    <xf numFmtId="0" fontId="4" fillId="0" borderId="7" xfId="0" applyFont="1" applyBorder="1"/>
    <xf numFmtId="0" fontId="4" fillId="0" borderId="7" xfId="0" applyFont="1" applyBorder="1"/>
    <xf numFmtId="0" fontId="0" fillId="0" borderId="0" xfId="0" applyFont="1" applyBorder="1"/>
    <xf numFmtId="0" fontId="4" fillId="0" borderId="7" xfId="0" applyFont="1" applyBorder="1" applyAlignment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10" xfId="0" applyFont="1" applyBorder="1" applyAlignment="1">
      <alignment horizontal="right"/>
    </xf>
    <xf numFmtId="1" fontId="4" fillId="0" borderId="11" xfId="0" applyNumberFormat="1" applyFont="1" applyBorder="1"/>
    <xf numFmtId="164" fontId="0" fillId="0" borderId="0" xfId="0" applyNumberFormat="1" applyBorder="1"/>
    <xf numFmtId="0" fontId="4" fillId="0" borderId="0" xfId="0" applyFont="1" applyBorder="1"/>
    <xf numFmtId="0" fontId="0" fillId="0" borderId="10" xfId="0" applyBorder="1" applyAlignment="1"/>
    <xf numFmtId="0" fontId="0" fillId="0" borderId="0" xfId="0" applyBorder="1" applyAlignment="1"/>
    <xf numFmtId="0" fontId="6" fillId="5" borderId="4" xfId="0" applyFont="1" applyFill="1" applyBorder="1" applyAlignment="1">
      <alignment wrapText="1"/>
    </xf>
    <xf numFmtId="0" fontId="6" fillId="5" borderId="14" xfId="0" applyFont="1" applyFill="1" applyBorder="1" applyAlignment="1">
      <alignment wrapText="1"/>
    </xf>
    <xf numFmtId="0" fontId="6" fillId="6" borderId="15" xfId="0" applyFont="1" applyFill="1" applyBorder="1" applyAlignment="1">
      <alignment wrapText="1"/>
    </xf>
    <xf numFmtId="0" fontId="6" fillId="6" borderId="12" xfId="0" applyFont="1" applyFill="1" applyBorder="1" applyAlignment="1">
      <alignment wrapText="1"/>
    </xf>
    <xf numFmtId="0" fontId="6" fillId="6" borderId="4" xfId="0" applyFont="1" applyFill="1" applyBorder="1" applyAlignment="1">
      <alignment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18" xfId="0" applyFont="1" applyBorder="1"/>
    <xf numFmtId="0" fontId="0" fillId="0" borderId="0" xfId="0"/>
    <xf numFmtId="1" fontId="0" fillId="0" borderId="6" xfId="0" applyNumberFormat="1" applyBorder="1"/>
    <xf numFmtId="0" fontId="0" fillId="0" borderId="19" xfId="0" applyBorder="1"/>
    <xf numFmtId="0" fontId="0" fillId="0" borderId="8" xfId="0" applyBorder="1" applyAlignment="1"/>
    <xf numFmtId="0" fontId="0" fillId="0" borderId="0" xfId="0" applyBorder="1" applyAlignment="1"/>
    <xf numFmtId="2" fontId="0" fillId="0" borderId="7" xfId="0" applyNumberFormat="1" applyBorder="1"/>
    <xf numFmtId="1" fontId="0" fillId="0" borderId="0" xfId="0" applyNumberFormat="1" applyBorder="1"/>
    <xf numFmtId="0" fontId="0" fillId="0" borderId="7" xfId="0" applyBorder="1"/>
    <xf numFmtId="0" fontId="0" fillId="0" borderId="10" xfId="0" applyBorder="1" applyAlignment="1"/>
    <xf numFmtId="2" fontId="0" fillId="0" borderId="11" xfId="0" applyNumberFormat="1" applyBorder="1"/>
    <xf numFmtId="0" fontId="0" fillId="0" borderId="20" xfId="0" applyBorder="1"/>
    <xf numFmtId="1" fontId="0" fillId="0" borderId="10" xfId="0" applyNumberFormat="1" applyBorder="1"/>
    <xf numFmtId="0" fontId="0" fillId="0" borderId="11" xfId="0" applyBorder="1"/>
    <xf numFmtId="0" fontId="6" fillId="0" borderId="0" xfId="0" applyFont="1"/>
    <xf numFmtId="0" fontId="3" fillId="0" borderId="8" xfId="0" applyFont="1" applyBorder="1" applyAlignment="1">
      <alignment horizontal="right"/>
    </xf>
    <xf numFmtId="0" fontId="3" fillId="0" borderId="14" xfId="0" applyFont="1" applyBorder="1"/>
    <xf numFmtId="0" fontId="3" fillId="0" borderId="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0" borderId="14" xfId="0" applyFont="1" applyBorder="1" applyAlignment="1"/>
    <xf numFmtId="0" fontId="6" fillId="0" borderId="0" xfId="0" applyFont="1" applyBorder="1" applyAlignment="1"/>
    <xf numFmtId="0" fontId="0" fillId="0" borderId="21" xfId="0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EBF1DE"/>
      <rgbColor rgb="00CCFFFF"/>
      <rgbColor rgb="00660066"/>
      <rgbColor rgb="00FF8080"/>
      <rgbColor rgb="000066CC"/>
      <rgbColor rgb="00E6E0E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FF6600"/>
      <rgbColor rgb="004A7EBB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28440">
              <a:solidFill>
                <a:srgbClr val="4A7EBB"/>
              </a:solidFill>
              <a:bevel/>
            </a:ln>
          </c:spPr>
          <c:xVal>
            <c:numRef>
              <c:f>'theoretical distribution'!$B$6:$B$205</c:f>
              <c:numCache>
                <c:formatCode>General</c:formatCode>
                <c:ptCount val="200"/>
                <c:pt idx="0">
                  <c:v>-0.5</c:v>
                </c:pt>
                <c:pt idx="1">
                  <c:v>-3.75463161108673E-5</c:v>
                </c:pt>
                <c:pt idx="2">
                  <c:v>-0.24103745903443</c:v>
                </c:pt>
                <c:pt idx="3">
                  <c:v>-0.000797768795491469</c:v>
                </c:pt>
                <c:pt idx="4">
                  <c:v>-0.145108070869548</c:v>
                </c:pt>
                <c:pt idx="5">
                  <c:v>-0.00319953391704557</c:v>
                </c:pt>
                <c:pt idx="6">
                  <c:v>-0.107776833582722</c:v>
                </c:pt>
                <c:pt idx="7">
                  <c:v>-0.00677565285109201</c:v>
                </c:pt>
                <c:pt idx="8">
                  <c:v>-0.0916891208604506</c:v>
                </c:pt>
                <c:pt idx="9">
                  <c:v>-0.0106430860343772</c:v>
                </c:pt>
                <c:pt idx="10">
                  <c:v>-0.0846580480217092</c:v>
                </c:pt>
                <c:pt idx="11">
                  <c:v>-0.0142514208469164</c:v>
                </c:pt>
                <c:pt idx="12">
                  <c:v>-0.0821827873165925</c:v>
                </c:pt>
                <c:pt idx="13">
                  <c:v>-0.0173552399349292</c:v>
                </c:pt>
                <c:pt idx="14">
                  <c:v>-0.0823998505957828</c:v>
                </c:pt>
                <c:pt idx="15">
                  <c:v>-0.0198618473871588</c:v>
                </c:pt>
                <c:pt idx="16">
                  <c:v>-0.0845071656124994</c:v>
                </c:pt>
                <c:pt idx="17">
                  <c:v>-0.0217351070078571</c:v>
                </c:pt>
                <c:pt idx="18">
                  <c:v>-0.0882152712062431</c:v>
                </c:pt>
                <c:pt idx="19">
                  <c:v>-0.0229493337172759</c:v>
                </c:pt>
                <c:pt idx="20">
                  <c:v>-0.0935514723047199</c:v>
                </c:pt>
                <c:pt idx="21">
                  <c:v>-0.0234697469785171</c:v>
                </c:pt>
                <c:pt idx="22">
                  <c:v>-0.100816275515416</c:v>
                </c:pt>
                <c:pt idx="23">
                  <c:v>-0.0232460759716236</c:v>
                </c:pt>
                <c:pt idx="24">
                  <c:v>-0.110640588672972</c:v>
                </c:pt>
                <c:pt idx="25">
                  <c:v>-0.0222143270120522</c:v>
                </c:pt>
                <c:pt idx="26">
                  <c:v>-0.124164621526915</c:v>
                </c:pt>
                <c:pt idx="27">
                  <c:v>-0.0203071519651158</c:v>
                </c:pt>
                <c:pt idx="28">
                  <c:v>-0.143445060883954</c:v>
                </c:pt>
                <c:pt idx="29">
                  <c:v>-0.0174778631448027</c:v>
                </c:pt>
                <c:pt idx="30">
                  <c:v>-0.172400846898088</c:v>
                </c:pt>
                <c:pt idx="31">
                  <c:v>-0.0137490627489532</c:v>
                </c:pt>
                <c:pt idx="32">
                  <c:v>-0.219264592548945</c:v>
                </c:pt>
                <c:pt idx="33">
                  <c:v>-0.00930656591871858</c:v>
                </c:pt>
                <c:pt idx="34">
                  <c:v>-0.304180931366069</c:v>
                </c:pt>
                <c:pt idx="35">
                  <c:v>-0.0046755572416506</c:v>
                </c:pt>
                <c:pt idx="36">
                  <c:v>-0.49065247713903</c:v>
                </c:pt>
                <c:pt idx="37">
                  <c:v>-0.00101939344754873</c:v>
                </c:pt>
                <c:pt idx="38">
                  <c:v>-1.11504332124823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xVal>
          <c:yVal>
            <c:numRef>
              <c:f>'theoretical distribution'!$F$6:$F$205</c:f>
              <c:numCache>
                <c:formatCode>General</c:formatCode>
                <c:ptCount val="200"/>
                <c:pt idx="0">
                  <c:v>1.0</c:v>
                </c:pt>
                <c:pt idx="1">
                  <c:v>-0.0963923655218489</c:v>
                </c:pt>
                <c:pt idx="2">
                  <c:v>0.0961894573787183</c:v>
                </c:pt>
                <c:pt idx="3">
                  <c:v>-0.032019105495746</c:v>
                </c:pt>
                <c:pt idx="4">
                  <c:v>0.0316652971417187</c:v>
                </c:pt>
                <c:pt idx="5">
                  <c:v>-0.0159997183679449</c:v>
                </c:pt>
                <c:pt idx="6">
                  <c:v>0.0156780233749542</c:v>
                </c:pt>
                <c:pt idx="7">
                  <c:v>-0.00988378241494745</c:v>
                </c:pt>
                <c:pt idx="8">
                  <c:v>0.00966687251992415</c:v>
                </c:pt>
                <c:pt idx="9">
                  <c:v>-0.00694252017181016</c:v>
                </c:pt>
                <c:pt idx="10">
                  <c:v>0.00682358805387042</c:v>
                </c:pt>
                <c:pt idx="11">
                  <c:v>-0.00533550255094926</c:v>
                </c:pt>
                <c:pt idx="12">
                  <c:v>0.00528918204968158</c:v>
                </c:pt>
                <c:pt idx="13">
                  <c:v>-0.00439728505634042</c:v>
                </c:pt>
                <c:pt idx="14">
                  <c:v>0.00440144898023141</c:v>
                </c:pt>
                <c:pt idx="15">
                  <c:v>-0.00384033301881357</c:v>
                </c:pt>
                <c:pt idx="16">
                  <c:v>0.00387973739925404</c:v>
                </c:pt>
                <c:pt idx="17">
                  <c:v>-0.00352647519420888</c:v>
                </c:pt>
                <c:pt idx="18">
                  <c:v>0.00359159403034692</c:v>
                </c:pt>
                <c:pt idx="19">
                  <c:v>-0.00338668231694041</c:v>
                </c:pt>
                <c:pt idx="20">
                  <c:v>0.00347195722148866</c:v>
                </c:pt>
                <c:pt idx="21">
                  <c:v>-0.00338919205215578</c:v>
                </c:pt>
                <c:pt idx="22">
                  <c:v>0.00349161603225681</c:v>
                </c:pt>
                <c:pt idx="23">
                  <c:v>-0.00352683595241682</c:v>
                </c:pt>
                <c:pt idx="24">
                  <c:v>0.00364488355054451</c:v>
                </c:pt>
                <c:pt idx="25">
                  <c:v>-0.00381440281505522</c:v>
                </c:pt>
                <c:pt idx="26">
                  <c:v>0.00394711432620423</c:v>
                </c:pt>
                <c:pt idx="27">
                  <c:v>-0.00429482564462956</c:v>
                </c:pt>
                <c:pt idx="28">
                  <c:v>0.00444080125105569</c:v>
                </c:pt>
                <c:pt idx="29">
                  <c:v>-0.0050601435062637</c:v>
                </c:pt>
                <c:pt idx="30">
                  <c:v>0.00521613916557743</c:v>
                </c:pt>
                <c:pt idx="31">
                  <c:v>-0.00631028261706399</c:v>
                </c:pt>
                <c:pt idx="32">
                  <c:v>0.0064689568334531</c:v>
                </c:pt>
                <c:pt idx="33">
                  <c:v>-0.00853924439722829</c:v>
                </c:pt>
                <c:pt idx="34">
                  <c:v>0.00868535015446282</c:v>
                </c:pt>
                <c:pt idx="35">
                  <c:v>-0.0133111609724929</c:v>
                </c:pt>
                <c:pt idx="36">
                  <c:v>0.013415685601361</c:v>
                </c:pt>
                <c:pt idx="37">
                  <c:v>-0.0289357046490734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'Generate random statistics'!$K$14:$K$24</c:f>
              <c:numCache>
                <c:formatCode>General</c:formatCode>
                <c:ptCount val="11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-0.006</c:v>
                </c:pt>
                <c:pt idx="7">
                  <c:v>-0.007</c:v>
                </c:pt>
                <c:pt idx="8">
                  <c:v>-0.008</c:v>
                </c:pt>
                <c:pt idx="9">
                  <c:v>-0.009</c:v>
                </c:pt>
                <c:pt idx="10">
                  <c:v>-0.01</c:v>
                </c:pt>
              </c:numCache>
            </c:numRef>
          </c:xVal>
          <c:yVal>
            <c:numRef>
              <c:f>'Generate random statistics'!$M$14:$M$24</c:f>
              <c:numCache>
                <c:formatCode>0.00</c:formatCode>
                <c:ptCount val="11"/>
                <c:pt idx="0">
                  <c:v>1.0</c:v>
                </c:pt>
                <c:pt idx="1">
                  <c:v>0.166666666666667</c:v>
                </c:pt>
                <c:pt idx="2">
                  <c:v>0.116666666666667</c:v>
                </c:pt>
                <c:pt idx="3">
                  <c:v>0.0666666666666667</c:v>
                </c:pt>
                <c:pt idx="4">
                  <c:v>0.0166666666666667</c:v>
                </c:pt>
                <c:pt idx="5">
                  <c:v>0.0333333333333333</c:v>
                </c:pt>
                <c:pt idx="6">
                  <c:v>0.0</c:v>
                </c:pt>
                <c:pt idx="7">
                  <c:v>0.0333333333333333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837384"/>
        <c:axId val="-2144368472"/>
      </c:scatterChart>
      <c:valAx>
        <c:axId val="-2142837384"/>
        <c:scaling>
          <c:orientation val="minMax"/>
          <c:min val="-0.01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Fitness Effect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4368472"/>
        <c:crossesAt val="-1000.0"/>
        <c:crossBetween val="midCat"/>
      </c:valAx>
      <c:valAx>
        <c:axId val="-2144368472"/>
        <c:scaling>
          <c:logBase val="10.0"/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Frequency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high"/>
        <c:crossAx val="-2142837384"/>
        <c:crossesAt val="0.0"/>
        <c:crossBetween val="midCat"/>
        <c:minorUnit val="10.0"/>
      </c:valAx>
      <c:spPr>
        <a:solidFill>
          <a:srgbClr val="FFFFFF"/>
        </a:solidFill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  <a:ln w="9360">
      <a:solidFill>
        <a:srgbClr val="878787"/>
      </a:solidFill>
      <a:beve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55440</xdr:colOff>
      <xdr:row>0</xdr:row>
      <xdr:rowOff>19440</xdr:rowOff>
    </xdr:from>
    <xdr:to>
      <xdr:col>11</xdr:col>
      <xdr:colOff>416880</xdr:colOff>
      <xdr:row>10</xdr:row>
      <xdr:rowOff>161280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71</xdr:row>
      <xdr:rowOff>76200</xdr:rowOff>
    </xdr:to>
    <xdr:sp macro="" textlink="">
      <xdr:nvSpPr>
        <xdr:cNvPr id="2050" name="shapetype_7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C10" sqref="C10"/>
    </sheetView>
  </sheetViews>
  <sheetFormatPr baseColWidth="10" defaultRowHeight="15" x14ac:dyDescent="0"/>
  <sheetData>
    <row r="1" spans="1:5" ht="25">
      <c r="A1" s="2" t="s">
        <v>0</v>
      </c>
      <c r="B1" s="2"/>
      <c r="C1" s="2"/>
      <c r="D1" s="2"/>
      <c r="E1" s="2"/>
    </row>
    <row r="2" spans="1:5" ht="35.25" customHeight="1">
      <c r="A2" s="3" t="s">
        <v>1</v>
      </c>
      <c r="B2" s="4" t="s">
        <v>2</v>
      </c>
      <c r="C2" s="4" t="s">
        <v>3</v>
      </c>
      <c r="D2" s="4" t="s">
        <v>4</v>
      </c>
      <c r="E2" s="5" t="s">
        <v>5</v>
      </c>
    </row>
    <row r="3" spans="1:5" ht="14">
      <c r="A3" s="6">
        <v>75</v>
      </c>
      <c r="B3" s="7">
        <v>13</v>
      </c>
      <c r="C3" s="8">
        <v>1</v>
      </c>
      <c r="D3" s="7">
        <v>-0.104424117601275</v>
      </c>
      <c r="E3" s="9">
        <v>1</v>
      </c>
    </row>
    <row r="4" spans="1:5" ht="14">
      <c r="A4" s="10">
        <v>37</v>
      </c>
      <c r="B4" s="7">
        <v>42</v>
      </c>
      <c r="C4" s="7">
        <v>1</v>
      </c>
      <c r="D4" s="7">
        <v>-2.6138089893687299E-4</v>
      </c>
      <c r="E4" s="9">
        <v>1</v>
      </c>
    </row>
    <row r="5" spans="1:5" ht="14">
      <c r="A5" s="10">
        <v>70</v>
      </c>
      <c r="B5" s="7">
        <v>8</v>
      </c>
      <c r="C5" s="7">
        <v>1</v>
      </c>
      <c r="D5" s="7">
        <v>-8.2898487185213604E-5</v>
      </c>
      <c r="E5" s="9">
        <v>1</v>
      </c>
    </row>
    <row r="6" spans="1:5" ht="14">
      <c r="A6" s="10">
        <v>72</v>
      </c>
      <c r="B6" s="7">
        <v>64</v>
      </c>
      <c r="C6" s="7">
        <v>2</v>
      </c>
      <c r="D6" s="7">
        <v>-5.5845305170810404E-4</v>
      </c>
      <c r="E6" s="9">
        <v>1</v>
      </c>
    </row>
    <row r="7" spans="1:5" ht="14">
      <c r="A7" s="10">
        <v>52</v>
      </c>
      <c r="B7" s="7">
        <v>85</v>
      </c>
      <c r="C7" s="7">
        <v>2</v>
      </c>
      <c r="D7" s="7">
        <v>-1.6323583692777598E-2</v>
      </c>
      <c r="E7" s="9">
        <v>1</v>
      </c>
    </row>
    <row r="8" spans="1:5" ht="14">
      <c r="A8" s="10">
        <v>63</v>
      </c>
      <c r="B8" s="7">
        <v>54</v>
      </c>
      <c r="C8" s="7">
        <v>1</v>
      </c>
      <c r="D8" s="7">
        <v>-3.8119215763211502E-4</v>
      </c>
      <c r="E8" s="9">
        <v>1</v>
      </c>
    </row>
    <row r="9" spans="1:5" ht="14">
      <c r="A9" s="10">
        <v>54</v>
      </c>
      <c r="B9" s="7">
        <v>90</v>
      </c>
      <c r="C9" s="7">
        <v>1</v>
      </c>
      <c r="D9" s="7">
        <v>-4.2406934031206499E-4</v>
      </c>
      <c r="E9" s="9">
        <v>1</v>
      </c>
    </row>
    <row r="10" spans="1:5" ht="14">
      <c r="A10" s="10">
        <v>30</v>
      </c>
      <c r="B10" s="7">
        <v>16</v>
      </c>
      <c r="C10" s="7">
        <v>2</v>
      </c>
      <c r="D10" s="7">
        <v>-1.6258303463576699E-4</v>
      </c>
      <c r="E10" s="9">
        <v>1</v>
      </c>
    </row>
    <row r="11" spans="1:5" ht="14">
      <c r="A11" s="10">
        <v>31</v>
      </c>
      <c r="B11" s="7">
        <v>60</v>
      </c>
      <c r="C11" s="7">
        <v>2</v>
      </c>
      <c r="D11" s="7">
        <v>-1.04698209894024E-3</v>
      </c>
      <c r="E11" s="9">
        <v>1</v>
      </c>
    </row>
    <row r="12" spans="1:5" ht="14">
      <c r="A12" s="10">
        <v>98</v>
      </c>
      <c r="B12" s="7">
        <v>88</v>
      </c>
      <c r="C12" s="7">
        <v>1</v>
      </c>
      <c r="D12" s="7">
        <v>-1.1217943481281801E-4</v>
      </c>
      <c r="E12" s="9">
        <v>1</v>
      </c>
    </row>
    <row r="13" spans="1:5" ht="14">
      <c r="A13" s="10">
        <v>14</v>
      </c>
      <c r="B13" s="7">
        <v>25</v>
      </c>
      <c r="C13" s="7">
        <v>1</v>
      </c>
      <c r="D13" s="7">
        <v>-9.2039853643522193E-5</v>
      </c>
      <c r="E13" s="9">
        <v>1</v>
      </c>
    </row>
    <row r="14" spans="1:5" ht="14">
      <c r="A14" s="10">
        <v>56</v>
      </c>
      <c r="B14" s="7">
        <v>43</v>
      </c>
      <c r="C14" s="7">
        <v>1</v>
      </c>
      <c r="D14" s="7">
        <v>-5.0620894921184802E-3</v>
      </c>
      <c r="E14" s="9">
        <v>1</v>
      </c>
    </row>
    <row r="15" spans="1:5" ht="14">
      <c r="A15" s="10">
        <v>59</v>
      </c>
      <c r="B15" s="7">
        <v>68</v>
      </c>
      <c r="C15" s="7">
        <v>1</v>
      </c>
      <c r="D15" s="7">
        <v>-9.8895244735096007E-4</v>
      </c>
      <c r="E15" s="9">
        <v>1</v>
      </c>
    </row>
    <row r="16" spans="1:5" ht="14">
      <c r="A16" s="10">
        <v>100</v>
      </c>
      <c r="B16" s="7">
        <v>60</v>
      </c>
      <c r="C16" s="7">
        <v>1</v>
      </c>
      <c r="D16" s="7">
        <v>-1.34186094572994E-4</v>
      </c>
      <c r="E16" s="9">
        <v>1</v>
      </c>
    </row>
    <row r="17" spans="1:5" ht="14">
      <c r="A17" s="10">
        <v>9</v>
      </c>
      <c r="B17" s="7">
        <v>82</v>
      </c>
      <c r="C17" s="7">
        <v>1</v>
      </c>
      <c r="D17" s="7">
        <v>-1.4615184938173201E-4</v>
      </c>
      <c r="E17" s="9">
        <v>1</v>
      </c>
    </row>
    <row r="18" spans="1:5" ht="14">
      <c r="A18" s="10">
        <v>37</v>
      </c>
      <c r="B18" s="7">
        <v>50</v>
      </c>
      <c r="C18" s="7">
        <v>1</v>
      </c>
      <c r="D18" s="7">
        <v>-8.22780806067031E-4</v>
      </c>
      <c r="E18" s="9">
        <v>1</v>
      </c>
    </row>
    <row r="19" spans="1:5" ht="14">
      <c r="A19" s="10">
        <v>16</v>
      </c>
      <c r="B19" s="7">
        <v>3</v>
      </c>
      <c r="C19" s="7">
        <v>1</v>
      </c>
      <c r="D19" s="7">
        <v>-2.52741216884411E-4</v>
      </c>
      <c r="E19" s="9">
        <v>1</v>
      </c>
    </row>
    <row r="20" spans="1:5" ht="14">
      <c r="A20" s="10">
        <v>36</v>
      </c>
      <c r="B20" s="7">
        <v>7</v>
      </c>
      <c r="C20" s="7">
        <v>1</v>
      </c>
      <c r="D20" s="7">
        <v>-6.4400580895629996E-4</v>
      </c>
      <c r="E20" s="9">
        <v>1</v>
      </c>
    </row>
    <row r="21" spans="1:5" ht="14">
      <c r="A21" s="10">
        <v>5</v>
      </c>
      <c r="B21" s="7">
        <v>44</v>
      </c>
      <c r="C21" s="7">
        <v>1</v>
      </c>
      <c r="D21" s="7">
        <v>-1.6066266070146999E-4</v>
      </c>
      <c r="E21" s="9">
        <v>1</v>
      </c>
    </row>
    <row r="22" spans="1:5" ht="14">
      <c r="A22" s="10">
        <v>20</v>
      </c>
      <c r="B22" s="7">
        <v>74</v>
      </c>
      <c r="C22" s="7">
        <v>2</v>
      </c>
      <c r="D22" s="7">
        <v>-8.3872787768448997E-5</v>
      </c>
      <c r="E22" s="9">
        <v>1</v>
      </c>
    </row>
    <row r="23" spans="1:5" ht="14">
      <c r="A23" s="10">
        <v>92</v>
      </c>
      <c r="B23" s="7">
        <v>39</v>
      </c>
      <c r="C23" s="7">
        <v>2</v>
      </c>
      <c r="D23" s="7">
        <v>-4.2859146177615104E-3</v>
      </c>
      <c r="E23" s="9">
        <v>1</v>
      </c>
    </row>
    <row r="24" spans="1:5" ht="14">
      <c r="A24" s="10">
        <v>19</v>
      </c>
      <c r="B24" s="7">
        <v>58</v>
      </c>
      <c r="C24" s="7">
        <v>1</v>
      </c>
      <c r="D24" s="7">
        <v>-2.4026529336613201E-4</v>
      </c>
      <c r="E24" s="9">
        <v>1</v>
      </c>
    </row>
    <row r="25" spans="1:5" ht="14">
      <c r="A25" s="10">
        <v>64</v>
      </c>
      <c r="B25" s="7">
        <v>92</v>
      </c>
      <c r="C25" s="7">
        <v>1</v>
      </c>
      <c r="D25" s="7">
        <v>-3.2140331243891897E-4</v>
      </c>
      <c r="E25" s="9">
        <v>1</v>
      </c>
    </row>
    <row r="26" spans="1:5" ht="14">
      <c r="A26" s="10">
        <v>2</v>
      </c>
      <c r="B26" s="7">
        <v>44</v>
      </c>
      <c r="C26" s="7">
        <v>2</v>
      </c>
      <c r="D26" s="7">
        <v>-6.1191998134741798E-4</v>
      </c>
      <c r="E26" s="9">
        <v>1</v>
      </c>
    </row>
    <row r="27" spans="1:5" ht="14">
      <c r="A27" s="10">
        <v>15</v>
      </c>
      <c r="B27" s="7">
        <v>53</v>
      </c>
      <c r="C27" s="7">
        <v>2</v>
      </c>
      <c r="D27" s="7">
        <v>-1.2404100696069E-4</v>
      </c>
      <c r="E27" s="9">
        <v>1</v>
      </c>
    </row>
    <row r="28" spans="1:5" ht="14">
      <c r="A28" s="10">
        <v>44</v>
      </c>
      <c r="B28" s="7">
        <v>42</v>
      </c>
      <c r="C28" s="7">
        <v>1</v>
      </c>
      <c r="D28" s="7">
        <v>-1.1758421785580801E-3</v>
      </c>
      <c r="E28" s="9">
        <v>1</v>
      </c>
    </row>
    <row r="29" spans="1:5" ht="14">
      <c r="A29" s="10">
        <v>37</v>
      </c>
      <c r="B29" s="7">
        <v>74</v>
      </c>
      <c r="C29" s="7">
        <v>1</v>
      </c>
      <c r="D29" s="7">
        <v>-2.6919220804376598E-3</v>
      </c>
      <c r="E29" s="9">
        <v>1</v>
      </c>
    </row>
    <row r="30" spans="1:5" ht="14">
      <c r="A30" s="10">
        <v>25</v>
      </c>
      <c r="B30" s="7">
        <v>22</v>
      </c>
      <c r="C30" s="7">
        <v>2</v>
      </c>
      <c r="D30" s="7">
        <v>-1.73008408016648E-4</v>
      </c>
      <c r="E30" s="9">
        <v>1</v>
      </c>
    </row>
    <row r="31" spans="1:5" ht="14">
      <c r="A31" s="10">
        <v>87</v>
      </c>
      <c r="B31" s="7">
        <v>5</v>
      </c>
      <c r="C31" s="7">
        <v>1</v>
      </c>
      <c r="D31" s="7">
        <v>-2.1037452005021699E-4</v>
      </c>
      <c r="E31" s="9">
        <v>1</v>
      </c>
    </row>
    <row r="32" spans="1:5" ht="14">
      <c r="A32" s="10">
        <v>98</v>
      </c>
      <c r="B32" s="7">
        <v>61</v>
      </c>
      <c r="C32" s="7">
        <v>2</v>
      </c>
      <c r="D32" s="7">
        <v>-1.17582471690758E-3</v>
      </c>
      <c r="E32" s="9">
        <v>1</v>
      </c>
    </row>
    <row r="33" spans="1:5" ht="14">
      <c r="A33" s="10">
        <v>68</v>
      </c>
      <c r="B33" s="7">
        <v>24</v>
      </c>
      <c r="C33" s="7">
        <v>1</v>
      </c>
      <c r="D33" s="7">
        <v>-5.42880044188638E-3</v>
      </c>
      <c r="E33" s="9">
        <v>1</v>
      </c>
    </row>
    <row r="34" spans="1:5" ht="14">
      <c r="A34" s="10">
        <v>75</v>
      </c>
      <c r="B34" s="7">
        <v>40</v>
      </c>
      <c r="C34" s="7">
        <v>1</v>
      </c>
      <c r="D34" s="7">
        <v>-4.6979801472250301E-4</v>
      </c>
      <c r="E34" s="9">
        <v>1</v>
      </c>
    </row>
    <row r="35" spans="1:5" ht="14">
      <c r="A35" s="10">
        <v>37</v>
      </c>
      <c r="B35" s="7">
        <v>91</v>
      </c>
      <c r="C35" s="7">
        <v>2</v>
      </c>
      <c r="D35" s="7">
        <v>-6.4367547407792798E-4</v>
      </c>
      <c r="E35" s="9">
        <v>1</v>
      </c>
    </row>
    <row r="36" spans="1:5" ht="14">
      <c r="A36" s="10">
        <v>99</v>
      </c>
      <c r="B36" s="7">
        <v>45</v>
      </c>
      <c r="C36" s="7">
        <v>2</v>
      </c>
      <c r="D36" s="7">
        <v>-1.1046481768240799E-4</v>
      </c>
      <c r="E36" s="9">
        <v>1</v>
      </c>
    </row>
    <row r="37" spans="1:5" ht="14">
      <c r="A37" s="10">
        <v>65</v>
      </c>
      <c r="B37" s="7">
        <v>79</v>
      </c>
      <c r="C37" s="7">
        <v>1</v>
      </c>
      <c r="D37" s="7">
        <v>-2.0534458551572901E-3</v>
      </c>
      <c r="E37" s="9">
        <v>1</v>
      </c>
    </row>
    <row r="38" spans="1:5" ht="14">
      <c r="A38" s="10">
        <v>20</v>
      </c>
      <c r="B38" s="7">
        <v>65</v>
      </c>
      <c r="C38" s="7">
        <v>2</v>
      </c>
      <c r="D38" s="7">
        <v>-1.03016431635225E-3</v>
      </c>
      <c r="E38" s="9">
        <v>1</v>
      </c>
    </row>
    <row r="39" spans="1:5" ht="14">
      <c r="A39" s="10">
        <v>21</v>
      </c>
      <c r="B39" s="7">
        <v>15</v>
      </c>
      <c r="C39" s="7">
        <v>2</v>
      </c>
      <c r="D39" s="7">
        <v>-1.74222897904198E-3</v>
      </c>
      <c r="E39" s="9">
        <v>1</v>
      </c>
    </row>
    <row r="40" spans="1:5" ht="14">
      <c r="A40" s="10">
        <v>67</v>
      </c>
      <c r="B40" s="7">
        <v>6</v>
      </c>
      <c r="C40" s="7">
        <v>1</v>
      </c>
      <c r="D40" s="7">
        <v>-9.1167950510087796E-5</v>
      </c>
      <c r="E40" s="9">
        <v>1</v>
      </c>
    </row>
    <row r="41" spans="1:5" ht="14">
      <c r="A41" s="10">
        <v>15</v>
      </c>
      <c r="B41" s="7">
        <v>82</v>
      </c>
      <c r="C41" s="7">
        <v>2</v>
      </c>
      <c r="D41" s="7">
        <v>-3.8862589994514201E-3</v>
      </c>
      <c r="E41" s="9">
        <v>1</v>
      </c>
    </row>
    <row r="42" spans="1:5" ht="14">
      <c r="A42" s="10">
        <v>23</v>
      </c>
      <c r="B42" s="7">
        <v>54</v>
      </c>
      <c r="C42" s="7">
        <v>1</v>
      </c>
      <c r="D42" s="7">
        <v>-3.2955293088991002E-4</v>
      </c>
      <c r="E42" s="9">
        <v>1</v>
      </c>
    </row>
    <row r="43" spans="1:5" ht="14">
      <c r="A43" s="10">
        <v>90</v>
      </c>
      <c r="B43" s="7">
        <v>47</v>
      </c>
      <c r="C43" s="7">
        <v>2</v>
      </c>
      <c r="D43" s="7">
        <v>-4.7734622711343398E-4</v>
      </c>
      <c r="E43" s="9">
        <v>1</v>
      </c>
    </row>
    <row r="44" spans="1:5" ht="14">
      <c r="A44" s="10">
        <v>99</v>
      </c>
      <c r="B44" s="7">
        <v>90</v>
      </c>
      <c r="C44" s="7">
        <v>2</v>
      </c>
      <c r="D44" s="7">
        <v>-8.5902547226749298E-5</v>
      </c>
      <c r="E44" s="9">
        <v>1</v>
      </c>
    </row>
    <row r="45" spans="1:5" ht="14">
      <c r="A45" s="10">
        <v>99</v>
      </c>
      <c r="B45" s="7">
        <v>86</v>
      </c>
      <c r="C45" s="7">
        <v>2</v>
      </c>
      <c r="D45" s="7">
        <v>-7.7235255075274394E-5</v>
      </c>
      <c r="E45" s="9">
        <v>1</v>
      </c>
    </row>
    <row r="46" spans="1:5" ht="14">
      <c r="A46" s="10">
        <v>47</v>
      </c>
      <c r="B46" s="7">
        <v>51</v>
      </c>
      <c r="C46" s="7">
        <v>1</v>
      </c>
      <c r="D46" s="7">
        <v>-1.1315510666240201E-3</v>
      </c>
      <c r="E46" s="9">
        <v>1</v>
      </c>
    </row>
    <row r="47" spans="1:5" ht="14">
      <c r="A47" s="10">
        <v>33</v>
      </c>
      <c r="B47" s="7">
        <v>34</v>
      </c>
      <c r="C47" s="7">
        <v>2</v>
      </c>
      <c r="D47" s="7">
        <v>-4.6524827572848001E-4</v>
      </c>
      <c r="E47" s="9">
        <v>1</v>
      </c>
    </row>
    <row r="48" spans="1:5" ht="14">
      <c r="A48" s="10">
        <v>51</v>
      </c>
      <c r="B48" s="7">
        <v>82</v>
      </c>
      <c r="C48" s="7">
        <v>2</v>
      </c>
      <c r="D48" s="7">
        <v>-1.2549063655943901E-2</v>
      </c>
      <c r="E48" s="9">
        <v>1</v>
      </c>
    </row>
    <row r="49" spans="1:5" ht="14">
      <c r="A49" s="10">
        <v>40</v>
      </c>
      <c r="B49" s="7">
        <v>68</v>
      </c>
      <c r="C49" s="7">
        <v>2</v>
      </c>
      <c r="D49" s="7">
        <v>-5.7918345563278796E-3</v>
      </c>
      <c r="E49" s="9">
        <v>1</v>
      </c>
    </row>
    <row r="50" spans="1:5" ht="14">
      <c r="A50" s="10">
        <v>78</v>
      </c>
      <c r="B50" s="7">
        <v>17</v>
      </c>
      <c r="C50" s="7">
        <v>1</v>
      </c>
      <c r="D50" s="7">
        <v>-2.9835309563232802E-2</v>
      </c>
      <c r="E50" s="9">
        <v>1</v>
      </c>
    </row>
    <row r="51" spans="1:5" ht="14">
      <c r="A51" s="10">
        <v>56</v>
      </c>
      <c r="B51" s="7">
        <v>36</v>
      </c>
      <c r="C51" s="7">
        <v>1</v>
      </c>
      <c r="D51" s="7">
        <v>-8.2280671620161793E-5</v>
      </c>
      <c r="E51" s="9">
        <v>1</v>
      </c>
    </row>
    <row r="52" spans="1:5" ht="14">
      <c r="A52" s="10">
        <v>2</v>
      </c>
      <c r="B52" s="7">
        <v>45</v>
      </c>
      <c r="C52" s="7">
        <v>1</v>
      </c>
      <c r="D52" s="7">
        <v>-1.24282515077231E-4</v>
      </c>
      <c r="E52" s="9">
        <v>1</v>
      </c>
    </row>
    <row r="53" spans="1:5" ht="14">
      <c r="A53" s="10">
        <v>78</v>
      </c>
      <c r="B53" s="7">
        <v>75</v>
      </c>
      <c r="C53" s="7">
        <v>1</v>
      </c>
      <c r="D53" s="7">
        <v>-1.39809203081018E-2</v>
      </c>
      <c r="E53" s="9">
        <v>1</v>
      </c>
    </row>
    <row r="54" spans="1:5" ht="14">
      <c r="A54" s="10">
        <v>21</v>
      </c>
      <c r="B54" s="7">
        <v>11</v>
      </c>
      <c r="C54" s="7">
        <v>1</v>
      </c>
      <c r="D54" s="7">
        <v>-6.5772291977799304E-4</v>
      </c>
      <c r="E54" s="9">
        <v>1</v>
      </c>
    </row>
    <row r="55" spans="1:5" ht="14">
      <c r="A55" s="10">
        <v>81</v>
      </c>
      <c r="B55" s="7">
        <v>3</v>
      </c>
      <c r="C55" s="7">
        <v>1</v>
      </c>
      <c r="D55" s="7">
        <v>-1.7394654115351299E-3</v>
      </c>
      <c r="E55" s="9">
        <v>1</v>
      </c>
    </row>
    <row r="56" spans="1:5" ht="14">
      <c r="A56" s="10">
        <v>44</v>
      </c>
      <c r="B56" s="7">
        <v>15</v>
      </c>
      <c r="C56" s="7">
        <v>1</v>
      </c>
      <c r="D56" s="7">
        <v>-4.7201623312372103E-4</v>
      </c>
      <c r="E56" s="9">
        <v>1</v>
      </c>
    </row>
    <row r="57" spans="1:5" ht="14">
      <c r="A57" s="10">
        <v>99</v>
      </c>
      <c r="B57" s="7">
        <v>67</v>
      </c>
      <c r="C57" s="7">
        <v>1</v>
      </c>
      <c r="D57" s="7">
        <v>-8.1352587105350596E-4</v>
      </c>
      <c r="E57" s="9">
        <v>1</v>
      </c>
    </row>
    <row r="58" spans="1:5" ht="14">
      <c r="A58" s="10">
        <v>7</v>
      </c>
      <c r="B58" s="7">
        <v>1</v>
      </c>
      <c r="C58" s="7">
        <v>2</v>
      </c>
      <c r="D58" s="7">
        <v>-2.8242360239951299E-4</v>
      </c>
      <c r="E58" s="9">
        <v>1</v>
      </c>
    </row>
    <row r="59" spans="1:5" ht="14">
      <c r="A59" s="10">
        <v>35</v>
      </c>
      <c r="B59" s="7">
        <v>85</v>
      </c>
      <c r="C59" s="7">
        <v>1</v>
      </c>
      <c r="D59" s="7">
        <v>-2.55182775181894E-3</v>
      </c>
      <c r="E59" s="9">
        <v>1</v>
      </c>
    </row>
    <row r="60" spans="1:5" ht="14">
      <c r="A60" s="10">
        <v>70</v>
      </c>
      <c r="B60" s="7">
        <v>17</v>
      </c>
      <c r="C60" s="7">
        <v>2</v>
      </c>
      <c r="D60" s="7">
        <v>-0.15994464338595801</v>
      </c>
      <c r="E60" s="9">
        <v>1</v>
      </c>
    </row>
    <row r="61" spans="1:5" ht="14">
      <c r="A61" s="10">
        <v>5</v>
      </c>
      <c r="B61" s="7">
        <v>64</v>
      </c>
      <c r="C61" s="7">
        <v>2</v>
      </c>
      <c r="D61" s="7">
        <v>-1.50458009075454E-4</v>
      </c>
      <c r="E61" s="9">
        <v>1</v>
      </c>
    </row>
    <row r="62" spans="1:5" ht="14">
      <c r="A62" s="10">
        <v>18</v>
      </c>
      <c r="B62" s="7">
        <v>62</v>
      </c>
      <c r="C62" s="7">
        <v>2</v>
      </c>
      <c r="D62" s="7">
        <v>-2.0355410807670299E-3</v>
      </c>
      <c r="E62" s="9">
        <v>1</v>
      </c>
    </row>
    <row r="63" spans="1:5" ht="14">
      <c r="A63" s="10">
        <v>80</v>
      </c>
      <c r="B63" s="7">
        <v>54</v>
      </c>
      <c r="C63" s="7">
        <v>1</v>
      </c>
      <c r="D63" s="7">
        <v>-4.0468876531147099E-4</v>
      </c>
      <c r="E63" s="9">
        <v>1</v>
      </c>
    </row>
    <row r="64" spans="1:5" ht="14">
      <c r="A64" s="10">
        <v>46</v>
      </c>
      <c r="B64" s="7">
        <v>79</v>
      </c>
      <c r="C64" s="7">
        <v>2</v>
      </c>
      <c r="D64" s="7">
        <v>-1.86785210637949E-4</v>
      </c>
      <c r="E64" s="9">
        <v>1</v>
      </c>
    </row>
    <row r="65" spans="1:5" ht="14">
      <c r="A65" s="10">
        <v>71</v>
      </c>
      <c r="B65" s="7">
        <v>80</v>
      </c>
      <c r="C65" s="7">
        <v>1</v>
      </c>
      <c r="D65" s="7">
        <v>-2.8329266762139598E-4</v>
      </c>
      <c r="E65" s="9">
        <v>1</v>
      </c>
    </row>
    <row r="66" spans="1:5" ht="14">
      <c r="A66" s="10">
        <v>93</v>
      </c>
      <c r="B66" s="7">
        <v>56</v>
      </c>
      <c r="C66" s="7">
        <v>2</v>
      </c>
      <c r="D66" s="7">
        <v>-7.1795447694871103E-4</v>
      </c>
      <c r="E66" s="9">
        <v>1</v>
      </c>
    </row>
    <row r="67" spans="1:5" ht="14">
      <c r="A67" s="10">
        <v>86</v>
      </c>
      <c r="B67" s="7">
        <v>13</v>
      </c>
      <c r="C67" s="7">
        <v>1</v>
      </c>
      <c r="D67" s="7">
        <v>-1.0535589902701699E-3</v>
      </c>
      <c r="E67" s="9">
        <v>1</v>
      </c>
    </row>
    <row r="68" spans="1:5" ht="14">
      <c r="A68" s="10">
        <v>67</v>
      </c>
      <c r="B68" s="7">
        <v>69</v>
      </c>
      <c r="C68" s="7">
        <v>2</v>
      </c>
      <c r="D68" s="7">
        <v>-6.8188133347737503E-2</v>
      </c>
      <c r="E68" s="9">
        <v>1</v>
      </c>
    </row>
    <row r="69" spans="1:5" ht="14">
      <c r="A69" s="10">
        <v>52</v>
      </c>
      <c r="B69" s="7">
        <v>41</v>
      </c>
      <c r="C69" s="7">
        <v>2</v>
      </c>
      <c r="D69" s="7">
        <v>-1.7629254952938898E-2</v>
      </c>
      <c r="E69" s="9">
        <v>1</v>
      </c>
    </row>
    <row r="70" spans="1:5" ht="14">
      <c r="A70" s="10">
        <v>79</v>
      </c>
      <c r="B70" s="7">
        <v>37</v>
      </c>
      <c r="C70" s="7">
        <v>2</v>
      </c>
      <c r="D70" s="7">
        <v>-4.36624427221537E-4</v>
      </c>
      <c r="E70" s="9">
        <v>1</v>
      </c>
    </row>
    <row r="71" spans="1:5" ht="14">
      <c r="A71" s="10">
        <v>40</v>
      </c>
      <c r="B71" s="7">
        <v>79</v>
      </c>
      <c r="C71" s="7">
        <v>1</v>
      </c>
      <c r="D71" s="7">
        <v>-3.8319054511849298E-4</v>
      </c>
      <c r="E71" s="9">
        <v>1</v>
      </c>
    </row>
    <row r="72" spans="1:5" ht="14">
      <c r="A72" s="10">
        <v>16</v>
      </c>
      <c r="B72" s="7">
        <v>49</v>
      </c>
      <c r="C72" s="7">
        <v>2</v>
      </c>
      <c r="D72" s="7">
        <v>-2.7245889029178002E-4</v>
      </c>
      <c r="E72" s="9">
        <v>1</v>
      </c>
    </row>
    <row r="73" spans="1:5" ht="14">
      <c r="A73" s="10">
        <v>47</v>
      </c>
      <c r="B73" s="7">
        <v>72</v>
      </c>
      <c r="C73" s="7">
        <v>1</v>
      </c>
      <c r="D73" s="7">
        <v>-1.38897043367345E-4</v>
      </c>
      <c r="E73" s="9">
        <v>1</v>
      </c>
    </row>
    <row r="74" spans="1:5" ht="14">
      <c r="A74" s="10">
        <v>97</v>
      </c>
      <c r="B74" s="7">
        <v>37</v>
      </c>
      <c r="C74" s="7">
        <v>1</v>
      </c>
      <c r="D74" s="7">
        <v>-1.2783461643369599E-3</v>
      </c>
      <c r="E74" s="9">
        <v>1</v>
      </c>
    </row>
    <row r="75" spans="1:5" ht="14">
      <c r="A75" s="10">
        <v>66</v>
      </c>
      <c r="B75" s="7">
        <v>56</v>
      </c>
      <c r="C75" s="7">
        <v>2</v>
      </c>
      <c r="D75" s="7">
        <v>-7.8662973905075401E-2</v>
      </c>
      <c r="E75" s="9">
        <v>1</v>
      </c>
    </row>
    <row r="76" spans="1:5" ht="14">
      <c r="A76" s="10">
        <v>77</v>
      </c>
      <c r="B76" s="7">
        <v>92</v>
      </c>
      <c r="C76" s="7">
        <v>2</v>
      </c>
      <c r="D76" s="7">
        <v>-2.19234614541163E-4</v>
      </c>
      <c r="E76" s="9">
        <v>1</v>
      </c>
    </row>
    <row r="77" spans="1:5" ht="14">
      <c r="A77" s="10">
        <v>13</v>
      </c>
      <c r="B77" s="7">
        <v>63</v>
      </c>
      <c r="C77" s="7">
        <v>1</v>
      </c>
      <c r="D77" s="7">
        <v>-8.1471817579477202E-5</v>
      </c>
      <c r="E77" s="9">
        <v>1</v>
      </c>
    </row>
    <row r="78" spans="1:5" ht="14">
      <c r="A78" s="10">
        <v>1</v>
      </c>
      <c r="B78" s="7">
        <v>85</v>
      </c>
      <c r="C78" s="7">
        <v>1</v>
      </c>
      <c r="D78" s="7">
        <v>-1.3095790981717899E-4</v>
      </c>
      <c r="E78" s="9">
        <v>1</v>
      </c>
    </row>
    <row r="79" spans="1:5" ht="14">
      <c r="A79" s="10">
        <v>60</v>
      </c>
      <c r="B79" s="7">
        <v>18</v>
      </c>
      <c r="C79" s="7">
        <v>2</v>
      </c>
      <c r="D79" s="7">
        <v>-1.89106349448832E-3</v>
      </c>
      <c r="E79" s="9">
        <v>1</v>
      </c>
    </row>
    <row r="80" spans="1:5" ht="14">
      <c r="A80" s="10">
        <v>80</v>
      </c>
      <c r="B80" s="7">
        <v>27</v>
      </c>
      <c r="C80" s="7">
        <v>1</v>
      </c>
      <c r="D80" s="7">
        <v>-7.1915097162044306E-2</v>
      </c>
      <c r="E80" s="9">
        <v>1</v>
      </c>
    </row>
    <row r="81" spans="1:5" ht="14">
      <c r="A81" s="10">
        <v>100</v>
      </c>
      <c r="B81" s="7">
        <v>73</v>
      </c>
      <c r="C81" s="7">
        <v>1</v>
      </c>
      <c r="D81" s="7">
        <v>-1.8967563926966301E-3</v>
      </c>
      <c r="E81" s="9">
        <v>1</v>
      </c>
    </row>
    <row r="82" spans="1:5" ht="14">
      <c r="A82" s="10">
        <v>59</v>
      </c>
      <c r="B82" s="7">
        <v>79</v>
      </c>
      <c r="C82" s="7">
        <v>2</v>
      </c>
      <c r="D82" s="7">
        <v>-1.05658893361833E-3</v>
      </c>
      <c r="E82" s="9">
        <v>1</v>
      </c>
    </row>
    <row r="83" spans="1:5" ht="14">
      <c r="A83" s="10">
        <v>19</v>
      </c>
      <c r="B83" s="7">
        <v>74</v>
      </c>
      <c r="C83" s="7">
        <v>1</v>
      </c>
      <c r="D83" s="7">
        <v>-8.9273649019275399E-5</v>
      </c>
      <c r="E83" s="9">
        <v>1</v>
      </c>
    </row>
    <row r="84" spans="1:5" ht="14">
      <c r="A84" s="10">
        <v>25</v>
      </c>
      <c r="B84" s="7">
        <v>41</v>
      </c>
      <c r="C84" s="7">
        <v>2</v>
      </c>
      <c r="D84" s="7">
        <v>-1.70140406879414E-4</v>
      </c>
      <c r="E84" s="9">
        <v>1</v>
      </c>
    </row>
    <row r="85" spans="1:5" ht="14">
      <c r="A85" s="10">
        <v>25</v>
      </c>
      <c r="B85" s="7">
        <v>73</v>
      </c>
      <c r="C85" s="7">
        <v>2</v>
      </c>
      <c r="D85" s="7">
        <v>-1.9178478440879201E-4</v>
      </c>
      <c r="E85" s="9">
        <v>1</v>
      </c>
    </row>
    <row r="86" spans="1:5" ht="14">
      <c r="A86" s="10">
        <v>76</v>
      </c>
      <c r="B86" s="7">
        <v>37</v>
      </c>
      <c r="C86" s="7">
        <v>1</v>
      </c>
      <c r="D86" s="7">
        <v>-2.9431531177148403E-4</v>
      </c>
      <c r="E86" s="9">
        <v>1</v>
      </c>
    </row>
    <row r="87" spans="1:5" ht="14">
      <c r="A87" s="10">
        <v>28</v>
      </c>
      <c r="B87" s="7">
        <v>83</v>
      </c>
      <c r="C87" s="7">
        <v>2</v>
      </c>
      <c r="D87" s="7">
        <v>-2.5206125431274698E-3</v>
      </c>
      <c r="E87" s="9">
        <v>1</v>
      </c>
    </row>
    <row r="88" spans="1:5" ht="14">
      <c r="A88" s="10">
        <v>93</v>
      </c>
      <c r="B88" s="7">
        <v>10</v>
      </c>
      <c r="C88" s="7">
        <v>1</v>
      </c>
      <c r="D88" s="7">
        <v>-1.57506753275403E-3</v>
      </c>
      <c r="E88" s="9">
        <v>1</v>
      </c>
    </row>
    <row r="89" spans="1:5" ht="14">
      <c r="A89" s="10">
        <v>100</v>
      </c>
      <c r="B89" s="7">
        <v>2</v>
      </c>
      <c r="C89" s="7">
        <v>1</v>
      </c>
      <c r="D89" s="7">
        <v>-1.1246035488617601E-4</v>
      </c>
      <c r="E89" s="9">
        <v>1</v>
      </c>
    </row>
    <row r="90" spans="1:5" ht="14">
      <c r="A90" s="10">
        <v>99</v>
      </c>
      <c r="B90" s="7">
        <v>2</v>
      </c>
      <c r="C90" s="7">
        <v>1</v>
      </c>
      <c r="D90" s="7">
        <v>-1.0083647401999601E-4</v>
      </c>
      <c r="E90" s="9">
        <v>1</v>
      </c>
    </row>
    <row r="91" spans="1:5" ht="14">
      <c r="A91" s="10">
        <v>1</v>
      </c>
      <c r="B91" s="7">
        <v>6</v>
      </c>
      <c r="C91" s="7">
        <v>2</v>
      </c>
      <c r="D91" s="7">
        <v>-3.0996292152293099E-4</v>
      </c>
      <c r="E91" s="9">
        <v>1</v>
      </c>
    </row>
    <row r="92" spans="1:5" ht="14">
      <c r="A92" s="10">
        <v>2</v>
      </c>
      <c r="B92" s="7">
        <v>83</v>
      </c>
      <c r="C92" s="7">
        <v>1</v>
      </c>
      <c r="D92" s="7">
        <v>-3.1558336622937298E-4</v>
      </c>
      <c r="E92" s="9">
        <v>1</v>
      </c>
    </row>
    <row r="93" spans="1:5" ht="14">
      <c r="A93" s="10">
        <v>90</v>
      </c>
      <c r="B93" s="7">
        <v>40</v>
      </c>
      <c r="C93" s="7">
        <v>2</v>
      </c>
      <c r="D93" s="7">
        <v>-9.5200063840329395E-5</v>
      </c>
      <c r="E93" s="9">
        <v>1</v>
      </c>
    </row>
    <row r="94" spans="1:5" ht="14">
      <c r="A94" s="10">
        <v>88</v>
      </c>
      <c r="B94" s="7">
        <v>63</v>
      </c>
      <c r="C94" s="7">
        <v>1</v>
      </c>
      <c r="D94" s="7">
        <v>-2.18409260336162E-4</v>
      </c>
      <c r="E94" s="9">
        <v>1</v>
      </c>
    </row>
    <row r="95" spans="1:5" ht="14">
      <c r="A95" s="10">
        <v>31</v>
      </c>
      <c r="B95" s="7">
        <v>29</v>
      </c>
      <c r="C95" s="7">
        <v>1</v>
      </c>
      <c r="D95" s="7">
        <v>-9.8364774562235404E-5</v>
      </c>
      <c r="E95" s="9">
        <v>1</v>
      </c>
    </row>
    <row r="96" spans="1:5" ht="14">
      <c r="A96" s="10">
        <v>15</v>
      </c>
      <c r="B96" s="7">
        <v>74</v>
      </c>
      <c r="C96" s="7">
        <v>1</v>
      </c>
      <c r="D96" s="7">
        <v>-7.9531587000881401E-4</v>
      </c>
      <c r="E96" s="9">
        <v>1</v>
      </c>
    </row>
    <row r="97" spans="1:5" ht="14">
      <c r="A97" s="10">
        <v>25</v>
      </c>
      <c r="B97" s="7">
        <v>36</v>
      </c>
      <c r="C97" s="7">
        <v>2</v>
      </c>
      <c r="D97" s="7">
        <v>-1.04581274218283E-4</v>
      </c>
      <c r="E97" s="9">
        <v>1</v>
      </c>
    </row>
    <row r="98" spans="1:5" ht="14">
      <c r="A98" s="10">
        <v>19</v>
      </c>
      <c r="B98" s="7">
        <v>28</v>
      </c>
      <c r="C98" s="7">
        <v>2</v>
      </c>
      <c r="D98" s="7">
        <v>-0.32829044548172198</v>
      </c>
      <c r="E98" s="9">
        <v>1</v>
      </c>
    </row>
    <row r="99" spans="1:5" ht="14">
      <c r="A99" s="10">
        <v>70</v>
      </c>
      <c r="B99" s="7">
        <v>83</v>
      </c>
      <c r="C99" s="7">
        <v>1</v>
      </c>
      <c r="D99" s="7">
        <v>-3.8839573238865302E-4</v>
      </c>
      <c r="E99" s="9">
        <v>1</v>
      </c>
    </row>
    <row r="100" spans="1:5" ht="14">
      <c r="A100" s="10">
        <v>91</v>
      </c>
      <c r="B100" s="7">
        <v>13</v>
      </c>
      <c r="C100" s="7">
        <v>1</v>
      </c>
      <c r="D100" s="7">
        <v>-1.6920861966500999E-4</v>
      </c>
      <c r="E100" s="9">
        <v>1</v>
      </c>
    </row>
    <row r="101" spans="1:5" ht="14">
      <c r="A101" s="10">
        <v>84</v>
      </c>
      <c r="B101" s="7">
        <v>77</v>
      </c>
      <c r="C101" s="7">
        <v>2</v>
      </c>
      <c r="D101" s="7">
        <v>-4.3144561579179603E-3</v>
      </c>
      <c r="E101" s="9">
        <v>1</v>
      </c>
    </row>
    <row r="102" spans="1:5" ht="14">
      <c r="A102" s="11">
        <v>97</v>
      </c>
      <c r="B102" s="12">
        <v>61</v>
      </c>
      <c r="C102" s="12">
        <v>2</v>
      </c>
      <c r="D102" s="12">
        <v>-8.8039341917876094E-5</v>
      </c>
      <c r="E102" s="13">
        <v>1</v>
      </c>
    </row>
  </sheetData>
  <mergeCells count="1">
    <mergeCell ref="A1:E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workbookViewId="0"/>
  </sheetViews>
  <sheetFormatPr baseColWidth="10" defaultRowHeight="15" x14ac:dyDescent="0"/>
  <sheetData>
    <row r="1" spans="1:13" ht="14">
      <c r="A1" s="14" t="s">
        <v>6</v>
      </c>
      <c r="B1" s="15"/>
      <c r="C1" s="16"/>
      <c r="D1" s="17" t="s">
        <v>7</v>
      </c>
      <c r="E1" s="18"/>
      <c r="F1" s="19"/>
    </row>
    <row r="2" spans="1:13" ht="14">
      <c r="A2" s="20" t="s">
        <v>8</v>
      </c>
      <c r="B2" s="21"/>
      <c r="C2" s="21">
        <v>100</v>
      </c>
      <c r="D2" s="22" t="s">
        <v>9</v>
      </c>
      <c r="E2" s="23"/>
      <c r="F2" s="24">
        <v>1E-4</v>
      </c>
    </row>
    <row r="3" spans="1:13" ht="14">
      <c r="A3" s="25" t="s">
        <v>10</v>
      </c>
      <c r="B3" s="23"/>
      <c r="C3" s="26">
        <v>3000000000</v>
      </c>
      <c r="D3" s="25" t="s">
        <v>11</v>
      </c>
      <c r="E3" s="23"/>
      <c r="F3" s="27">
        <f>LOG(haploid_genome_size)</f>
        <v>9.4771212547196626</v>
      </c>
    </row>
    <row r="4" spans="1:13" ht="14">
      <c r="A4" s="25" t="s">
        <v>12</v>
      </c>
      <c r="B4" s="23"/>
      <c r="C4" s="28">
        <v>10</v>
      </c>
      <c r="D4" s="25" t="s">
        <v>13</v>
      </c>
      <c r="E4" s="23"/>
      <c r="F4" s="27">
        <f>LOG(haploid_genome_size*max_fav_fitness_gain)</f>
        <v>8.4771212547196626</v>
      </c>
    </row>
    <row r="5" spans="1:13" ht="14">
      <c r="A5" s="25" t="s">
        <v>14</v>
      </c>
      <c r="B5" s="23"/>
      <c r="C5" s="29">
        <v>989</v>
      </c>
      <c r="D5" s="25" t="s">
        <v>15</v>
      </c>
      <c r="E5" s="23"/>
      <c r="F5" s="27">
        <f>LOG(-LOG(high_impact_mutn_threshold)/$F$3)/LOG(high_impact_mutn_fraction)</f>
        <v>0.32555881240899404</v>
      </c>
    </row>
    <row r="6" spans="1:13" ht="14">
      <c r="A6" s="25" t="s">
        <v>16</v>
      </c>
      <c r="B6" s="23"/>
      <c r="C6" s="29">
        <v>9.9999999999999995E-8</v>
      </c>
      <c r="D6" s="30" t="s">
        <v>17</v>
      </c>
      <c r="E6" s="30"/>
      <c r="F6" s="27">
        <f>LOG(-LOG(high_impact_mutn_threshold)/$F$4)/LOG(high_impact_mutn_fraction)</f>
        <v>0.30941613174879251</v>
      </c>
    </row>
    <row r="7" spans="1:13" ht="14">
      <c r="A7" s="25" t="s">
        <v>18</v>
      </c>
      <c r="B7" s="23"/>
      <c r="C7" s="31">
        <v>0.1</v>
      </c>
      <c r="D7" s="25" t="s">
        <v>19</v>
      </c>
      <c r="E7" s="23"/>
      <c r="F7" s="27">
        <f>IF(tracking_threshold=1,0,EXP(LOG(-LOG(tracking_threshold)/alpha_del)/gamma_del)/(lb_modulo-2))</f>
        <v>6.1485404460357703E-7</v>
      </c>
    </row>
    <row r="8" spans="1:13" ht="14">
      <c r="A8" s="25" t="s">
        <v>20</v>
      </c>
      <c r="B8" s="23"/>
      <c r="C8" s="27">
        <v>0</v>
      </c>
      <c r="D8" s="25" t="s">
        <v>21</v>
      </c>
      <c r="E8" s="23"/>
      <c r="F8" s="27">
        <f>IF(tracking_threshold=1,0,EXP(LOG(-LOG(tracking_threshold)/alpha_fav)/gamma_fav)/(lb_modulo-2))</f>
        <v>7.0402474110895122E-7</v>
      </c>
    </row>
    <row r="9" spans="1:13" ht="14">
      <c r="A9" s="25" t="s">
        <v>22</v>
      </c>
      <c r="B9" s="23"/>
      <c r="C9" s="29">
        <v>1E-3</v>
      </c>
      <c r="F9" s="27"/>
    </row>
    <row r="10" spans="1:13" ht="14">
      <c r="A10" s="32" t="s">
        <v>23</v>
      </c>
      <c r="B10" s="33"/>
      <c r="C10" s="34">
        <v>0.1</v>
      </c>
      <c r="D10" s="32" t="s">
        <v>24</v>
      </c>
      <c r="E10" s="35"/>
      <c r="F10" s="36">
        <f>(2^30-2)/num_linkage_subunits</f>
        <v>1085684.3498483317</v>
      </c>
    </row>
    <row r="11" spans="1:13" ht="14">
      <c r="B11" s="37"/>
    </row>
    <row r="12" spans="1:13" ht="25">
      <c r="A12" s="38"/>
      <c r="C12" s="2" t="s">
        <v>25</v>
      </c>
      <c r="D12" s="2"/>
      <c r="E12" s="2"/>
      <c r="F12" s="2"/>
      <c r="G12" s="2"/>
      <c r="H12" s="39"/>
      <c r="I12" s="40"/>
    </row>
    <row r="13" spans="1:13" ht="46.5" customHeight="1">
      <c r="A13" s="41" t="s">
        <v>26</v>
      </c>
      <c r="B13" s="42" t="s">
        <v>27</v>
      </c>
      <c r="C13" s="3" t="s">
        <v>1</v>
      </c>
      <c r="D13" s="4" t="s">
        <v>2</v>
      </c>
      <c r="E13" s="4" t="s">
        <v>3</v>
      </c>
      <c r="F13" s="4" t="s">
        <v>4</v>
      </c>
      <c r="G13" s="5" t="s">
        <v>5</v>
      </c>
      <c r="H13" s="43" t="s">
        <v>28</v>
      </c>
      <c r="I13" s="44"/>
      <c r="J13" s="45" t="s">
        <v>29</v>
      </c>
      <c r="K13" s="46" t="s">
        <v>30</v>
      </c>
      <c r="L13" s="47" t="s">
        <v>31</v>
      </c>
      <c r="M13" s="48" t="s">
        <v>32</v>
      </c>
    </row>
    <row r="14" spans="1:13" ht="14">
      <c r="A14">
        <v>0</v>
      </c>
      <c r="B14" s="49">
        <f t="shared" ref="B14:B45" ca="1" si="0">RAND()</f>
        <v>0.62936616602792661</v>
      </c>
      <c r="C14" s="6">
        <f t="shared" ref="C14:C45" ca="1" si="1">RANDBETWEEN(1,pop_size)</f>
        <v>26</v>
      </c>
      <c r="D14" s="7">
        <f t="shared" ref="D14:D45" ca="1" si="2">RANDBETWEEN(1,num_linkage_subunits)</f>
        <v>708</v>
      </c>
      <c r="E14" s="8">
        <f t="shared" ref="E14:E45" ca="1" si="3">RANDBETWEEN(1,2)</f>
        <v>2</v>
      </c>
      <c r="F14" s="7">
        <f t="shared" ref="F14:F45" ca="1" si="4">IF(A14,max_fav_fitness_gain*EXP(-alpha_fav*B14^gamma_fav),-EXP(-alpha_del*B14^gamma_del))</f>
        <v>-2.8846424858514275E-4</v>
      </c>
      <c r="G14" s="9">
        <v>1</v>
      </c>
      <c r="H14" s="50">
        <f t="shared" ref="H14:H45" ca="1" si="5">$G14*(($D14-1)*lb_modulo+lb_modulo*$G14)</f>
        <v>768664519.69261885</v>
      </c>
      <c r="I14" s="50">
        <f ca="1">H14/lb_modulo</f>
        <v>708</v>
      </c>
      <c r="J14" s="51" t="str">
        <f t="shared" ref="J14:J45" si="6">IF(A14,".true.",".false.")</f>
        <v>.false.</v>
      </c>
      <c r="K14" s="52">
        <v>0</v>
      </c>
      <c r="L14" s="53">
        <f t="shared" ref="L14:L24" ca="1" si="7">FREQUENCY($F$14:$F$114,K14:K15)</f>
        <v>60</v>
      </c>
      <c r="M14" s="54">
        <f t="shared" ref="M14:M24" ca="1" si="8">L14/$L$14</f>
        <v>1</v>
      </c>
    </row>
    <row r="15" spans="1:13" ht="14">
      <c r="A15">
        <v>0</v>
      </c>
      <c r="B15" s="49">
        <f t="shared" ca="1" si="0"/>
        <v>0.66656380708353102</v>
      </c>
      <c r="C15" s="10">
        <f t="shared" ca="1" si="1"/>
        <v>28</v>
      </c>
      <c r="D15" s="7">
        <f t="shared" ca="1" si="2"/>
        <v>924</v>
      </c>
      <c r="E15" s="7">
        <f t="shared" ca="1" si="3"/>
        <v>2</v>
      </c>
      <c r="F15" s="7">
        <f t="shared" ca="1" si="4"/>
        <v>-2.4733918865580919E-4</v>
      </c>
      <c r="G15" s="9">
        <v>1</v>
      </c>
      <c r="H15" s="55">
        <f t="shared" ca="1" si="5"/>
        <v>1003172339.2598585</v>
      </c>
      <c r="I15" s="55"/>
      <c r="J15" s="56" t="str">
        <f t="shared" si="6"/>
        <v>.false.</v>
      </c>
      <c r="K15" s="52">
        <f t="shared" ref="K15:K24" si="9">K14-0.001</f>
        <v>-1E-3</v>
      </c>
      <c r="L15" s="53">
        <f t="shared" ca="1" si="7"/>
        <v>10</v>
      </c>
      <c r="M15" s="54">
        <f t="shared" ca="1" si="8"/>
        <v>0.16666666666666666</v>
      </c>
    </row>
    <row r="16" spans="1:13" ht="14">
      <c r="A16">
        <v>0</v>
      </c>
      <c r="B16" s="49">
        <f t="shared" ca="1" si="0"/>
        <v>0.98934228464480001</v>
      </c>
      <c r="C16" s="10">
        <f t="shared" ca="1" si="1"/>
        <v>65</v>
      </c>
      <c r="D16" s="7">
        <f t="shared" ca="1" si="2"/>
        <v>772</v>
      </c>
      <c r="E16" s="7">
        <f t="shared" ca="1" si="3"/>
        <v>1</v>
      </c>
      <c r="F16" s="7">
        <f t="shared" ca="1" si="4"/>
        <v>-7.9153664603726022E-5</v>
      </c>
      <c r="G16" s="9">
        <v>1</v>
      </c>
      <c r="H16" s="55">
        <f t="shared" ca="1" si="5"/>
        <v>838148318.08291209</v>
      </c>
      <c r="I16" s="55"/>
      <c r="J16" s="56" t="str">
        <f t="shared" si="6"/>
        <v>.false.</v>
      </c>
      <c r="K16" s="52">
        <f t="shared" si="9"/>
        <v>-2E-3</v>
      </c>
      <c r="L16" s="53">
        <f t="shared" ca="1" si="7"/>
        <v>7</v>
      </c>
      <c r="M16" s="54">
        <f t="shared" ca="1" si="8"/>
        <v>0.11666666666666667</v>
      </c>
    </row>
    <row r="17" spans="1:13" ht="14">
      <c r="A17">
        <v>0</v>
      </c>
      <c r="B17" s="49">
        <f t="shared" ca="1" si="0"/>
        <v>0.87028725376580984</v>
      </c>
      <c r="C17" s="10">
        <f t="shared" ca="1" si="1"/>
        <v>74</v>
      </c>
      <c r="D17" s="7">
        <f t="shared" ca="1" si="2"/>
        <v>171</v>
      </c>
      <c r="E17" s="7">
        <f t="shared" ca="1" si="3"/>
        <v>1</v>
      </c>
      <c r="F17" s="7">
        <f t="shared" ca="1" si="4"/>
        <v>-1.164538188023058E-4</v>
      </c>
      <c r="G17" s="9">
        <v>1</v>
      </c>
      <c r="H17" s="55">
        <f t="shared" ca="1" si="5"/>
        <v>185652023.8240647</v>
      </c>
      <c r="I17" s="55"/>
      <c r="J17" s="56" t="str">
        <f t="shared" si="6"/>
        <v>.false.</v>
      </c>
      <c r="K17" s="52">
        <f t="shared" si="9"/>
        <v>-3.0000000000000001E-3</v>
      </c>
      <c r="L17" s="53">
        <f t="shared" ca="1" si="7"/>
        <v>4</v>
      </c>
      <c r="M17" s="54">
        <f t="shared" ca="1" si="8"/>
        <v>6.6666666666666666E-2</v>
      </c>
    </row>
    <row r="18" spans="1:13" ht="14">
      <c r="A18">
        <v>0</v>
      </c>
      <c r="B18" s="49">
        <f t="shared" ca="1" si="0"/>
        <v>0.68396060767938904</v>
      </c>
      <c r="C18" s="10">
        <f t="shared" ca="1" si="1"/>
        <v>48</v>
      </c>
      <c r="D18" s="7">
        <f t="shared" ca="1" si="2"/>
        <v>105</v>
      </c>
      <c r="E18" s="7">
        <f t="shared" ca="1" si="3"/>
        <v>1</v>
      </c>
      <c r="F18" s="7">
        <f t="shared" ca="1" si="4"/>
        <v>-2.3062861886830117E-4</v>
      </c>
      <c r="G18" s="9">
        <v>1</v>
      </c>
      <c r="H18" s="55">
        <f t="shared" ca="1" si="5"/>
        <v>113996856.73407482</v>
      </c>
      <c r="I18" s="55"/>
      <c r="J18" s="56" t="str">
        <f t="shared" si="6"/>
        <v>.false.</v>
      </c>
      <c r="K18" s="52">
        <f t="shared" si="9"/>
        <v>-4.0000000000000001E-3</v>
      </c>
      <c r="L18" s="53">
        <f t="shared" ca="1" si="7"/>
        <v>1</v>
      </c>
      <c r="M18" s="54">
        <f t="shared" ca="1" si="8"/>
        <v>1.6666666666666666E-2</v>
      </c>
    </row>
    <row r="19" spans="1:13" ht="14">
      <c r="A19">
        <v>0</v>
      </c>
      <c r="B19" s="49">
        <f t="shared" ca="1" si="0"/>
        <v>0.36589977882313418</v>
      </c>
      <c r="C19" s="10">
        <f t="shared" ca="1" si="1"/>
        <v>86</v>
      </c>
      <c r="D19" s="7">
        <f t="shared" ca="1" si="2"/>
        <v>335</v>
      </c>
      <c r="E19" s="7">
        <f t="shared" ca="1" si="3"/>
        <v>2</v>
      </c>
      <c r="F19" s="7">
        <f t="shared" ca="1" si="4"/>
        <v>-1.0790841854582723E-3</v>
      </c>
      <c r="G19" s="9">
        <v>1</v>
      </c>
      <c r="H19" s="55">
        <f t="shared" ca="1" si="5"/>
        <v>363704257.19919109</v>
      </c>
      <c r="I19" s="55"/>
      <c r="J19" s="56" t="str">
        <f t="shared" si="6"/>
        <v>.false.</v>
      </c>
      <c r="K19" s="52">
        <f t="shared" si="9"/>
        <v>-5.0000000000000001E-3</v>
      </c>
      <c r="L19" s="53">
        <f t="shared" ca="1" si="7"/>
        <v>2</v>
      </c>
      <c r="M19" s="54">
        <f t="shared" ca="1" si="8"/>
        <v>3.3333333333333333E-2</v>
      </c>
    </row>
    <row r="20" spans="1:13" ht="14">
      <c r="A20">
        <v>0</v>
      </c>
      <c r="B20" s="49">
        <f t="shared" ca="1" si="0"/>
        <v>0.64715739687682516</v>
      </c>
      <c r="C20" s="10">
        <f t="shared" ca="1" si="1"/>
        <v>90</v>
      </c>
      <c r="D20" s="7">
        <f t="shared" ca="1" si="2"/>
        <v>70</v>
      </c>
      <c r="E20" s="7">
        <f t="shared" ca="1" si="3"/>
        <v>1</v>
      </c>
      <c r="F20" s="7">
        <f t="shared" ca="1" si="4"/>
        <v>-2.6780567257526829E-4</v>
      </c>
      <c r="G20" s="9">
        <v>1</v>
      </c>
      <c r="H20" s="55">
        <f t="shared" ca="1" si="5"/>
        <v>75997904.489383221</v>
      </c>
      <c r="I20" s="55"/>
      <c r="J20" s="56" t="str">
        <f t="shared" si="6"/>
        <v>.false.</v>
      </c>
      <c r="K20" s="52">
        <f t="shared" si="9"/>
        <v>-6.0000000000000001E-3</v>
      </c>
      <c r="L20" s="53">
        <f t="shared" ca="1" si="7"/>
        <v>0</v>
      </c>
      <c r="M20" s="54">
        <f t="shared" ca="1" si="8"/>
        <v>0</v>
      </c>
    </row>
    <row r="21" spans="1:13" ht="14">
      <c r="A21">
        <v>0</v>
      </c>
      <c r="B21" s="49">
        <f t="shared" ca="1" si="0"/>
        <v>3.8175394946572072E-2</v>
      </c>
      <c r="C21" s="10">
        <f t="shared" ca="1" si="1"/>
        <v>37</v>
      </c>
      <c r="D21" s="7">
        <f t="shared" ca="1" si="2"/>
        <v>443</v>
      </c>
      <c r="E21" s="7">
        <f t="shared" ca="1" si="3"/>
        <v>2</v>
      </c>
      <c r="F21" s="7">
        <f t="shared" ca="1" si="4"/>
        <v>-3.7887562789062211E-2</v>
      </c>
      <c r="G21" s="9">
        <v>1</v>
      </c>
      <c r="H21" s="55">
        <f t="shared" ca="1" si="5"/>
        <v>480958166.98281091</v>
      </c>
      <c r="I21" s="55"/>
      <c r="J21" s="56" t="str">
        <f t="shared" si="6"/>
        <v>.false.</v>
      </c>
      <c r="K21" s="52">
        <f t="shared" si="9"/>
        <v>-7.0000000000000001E-3</v>
      </c>
      <c r="L21" s="53">
        <f t="shared" ca="1" si="7"/>
        <v>2</v>
      </c>
      <c r="M21" s="54">
        <f t="shared" ca="1" si="8"/>
        <v>3.3333333333333333E-2</v>
      </c>
    </row>
    <row r="22" spans="1:13" ht="14">
      <c r="A22">
        <v>0</v>
      </c>
      <c r="B22" s="49">
        <f t="shared" ca="1" si="0"/>
        <v>0.31567956610559089</v>
      </c>
      <c r="C22" s="10">
        <f t="shared" ca="1" si="1"/>
        <v>72</v>
      </c>
      <c r="D22" s="7">
        <f t="shared" ca="1" si="2"/>
        <v>308</v>
      </c>
      <c r="E22" s="7">
        <f t="shared" ca="1" si="3"/>
        <v>1</v>
      </c>
      <c r="F22" s="7">
        <f t="shared" ca="1" si="4"/>
        <v>-1.4869024231308379E-3</v>
      </c>
      <c r="G22" s="9">
        <v>1</v>
      </c>
      <c r="H22" s="55">
        <f t="shared" ca="1" si="5"/>
        <v>334390779.75328612</v>
      </c>
      <c r="I22" s="55"/>
      <c r="J22" s="56" t="str">
        <f t="shared" si="6"/>
        <v>.false.</v>
      </c>
      <c r="K22" s="52">
        <f t="shared" si="9"/>
        <v>-8.0000000000000002E-3</v>
      </c>
      <c r="L22" s="53">
        <f t="shared" ca="1" si="7"/>
        <v>0</v>
      </c>
      <c r="M22" s="54">
        <f t="shared" ca="1" si="8"/>
        <v>0</v>
      </c>
    </row>
    <row r="23" spans="1:13" ht="14">
      <c r="A23">
        <v>0</v>
      </c>
      <c r="B23" s="49">
        <f t="shared" ca="1" si="0"/>
        <v>0.20117782623146696</v>
      </c>
      <c r="C23" s="10">
        <f t="shared" ca="1" si="1"/>
        <v>8</v>
      </c>
      <c r="D23" s="7">
        <f t="shared" ca="1" si="2"/>
        <v>779</v>
      </c>
      <c r="E23" s="7">
        <f t="shared" ca="1" si="3"/>
        <v>2</v>
      </c>
      <c r="F23" s="7">
        <f t="shared" ca="1" si="4"/>
        <v>-3.6145919891772517E-3</v>
      </c>
      <c r="G23" s="9">
        <v>1</v>
      </c>
      <c r="H23" s="55">
        <f t="shared" ca="1" si="5"/>
        <v>845748108.53185046</v>
      </c>
      <c r="I23" s="55"/>
      <c r="J23" s="56" t="str">
        <f t="shared" si="6"/>
        <v>.false.</v>
      </c>
      <c r="K23" s="52">
        <f t="shared" si="9"/>
        <v>-9.0000000000000011E-3</v>
      </c>
      <c r="L23" s="53">
        <f t="shared" ca="1" si="7"/>
        <v>0</v>
      </c>
      <c r="M23" s="54">
        <f t="shared" ca="1" si="8"/>
        <v>0</v>
      </c>
    </row>
    <row r="24" spans="1:13" ht="14">
      <c r="A24">
        <v>0</v>
      </c>
      <c r="B24" s="49">
        <f t="shared" ca="1" si="0"/>
        <v>0.24344073498946117</v>
      </c>
      <c r="C24" s="10">
        <f t="shared" ca="1" si="1"/>
        <v>2</v>
      </c>
      <c r="D24" s="7">
        <f t="shared" ca="1" si="2"/>
        <v>814</v>
      </c>
      <c r="E24" s="7">
        <f t="shared" ca="1" si="3"/>
        <v>1</v>
      </c>
      <c r="F24" s="7">
        <f t="shared" ca="1" si="4"/>
        <v>-2.5215169146427748E-3</v>
      </c>
      <c r="G24" s="9">
        <v>1</v>
      </c>
      <c r="H24" s="55">
        <f t="shared" ca="1" si="5"/>
        <v>883747060.77654207</v>
      </c>
      <c r="I24" s="55"/>
      <c r="J24" s="56" t="str">
        <f t="shared" si="6"/>
        <v>.false.</v>
      </c>
      <c r="K24" s="52">
        <f t="shared" si="9"/>
        <v>-1.0000000000000002E-2</v>
      </c>
      <c r="L24" s="57">
        <f t="shared" ca="1" si="7"/>
        <v>0</v>
      </c>
      <c r="M24" s="58">
        <f t="shared" ca="1" si="8"/>
        <v>0</v>
      </c>
    </row>
    <row r="25" spans="1:13" ht="14">
      <c r="A25">
        <v>0</v>
      </c>
      <c r="B25" s="49">
        <f t="shared" ca="1" si="0"/>
        <v>0.69230713563172008</v>
      </c>
      <c r="C25" s="10">
        <f t="shared" ca="1" si="1"/>
        <v>90</v>
      </c>
      <c r="D25" s="7">
        <f t="shared" ca="1" si="2"/>
        <v>687</v>
      </c>
      <c r="E25" s="7">
        <f t="shared" ca="1" si="3"/>
        <v>2</v>
      </c>
      <c r="F25" s="7">
        <f t="shared" ca="1" si="4"/>
        <v>-2.2311182618360437E-4</v>
      </c>
      <c r="G25" s="9">
        <v>1</v>
      </c>
      <c r="H25" s="55">
        <f t="shared" ca="1" si="5"/>
        <v>745865148.34580386</v>
      </c>
      <c r="I25" s="55"/>
      <c r="J25" s="56" t="str">
        <f t="shared" si="6"/>
        <v>.false.</v>
      </c>
      <c r="K25" s="59">
        <v>-1.0999999999999999E-2</v>
      </c>
      <c r="M25" t="s">
        <v>33</v>
      </c>
    </row>
    <row r="26" spans="1:13" ht="14">
      <c r="A26">
        <v>0</v>
      </c>
      <c r="B26" s="49">
        <f t="shared" ca="1" si="0"/>
        <v>0.20416699795207172</v>
      </c>
      <c r="C26" s="10">
        <f t="shared" ca="1" si="1"/>
        <v>89</v>
      </c>
      <c r="D26" s="7">
        <f t="shared" ca="1" si="2"/>
        <v>663</v>
      </c>
      <c r="E26" s="7">
        <f t="shared" ca="1" si="3"/>
        <v>1</v>
      </c>
      <c r="F26" s="7">
        <f t="shared" ca="1" si="4"/>
        <v>-3.5180795757326568E-3</v>
      </c>
      <c r="G26" s="9">
        <v>1</v>
      </c>
      <c r="H26" s="55">
        <f t="shared" ca="1" si="5"/>
        <v>719808723.94944394</v>
      </c>
      <c r="I26" s="55"/>
      <c r="J26" s="56" t="str">
        <f t="shared" si="6"/>
        <v>.false.</v>
      </c>
      <c r="L26" s="53">
        <f ca="1">SUM(L14:L24)</f>
        <v>86</v>
      </c>
      <c r="M26" t="s">
        <v>34</v>
      </c>
    </row>
    <row r="27" spans="1:13" ht="14">
      <c r="A27">
        <v>0</v>
      </c>
      <c r="B27" s="49">
        <f t="shared" ca="1" si="0"/>
        <v>0.72406403452021817</v>
      </c>
      <c r="C27" s="10">
        <f t="shared" ca="1" si="1"/>
        <v>32</v>
      </c>
      <c r="D27" s="7">
        <f t="shared" ca="1" si="2"/>
        <v>314</v>
      </c>
      <c r="E27" s="7">
        <f t="shared" ca="1" si="3"/>
        <v>1</v>
      </c>
      <c r="F27" s="7">
        <f t="shared" ca="1" si="4"/>
        <v>-1.9715823135875129E-4</v>
      </c>
      <c r="G27" s="9">
        <v>1</v>
      </c>
      <c r="H27" s="55">
        <f t="shared" ca="1" si="5"/>
        <v>340904885.85237616</v>
      </c>
      <c r="I27" s="55"/>
      <c r="J27" s="56" t="str">
        <f t="shared" si="6"/>
        <v>.false.</v>
      </c>
    </row>
    <row r="28" spans="1:13" ht="14">
      <c r="A28">
        <v>0</v>
      </c>
      <c r="B28" s="49">
        <f t="shared" ca="1" si="0"/>
        <v>7.3867133376018024E-2</v>
      </c>
      <c r="C28" s="10">
        <f t="shared" ca="1" si="1"/>
        <v>17</v>
      </c>
      <c r="D28" s="7">
        <f t="shared" ca="1" si="2"/>
        <v>881</v>
      </c>
      <c r="E28" s="7">
        <f t="shared" ca="1" si="3"/>
        <v>1</v>
      </c>
      <c r="F28" s="7">
        <f t="shared" ca="1" si="4"/>
        <v>-1.7286987626397261E-2</v>
      </c>
      <c r="G28" s="9">
        <v>1</v>
      </c>
      <c r="H28" s="55">
        <f t="shared" ca="1" si="5"/>
        <v>956487912.21638024</v>
      </c>
      <c r="I28" s="55"/>
      <c r="J28" s="56" t="str">
        <f t="shared" si="6"/>
        <v>.false.</v>
      </c>
    </row>
    <row r="29" spans="1:13" ht="14">
      <c r="A29">
        <v>0</v>
      </c>
      <c r="B29" s="49">
        <f t="shared" ca="1" si="0"/>
        <v>0.69299085899979984</v>
      </c>
      <c r="C29" s="10">
        <f t="shared" ca="1" si="1"/>
        <v>82</v>
      </c>
      <c r="D29" s="7">
        <f t="shared" ca="1" si="2"/>
        <v>116</v>
      </c>
      <c r="E29" s="7">
        <f t="shared" ca="1" si="3"/>
        <v>1</v>
      </c>
      <c r="F29" s="7">
        <f t="shared" ca="1" si="4"/>
        <v>-2.2250970112858633E-4</v>
      </c>
      <c r="G29" s="9">
        <v>1</v>
      </c>
      <c r="H29" s="55">
        <f t="shared" ca="1" si="5"/>
        <v>125939384.58240648</v>
      </c>
      <c r="I29" s="55"/>
      <c r="J29" s="56" t="str">
        <f t="shared" si="6"/>
        <v>.false.</v>
      </c>
    </row>
    <row r="30" spans="1:13" ht="14">
      <c r="A30">
        <v>0</v>
      </c>
      <c r="B30" s="49">
        <f t="shared" ca="1" si="0"/>
        <v>0.36752444276020302</v>
      </c>
      <c r="C30" s="10">
        <f t="shared" ca="1" si="1"/>
        <v>27</v>
      </c>
      <c r="D30" s="7">
        <f t="shared" ca="1" si="2"/>
        <v>477</v>
      </c>
      <c r="E30" s="7">
        <f t="shared" ca="1" si="3"/>
        <v>1</v>
      </c>
      <c r="F30" s="7">
        <f t="shared" ca="1" si="4"/>
        <v>-1.0684959718025035E-3</v>
      </c>
      <c r="G30" s="9">
        <v>1</v>
      </c>
      <c r="H30" s="55">
        <f t="shared" ca="1" si="5"/>
        <v>517871434.87765419</v>
      </c>
      <c r="I30" s="55"/>
      <c r="J30" s="56" t="str">
        <f t="shared" si="6"/>
        <v>.false.</v>
      </c>
    </row>
    <row r="31" spans="1:13" ht="14">
      <c r="A31">
        <v>0</v>
      </c>
      <c r="B31" s="49">
        <f t="shared" ca="1" si="0"/>
        <v>0.63594223732793675</v>
      </c>
      <c r="C31" s="10">
        <f t="shared" ca="1" si="1"/>
        <v>93</v>
      </c>
      <c r="D31" s="7">
        <f t="shared" ca="1" si="2"/>
        <v>317</v>
      </c>
      <c r="E31" s="7">
        <f t="shared" ca="1" si="3"/>
        <v>2</v>
      </c>
      <c r="F31" s="7">
        <f t="shared" ca="1" si="4"/>
        <v>-2.806031673897282E-4</v>
      </c>
      <c r="G31" s="9">
        <v>1</v>
      </c>
      <c r="H31" s="55">
        <f t="shared" ca="1" si="5"/>
        <v>344161938.90192115</v>
      </c>
      <c r="I31" s="55"/>
      <c r="J31" s="56" t="str">
        <f t="shared" si="6"/>
        <v>.false.</v>
      </c>
    </row>
    <row r="32" spans="1:13" ht="14">
      <c r="A32">
        <v>0</v>
      </c>
      <c r="B32" s="49">
        <f t="shared" ca="1" si="0"/>
        <v>0.46244714263661546</v>
      </c>
      <c r="C32" s="10">
        <f t="shared" ca="1" si="1"/>
        <v>98</v>
      </c>
      <c r="D32" s="7">
        <f t="shared" ca="1" si="2"/>
        <v>276</v>
      </c>
      <c r="E32" s="7">
        <f t="shared" ca="1" si="3"/>
        <v>2</v>
      </c>
      <c r="F32" s="7">
        <f t="shared" ca="1" si="4"/>
        <v>-6.2808569638399898E-4</v>
      </c>
      <c r="G32" s="9">
        <v>1</v>
      </c>
      <c r="H32" s="55">
        <f t="shared" ca="1" si="5"/>
        <v>299648880.55813956</v>
      </c>
      <c r="I32" s="55"/>
      <c r="J32" s="56" t="str">
        <f t="shared" si="6"/>
        <v>.false.</v>
      </c>
    </row>
    <row r="33" spans="1:10" ht="14">
      <c r="A33">
        <v>0</v>
      </c>
      <c r="B33" s="49">
        <f t="shared" ca="1" si="0"/>
        <v>0.63352743796827782</v>
      </c>
      <c r="C33" s="10">
        <f t="shared" ca="1" si="1"/>
        <v>31</v>
      </c>
      <c r="D33" s="7">
        <f t="shared" ca="1" si="2"/>
        <v>262</v>
      </c>
      <c r="E33" s="7">
        <f t="shared" ca="1" si="3"/>
        <v>2</v>
      </c>
      <c r="F33" s="7">
        <f t="shared" ca="1" si="4"/>
        <v>-2.8345825734261705E-4</v>
      </c>
      <c r="G33" s="9">
        <v>1</v>
      </c>
      <c r="H33" s="55">
        <f t="shared" ca="1" si="5"/>
        <v>284449299.66026288</v>
      </c>
      <c r="I33" s="55"/>
      <c r="J33" s="56" t="str">
        <f t="shared" si="6"/>
        <v>.false.</v>
      </c>
    </row>
    <row r="34" spans="1:10" ht="14">
      <c r="A34">
        <v>0</v>
      </c>
      <c r="B34" s="49">
        <f t="shared" ca="1" si="0"/>
        <v>0.1301124821662144</v>
      </c>
      <c r="C34" s="10">
        <f t="shared" ca="1" si="1"/>
        <v>43</v>
      </c>
      <c r="D34" s="7">
        <f t="shared" ca="1" si="2"/>
        <v>414</v>
      </c>
      <c r="E34" s="7">
        <f t="shared" ca="1" si="3"/>
        <v>1</v>
      </c>
      <c r="F34" s="7">
        <f t="shared" ca="1" si="4"/>
        <v>-7.6042430273756652E-3</v>
      </c>
      <c r="G34" s="9">
        <v>1</v>
      </c>
      <c r="H34" s="55">
        <f t="shared" ca="1" si="5"/>
        <v>449473320.83720928</v>
      </c>
      <c r="I34" s="55"/>
      <c r="J34" s="56" t="str">
        <f t="shared" si="6"/>
        <v>.false.</v>
      </c>
    </row>
    <row r="35" spans="1:10" ht="14">
      <c r="A35">
        <v>0</v>
      </c>
      <c r="B35" s="49">
        <f t="shared" ca="1" si="0"/>
        <v>4.9334567876067381E-2</v>
      </c>
      <c r="C35" s="10">
        <f t="shared" ca="1" si="1"/>
        <v>23</v>
      </c>
      <c r="D35" s="7">
        <f t="shared" ca="1" si="2"/>
        <v>103</v>
      </c>
      <c r="E35" s="7">
        <f t="shared" ca="1" si="3"/>
        <v>2</v>
      </c>
      <c r="F35" s="7">
        <f t="shared" ca="1" si="4"/>
        <v>-2.8492399546732314E-2</v>
      </c>
      <c r="G35" s="9">
        <v>1</v>
      </c>
      <c r="H35" s="55">
        <f t="shared" ca="1" si="5"/>
        <v>111825488.03437816</v>
      </c>
      <c r="I35" s="55"/>
      <c r="J35" s="56" t="str">
        <f t="shared" si="6"/>
        <v>.false.</v>
      </c>
    </row>
    <row r="36" spans="1:10" ht="14">
      <c r="A36">
        <v>0</v>
      </c>
      <c r="B36" s="49">
        <f t="shared" ca="1" si="0"/>
        <v>0.42358936728802443</v>
      </c>
      <c r="C36" s="10">
        <f t="shared" ca="1" si="1"/>
        <v>19</v>
      </c>
      <c r="D36" s="7">
        <f t="shared" ca="1" si="2"/>
        <v>741</v>
      </c>
      <c r="E36" s="7">
        <f t="shared" ca="1" si="3"/>
        <v>1</v>
      </c>
      <c r="F36" s="7">
        <f t="shared" ca="1" si="4"/>
        <v>-7.7306525213080568E-4</v>
      </c>
      <c r="G36" s="9">
        <v>1</v>
      </c>
      <c r="H36" s="55">
        <f t="shared" ca="1" si="5"/>
        <v>804492103.2376138</v>
      </c>
      <c r="I36" s="55"/>
      <c r="J36" s="56" t="str">
        <f t="shared" si="6"/>
        <v>.false.</v>
      </c>
    </row>
    <row r="37" spans="1:10" ht="14">
      <c r="A37">
        <v>0</v>
      </c>
      <c r="B37" s="49">
        <f t="shared" ca="1" si="0"/>
        <v>0.65000128254867207</v>
      </c>
      <c r="C37" s="10">
        <f t="shared" ca="1" si="1"/>
        <v>83</v>
      </c>
      <c r="D37" s="7">
        <f t="shared" ca="1" si="2"/>
        <v>20</v>
      </c>
      <c r="E37" s="7">
        <f t="shared" ca="1" si="3"/>
        <v>1</v>
      </c>
      <c r="F37" s="7">
        <f t="shared" ca="1" si="4"/>
        <v>-2.6467736799887042E-4</v>
      </c>
      <c r="G37" s="9">
        <v>1</v>
      </c>
      <c r="H37" s="55">
        <f t="shared" ca="1" si="5"/>
        <v>21713686.99696663</v>
      </c>
      <c r="I37" s="55"/>
      <c r="J37" s="56" t="str">
        <f t="shared" si="6"/>
        <v>.false.</v>
      </c>
    </row>
    <row r="38" spans="1:10" ht="14">
      <c r="A38">
        <v>0</v>
      </c>
      <c r="B38" s="49">
        <f t="shared" ca="1" si="0"/>
        <v>0.84126822691447489</v>
      </c>
      <c r="C38" s="10">
        <f t="shared" ca="1" si="1"/>
        <v>41</v>
      </c>
      <c r="D38" s="7">
        <f t="shared" ca="1" si="2"/>
        <v>852</v>
      </c>
      <c r="E38" s="7">
        <f t="shared" ca="1" si="3"/>
        <v>1</v>
      </c>
      <c r="F38" s="7">
        <f t="shared" ca="1" si="4"/>
        <v>-1.2863137304000712E-4</v>
      </c>
      <c r="G38" s="9">
        <v>1</v>
      </c>
      <c r="H38" s="55">
        <f t="shared" ca="1" si="5"/>
        <v>925003066.07077861</v>
      </c>
      <c r="I38" s="55"/>
      <c r="J38" s="56" t="str">
        <f t="shared" si="6"/>
        <v>.false.</v>
      </c>
    </row>
    <row r="39" spans="1:10" ht="14">
      <c r="A39">
        <v>0</v>
      </c>
      <c r="B39" s="49">
        <f t="shared" ca="1" si="0"/>
        <v>0.55798789808146343</v>
      </c>
      <c r="C39" s="10">
        <f t="shared" ca="1" si="1"/>
        <v>64</v>
      </c>
      <c r="D39" s="7">
        <f t="shared" ca="1" si="2"/>
        <v>331</v>
      </c>
      <c r="E39" s="7">
        <f t="shared" ca="1" si="3"/>
        <v>2</v>
      </c>
      <c r="F39" s="7">
        <f t="shared" ca="1" si="4"/>
        <v>-3.945807533421139E-4</v>
      </c>
      <c r="G39" s="9">
        <v>1</v>
      </c>
      <c r="H39" s="55">
        <f t="shared" ca="1" si="5"/>
        <v>359361519.79979777</v>
      </c>
      <c r="I39" s="55"/>
      <c r="J39" s="56" t="str">
        <f t="shared" si="6"/>
        <v>.false.</v>
      </c>
    </row>
    <row r="40" spans="1:10" ht="14">
      <c r="A40">
        <v>0</v>
      </c>
      <c r="B40" s="49">
        <f t="shared" ca="1" si="0"/>
        <v>0.49564623366211646</v>
      </c>
      <c r="C40" s="10">
        <f t="shared" ca="1" si="1"/>
        <v>21</v>
      </c>
      <c r="D40" s="7">
        <f t="shared" ca="1" si="2"/>
        <v>175</v>
      </c>
      <c r="E40" s="7">
        <f t="shared" ca="1" si="3"/>
        <v>1</v>
      </c>
      <c r="F40" s="7">
        <f t="shared" ca="1" si="4"/>
        <v>-5.3079281551698671E-4</v>
      </c>
      <c r="G40" s="9">
        <v>1</v>
      </c>
      <c r="H40" s="55">
        <f t="shared" ca="1" si="5"/>
        <v>189994761.22345805</v>
      </c>
      <c r="I40" s="55"/>
      <c r="J40" s="56" t="str">
        <f t="shared" si="6"/>
        <v>.false.</v>
      </c>
    </row>
    <row r="41" spans="1:10" ht="14">
      <c r="A41">
        <v>0</v>
      </c>
      <c r="B41" s="49">
        <f t="shared" ca="1" si="0"/>
        <v>9.0086411917318365E-2</v>
      </c>
      <c r="C41" s="10">
        <f t="shared" ca="1" si="1"/>
        <v>14</v>
      </c>
      <c r="D41" s="7">
        <f t="shared" ca="1" si="2"/>
        <v>848</v>
      </c>
      <c r="E41" s="7">
        <f t="shared" ca="1" si="3"/>
        <v>2</v>
      </c>
      <c r="F41" s="7">
        <f t="shared" ca="1" si="4"/>
        <v>-1.3184798799635414E-2</v>
      </c>
      <c r="G41" s="9">
        <v>1</v>
      </c>
      <c r="H41" s="55">
        <f t="shared" ca="1" si="5"/>
        <v>920660328.67138529</v>
      </c>
      <c r="I41" s="55"/>
      <c r="J41" s="56" t="str">
        <f t="shared" si="6"/>
        <v>.false.</v>
      </c>
    </row>
    <row r="42" spans="1:10" ht="14">
      <c r="A42">
        <v>0</v>
      </c>
      <c r="B42" s="49">
        <f t="shared" ca="1" si="0"/>
        <v>2.4680679969519947E-2</v>
      </c>
      <c r="C42" s="10">
        <f t="shared" ca="1" si="1"/>
        <v>39</v>
      </c>
      <c r="D42" s="7">
        <f t="shared" ca="1" si="2"/>
        <v>677</v>
      </c>
      <c r="E42" s="7">
        <f t="shared" ca="1" si="3"/>
        <v>2</v>
      </c>
      <c r="F42" s="7">
        <f t="shared" ca="1" si="4"/>
        <v>-5.8434916014323955E-2</v>
      </c>
      <c r="G42" s="9">
        <v>1</v>
      </c>
      <c r="H42" s="55">
        <f t="shared" ca="1" si="5"/>
        <v>735008304.84732056</v>
      </c>
      <c r="I42" s="55"/>
      <c r="J42" s="56" t="str">
        <f t="shared" si="6"/>
        <v>.false.</v>
      </c>
    </row>
    <row r="43" spans="1:10" ht="14">
      <c r="A43">
        <v>0</v>
      </c>
      <c r="B43" s="49">
        <f t="shared" ca="1" si="0"/>
        <v>0.72181217875228698</v>
      </c>
      <c r="C43" s="10">
        <f t="shared" ca="1" si="1"/>
        <v>54</v>
      </c>
      <c r="D43" s="7">
        <f t="shared" ca="1" si="2"/>
        <v>54</v>
      </c>
      <c r="E43" s="7">
        <f t="shared" ca="1" si="3"/>
        <v>1</v>
      </c>
      <c r="F43" s="7">
        <f t="shared" ca="1" si="4"/>
        <v>-1.9887048717405346E-4</v>
      </c>
      <c r="G43" s="9">
        <v>1</v>
      </c>
      <c r="H43" s="55">
        <f t="shared" ca="1" si="5"/>
        <v>58626954.891809911</v>
      </c>
      <c r="I43" s="55"/>
      <c r="J43" s="56" t="str">
        <f t="shared" si="6"/>
        <v>.false.</v>
      </c>
    </row>
    <row r="44" spans="1:10" ht="14">
      <c r="A44">
        <v>0</v>
      </c>
      <c r="B44" s="49">
        <f t="shared" ca="1" si="0"/>
        <v>0.71266141599063748</v>
      </c>
      <c r="C44" s="10">
        <f t="shared" ca="1" si="1"/>
        <v>45</v>
      </c>
      <c r="D44" s="7">
        <f t="shared" ca="1" si="2"/>
        <v>150</v>
      </c>
      <c r="E44" s="7">
        <f t="shared" ca="1" si="3"/>
        <v>2</v>
      </c>
      <c r="F44" s="7">
        <f t="shared" ca="1" si="4"/>
        <v>-2.0602166917857567E-4</v>
      </c>
      <c r="G44" s="9">
        <v>1</v>
      </c>
      <c r="H44" s="55">
        <f t="shared" ca="1" si="5"/>
        <v>162852652.47724974</v>
      </c>
      <c r="I44" s="55"/>
      <c r="J44" s="56" t="str">
        <f t="shared" si="6"/>
        <v>.false.</v>
      </c>
    </row>
    <row r="45" spans="1:10" ht="14">
      <c r="A45">
        <v>0</v>
      </c>
      <c r="B45" s="49">
        <f t="shared" ca="1" si="0"/>
        <v>0.33487931870934529</v>
      </c>
      <c r="C45" s="10">
        <f t="shared" ca="1" si="1"/>
        <v>48</v>
      </c>
      <c r="D45" s="7">
        <f t="shared" ca="1" si="2"/>
        <v>77</v>
      </c>
      <c r="E45" s="7">
        <f t="shared" ca="1" si="3"/>
        <v>1</v>
      </c>
      <c r="F45" s="7">
        <f t="shared" ca="1" si="4"/>
        <v>-1.310396803995939E-3</v>
      </c>
      <c r="G45" s="9">
        <v>1</v>
      </c>
      <c r="H45" s="55">
        <f t="shared" ca="1" si="5"/>
        <v>83597694.938321531</v>
      </c>
      <c r="I45" s="55"/>
      <c r="J45" s="56" t="str">
        <f t="shared" si="6"/>
        <v>.false.</v>
      </c>
    </row>
    <row r="46" spans="1:10" ht="14">
      <c r="A46">
        <v>0</v>
      </c>
      <c r="B46" s="49">
        <f t="shared" ref="B46:B77" ca="1" si="10">RAND()</f>
        <v>0.51795776713947073</v>
      </c>
      <c r="C46" s="10">
        <f t="shared" ref="C46:C77" ca="1" si="11">RANDBETWEEN(1,pop_size)</f>
        <v>8</v>
      </c>
      <c r="D46" s="7">
        <f t="shared" ref="D46:D77" ca="1" si="12">RANDBETWEEN(1,num_linkage_subunits)</f>
        <v>256</v>
      </c>
      <c r="E46" s="7">
        <f t="shared" ref="E46:E77" ca="1" si="13">RANDBETWEEN(1,2)</f>
        <v>2</v>
      </c>
      <c r="F46" s="7">
        <f t="shared" ref="F46:F77" ca="1" si="14">IF(A46,max_fav_fitness_gain*EXP(-alpha_fav*B46^gamma_fav),-EXP(-alpha_del*B46^gamma_del))</f>
        <v>-4.7603566014087131E-4</v>
      </c>
      <c r="G46" s="9">
        <v>1</v>
      </c>
      <c r="H46" s="55">
        <f t="shared" ref="H46:H77" ca="1" si="15">$G46*(($D46-1)*lb_modulo+lb_modulo*$G46)</f>
        <v>277935193.5611729</v>
      </c>
      <c r="I46" s="55"/>
      <c r="J46" s="56" t="str">
        <f t="shared" ref="J46:J77" si="16">IF(A46,".true.",".false.")</f>
        <v>.false.</v>
      </c>
    </row>
    <row r="47" spans="1:10" ht="14">
      <c r="A47">
        <v>0</v>
      </c>
      <c r="B47" s="49">
        <f t="shared" ca="1" si="10"/>
        <v>0.58913398531311001</v>
      </c>
      <c r="C47" s="10">
        <f t="shared" ca="1" si="11"/>
        <v>82</v>
      </c>
      <c r="D47" s="7">
        <f t="shared" ca="1" si="12"/>
        <v>711</v>
      </c>
      <c r="E47" s="7">
        <f t="shared" ca="1" si="13"/>
        <v>1</v>
      </c>
      <c r="F47" s="7">
        <f t="shared" ca="1" si="14"/>
        <v>-3.4309109996547721E-4</v>
      </c>
      <c r="G47" s="9">
        <v>1</v>
      </c>
      <c r="H47" s="55">
        <f t="shared" ca="1" si="15"/>
        <v>771921572.7421639</v>
      </c>
      <c r="I47" s="55"/>
      <c r="J47" s="56" t="str">
        <f t="shared" si="16"/>
        <v>.false.</v>
      </c>
    </row>
    <row r="48" spans="1:10" ht="14">
      <c r="A48">
        <v>0</v>
      </c>
      <c r="B48" s="49">
        <f t="shared" ca="1" si="10"/>
        <v>0.83878981786308515</v>
      </c>
      <c r="C48" s="10">
        <f t="shared" ca="1" si="11"/>
        <v>47</v>
      </c>
      <c r="D48" s="7">
        <f t="shared" ca="1" si="12"/>
        <v>410</v>
      </c>
      <c r="E48" s="7">
        <f t="shared" ca="1" si="13"/>
        <v>2</v>
      </c>
      <c r="F48" s="7">
        <f t="shared" ca="1" si="14"/>
        <v>-1.2974247518591388E-4</v>
      </c>
      <c r="G48" s="9">
        <v>1</v>
      </c>
      <c r="H48" s="55">
        <f t="shared" ca="1" si="15"/>
        <v>445130583.43781596</v>
      </c>
      <c r="I48" s="55"/>
      <c r="J48" s="56" t="str">
        <f t="shared" si="16"/>
        <v>.false.</v>
      </c>
    </row>
    <row r="49" spans="1:10" ht="14">
      <c r="A49">
        <v>0</v>
      </c>
      <c r="B49" s="49">
        <f t="shared" ca="1" si="10"/>
        <v>0.81327700024427751</v>
      </c>
      <c r="C49" s="10">
        <f t="shared" ca="1" si="11"/>
        <v>58</v>
      </c>
      <c r="D49" s="7">
        <f t="shared" ca="1" si="12"/>
        <v>987</v>
      </c>
      <c r="E49" s="7">
        <f t="shared" ca="1" si="13"/>
        <v>2</v>
      </c>
      <c r="F49" s="7">
        <f t="shared" ca="1" si="14"/>
        <v>-1.4189696653188759E-4</v>
      </c>
      <c r="G49" s="9">
        <v>1</v>
      </c>
      <c r="H49" s="55">
        <f t="shared" ca="1" si="15"/>
        <v>1071570453.3003033</v>
      </c>
      <c r="I49" s="55"/>
      <c r="J49" s="56" t="str">
        <f t="shared" si="16"/>
        <v>.false.</v>
      </c>
    </row>
    <row r="50" spans="1:10" ht="14">
      <c r="A50">
        <v>0</v>
      </c>
      <c r="B50" s="49">
        <f t="shared" ca="1" si="10"/>
        <v>0.26980774268797647</v>
      </c>
      <c r="C50" s="10">
        <f t="shared" ca="1" si="11"/>
        <v>90</v>
      </c>
      <c r="D50" s="7">
        <f t="shared" ca="1" si="12"/>
        <v>958</v>
      </c>
      <c r="E50" s="7">
        <f t="shared" ca="1" si="13"/>
        <v>2</v>
      </c>
      <c r="F50" s="7">
        <f t="shared" ca="1" si="14"/>
        <v>-2.0568329630182673E-3</v>
      </c>
      <c r="G50" s="9">
        <v>1</v>
      </c>
      <c r="H50" s="55">
        <f t="shared" ca="1" si="15"/>
        <v>1040085607.1547018</v>
      </c>
      <c r="I50" s="55"/>
      <c r="J50" s="56" t="str">
        <f t="shared" si="16"/>
        <v>.false.</v>
      </c>
    </row>
    <row r="51" spans="1:10" ht="14">
      <c r="A51">
        <v>0</v>
      </c>
      <c r="B51" s="49">
        <f t="shared" ca="1" si="10"/>
        <v>2.4838982424271405E-2</v>
      </c>
      <c r="C51" s="10">
        <f t="shared" ca="1" si="11"/>
        <v>20</v>
      </c>
      <c r="D51" s="7">
        <f t="shared" ca="1" si="12"/>
        <v>584</v>
      </c>
      <c r="E51" s="7">
        <f t="shared" ca="1" si="13"/>
        <v>1</v>
      </c>
      <c r="F51" s="7">
        <f t="shared" ca="1" si="14"/>
        <v>-5.8090165238842105E-2</v>
      </c>
      <c r="G51" s="9">
        <v>1</v>
      </c>
      <c r="H51" s="55">
        <f t="shared" ca="1" si="15"/>
        <v>634039660.31142569</v>
      </c>
      <c r="I51" s="55"/>
      <c r="J51" s="56" t="str">
        <f t="shared" si="16"/>
        <v>.false.</v>
      </c>
    </row>
    <row r="52" spans="1:10" ht="14">
      <c r="A52">
        <v>0</v>
      </c>
      <c r="B52" s="49">
        <f t="shared" ca="1" si="10"/>
        <v>0.85485520175446106</v>
      </c>
      <c r="C52" s="10">
        <f t="shared" ca="1" si="11"/>
        <v>25</v>
      </c>
      <c r="D52" s="7">
        <f t="shared" ca="1" si="12"/>
        <v>77</v>
      </c>
      <c r="E52" s="7">
        <f t="shared" ca="1" si="13"/>
        <v>1</v>
      </c>
      <c r="F52" s="7">
        <f t="shared" ca="1" si="14"/>
        <v>-1.2274403798166939E-4</v>
      </c>
      <c r="G52" s="9">
        <v>1</v>
      </c>
      <c r="H52" s="55">
        <f t="shared" ca="1" si="15"/>
        <v>83597694.938321531</v>
      </c>
      <c r="I52" s="55"/>
      <c r="J52" s="56" t="str">
        <f t="shared" si="16"/>
        <v>.false.</v>
      </c>
    </row>
    <row r="53" spans="1:10" ht="14">
      <c r="A53">
        <v>0</v>
      </c>
      <c r="B53" s="49">
        <f t="shared" ca="1" si="10"/>
        <v>0.20014295775785396</v>
      </c>
      <c r="C53" s="10">
        <f t="shared" ca="1" si="11"/>
        <v>34</v>
      </c>
      <c r="D53" s="7">
        <f t="shared" ca="1" si="12"/>
        <v>394</v>
      </c>
      <c r="E53" s="7">
        <f t="shared" ca="1" si="13"/>
        <v>2</v>
      </c>
      <c r="F53" s="7">
        <f t="shared" ca="1" si="14"/>
        <v>-3.648848993165513E-3</v>
      </c>
      <c r="G53" s="9">
        <v>1</v>
      </c>
      <c r="H53" s="55">
        <f t="shared" ca="1" si="15"/>
        <v>427759633.84024268</v>
      </c>
      <c r="I53" s="55"/>
      <c r="J53" s="56" t="str">
        <f t="shared" si="16"/>
        <v>.false.</v>
      </c>
    </row>
    <row r="54" spans="1:10" ht="14">
      <c r="A54">
        <v>0</v>
      </c>
      <c r="B54" s="49">
        <f t="shared" ca="1" si="10"/>
        <v>0.6839545325368025</v>
      </c>
      <c r="C54" s="10">
        <f t="shared" ca="1" si="11"/>
        <v>11</v>
      </c>
      <c r="D54" s="7">
        <f t="shared" ca="1" si="12"/>
        <v>348</v>
      </c>
      <c r="E54" s="7">
        <f t="shared" ca="1" si="13"/>
        <v>1</v>
      </c>
      <c r="F54" s="7">
        <f t="shared" ca="1" si="14"/>
        <v>-2.3063420413549235E-4</v>
      </c>
      <c r="G54" s="9">
        <v>1</v>
      </c>
      <c r="H54" s="55">
        <f t="shared" ca="1" si="15"/>
        <v>377818153.74721938</v>
      </c>
      <c r="I54" s="55"/>
      <c r="J54" s="56" t="str">
        <f t="shared" si="16"/>
        <v>.false.</v>
      </c>
    </row>
    <row r="55" spans="1:10" ht="14">
      <c r="A55">
        <v>0</v>
      </c>
      <c r="B55" s="49">
        <f t="shared" ca="1" si="10"/>
        <v>0.42662264570768527</v>
      </c>
      <c r="C55" s="10">
        <f t="shared" ca="1" si="11"/>
        <v>24</v>
      </c>
      <c r="D55" s="7">
        <f t="shared" ca="1" si="12"/>
        <v>780</v>
      </c>
      <c r="E55" s="7">
        <f t="shared" ca="1" si="13"/>
        <v>1</v>
      </c>
      <c r="F55" s="7">
        <f t="shared" ca="1" si="14"/>
        <v>-7.6028973072736451E-4</v>
      </c>
      <c r="G55" s="9">
        <v>1</v>
      </c>
      <c r="H55" s="55">
        <f t="shared" ca="1" si="15"/>
        <v>846833792.88169873</v>
      </c>
      <c r="I55" s="55"/>
      <c r="J55" s="56" t="str">
        <f t="shared" si="16"/>
        <v>.false.</v>
      </c>
    </row>
    <row r="56" spans="1:10" ht="14">
      <c r="A56">
        <v>0</v>
      </c>
      <c r="B56" s="49">
        <f t="shared" ca="1" si="10"/>
        <v>0.21197882654263545</v>
      </c>
      <c r="C56" s="10">
        <f t="shared" ca="1" si="11"/>
        <v>14</v>
      </c>
      <c r="D56" s="7">
        <f t="shared" ca="1" si="12"/>
        <v>421</v>
      </c>
      <c r="E56" s="7">
        <f t="shared" ca="1" si="13"/>
        <v>2</v>
      </c>
      <c r="F56" s="7">
        <f t="shared" ca="1" si="14"/>
        <v>-3.2819149812533615E-3</v>
      </c>
      <c r="G56" s="9">
        <v>1</v>
      </c>
      <c r="H56" s="55">
        <f t="shared" ca="1" si="15"/>
        <v>457073111.28614759</v>
      </c>
      <c r="I56" s="55"/>
      <c r="J56" s="56" t="str">
        <f t="shared" si="16"/>
        <v>.false.</v>
      </c>
    </row>
    <row r="57" spans="1:10" ht="14">
      <c r="A57">
        <v>0</v>
      </c>
      <c r="B57" s="49">
        <f t="shared" ca="1" si="10"/>
        <v>0.93840618257562658</v>
      </c>
      <c r="C57" s="10">
        <f t="shared" ca="1" si="11"/>
        <v>21</v>
      </c>
      <c r="D57" s="7">
        <f t="shared" ca="1" si="12"/>
        <v>976</v>
      </c>
      <c r="E57" s="7">
        <f t="shared" ca="1" si="13"/>
        <v>2</v>
      </c>
      <c r="F57" s="7">
        <f t="shared" ca="1" si="14"/>
        <v>-9.2992349400330046E-5</v>
      </c>
      <c r="G57" s="9">
        <v>1</v>
      </c>
      <c r="H57" s="55">
        <f t="shared" ca="1" si="15"/>
        <v>1059627925.4519718</v>
      </c>
      <c r="I57" s="55"/>
      <c r="J57" s="56" t="str">
        <f t="shared" si="16"/>
        <v>.false.</v>
      </c>
    </row>
    <row r="58" spans="1:10" ht="14">
      <c r="A58">
        <v>0</v>
      </c>
      <c r="B58" s="49">
        <f t="shared" ca="1" si="10"/>
        <v>0.23357303979890998</v>
      </c>
      <c r="C58" s="10">
        <f t="shared" ca="1" si="11"/>
        <v>9</v>
      </c>
      <c r="D58" s="7">
        <f t="shared" ca="1" si="12"/>
        <v>678</v>
      </c>
      <c r="E58" s="7">
        <f t="shared" ca="1" si="13"/>
        <v>1</v>
      </c>
      <c r="F58" s="7">
        <f t="shared" ca="1" si="14"/>
        <v>-2.7316805070498225E-3</v>
      </c>
      <c r="G58" s="9">
        <v>1</v>
      </c>
      <c r="H58" s="55">
        <f t="shared" ca="1" si="15"/>
        <v>736093989.19716895</v>
      </c>
      <c r="I58" s="55"/>
      <c r="J58" s="56" t="str">
        <f t="shared" si="16"/>
        <v>.false.</v>
      </c>
    </row>
    <row r="59" spans="1:10" ht="14">
      <c r="A59">
        <v>0</v>
      </c>
      <c r="B59" s="49">
        <f t="shared" ca="1" si="10"/>
        <v>0.65306247045298316</v>
      </c>
      <c r="C59" s="10">
        <f t="shared" ca="1" si="11"/>
        <v>90</v>
      </c>
      <c r="D59" s="7">
        <f t="shared" ca="1" si="12"/>
        <v>4</v>
      </c>
      <c r="E59" s="7">
        <f t="shared" ca="1" si="13"/>
        <v>1</v>
      </c>
      <c r="F59" s="7">
        <f t="shared" ca="1" si="14"/>
        <v>-2.6136096405038068E-4</v>
      </c>
      <c r="G59" s="9">
        <v>1</v>
      </c>
      <c r="H59" s="55">
        <f t="shared" ca="1" si="15"/>
        <v>4342737.3993933266</v>
      </c>
      <c r="I59" s="55"/>
      <c r="J59" s="56" t="str">
        <f t="shared" si="16"/>
        <v>.false.</v>
      </c>
    </row>
    <row r="60" spans="1:10" ht="14">
      <c r="A60">
        <v>0</v>
      </c>
      <c r="B60" s="49">
        <f t="shared" ca="1" si="10"/>
        <v>0.26763153812565899</v>
      </c>
      <c r="C60" s="10">
        <f t="shared" ca="1" si="11"/>
        <v>59</v>
      </c>
      <c r="D60" s="7">
        <f t="shared" ca="1" si="12"/>
        <v>250</v>
      </c>
      <c r="E60" s="7">
        <f t="shared" ca="1" si="13"/>
        <v>2</v>
      </c>
      <c r="F60" s="7">
        <f t="shared" ca="1" si="14"/>
        <v>-2.0906123687332123E-3</v>
      </c>
      <c r="G60" s="9">
        <v>1</v>
      </c>
      <c r="H60" s="55">
        <f t="shared" ca="1" si="15"/>
        <v>271421087.46208292</v>
      </c>
      <c r="I60" s="55"/>
      <c r="J60" s="56" t="str">
        <f t="shared" si="16"/>
        <v>.false.</v>
      </c>
    </row>
    <row r="61" spans="1:10" ht="14">
      <c r="A61">
        <v>0</v>
      </c>
      <c r="B61" s="49">
        <f t="shared" ca="1" si="10"/>
        <v>0.50417431483230279</v>
      </c>
      <c r="C61" s="10">
        <f t="shared" ca="1" si="11"/>
        <v>44</v>
      </c>
      <c r="D61" s="7">
        <f t="shared" ca="1" si="12"/>
        <v>379</v>
      </c>
      <c r="E61" s="7">
        <f t="shared" ca="1" si="13"/>
        <v>2</v>
      </c>
      <c r="F61" s="7">
        <f t="shared" ca="1" si="14"/>
        <v>-5.0896151195847696E-4</v>
      </c>
      <c r="G61" s="9">
        <v>1</v>
      </c>
      <c r="H61" s="55">
        <f t="shared" ca="1" si="15"/>
        <v>411474368.59251767</v>
      </c>
      <c r="I61" s="55"/>
      <c r="J61" s="56" t="str">
        <f t="shared" si="16"/>
        <v>.false.</v>
      </c>
    </row>
    <row r="62" spans="1:10" ht="14">
      <c r="A62">
        <v>0</v>
      </c>
      <c r="B62" s="49">
        <f t="shared" ca="1" si="10"/>
        <v>0.32992667127539721</v>
      </c>
      <c r="C62" s="10">
        <f t="shared" ca="1" si="11"/>
        <v>32</v>
      </c>
      <c r="D62" s="7">
        <f t="shared" ca="1" si="12"/>
        <v>485</v>
      </c>
      <c r="E62" s="7">
        <f t="shared" ca="1" si="13"/>
        <v>2</v>
      </c>
      <c r="F62" s="7">
        <f t="shared" ca="1" si="14"/>
        <v>-1.3531681261933681E-3</v>
      </c>
      <c r="G62" s="9">
        <v>1</v>
      </c>
      <c r="H62" s="55">
        <f t="shared" ca="1" si="15"/>
        <v>526556909.67644083</v>
      </c>
      <c r="I62" s="55"/>
      <c r="J62" s="56" t="str">
        <f t="shared" si="16"/>
        <v>.false.</v>
      </c>
    </row>
    <row r="63" spans="1:10" ht="14">
      <c r="A63">
        <v>0</v>
      </c>
      <c r="B63" s="49">
        <f t="shared" ca="1" si="10"/>
        <v>0.44043796103620692</v>
      </c>
      <c r="C63" s="10">
        <f t="shared" ca="1" si="11"/>
        <v>65</v>
      </c>
      <c r="D63" s="7">
        <f t="shared" ca="1" si="12"/>
        <v>498</v>
      </c>
      <c r="E63" s="7">
        <f t="shared" ca="1" si="13"/>
        <v>1</v>
      </c>
      <c r="F63" s="7">
        <f t="shared" ca="1" si="14"/>
        <v>-7.0542260095855704E-4</v>
      </c>
      <c r="G63" s="9">
        <v>1</v>
      </c>
      <c r="H63" s="55">
        <f t="shared" ca="1" si="15"/>
        <v>540670806.22446918</v>
      </c>
      <c r="I63" s="55"/>
      <c r="J63" s="56" t="str">
        <f t="shared" si="16"/>
        <v>.false.</v>
      </c>
    </row>
    <row r="64" spans="1:10" ht="14">
      <c r="A64">
        <v>0</v>
      </c>
      <c r="B64" s="49">
        <f t="shared" ca="1" si="10"/>
        <v>0.4590648013995734</v>
      </c>
      <c r="C64" s="10">
        <f t="shared" ca="1" si="11"/>
        <v>80</v>
      </c>
      <c r="D64" s="7">
        <f t="shared" ca="1" si="12"/>
        <v>275</v>
      </c>
      <c r="E64" s="7">
        <f t="shared" ca="1" si="13"/>
        <v>2</v>
      </c>
      <c r="F64" s="7">
        <f t="shared" ca="1" si="14"/>
        <v>-6.3923735796610876E-4</v>
      </c>
      <c r="G64" s="9">
        <v>1</v>
      </c>
      <c r="H64" s="55">
        <f t="shared" ca="1" si="15"/>
        <v>298563196.20829117</v>
      </c>
      <c r="I64" s="55"/>
      <c r="J64" s="56" t="str">
        <f t="shared" si="16"/>
        <v>.false.</v>
      </c>
    </row>
    <row r="65" spans="1:10" ht="14">
      <c r="A65">
        <v>0</v>
      </c>
      <c r="B65" s="49">
        <f t="shared" ca="1" si="10"/>
        <v>8.9378662132438169E-2</v>
      </c>
      <c r="C65" s="10">
        <f t="shared" ca="1" si="11"/>
        <v>16</v>
      </c>
      <c r="D65" s="7">
        <f t="shared" ca="1" si="12"/>
        <v>693</v>
      </c>
      <c r="E65" s="7">
        <f t="shared" ca="1" si="13"/>
        <v>2</v>
      </c>
      <c r="F65" s="7">
        <f t="shared" ca="1" si="14"/>
        <v>-1.3331978146517466E-2</v>
      </c>
      <c r="G65" s="9">
        <v>1</v>
      </c>
      <c r="H65" s="55">
        <f t="shared" ca="1" si="15"/>
        <v>752379254.44489384</v>
      </c>
      <c r="I65" s="55"/>
      <c r="J65" s="56" t="str">
        <f t="shared" si="16"/>
        <v>.false.</v>
      </c>
    </row>
    <row r="66" spans="1:10" ht="14">
      <c r="A66">
        <v>0</v>
      </c>
      <c r="B66" s="49">
        <f t="shared" ca="1" si="10"/>
        <v>0.65617355401145983</v>
      </c>
      <c r="C66" s="10">
        <f t="shared" ca="1" si="11"/>
        <v>43</v>
      </c>
      <c r="D66" s="7">
        <f t="shared" ca="1" si="12"/>
        <v>534</v>
      </c>
      <c r="E66" s="7">
        <f t="shared" ca="1" si="13"/>
        <v>1</v>
      </c>
      <c r="F66" s="7">
        <f t="shared" ca="1" si="14"/>
        <v>-2.5804359953409431E-4</v>
      </c>
      <c r="G66" s="9">
        <v>1</v>
      </c>
      <c r="H66" s="55">
        <f t="shared" ca="1" si="15"/>
        <v>579755442.81900918</v>
      </c>
      <c r="I66" s="55"/>
      <c r="J66" s="56" t="str">
        <f t="shared" si="16"/>
        <v>.false.</v>
      </c>
    </row>
    <row r="67" spans="1:10" ht="14">
      <c r="A67">
        <v>0</v>
      </c>
      <c r="B67" s="49">
        <f t="shared" ca="1" si="10"/>
        <v>7.4750499016151939E-2</v>
      </c>
      <c r="C67" s="10">
        <f t="shared" ca="1" si="11"/>
        <v>67</v>
      </c>
      <c r="D67" s="7">
        <f t="shared" ca="1" si="12"/>
        <v>869</v>
      </c>
      <c r="E67" s="7">
        <f t="shared" ca="1" si="13"/>
        <v>2</v>
      </c>
      <c r="F67" s="7">
        <f t="shared" ca="1" si="14"/>
        <v>-1.7017106092667454E-2</v>
      </c>
      <c r="G67" s="9">
        <v>1</v>
      </c>
      <c r="H67" s="55">
        <f t="shared" ca="1" si="15"/>
        <v>943459700.01820028</v>
      </c>
      <c r="I67" s="55"/>
      <c r="J67" s="56" t="str">
        <f t="shared" si="16"/>
        <v>.false.</v>
      </c>
    </row>
    <row r="68" spans="1:10" ht="14">
      <c r="A68">
        <v>0</v>
      </c>
      <c r="B68" s="49">
        <f t="shared" ca="1" si="10"/>
        <v>0.34707995737027242</v>
      </c>
      <c r="C68" s="10">
        <f t="shared" ca="1" si="11"/>
        <v>93</v>
      </c>
      <c r="D68" s="7">
        <f t="shared" ca="1" si="12"/>
        <v>475</v>
      </c>
      <c r="E68" s="7">
        <f t="shared" ca="1" si="13"/>
        <v>1</v>
      </c>
      <c r="F68" s="7">
        <f t="shared" ca="1" si="14"/>
        <v>-1.2123384445622354E-3</v>
      </c>
      <c r="G68" s="9">
        <v>1</v>
      </c>
      <c r="H68" s="55">
        <f t="shared" ca="1" si="15"/>
        <v>515700066.17795753</v>
      </c>
      <c r="I68" s="55"/>
      <c r="J68" s="56" t="str">
        <f t="shared" si="16"/>
        <v>.false.</v>
      </c>
    </row>
    <row r="69" spans="1:10" ht="14">
      <c r="A69">
        <v>0</v>
      </c>
      <c r="B69" s="49">
        <f t="shared" ca="1" si="10"/>
        <v>0.90045140777288768</v>
      </c>
      <c r="C69" s="10">
        <f t="shared" ca="1" si="11"/>
        <v>42</v>
      </c>
      <c r="D69" s="7">
        <f t="shared" ca="1" si="12"/>
        <v>665</v>
      </c>
      <c r="E69" s="7">
        <f t="shared" ca="1" si="13"/>
        <v>2</v>
      </c>
      <c r="F69" s="7">
        <f t="shared" ca="1" si="14"/>
        <v>-1.0526251584916376E-4</v>
      </c>
      <c r="G69" s="9">
        <v>1</v>
      </c>
      <c r="H69" s="55">
        <f t="shared" ca="1" si="15"/>
        <v>721980092.6491406</v>
      </c>
      <c r="I69" s="55"/>
      <c r="J69" s="56" t="str">
        <f t="shared" si="16"/>
        <v>.false.</v>
      </c>
    </row>
    <row r="70" spans="1:10" ht="14">
      <c r="A70">
        <v>0</v>
      </c>
      <c r="B70" s="49">
        <f t="shared" ca="1" si="10"/>
        <v>0.74378388939598961</v>
      </c>
      <c r="C70" s="10">
        <f t="shared" ca="1" si="11"/>
        <v>74</v>
      </c>
      <c r="D70" s="7">
        <f t="shared" ca="1" si="12"/>
        <v>49</v>
      </c>
      <c r="E70" s="7">
        <f t="shared" ca="1" si="13"/>
        <v>2</v>
      </c>
      <c r="F70" s="7">
        <f t="shared" ca="1" si="14"/>
        <v>-1.8291941619079082E-4</v>
      </c>
      <c r="G70" s="9">
        <v>1</v>
      </c>
      <c r="H70" s="55">
        <f t="shared" ca="1" si="15"/>
        <v>53198533.142568246</v>
      </c>
      <c r="I70" s="55"/>
      <c r="J70" s="56" t="str">
        <f t="shared" si="16"/>
        <v>.false.</v>
      </c>
    </row>
    <row r="71" spans="1:10" ht="14">
      <c r="A71">
        <v>0</v>
      </c>
      <c r="B71" s="49">
        <f t="shared" ca="1" si="10"/>
        <v>0.50169949848845219</v>
      </c>
      <c r="C71" s="10">
        <f t="shared" ca="1" si="11"/>
        <v>40</v>
      </c>
      <c r="D71" s="7">
        <f t="shared" ca="1" si="12"/>
        <v>381</v>
      </c>
      <c r="E71" s="7">
        <f t="shared" ca="1" si="13"/>
        <v>2</v>
      </c>
      <c r="F71" s="7">
        <f t="shared" ca="1" si="14"/>
        <v>-5.1517713078628568E-4</v>
      </c>
      <c r="G71" s="9">
        <v>1</v>
      </c>
      <c r="H71" s="55">
        <f t="shared" ca="1" si="15"/>
        <v>413645737.29221433</v>
      </c>
      <c r="I71" s="55"/>
      <c r="J71" s="56" t="str">
        <f t="shared" si="16"/>
        <v>.false.</v>
      </c>
    </row>
    <row r="72" spans="1:10" ht="14">
      <c r="A72">
        <v>0</v>
      </c>
      <c r="B72" s="49">
        <f t="shared" ca="1" si="10"/>
        <v>1.6817002238835754E-2</v>
      </c>
      <c r="C72" s="10">
        <f t="shared" ca="1" si="11"/>
        <v>51</v>
      </c>
      <c r="D72" s="7">
        <f t="shared" ca="1" si="12"/>
        <v>530</v>
      </c>
      <c r="E72" s="7">
        <f t="shared" ca="1" si="13"/>
        <v>2</v>
      </c>
      <c r="F72" s="7">
        <f t="shared" ca="1" si="14"/>
        <v>-8.1559980857607156E-2</v>
      </c>
      <c r="G72" s="9">
        <v>1</v>
      </c>
      <c r="H72" s="55">
        <f t="shared" ca="1" si="15"/>
        <v>575412705.41961586</v>
      </c>
      <c r="I72" s="55"/>
      <c r="J72" s="56" t="str">
        <f t="shared" si="16"/>
        <v>.false.</v>
      </c>
    </row>
    <row r="73" spans="1:10" ht="14">
      <c r="A73">
        <v>0</v>
      </c>
      <c r="B73" s="49">
        <f t="shared" ca="1" si="10"/>
        <v>0.59016204962945151</v>
      </c>
      <c r="C73" s="10">
        <f t="shared" ca="1" si="11"/>
        <v>46</v>
      </c>
      <c r="D73" s="7">
        <f t="shared" ca="1" si="12"/>
        <v>449</v>
      </c>
      <c r="E73" s="7">
        <f t="shared" ca="1" si="13"/>
        <v>1</v>
      </c>
      <c r="F73" s="7">
        <f t="shared" ca="1" si="14"/>
        <v>-3.4154059151943617E-4</v>
      </c>
      <c r="G73" s="9">
        <v>1</v>
      </c>
      <c r="H73" s="55">
        <f t="shared" ca="1" si="15"/>
        <v>487472273.08190089</v>
      </c>
      <c r="I73" s="55"/>
      <c r="J73" s="56" t="str">
        <f t="shared" si="16"/>
        <v>.false.</v>
      </c>
    </row>
    <row r="74" spans="1:10" ht="14">
      <c r="A74">
        <v>0</v>
      </c>
      <c r="B74" s="49">
        <f t="shared" ca="1" si="10"/>
        <v>0.46029918948030701</v>
      </c>
      <c r="C74" s="10">
        <f t="shared" ca="1" si="11"/>
        <v>19</v>
      </c>
      <c r="D74" s="7">
        <f t="shared" ca="1" si="12"/>
        <v>948</v>
      </c>
      <c r="E74" s="7">
        <f t="shared" ca="1" si="13"/>
        <v>2</v>
      </c>
      <c r="F74" s="7">
        <f t="shared" ca="1" si="14"/>
        <v>-6.3513837298323852E-4</v>
      </c>
      <c r="G74" s="9">
        <v>1</v>
      </c>
      <c r="H74" s="55">
        <f t="shared" ca="1" si="15"/>
        <v>1029228763.6562184</v>
      </c>
      <c r="I74" s="55"/>
      <c r="J74" s="56" t="str">
        <f t="shared" si="16"/>
        <v>.false.</v>
      </c>
    </row>
    <row r="75" spans="1:10" ht="14">
      <c r="A75">
        <v>0</v>
      </c>
      <c r="B75" s="49">
        <f t="shared" ca="1" si="10"/>
        <v>0.40711704140730465</v>
      </c>
      <c r="C75" s="10">
        <f t="shared" ca="1" si="11"/>
        <v>35</v>
      </c>
      <c r="D75" s="7">
        <f t="shared" ca="1" si="12"/>
        <v>794</v>
      </c>
      <c r="E75" s="7">
        <f t="shared" ca="1" si="13"/>
        <v>2</v>
      </c>
      <c r="F75" s="7">
        <f t="shared" ca="1" si="14"/>
        <v>-8.4750053674025137E-4</v>
      </c>
      <c r="G75" s="9">
        <v>1</v>
      </c>
      <c r="H75" s="55">
        <f t="shared" ca="1" si="15"/>
        <v>862033373.77957535</v>
      </c>
      <c r="I75" s="55"/>
      <c r="J75" s="56" t="str">
        <f t="shared" si="16"/>
        <v>.false.</v>
      </c>
    </row>
    <row r="76" spans="1:10" ht="14">
      <c r="A76">
        <v>0</v>
      </c>
      <c r="B76" s="49">
        <f t="shared" ca="1" si="10"/>
        <v>0.61103908502280779</v>
      </c>
      <c r="C76" s="10">
        <f t="shared" ca="1" si="11"/>
        <v>98</v>
      </c>
      <c r="D76" s="7">
        <f t="shared" ca="1" si="12"/>
        <v>433</v>
      </c>
      <c r="E76" s="7">
        <f t="shared" ca="1" si="13"/>
        <v>2</v>
      </c>
      <c r="F76" s="7">
        <f t="shared" ca="1" si="14"/>
        <v>-3.1187903636722465E-4</v>
      </c>
      <c r="G76" s="9">
        <v>1</v>
      </c>
      <c r="H76" s="55">
        <f t="shared" ca="1" si="15"/>
        <v>470101323.48432761</v>
      </c>
      <c r="I76" s="55"/>
      <c r="J76" s="56" t="str">
        <f t="shared" si="16"/>
        <v>.false.</v>
      </c>
    </row>
    <row r="77" spans="1:10" ht="14">
      <c r="A77">
        <v>0</v>
      </c>
      <c r="B77" s="49">
        <f t="shared" ca="1" si="10"/>
        <v>0.38447536969858798</v>
      </c>
      <c r="C77" s="10">
        <f t="shared" ca="1" si="11"/>
        <v>58</v>
      </c>
      <c r="D77" s="7">
        <f t="shared" ca="1" si="12"/>
        <v>126</v>
      </c>
      <c r="E77" s="7">
        <f t="shared" ca="1" si="13"/>
        <v>2</v>
      </c>
      <c r="F77" s="7">
        <f t="shared" ca="1" si="14"/>
        <v>-9.656846186568603E-4</v>
      </c>
      <c r="G77" s="9">
        <v>1</v>
      </c>
      <c r="H77" s="55">
        <f t="shared" ca="1" si="15"/>
        <v>136796228.08088979</v>
      </c>
      <c r="I77" s="55"/>
      <c r="J77" s="56" t="str">
        <f t="shared" si="16"/>
        <v>.false.</v>
      </c>
    </row>
    <row r="78" spans="1:10" ht="14">
      <c r="A78">
        <v>0</v>
      </c>
      <c r="B78" s="49">
        <f t="shared" ref="B78:B113" ca="1" si="17">RAND()</f>
        <v>0.44780487715655937</v>
      </c>
      <c r="C78" s="10">
        <f t="shared" ref="C78:C113" ca="1" si="18">RANDBETWEEN(1,pop_size)</f>
        <v>47</v>
      </c>
      <c r="D78" s="7">
        <f t="shared" ref="D78:D113" ca="1" si="19">RANDBETWEEN(1,num_linkage_subunits)</f>
        <v>841</v>
      </c>
      <c r="E78" s="7">
        <f t="shared" ref="E78:E113" ca="1" si="20">RANDBETWEEN(1,2)</f>
        <v>2</v>
      </c>
      <c r="F78" s="7">
        <f t="shared" ref="F78:F113" ca="1" si="21">IF(A78,max_fav_fitness_gain*EXP(-alpha_fav*B78^gamma_fav),-EXP(-alpha_del*B78^gamma_del))</f>
        <v>-6.782406187593506E-4</v>
      </c>
      <c r="G78" s="9">
        <v>1</v>
      </c>
      <c r="H78" s="55">
        <f t="shared" ref="H78:H113" ca="1" si="22">$G78*(($D78-1)*lb_modulo+lb_modulo*$G78)</f>
        <v>913060538.22244692</v>
      </c>
      <c r="I78" s="55"/>
      <c r="J78" s="56" t="str">
        <f t="shared" ref="J78:J113" si="23">IF(A78,".true.",".false.")</f>
        <v>.false.</v>
      </c>
    </row>
    <row r="79" spans="1:10" ht="14">
      <c r="A79">
        <v>0</v>
      </c>
      <c r="B79" s="49">
        <f t="shared" ca="1" si="17"/>
        <v>0.15306578491356704</v>
      </c>
      <c r="C79" s="10">
        <f t="shared" ca="1" si="18"/>
        <v>4</v>
      </c>
      <c r="D79" s="7">
        <f t="shared" ca="1" si="19"/>
        <v>559</v>
      </c>
      <c r="E79" s="7">
        <f t="shared" ca="1" si="20"/>
        <v>1</v>
      </c>
      <c r="F79" s="7">
        <f t="shared" ca="1" si="21"/>
        <v>-5.8339348779143339E-3</v>
      </c>
      <c r="G79" s="9">
        <v>1</v>
      </c>
      <c r="H79" s="55">
        <f t="shared" ca="1" si="22"/>
        <v>606897551.56521749</v>
      </c>
      <c r="I79" s="55"/>
      <c r="J79" s="56" t="str">
        <f t="shared" si="23"/>
        <v>.false.</v>
      </c>
    </row>
    <row r="80" spans="1:10" ht="14">
      <c r="A80">
        <v>0</v>
      </c>
      <c r="B80" s="49">
        <f t="shared" ca="1" si="17"/>
        <v>0.57204889988419749</v>
      </c>
      <c r="C80" s="10">
        <f t="shared" ca="1" si="18"/>
        <v>80</v>
      </c>
      <c r="D80" s="7">
        <f t="shared" ca="1" si="19"/>
        <v>744</v>
      </c>
      <c r="E80" s="7">
        <f t="shared" ca="1" si="20"/>
        <v>1</v>
      </c>
      <c r="F80" s="7">
        <f t="shared" ca="1" si="21"/>
        <v>-3.7020724836786642E-4</v>
      </c>
      <c r="G80" s="9">
        <v>1</v>
      </c>
      <c r="H80" s="55">
        <f t="shared" ca="1" si="22"/>
        <v>807749156.28715885</v>
      </c>
      <c r="I80" s="55"/>
      <c r="J80" s="56" t="str">
        <f t="shared" si="23"/>
        <v>.false.</v>
      </c>
    </row>
    <row r="81" spans="1:10" ht="14">
      <c r="A81">
        <v>0</v>
      </c>
      <c r="B81" s="49">
        <f t="shared" ca="1" si="17"/>
        <v>0.84833783594510714</v>
      </c>
      <c r="C81" s="10">
        <f t="shared" ca="1" si="18"/>
        <v>15</v>
      </c>
      <c r="D81" s="7">
        <f t="shared" ca="1" si="19"/>
        <v>855</v>
      </c>
      <c r="E81" s="7">
        <f t="shared" ca="1" si="20"/>
        <v>1</v>
      </c>
      <c r="F81" s="7">
        <f t="shared" ca="1" si="21"/>
        <v>-1.2552572325250615E-4</v>
      </c>
      <c r="G81" s="9">
        <v>1</v>
      </c>
      <c r="H81" s="55">
        <f t="shared" ca="1" si="22"/>
        <v>928260119.12032366</v>
      </c>
      <c r="I81" s="55"/>
      <c r="J81" s="56" t="str">
        <f t="shared" si="23"/>
        <v>.false.</v>
      </c>
    </row>
    <row r="82" spans="1:10" ht="14">
      <c r="A82">
        <v>0</v>
      </c>
      <c r="B82" s="49">
        <f t="shared" ca="1" si="17"/>
        <v>0.34105467795923206</v>
      </c>
      <c r="C82" s="10">
        <f t="shared" ca="1" si="18"/>
        <v>68</v>
      </c>
      <c r="D82" s="7">
        <f t="shared" ca="1" si="19"/>
        <v>694</v>
      </c>
      <c r="E82" s="7">
        <f t="shared" ca="1" si="20"/>
        <v>2</v>
      </c>
      <c r="F82" s="7">
        <f t="shared" ca="1" si="21"/>
        <v>-1.2595160923958735E-3</v>
      </c>
      <c r="G82" s="9">
        <v>1</v>
      </c>
      <c r="H82" s="55">
        <f t="shared" ca="1" si="22"/>
        <v>753464938.79474223</v>
      </c>
      <c r="I82" s="55"/>
      <c r="J82" s="56" t="str">
        <f t="shared" si="23"/>
        <v>.false.</v>
      </c>
    </row>
    <row r="83" spans="1:10" ht="14">
      <c r="A83">
        <v>0</v>
      </c>
      <c r="B83" s="49">
        <f t="shared" ca="1" si="17"/>
        <v>7.8025540955301564E-2</v>
      </c>
      <c r="C83" s="10">
        <f t="shared" ca="1" si="18"/>
        <v>63</v>
      </c>
      <c r="D83" s="7">
        <f t="shared" ca="1" si="19"/>
        <v>402</v>
      </c>
      <c r="E83" s="7">
        <f t="shared" ca="1" si="20"/>
        <v>2</v>
      </c>
      <c r="F83" s="7">
        <f t="shared" ca="1" si="21"/>
        <v>-1.6069988125152576E-2</v>
      </c>
      <c r="G83" s="9">
        <v>1</v>
      </c>
      <c r="H83" s="55">
        <f t="shared" ca="1" si="22"/>
        <v>436445108.63902932</v>
      </c>
      <c r="I83" s="55"/>
      <c r="J83" s="56" t="str">
        <f t="shared" si="23"/>
        <v>.false.</v>
      </c>
    </row>
    <row r="84" spans="1:10" ht="14">
      <c r="A84">
        <v>0</v>
      </c>
      <c r="B84" s="49">
        <f t="shared" ca="1" si="17"/>
        <v>0.31253030904350998</v>
      </c>
      <c r="C84" s="10">
        <f t="shared" ca="1" si="18"/>
        <v>13</v>
      </c>
      <c r="D84" s="7">
        <f t="shared" ca="1" si="19"/>
        <v>510</v>
      </c>
      <c r="E84" s="7">
        <f t="shared" ca="1" si="20"/>
        <v>2</v>
      </c>
      <c r="F84" s="7">
        <f t="shared" ca="1" si="21"/>
        <v>-1.5187889819752809E-3</v>
      </c>
      <c r="G84" s="9">
        <v>1</v>
      </c>
      <c r="H84" s="55">
        <f t="shared" ca="1" si="22"/>
        <v>553699018.42264915</v>
      </c>
      <c r="I84" s="55"/>
      <c r="J84" s="56" t="str">
        <f t="shared" si="23"/>
        <v>.false.</v>
      </c>
    </row>
    <row r="85" spans="1:10" ht="14">
      <c r="A85">
        <v>0</v>
      </c>
      <c r="B85" s="49">
        <f t="shared" ca="1" si="17"/>
        <v>0.63010470531752449</v>
      </c>
      <c r="C85" s="10">
        <f t="shared" ca="1" si="18"/>
        <v>17</v>
      </c>
      <c r="D85" s="7">
        <f t="shared" ca="1" si="19"/>
        <v>291</v>
      </c>
      <c r="E85" s="7">
        <f t="shared" ca="1" si="20"/>
        <v>1</v>
      </c>
      <c r="F85" s="7">
        <f t="shared" ca="1" si="21"/>
        <v>-2.8756774545018831E-4</v>
      </c>
      <c r="G85" s="9">
        <v>1</v>
      </c>
      <c r="H85" s="55">
        <f t="shared" ca="1" si="22"/>
        <v>315934145.80586451</v>
      </c>
      <c r="I85" s="55"/>
      <c r="J85" s="56" t="str">
        <f t="shared" si="23"/>
        <v>.false.</v>
      </c>
    </row>
    <row r="86" spans="1:10" ht="14">
      <c r="A86">
        <v>0</v>
      </c>
      <c r="B86" s="49">
        <f t="shared" ca="1" si="17"/>
        <v>0.51282206634753758</v>
      </c>
      <c r="C86" s="10">
        <f t="shared" ca="1" si="18"/>
        <v>6</v>
      </c>
      <c r="D86" s="7">
        <f t="shared" ca="1" si="19"/>
        <v>386</v>
      </c>
      <c r="E86" s="7">
        <f t="shared" ca="1" si="20"/>
        <v>2</v>
      </c>
      <c r="F86" s="7">
        <f t="shared" ca="1" si="21"/>
        <v>-4.8797790470705738E-4</v>
      </c>
      <c r="G86" s="9">
        <v>1</v>
      </c>
      <c r="H86" s="55">
        <f t="shared" ca="1" si="22"/>
        <v>419074159.04145604</v>
      </c>
      <c r="I86" s="55"/>
      <c r="J86" s="56" t="str">
        <f t="shared" si="23"/>
        <v>.false.</v>
      </c>
    </row>
    <row r="87" spans="1:10" ht="14">
      <c r="A87">
        <v>0</v>
      </c>
      <c r="B87" s="49">
        <f t="shared" ca="1" si="17"/>
        <v>0.90260845322229866</v>
      </c>
      <c r="C87" s="10">
        <f t="shared" ca="1" si="18"/>
        <v>62</v>
      </c>
      <c r="D87" s="7">
        <f t="shared" ca="1" si="19"/>
        <v>862</v>
      </c>
      <c r="E87" s="7">
        <f t="shared" ca="1" si="20"/>
        <v>2</v>
      </c>
      <c r="F87" s="7">
        <f t="shared" ca="1" si="21"/>
        <v>-1.0451390970239185E-4</v>
      </c>
      <c r="G87" s="9">
        <v>1</v>
      </c>
      <c r="H87" s="55">
        <f t="shared" ca="1" si="22"/>
        <v>935859909.56926191</v>
      </c>
      <c r="I87" s="55"/>
      <c r="J87" s="56" t="str">
        <f t="shared" si="23"/>
        <v>.false.</v>
      </c>
    </row>
    <row r="88" spans="1:10" ht="14">
      <c r="A88">
        <v>0</v>
      </c>
      <c r="B88" s="49">
        <f t="shared" ca="1" si="17"/>
        <v>0.6633460888595617</v>
      </c>
      <c r="C88" s="10">
        <f t="shared" ca="1" si="18"/>
        <v>29</v>
      </c>
      <c r="D88" s="7">
        <f t="shared" ca="1" si="19"/>
        <v>713</v>
      </c>
      <c r="E88" s="7">
        <f t="shared" ca="1" si="20"/>
        <v>2</v>
      </c>
      <c r="F88" s="7">
        <f t="shared" ca="1" si="21"/>
        <v>-2.5059384670100365E-4</v>
      </c>
      <c r="G88" s="9">
        <v>1</v>
      </c>
      <c r="H88" s="55">
        <f t="shared" ca="1" si="22"/>
        <v>774092941.44186056</v>
      </c>
      <c r="I88" s="55"/>
      <c r="J88" s="56" t="str">
        <f t="shared" si="23"/>
        <v>.false.</v>
      </c>
    </row>
    <row r="89" spans="1:10" ht="14">
      <c r="A89">
        <v>0</v>
      </c>
      <c r="B89" s="49">
        <f t="shared" ca="1" si="17"/>
        <v>0.99043808033834579</v>
      </c>
      <c r="C89" s="10">
        <f t="shared" ca="1" si="18"/>
        <v>66</v>
      </c>
      <c r="D89" s="7">
        <f t="shared" ca="1" si="19"/>
        <v>461</v>
      </c>
      <c r="E89" s="7">
        <f t="shared" ca="1" si="20"/>
        <v>2</v>
      </c>
      <c r="F89" s="7">
        <f t="shared" ca="1" si="21"/>
        <v>-7.8884669835339538E-5</v>
      </c>
      <c r="G89" s="9">
        <v>1</v>
      </c>
      <c r="H89" s="55">
        <f t="shared" ca="1" si="22"/>
        <v>500500485.28008091</v>
      </c>
      <c r="I89" s="55"/>
      <c r="J89" s="56" t="str">
        <f t="shared" si="23"/>
        <v>.false.</v>
      </c>
    </row>
    <row r="90" spans="1:10" ht="14">
      <c r="A90">
        <v>0</v>
      </c>
      <c r="B90" s="49">
        <f t="shared" ca="1" si="17"/>
        <v>0.15394006749714018</v>
      </c>
      <c r="C90" s="10">
        <f t="shared" ca="1" si="18"/>
        <v>93</v>
      </c>
      <c r="D90" s="7">
        <f t="shared" ca="1" si="19"/>
        <v>503</v>
      </c>
      <c r="E90" s="7">
        <f t="shared" ca="1" si="20"/>
        <v>1</v>
      </c>
      <c r="F90" s="7">
        <f t="shared" ca="1" si="21"/>
        <v>-5.7785023207203899E-3</v>
      </c>
      <c r="G90" s="9">
        <v>1</v>
      </c>
      <c r="H90" s="55">
        <f t="shared" ca="1" si="22"/>
        <v>546099227.97371089</v>
      </c>
      <c r="I90" s="55"/>
      <c r="J90" s="56" t="str">
        <f t="shared" si="23"/>
        <v>.false.</v>
      </c>
    </row>
    <row r="91" spans="1:10" ht="14">
      <c r="A91">
        <v>0</v>
      </c>
      <c r="B91" s="49">
        <f t="shared" ca="1" si="17"/>
        <v>3.3021691811920939E-2</v>
      </c>
      <c r="C91" s="10">
        <f t="shared" ca="1" si="18"/>
        <v>88</v>
      </c>
      <c r="D91" s="7">
        <f t="shared" ca="1" si="19"/>
        <v>31</v>
      </c>
      <c r="E91" s="7">
        <f t="shared" ca="1" si="20"/>
        <v>1</v>
      </c>
      <c r="F91" s="7">
        <f t="shared" ca="1" si="21"/>
        <v>-4.4060831529904927E-2</v>
      </c>
      <c r="G91" s="9">
        <v>1</v>
      </c>
      <c r="H91" s="55">
        <f t="shared" ca="1" si="22"/>
        <v>33656214.845298283</v>
      </c>
      <c r="I91" s="55"/>
      <c r="J91" s="56" t="str">
        <f t="shared" si="23"/>
        <v>.false.</v>
      </c>
    </row>
    <row r="92" spans="1:10" ht="14">
      <c r="A92">
        <v>0</v>
      </c>
      <c r="B92" s="49">
        <f t="shared" ca="1" si="17"/>
        <v>0.53777501898456448</v>
      </c>
      <c r="C92" s="10">
        <f t="shared" ca="1" si="18"/>
        <v>61</v>
      </c>
      <c r="D92" s="7">
        <f t="shared" ca="1" si="19"/>
        <v>537</v>
      </c>
      <c r="E92" s="7">
        <f t="shared" ca="1" si="20"/>
        <v>2</v>
      </c>
      <c r="F92" s="7">
        <f t="shared" ca="1" si="21"/>
        <v>-4.3329032086022253E-4</v>
      </c>
      <c r="G92" s="9">
        <v>1</v>
      </c>
      <c r="H92" s="55">
        <f t="shared" ca="1" si="22"/>
        <v>583012495.86855412</v>
      </c>
      <c r="I92" s="55"/>
      <c r="J92" s="56" t="str">
        <f t="shared" si="23"/>
        <v>.false.</v>
      </c>
    </row>
    <row r="93" spans="1:10" ht="14">
      <c r="A93">
        <v>0</v>
      </c>
      <c r="B93" s="49">
        <f t="shared" ca="1" si="17"/>
        <v>0.13310753299895228</v>
      </c>
      <c r="C93" s="10">
        <f t="shared" ca="1" si="18"/>
        <v>47</v>
      </c>
      <c r="D93" s="7">
        <f t="shared" ca="1" si="19"/>
        <v>419</v>
      </c>
      <c r="E93" s="7">
        <f t="shared" ca="1" si="20"/>
        <v>1</v>
      </c>
      <c r="F93" s="7">
        <f t="shared" ca="1" si="21"/>
        <v>-7.3332803556901581E-3</v>
      </c>
      <c r="G93" s="9">
        <v>1</v>
      </c>
      <c r="H93" s="55">
        <f t="shared" ca="1" si="22"/>
        <v>454901742.58645093</v>
      </c>
      <c r="I93" s="55"/>
      <c r="J93" s="56" t="str">
        <f t="shared" si="23"/>
        <v>.false.</v>
      </c>
    </row>
    <row r="94" spans="1:10" ht="14">
      <c r="A94">
        <v>0</v>
      </c>
      <c r="B94" s="49">
        <f t="shared" ca="1" si="17"/>
        <v>0.68596517447594896</v>
      </c>
      <c r="C94" s="10">
        <f t="shared" ca="1" si="18"/>
        <v>96</v>
      </c>
      <c r="D94" s="7">
        <f t="shared" ca="1" si="19"/>
        <v>974</v>
      </c>
      <c r="E94" s="7">
        <f t="shared" ca="1" si="20"/>
        <v>2</v>
      </c>
      <c r="F94" s="7">
        <f t="shared" ca="1" si="21"/>
        <v>-2.2879486768983894E-4</v>
      </c>
      <c r="G94" s="9">
        <v>1</v>
      </c>
      <c r="H94" s="55">
        <f t="shared" ca="1" si="22"/>
        <v>1057456556.7522751</v>
      </c>
      <c r="I94" s="55"/>
      <c r="J94" s="56" t="str">
        <f t="shared" si="23"/>
        <v>.false.</v>
      </c>
    </row>
    <row r="95" spans="1:10" ht="14">
      <c r="A95">
        <v>0</v>
      </c>
      <c r="B95" s="49">
        <f t="shared" ca="1" si="17"/>
        <v>0.87714662759402517</v>
      </c>
      <c r="C95" s="10">
        <f t="shared" ca="1" si="18"/>
        <v>4</v>
      </c>
      <c r="D95" s="7">
        <f t="shared" ca="1" si="19"/>
        <v>784</v>
      </c>
      <c r="E95" s="7">
        <f t="shared" ca="1" si="20"/>
        <v>2</v>
      </c>
      <c r="F95" s="7">
        <f t="shared" ca="1" si="21"/>
        <v>-1.1378534248502558E-4</v>
      </c>
      <c r="G95" s="9">
        <v>1</v>
      </c>
      <c r="H95" s="55">
        <f t="shared" ca="1" si="22"/>
        <v>851176530.28109205</v>
      </c>
      <c r="I95" s="55"/>
      <c r="J95" s="56" t="str">
        <f t="shared" si="23"/>
        <v>.false.</v>
      </c>
    </row>
    <row r="96" spans="1:10" ht="14">
      <c r="A96">
        <v>0</v>
      </c>
      <c r="B96" s="49">
        <f t="shared" ca="1" si="17"/>
        <v>0.25716114844405169</v>
      </c>
      <c r="C96" s="10">
        <f t="shared" ca="1" si="18"/>
        <v>94</v>
      </c>
      <c r="D96" s="7">
        <f t="shared" ca="1" si="19"/>
        <v>150</v>
      </c>
      <c r="E96" s="7">
        <f t="shared" ca="1" si="20"/>
        <v>1</v>
      </c>
      <c r="F96" s="7">
        <f t="shared" ca="1" si="21"/>
        <v>-2.2639384610514449E-3</v>
      </c>
      <c r="G96" s="9">
        <v>1</v>
      </c>
      <c r="H96" s="55">
        <f t="shared" ca="1" si="22"/>
        <v>162852652.47724974</v>
      </c>
      <c r="I96" s="55"/>
      <c r="J96" s="56" t="str">
        <f t="shared" si="23"/>
        <v>.false.</v>
      </c>
    </row>
    <row r="97" spans="1:10" ht="14">
      <c r="A97">
        <v>0</v>
      </c>
      <c r="B97" s="49">
        <f t="shared" ca="1" si="17"/>
        <v>0.72824060693535031</v>
      </c>
      <c r="C97" s="10">
        <f t="shared" ca="1" si="18"/>
        <v>33</v>
      </c>
      <c r="D97" s="7">
        <f t="shared" ca="1" si="19"/>
        <v>812</v>
      </c>
      <c r="E97" s="7">
        <f t="shared" ca="1" si="20"/>
        <v>2</v>
      </c>
      <c r="F97" s="7">
        <f t="shared" ca="1" si="21"/>
        <v>-1.9403069397348107E-4</v>
      </c>
      <c r="G97" s="9">
        <v>1</v>
      </c>
      <c r="H97" s="55">
        <f t="shared" ca="1" si="22"/>
        <v>881575692.07684541</v>
      </c>
      <c r="I97" s="55"/>
      <c r="J97" s="56" t="str">
        <f t="shared" si="23"/>
        <v>.false.</v>
      </c>
    </row>
    <row r="98" spans="1:10" ht="14">
      <c r="A98">
        <v>0</v>
      </c>
      <c r="B98" s="49">
        <f t="shared" ca="1" si="17"/>
        <v>0.50633209436006532</v>
      </c>
      <c r="C98" s="10">
        <f t="shared" ca="1" si="18"/>
        <v>49</v>
      </c>
      <c r="D98" s="7">
        <f t="shared" ca="1" si="19"/>
        <v>128</v>
      </c>
      <c r="E98" s="7">
        <f t="shared" ca="1" si="20"/>
        <v>1</v>
      </c>
      <c r="F98" s="7">
        <f t="shared" ca="1" si="21"/>
        <v>-5.0361986800288947E-4</v>
      </c>
      <c r="G98" s="9">
        <v>1</v>
      </c>
      <c r="H98" s="55">
        <f t="shared" ca="1" si="22"/>
        <v>138967596.78058645</v>
      </c>
      <c r="I98" s="55"/>
      <c r="J98" s="56" t="str">
        <f t="shared" si="23"/>
        <v>.false.</v>
      </c>
    </row>
    <row r="99" spans="1:10" ht="14">
      <c r="A99">
        <v>0</v>
      </c>
      <c r="B99" s="49">
        <f t="shared" ca="1" si="17"/>
        <v>0.57380574174152388</v>
      </c>
      <c r="C99" s="10">
        <f t="shared" ca="1" si="18"/>
        <v>10</v>
      </c>
      <c r="D99" s="7">
        <f t="shared" ca="1" si="19"/>
        <v>925</v>
      </c>
      <c r="E99" s="7">
        <f t="shared" ca="1" si="20"/>
        <v>2</v>
      </c>
      <c r="F99" s="7">
        <f t="shared" ca="1" si="21"/>
        <v>-3.6729707598573072E-4</v>
      </c>
      <c r="G99" s="9">
        <v>1</v>
      </c>
      <c r="H99" s="55">
        <f t="shared" ca="1" si="22"/>
        <v>1004258023.6097069</v>
      </c>
      <c r="I99" s="55"/>
      <c r="J99" s="56" t="str">
        <f t="shared" si="23"/>
        <v>.false.</v>
      </c>
    </row>
    <row r="100" spans="1:10" ht="14">
      <c r="A100">
        <v>0</v>
      </c>
      <c r="B100" s="49">
        <f t="shared" ca="1" si="17"/>
        <v>0.34689939280933313</v>
      </c>
      <c r="C100" s="10">
        <f t="shared" ca="1" si="18"/>
        <v>37</v>
      </c>
      <c r="D100" s="7">
        <f t="shared" ca="1" si="19"/>
        <v>428</v>
      </c>
      <c r="E100" s="7">
        <f t="shared" ca="1" si="20"/>
        <v>2</v>
      </c>
      <c r="F100" s="7">
        <f t="shared" ca="1" si="21"/>
        <v>-1.2137183164919539E-3</v>
      </c>
      <c r="G100" s="9">
        <v>1</v>
      </c>
      <c r="H100" s="55">
        <f t="shared" ca="1" si="22"/>
        <v>464672901.73508596</v>
      </c>
      <c r="I100" s="55"/>
      <c r="J100" s="56" t="str">
        <f t="shared" si="23"/>
        <v>.false.</v>
      </c>
    </row>
    <row r="101" spans="1:10" ht="14">
      <c r="A101">
        <v>0</v>
      </c>
      <c r="B101" s="49">
        <f t="shared" ca="1" si="17"/>
        <v>0.18789115116492405</v>
      </c>
      <c r="C101" s="10">
        <f t="shared" ca="1" si="18"/>
        <v>69</v>
      </c>
      <c r="D101" s="7">
        <f t="shared" ca="1" si="19"/>
        <v>260</v>
      </c>
      <c r="E101" s="7">
        <f t="shared" ca="1" si="20"/>
        <v>1</v>
      </c>
      <c r="F101" s="7">
        <f t="shared" ca="1" si="21"/>
        <v>-4.0905223475299667E-3</v>
      </c>
      <c r="G101" s="9">
        <v>1</v>
      </c>
      <c r="H101" s="55">
        <f t="shared" ca="1" si="22"/>
        <v>282277930.96056622</v>
      </c>
      <c r="I101" s="55"/>
      <c r="J101" s="56" t="str">
        <f t="shared" si="23"/>
        <v>.false.</v>
      </c>
    </row>
    <row r="102" spans="1:10" ht="14">
      <c r="A102">
        <v>0</v>
      </c>
      <c r="B102" s="49">
        <f t="shared" ca="1" si="17"/>
        <v>0.97606887766979156</v>
      </c>
      <c r="C102" s="10">
        <f t="shared" ca="1" si="18"/>
        <v>58</v>
      </c>
      <c r="D102" s="7">
        <f t="shared" ca="1" si="19"/>
        <v>740</v>
      </c>
      <c r="E102" s="7">
        <f t="shared" ca="1" si="20"/>
        <v>1</v>
      </c>
      <c r="F102" s="7">
        <f t="shared" ca="1" si="21"/>
        <v>-8.2502565530239043E-5</v>
      </c>
      <c r="G102" s="9">
        <v>1</v>
      </c>
      <c r="H102" s="55">
        <f t="shared" ca="1" si="22"/>
        <v>803406418.88776553</v>
      </c>
      <c r="I102" s="55"/>
      <c r="J102" s="56" t="str">
        <f t="shared" si="23"/>
        <v>.false.</v>
      </c>
    </row>
    <row r="103" spans="1:10" ht="14">
      <c r="A103">
        <v>0</v>
      </c>
      <c r="B103" s="49">
        <f t="shared" ca="1" si="17"/>
        <v>0.23057633980141767</v>
      </c>
      <c r="C103" s="10">
        <f t="shared" ca="1" si="18"/>
        <v>80</v>
      </c>
      <c r="D103" s="7">
        <f t="shared" ca="1" si="19"/>
        <v>252</v>
      </c>
      <c r="E103" s="7">
        <f t="shared" ca="1" si="20"/>
        <v>2</v>
      </c>
      <c r="F103" s="7">
        <f t="shared" ca="1" si="21"/>
        <v>-2.8001689811092607E-3</v>
      </c>
      <c r="G103" s="9">
        <v>1</v>
      </c>
      <c r="H103" s="55">
        <f t="shared" ca="1" si="22"/>
        <v>273592456.16177958</v>
      </c>
      <c r="I103" s="55"/>
      <c r="J103" s="56" t="str">
        <f t="shared" si="23"/>
        <v>.false.</v>
      </c>
    </row>
    <row r="104" spans="1:10" ht="14">
      <c r="A104">
        <v>0</v>
      </c>
      <c r="B104" s="49">
        <f t="shared" ca="1" si="17"/>
        <v>6.5576978924062446E-2</v>
      </c>
      <c r="C104" s="10">
        <f t="shared" ca="1" si="18"/>
        <v>22</v>
      </c>
      <c r="D104" s="7">
        <f t="shared" ca="1" si="19"/>
        <v>251</v>
      </c>
      <c r="E104" s="7">
        <f t="shared" ca="1" si="20"/>
        <v>2</v>
      </c>
      <c r="F104" s="7">
        <f t="shared" ca="1" si="21"/>
        <v>-2.0170237461515597E-2</v>
      </c>
      <c r="G104" s="9">
        <v>1</v>
      </c>
      <c r="H104" s="55">
        <f t="shared" ca="1" si="22"/>
        <v>272506771.81193125</v>
      </c>
      <c r="I104" s="55"/>
      <c r="J104" s="56" t="str">
        <f t="shared" si="23"/>
        <v>.false.</v>
      </c>
    </row>
    <row r="105" spans="1:10" ht="14">
      <c r="A105">
        <v>0</v>
      </c>
      <c r="B105" s="49">
        <f t="shared" ca="1" si="17"/>
        <v>8.3858717565964191E-2</v>
      </c>
      <c r="C105" s="10">
        <f t="shared" ca="1" si="18"/>
        <v>70</v>
      </c>
      <c r="D105" s="7">
        <f t="shared" ca="1" si="19"/>
        <v>186</v>
      </c>
      <c r="E105" s="7">
        <f t="shared" ca="1" si="20"/>
        <v>1</v>
      </c>
      <c r="F105" s="7">
        <f t="shared" ca="1" si="21"/>
        <v>-1.4568313727886537E-2</v>
      </c>
      <c r="G105" s="9">
        <v>1</v>
      </c>
      <c r="H105" s="55">
        <f t="shared" ca="1" si="22"/>
        <v>201937289.07178968</v>
      </c>
      <c r="I105" s="55"/>
      <c r="J105" s="56" t="str">
        <f t="shared" si="23"/>
        <v>.false.</v>
      </c>
    </row>
    <row r="106" spans="1:10" ht="14">
      <c r="A106">
        <v>0</v>
      </c>
      <c r="B106" s="49">
        <f t="shared" ca="1" si="17"/>
        <v>0.409579856435901</v>
      </c>
      <c r="C106" s="10">
        <f t="shared" ca="1" si="18"/>
        <v>73</v>
      </c>
      <c r="D106" s="7">
        <f t="shared" ca="1" si="19"/>
        <v>693</v>
      </c>
      <c r="E106" s="7">
        <f t="shared" ca="1" si="20"/>
        <v>1</v>
      </c>
      <c r="F106" s="7">
        <f t="shared" ca="1" si="21"/>
        <v>-8.3580015803736991E-4</v>
      </c>
      <c r="G106" s="9">
        <v>1</v>
      </c>
      <c r="H106" s="55">
        <f t="shared" ca="1" si="22"/>
        <v>752379254.44489384</v>
      </c>
      <c r="I106" s="55"/>
      <c r="J106" s="56" t="str">
        <f t="shared" si="23"/>
        <v>.false.</v>
      </c>
    </row>
    <row r="107" spans="1:10" ht="14">
      <c r="A107">
        <v>0</v>
      </c>
      <c r="B107" s="49">
        <f t="shared" ca="1" si="17"/>
        <v>0.4403029623560033</v>
      </c>
      <c r="C107" s="10">
        <f t="shared" ca="1" si="18"/>
        <v>26</v>
      </c>
      <c r="D107" s="7">
        <f t="shared" ca="1" si="19"/>
        <v>738</v>
      </c>
      <c r="E107" s="7">
        <f t="shared" ca="1" si="20"/>
        <v>2</v>
      </c>
      <c r="F107" s="7">
        <f t="shared" ca="1" si="21"/>
        <v>-7.059336537259132E-4</v>
      </c>
      <c r="G107" s="9">
        <v>1</v>
      </c>
      <c r="H107" s="55">
        <f t="shared" ca="1" si="22"/>
        <v>801235050.18806887</v>
      </c>
      <c r="I107" s="55"/>
      <c r="J107" s="56" t="str">
        <f t="shared" si="23"/>
        <v>.false.</v>
      </c>
    </row>
    <row r="108" spans="1:10" ht="14">
      <c r="A108">
        <v>0</v>
      </c>
      <c r="B108" s="49">
        <f t="shared" ca="1" si="17"/>
        <v>0.37772350555098977</v>
      </c>
      <c r="C108" s="10">
        <f t="shared" ca="1" si="18"/>
        <v>62</v>
      </c>
      <c r="D108" s="7">
        <f t="shared" ca="1" si="19"/>
        <v>673</v>
      </c>
      <c r="E108" s="7">
        <f t="shared" ca="1" si="20"/>
        <v>2</v>
      </c>
      <c r="F108" s="7">
        <f t="shared" ca="1" si="21"/>
        <v>-1.0050247597471224E-3</v>
      </c>
      <c r="G108" s="9">
        <v>1</v>
      </c>
      <c r="H108" s="55">
        <f t="shared" ca="1" si="22"/>
        <v>730665567.44792724</v>
      </c>
      <c r="I108" s="55"/>
      <c r="J108" s="56" t="str">
        <f t="shared" si="23"/>
        <v>.false.</v>
      </c>
    </row>
    <row r="109" spans="1:10" ht="14">
      <c r="A109">
        <v>0</v>
      </c>
      <c r="B109" s="49">
        <f t="shared" ca="1" si="17"/>
        <v>7.4915453597552695E-2</v>
      </c>
      <c r="C109" s="10">
        <f t="shared" ca="1" si="18"/>
        <v>14</v>
      </c>
      <c r="D109" s="7">
        <f t="shared" ca="1" si="19"/>
        <v>280</v>
      </c>
      <c r="E109" s="7">
        <f t="shared" ca="1" si="20"/>
        <v>2</v>
      </c>
      <c r="F109" s="7">
        <f t="shared" ca="1" si="21"/>
        <v>-1.6967414917944311E-2</v>
      </c>
      <c r="G109" s="9">
        <v>1</v>
      </c>
      <c r="H109" s="55">
        <f t="shared" ca="1" si="22"/>
        <v>303991617.95753288</v>
      </c>
      <c r="I109" s="55"/>
      <c r="J109" s="56" t="str">
        <f t="shared" si="23"/>
        <v>.false.</v>
      </c>
    </row>
    <row r="110" spans="1:10" ht="14">
      <c r="A110">
        <v>0</v>
      </c>
      <c r="B110" s="49">
        <f t="shared" ca="1" si="17"/>
        <v>0.6442065430319367</v>
      </c>
      <c r="C110" s="10">
        <f t="shared" ca="1" si="18"/>
        <v>36</v>
      </c>
      <c r="D110" s="7">
        <f t="shared" ca="1" si="19"/>
        <v>134</v>
      </c>
      <c r="E110" s="7">
        <f t="shared" ca="1" si="20"/>
        <v>2</v>
      </c>
      <c r="F110" s="7">
        <f t="shared" ca="1" si="21"/>
        <v>-2.7110073158799546E-4</v>
      </c>
      <c r="G110" s="9">
        <v>1</v>
      </c>
      <c r="H110" s="55">
        <f t="shared" ca="1" si="22"/>
        <v>145481702.87967643</v>
      </c>
      <c r="I110" s="55"/>
      <c r="J110" s="56" t="str">
        <f t="shared" si="23"/>
        <v>.false.</v>
      </c>
    </row>
    <row r="111" spans="1:10" ht="14">
      <c r="A111">
        <v>0</v>
      </c>
      <c r="B111" s="49">
        <f t="shared" ca="1" si="17"/>
        <v>0.26245658373021763</v>
      </c>
      <c r="C111" s="10">
        <f t="shared" ca="1" si="18"/>
        <v>65</v>
      </c>
      <c r="D111" s="7">
        <f t="shared" ca="1" si="19"/>
        <v>227</v>
      </c>
      <c r="E111" s="7">
        <f t="shared" ca="1" si="20"/>
        <v>1</v>
      </c>
      <c r="F111" s="7">
        <f t="shared" ca="1" si="21"/>
        <v>-2.1739707983324773E-3</v>
      </c>
      <c r="G111" s="9">
        <v>1</v>
      </c>
      <c r="H111" s="55">
        <f t="shared" ca="1" si="22"/>
        <v>246450347.41557127</v>
      </c>
      <c r="I111" s="55"/>
      <c r="J111" s="56" t="str">
        <f t="shared" si="23"/>
        <v>.false.</v>
      </c>
    </row>
    <row r="112" spans="1:10" ht="14">
      <c r="A112">
        <v>0</v>
      </c>
      <c r="B112" s="49">
        <f t="shared" ca="1" si="17"/>
        <v>0.78456234566711047</v>
      </c>
      <c r="C112" s="10">
        <f t="shared" ca="1" si="18"/>
        <v>12</v>
      </c>
      <c r="D112" s="7">
        <f t="shared" ca="1" si="19"/>
        <v>670</v>
      </c>
      <c r="E112" s="7">
        <f t="shared" ca="1" si="20"/>
        <v>2</v>
      </c>
      <c r="F112" s="7">
        <f t="shared" ca="1" si="21"/>
        <v>-1.5730480172505948E-4</v>
      </c>
      <c r="G112" s="9">
        <v>1</v>
      </c>
      <c r="H112" s="55">
        <f t="shared" ca="1" si="22"/>
        <v>727408514.39838231</v>
      </c>
      <c r="I112" s="55"/>
      <c r="J112" s="56" t="str">
        <f t="shared" si="23"/>
        <v>.false.</v>
      </c>
    </row>
    <row r="113" spans="1:10" ht="14">
      <c r="A113">
        <v>0</v>
      </c>
      <c r="B113" s="49">
        <f t="shared" ca="1" si="17"/>
        <v>0.63992150366919731</v>
      </c>
      <c r="C113" s="11">
        <f t="shared" ca="1" si="18"/>
        <v>4</v>
      </c>
      <c r="D113" s="12">
        <f t="shared" ca="1" si="19"/>
        <v>313</v>
      </c>
      <c r="E113" s="12">
        <f t="shared" ca="1" si="20"/>
        <v>1</v>
      </c>
      <c r="F113" s="12">
        <f t="shared" ca="1" si="21"/>
        <v>-2.7597653161128905E-4</v>
      </c>
      <c r="G113" s="13">
        <v>1</v>
      </c>
      <c r="H113" s="60">
        <f t="shared" ca="1" si="22"/>
        <v>339819201.50252783</v>
      </c>
      <c r="I113" s="60"/>
      <c r="J113" s="61" t="str">
        <f t="shared" si="23"/>
        <v>.false.</v>
      </c>
    </row>
  </sheetData>
  <mergeCells count="1">
    <mergeCell ref="C12:G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6"/>
  <sheetViews>
    <sheetView workbookViewId="0"/>
  </sheetViews>
  <sheetFormatPr baseColWidth="10" defaultRowHeight="15" x14ac:dyDescent="0"/>
  <cols>
    <col min="14" max="17" width="10.83203125" style="21"/>
  </cols>
  <sheetData>
    <row r="1" spans="1:8" ht="14">
      <c r="H1" s="21"/>
    </row>
    <row r="2" spans="1:8" ht="14">
      <c r="C2" t="s">
        <v>9</v>
      </c>
      <c r="E2">
        <v>1E-4</v>
      </c>
      <c r="H2" s="21"/>
    </row>
    <row r="3" spans="1:8" ht="14">
      <c r="H3" s="21"/>
    </row>
    <row r="4" spans="1:8" ht="14">
      <c r="A4" s="20">
        <v>100</v>
      </c>
      <c r="E4" s="62" t="s">
        <v>35</v>
      </c>
      <c r="F4" s="62" t="s">
        <v>36</v>
      </c>
      <c r="G4" s="1"/>
      <c r="H4" s="1"/>
    </row>
    <row r="5" spans="1:8" ht="14">
      <c r="A5" s="63" t="s">
        <v>37</v>
      </c>
      <c r="B5" s="64" t="s">
        <v>4</v>
      </c>
      <c r="C5" s="65" t="s">
        <v>38</v>
      </c>
      <c r="D5" s="66" t="s">
        <v>39</v>
      </c>
      <c r="E5" s="67" t="s">
        <v>40</v>
      </c>
      <c r="F5" s="68" t="s">
        <v>40</v>
      </c>
    </row>
    <row r="6" spans="1:8" ht="14">
      <c r="A6" s="20">
        <f>A4</f>
        <v>100</v>
      </c>
      <c r="B6" s="20">
        <v>-0.5</v>
      </c>
      <c r="C6" s="20">
        <v>1</v>
      </c>
      <c r="D6" s="21">
        <f t="shared" ref="D6:D37" si="0">(-LOG(-$B6)/alpha_del)^(1/gamma_del)</f>
        <v>2.50308774072448E-5</v>
      </c>
      <c r="E6" s="69">
        <f t="shared" ref="E6:E37" si="1">(1-frac_fav_mutn)*(C6-D6)</f>
        <v>0.99997496912259276</v>
      </c>
      <c r="F6" s="21">
        <f t="shared" ref="F6:F37" si="2">E6/$E$6</f>
        <v>1</v>
      </c>
      <c r="H6" s="70"/>
    </row>
    <row r="7" spans="1:8" ht="14">
      <c r="A7" s="20">
        <f t="shared" ref="A7:A38" si="3">A6-1</f>
        <v>99</v>
      </c>
      <c r="B7" s="20">
        <v>-3.7546316110867303E-5</v>
      </c>
      <c r="C7" s="20">
        <f t="shared" ref="C7:C38" si="4">D6</f>
        <v>2.50308774072448E-5</v>
      </c>
      <c r="D7" s="21">
        <f t="shared" si="0"/>
        <v>9.6414983613771779E-2</v>
      </c>
      <c r="E7" s="69">
        <f t="shared" si="1"/>
        <v>-9.638995273636454E-2</v>
      </c>
      <c r="F7" s="21">
        <f t="shared" si="2"/>
        <v>-9.6392365521848905E-2</v>
      </c>
      <c r="H7" s="70"/>
    </row>
    <row r="8" spans="1:8" ht="14">
      <c r="A8" s="20">
        <f t="shared" si="3"/>
        <v>98</v>
      </c>
      <c r="B8" s="20">
        <v>-0.24103745903443</v>
      </c>
      <c r="C8" s="20">
        <f t="shared" si="4"/>
        <v>9.6414983613771779E-2</v>
      </c>
      <c r="D8" s="21">
        <f t="shared" si="0"/>
        <v>2.2793394156898965E-4</v>
      </c>
      <c r="E8" s="69">
        <f t="shared" si="1"/>
        <v>9.618704967220279E-2</v>
      </c>
      <c r="F8" s="21">
        <f t="shared" si="2"/>
        <v>9.6189457378718299E-2</v>
      </c>
      <c r="H8" s="70"/>
    </row>
    <row r="9" spans="1:8" ht="14">
      <c r="A9" s="20">
        <f t="shared" si="3"/>
        <v>97</v>
      </c>
      <c r="B9" s="20">
        <v>-7.9776879549146905E-4</v>
      </c>
      <c r="C9" s="20">
        <f t="shared" si="4"/>
        <v>2.2793394156898965E-4</v>
      </c>
      <c r="D9" s="21">
        <f t="shared" si="0"/>
        <v>3.2246237971010672E-2</v>
      </c>
      <c r="E9" s="69">
        <f t="shared" si="1"/>
        <v>-3.2018304029441683E-2</v>
      </c>
      <c r="F9" s="21">
        <f t="shared" si="2"/>
        <v>-3.2019105495746034E-2</v>
      </c>
      <c r="H9" s="70"/>
    </row>
    <row r="10" spans="1:8" ht="14">
      <c r="A10" s="20">
        <f t="shared" si="3"/>
        <v>96</v>
      </c>
      <c r="B10" s="20">
        <v>-0.14510807086954799</v>
      </c>
      <c r="C10" s="20">
        <f t="shared" si="4"/>
        <v>3.2246237971010672E-2</v>
      </c>
      <c r="D10" s="21">
        <f t="shared" si="0"/>
        <v>5.8173343946283068E-4</v>
      </c>
      <c r="E10" s="69">
        <f t="shared" si="1"/>
        <v>3.1664504531547844E-2</v>
      </c>
      <c r="F10" s="21">
        <f t="shared" si="2"/>
        <v>3.166529714171866E-2</v>
      </c>
      <c r="H10" s="70"/>
    </row>
    <row r="11" spans="1:8" ht="14">
      <c r="A11" s="20">
        <f t="shared" si="3"/>
        <v>95</v>
      </c>
      <c r="B11" s="20">
        <v>-3.1995339170455702E-3</v>
      </c>
      <c r="C11" s="20">
        <f t="shared" si="4"/>
        <v>5.8173343946283068E-4</v>
      </c>
      <c r="D11" s="21">
        <f t="shared" si="0"/>
        <v>1.6581051320418722E-2</v>
      </c>
      <c r="E11" s="69">
        <f t="shared" si="1"/>
        <v>-1.5999317880955891E-2</v>
      </c>
      <c r="F11" s="21">
        <f t="shared" si="2"/>
        <v>-1.599971836794491E-2</v>
      </c>
      <c r="H11" s="70"/>
    </row>
    <row r="12" spans="1:8" ht="14">
      <c r="A12" s="20">
        <f t="shared" si="3"/>
        <v>94</v>
      </c>
      <c r="B12" s="20">
        <v>-0.107776833582722</v>
      </c>
      <c r="C12" s="20">
        <f t="shared" si="4"/>
        <v>1.6581051320418722E-2</v>
      </c>
      <c r="D12" s="21">
        <f t="shared" si="0"/>
        <v>9.0342038014559604E-4</v>
      </c>
      <c r="E12" s="69">
        <f t="shared" si="1"/>
        <v>1.5677630940273125E-2</v>
      </c>
      <c r="F12" s="21">
        <f t="shared" si="2"/>
        <v>1.5678023374954209E-2</v>
      </c>
      <c r="H12" s="70"/>
    </row>
    <row r="13" spans="1:8" ht="14">
      <c r="A13" s="20">
        <f t="shared" si="3"/>
        <v>93</v>
      </c>
      <c r="B13" s="20">
        <v>-6.7756528510920103E-3</v>
      </c>
      <c r="C13" s="20">
        <f t="shared" si="4"/>
        <v>9.0342038014559604E-4</v>
      </c>
      <c r="D13" s="21">
        <f t="shared" si="0"/>
        <v>1.0786955395347105E-2</v>
      </c>
      <c r="E13" s="69">
        <f t="shared" si="1"/>
        <v>-9.883535015201509E-3</v>
      </c>
      <c r="F13" s="21">
        <f t="shared" si="2"/>
        <v>-9.8837824149474573E-3</v>
      </c>
      <c r="H13" s="70"/>
    </row>
    <row r="14" spans="1:8" ht="14">
      <c r="A14" s="20">
        <f t="shared" si="3"/>
        <v>92</v>
      </c>
      <c r="B14" s="20">
        <v>-9.1689120860450599E-2</v>
      </c>
      <c r="C14" s="20">
        <f t="shared" si="4"/>
        <v>1.0786955395347105E-2</v>
      </c>
      <c r="D14" s="21">
        <f t="shared" si="0"/>
        <v>1.1203248457239104E-3</v>
      </c>
      <c r="E14" s="69">
        <f t="shared" si="1"/>
        <v>9.6666305496231949E-3</v>
      </c>
      <c r="F14" s="21">
        <f t="shared" si="2"/>
        <v>9.6668725199241523E-3</v>
      </c>
      <c r="H14" s="70"/>
    </row>
    <row r="15" spans="1:8" ht="14">
      <c r="A15" s="20">
        <f t="shared" si="3"/>
        <v>91</v>
      </c>
      <c r="B15" s="20">
        <v>-1.06430860343772E-2</v>
      </c>
      <c r="C15" s="20">
        <f t="shared" si="4"/>
        <v>1.1203248457239104E-3</v>
      </c>
      <c r="D15" s="21">
        <f t="shared" si="0"/>
        <v>8.0626712401627512E-3</v>
      </c>
      <c r="E15" s="69">
        <f t="shared" si="1"/>
        <v>-6.9423463944388412E-3</v>
      </c>
      <c r="F15" s="21">
        <f t="shared" si="2"/>
        <v>-6.9425201718101587E-3</v>
      </c>
      <c r="H15" s="70"/>
    </row>
    <row r="16" spans="1:8" ht="14">
      <c r="A16" s="20">
        <f t="shared" si="3"/>
        <v>90</v>
      </c>
      <c r="B16" s="20">
        <v>-8.4658048021709204E-2</v>
      </c>
      <c r="C16" s="20">
        <f t="shared" si="4"/>
        <v>8.0626712401627512E-3</v>
      </c>
      <c r="D16" s="21">
        <f t="shared" si="0"/>
        <v>1.2392539866883799E-3</v>
      </c>
      <c r="E16" s="69">
        <f t="shared" si="1"/>
        <v>6.8234172534743717E-3</v>
      </c>
      <c r="F16" s="21">
        <f t="shared" si="2"/>
        <v>6.8235880538704257E-3</v>
      </c>
      <c r="H16" s="70"/>
    </row>
    <row r="17" spans="1:10" ht="14">
      <c r="A17" s="20">
        <f t="shared" si="3"/>
        <v>89</v>
      </c>
      <c r="B17" s="20">
        <v>-1.4251420846916401E-2</v>
      </c>
      <c r="C17" s="20">
        <f t="shared" si="4"/>
        <v>1.2392539866883799E-3</v>
      </c>
      <c r="D17" s="21">
        <f t="shared" si="0"/>
        <v>6.5746229853273861E-3</v>
      </c>
      <c r="E17" s="69">
        <f t="shared" si="1"/>
        <v>-5.3353689986390066E-3</v>
      </c>
      <c r="F17" s="21">
        <f t="shared" si="2"/>
        <v>-5.3355025509492652E-3</v>
      </c>
      <c r="H17" s="70"/>
    </row>
    <row r="18" spans="1:10" ht="14">
      <c r="A18" s="20">
        <f t="shared" si="3"/>
        <v>88</v>
      </c>
      <c r="B18" s="20">
        <v>-8.2182787316592495E-2</v>
      </c>
      <c r="C18" s="20">
        <f t="shared" si="4"/>
        <v>6.5746229853273861E-3</v>
      </c>
      <c r="D18" s="21">
        <f t="shared" si="0"/>
        <v>1.2855733285132701E-3</v>
      </c>
      <c r="E18" s="69">
        <f t="shared" si="1"/>
        <v>5.2890496568141158E-3</v>
      </c>
      <c r="F18" s="21">
        <f t="shared" si="2"/>
        <v>5.289182049681586E-3</v>
      </c>
      <c r="H18" s="70"/>
    </row>
    <row r="19" spans="1:10" ht="14">
      <c r="A19" s="20">
        <f t="shared" si="3"/>
        <v>87</v>
      </c>
      <c r="B19" s="20">
        <v>-1.7355239934929202E-2</v>
      </c>
      <c r="C19" s="20">
        <f t="shared" si="4"/>
        <v>1.2855733285132701E-3</v>
      </c>
      <c r="D19" s="21">
        <f t="shared" si="0"/>
        <v>5.6827483169505253E-3</v>
      </c>
      <c r="E19" s="69">
        <f t="shared" si="1"/>
        <v>-4.397174988437255E-3</v>
      </c>
      <c r="F19" s="21">
        <f t="shared" si="2"/>
        <v>-4.3972850563404253E-3</v>
      </c>
      <c r="H19" s="70"/>
    </row>
    <row r="20" spans="1:10" ht="14">
      <c r="A20" s="20">
        <f t="shared" si="3"/>
        <v>86</v>
      </c>
      <c r="B20" s="20">
        <v>-8.2399850595782795E-2</v>
      </c>
      <c r="C20" s="20">
        <f t="shared" si="4"/>
        <v>5.6827483169505253E-3</v>
      </c>
      <c r="D20" s="21">
        <f t="shared" si="0"/>
        <v>1.2814095088489494E-3</v>
      </c>
      <c r="E20" s="69">
        <f t="shared" si="1"/>
        <v>4.4013388081015764E-3</v>
      </c>
      <c r="F20" s="21">
        <f t="shared" si="2"/>
        <v>4.4014489802314148E-3</v>
      </c>
      <c r="H20" s="70"/>
    </row>
    <row r="21" spans="1:10" ht="14">
      <c r="A21" s="20">
        <f t="shared" si="3"/>
        <v>85</v>
      </c>
      <c r="B21" s="20">
        <v>-1.98618473871588E-2</v>
      </c>
      <c r="C21" s="20">
        <f t="shared" si="4"/>
        <v>1.2814095088489494E-3</v>
      </c>
      <c r="D21" s="21">
        <f t="shared" si="0"/>
        <v>5.1216464007575223E-3</v>
      </c>
      <c r="E21" s="69">
        <f t="shared" si="1"/>
        <v>-3.8402368919085729E-3</v>
      </c>
      <c r="F21" s="21">
        <f t="shared" si="2"/>
        <v>-3.8403330188135697E-3</v>
      </c>
      <c r="H21" s="70"/>
    </row>
    <row r="22" spans="1:10" ht="14">
      <c r="A22" s="20">
        <f t="shared" si="3"/>
        <v>84</v>
      </c>
      <c r="B22" s="20">
        <v>-8.4507165612499394E-2</v>
      </c>
      <c r="C22" s="20">
        <f t="shared" si="4"/>
        <v>5.1216464007575223E-3</v>
      </c>
      <c r="D22" s="21">
        <f t="shared" si="0"/>
        <v>1.2420061147346911E-3</v>
      </c>
      <c r="E22" s="69">
        <f t="shared" si="1"/>
        <v>3.8796402860228315E-3</v>
      </c>
      <c r="F22" s="21">
        <f t="shared" si="2"/>
        <v>3.8797373992540446E-3</v>
      </c>
      <c r="H22" s="70"/>
    </row>
    <row r="23" spans="1:10" ht="14">
      <c r="A23" s="20">
        <f t="shared" si="3"/>
        <v>83</v>
      </c>
      <c r="B23" s="20">
        <v>-2.17351070078571E-2</v>
      </c>
      <c r="C23" s="20">
        <f t="shared" si="4"/>
        <v>1.2420061147346911E-3</v>
      </c>
      <c r="D23" s="21">
        <f t="shared" si="0"/>
        <v>4.7683930381753016E-3</v>
      </c>
      <c r="E23" s="69">
        <f t="shared" si="1"/>
        <v>-3.5263869234406107E-3</v>
      </c>
      <c r="F23" s="21">
        <f t="shared" si="2"/>
        <v>-3.5264751942088767E-3</v>
      </c>
      <c r="H23" s="70"/>
    </row>
    <row r="24" spans="1:10" ht="14">
      <c r="A24" s="20">
        <f t="shared" si="3"/>
        <v>82</v>
      </c>
      <c r="B24" s="20">
        <v>-8.8215271206243104E-2</v>
      </c>
      <c r="C24" s="20">
        <f t="shared" si="4"/>
        <v>4.7683930381753016E-3</v>
      </c>
      <c r="D24" s="21">
        <f t="shared" si="0"/>
        <v>1.1768889085782483E-3</v>
      </c>
      <c r="E24" s="69">
        <f t="shared" si="1"/>
        <v>3.5915041295970533E-3</v>
      </c>
      <c r="F24" s="21">
        <f t="shared" si="2"/>
        <v>3.5915940303469234E-3</v>
      </c>
      <c r="H24" s="70"/>
      <c r="I24" s="21"/>
      <c r="J24" s="21"/>
    </row>
    <row r="25" spans="1:10" ht="14">
      <c r="A25" s="20">
        <f t="shared" si="3"/>
        <v>81</v>
      </c>
      <c r="B25" s="20">
        <v>-2.2949333717275901E-2</v>
      </c>
      <c r="C25" s="20">
        <f t="shared" si="4"/>
        <v>1.1768889085782483E-3</v>
      </c>
      <c r="D25" s="21">
        <f t="shared" si="0"/>
        <v>4.5634864538887689E-3</v>
      </c>
      <c r="E25" s="69">
        <f t="shared" si="1"/>
        <v>-3.3865975453105206E-3</v>
      </c>
      <c r="F25" s="21">
        <f t="shared" si="2"/>
        <v>-3.3866823169404134E-3</v>
      </c>
      <c r="H25" s="70"/>
      <c r="I25" s="21"/>
      <c r="J25" s="21"/>
    </row>
    <row r="26" spans="1:10" ht="14">
      <c r="A26" s="20">
        <f t="shared" si="3"/>
        <v>80</v>
      </c>
      <c r="B26" s="20">
        <v>-9.3551472304719899E-2</v>
      </c>
      <c r="C26" s="20">
        <f t="shared" si="4"/>
        <v>4.5634864538887689E-3</v>
      </c>
      <c r="D26" s="21">
        <f t="shared" si="0"/>
        <v>1.0916161385356807E-3</v>
      </c>
      <c r="E26" s="69">
        <f t="shared" si="1"/>
        <v>3.4718703153530884E-3</v>
      </c>
      <c r="F26" s="21">
        <f t="shared" si="2"/>
        <v>3.4719572214886628E-3</v>
      </c>
      <c r="H26" s="70"/>
      <c r="I26" s="21"/>
      <c r="J26" s="21"/>
    </row>
    <row r="27" spans="1:10" ht="14">
      <c r="A27" s="20">
        <f t="shared" si="3"/>
        <v>79</v>
      </c>
      <c r="B27" s="20">
        <v>-2.34697469785171E-2</v>
      </c>
      <c r="C27" s="20">
        <f t="shared" si="4"/>
        <v>1.0916161385356807E-3</v>
      </c>
      <c r="D27" s="21">
        <f t="shared" si="0"/>
        <v>4.480723356240693E-3</v>
      </c>
      <c r="E27" s="69">
        <f t="shared" si="1"/>
        <v>-3.3891072177050126E-3</v>
      </c>
      <c r="F27" s="21">
        <f t="shared" si="2"/>
        <v>-3.3891920521557798E-3</v>
      </c>
      <c r="H27" s="70"/>
      <c r="I27" s="21"/>
      <c r="J27" s="21"/>
    </row>
    <row r="28" spans="1:10" ht="14">
      <c r="A28" s="20">
        <f t="shared" si="3"/>
        <v>78</v>
      </c>
      <c r="B28" s="20">
        <v>-0.100816275515416</v>
      </c>
      <c r="C28" s="20">
        <f t="shared" si="4"/>
        <v>4.480723356240693E-3</v>
      </c>
      <c r="D28" s="21">
        <f t="shared" si="0"/>
        <v>9.8919472219674304E-4</v>
      </c>
      <c r="E28" s="69">
        <f t="shared" si="1"/>
        <v>3.49152863404395E-3</v>
      </c>
      <c r="F28" s="21">
        <f t="shared" si="2"/>
        <v>3.4916160322568065E-3</v>
      </c>
      <c r="H28" s="70"/>
      <c r="I28" s="21"/>
      <c r="J28" s="21"/>
    </row>
    <row r="29" spans="1:10" ht="14">
      <c r="A29" s="20">
        <f t="shared" si="3"/>
        <v>77</v>
      </c>
      <c r="B29" s="20">
        <v>-2.3246075971623599E-2</v>
      </c>
      <c r="C29" s="20">
        <f t="shared" si="4"/>
        <v>9.8919472219674304E-4</v>
      </c>
      <c r="D29" s="21">
        <f t="shared" si="0"/>
        <v>4.5159423948152007E-3</v>
      </c>
      <c r="E29" s="69">
        <f t="shared" si="1"/>
        <v>-3.5267476726184577E-3</v>
      </c>
      <c r="F29" s="21">
        <f t="shared" si="2"/>
        <v>-3.526835952416818E-3</v>
      </c>
      <c r="H29" s="70"/>
      <c r="I29" s="21"/>
      <c r="J29" s="21"/>
    </row>
    <row r="30" spans="1:10" ht="14">
      <c r="A30" s="20">
        <f t="shared" si="3"/>
        <v>76</v>
      </c>
      <c r="B30" s="20">
        <v>-0.110640588672972</v>
      </c>
      <c r="C30" s="20">
        <f t="shared" si="4"/>
        <v>4.5159423948152007E-3</v>
      </c>
      <c r="D30" s="21">
        <f t="shared" si="0"/>
        <v>8.7115007890401148E-4</v>
      </c>
      <c r="E30" s="69">
        <f t="shared" si="1"/>
        <v>3.6447923159111891E-3</v>
      </c>
      <c r="F30" s="21">
        <f t="shared" si="2"/>
        <v>3.6448835505445065E-3</v>
      </c>
      <c r="H30" s="70"/>
      <c r="I30" s="21"/>
      <c r="J30" s="21"/>
    </row>
    <row r="31" spans="1:10" ht="14">
      <c r="A31" s="20">
        <f t="shared" si="3"/>
        <v>75</v>
      </c>
      <c r="B31" s="20">
        <v>-2.2214327012052199E-2</v>
      </c>
      <c r="C31" s="20">
        <f t="shared" si="4"/>
        <v>8.7115007890401148E-4</v>
      </c>
      <c r="D31" s="21">
        <f t="shared" si="0"/>
        <v>4.685457416109989E-3</v>
      </c>
      <c r="E31" s="69">
        <f t="shared" si="1"/>
        <v>-3.8143073372059774E-3</v>
      </c>
      <c r="F31" s="21">
        <f t="shared" si="2"/>
        <v>-3.8144028150552227E-3</v>
      </c>
      <c r="H31" s="70"/>
      <c r="I31" s="21"/>
      <c r="J31" s="21"/>
    </row>
    <row r="32" spans="1:10" ht="14">
      <c r="A32" s="20">
        <f t="shared" si="3"/>
        <v>74</v>
      </c>
      <c r="B32" s="20">
        <v>-0.124164621526915</v>
      </c>
      <c r="C32" s="20">
        <f t="shared" si="4"/>
        <v>4.685457416109989E-3</v>
      </c>
      <c r="D32" s="21">
        <f t="shared" si="0"/>
        <v>7.384418896405735E-4</v>
      </c>
      <c r="E32" s="69">
        <f t="shared" si="1"/>
        <v>3.9470155264694157E-3</v>
      </c>
      <c r="F32" s="21">
        <f t="shared" si="2"/>
        <v>3.9471143262042275E-3</v>
      </c>
      <c r="H32" s="70"/>
      <c r="I32" s="21"/>
      <c r="J32" s="21"/>
    </row>
    <row r="33" spans="1:10" ht="14">
      <c r="A33" s="20">
        <f t="shared" si="3"/>
        <v>73</v>
      </c>
      <c r="B33" s="20">
        <v>-2.0307151965115799E-2</v>
      </c>
      <c r="C33" s="20">
        <f t="shared" si="4"/>
        <v>7.384418896405735E-4</v>
      </c>
      <c r="D33" s="21">
        <f t="shared" si="0"/>
        <v>5.0331600310159416E-3</v>
      </c>
      <c r="E33" s="69">
        <f t="shared" si="1"/>
        <v>-4.2947181413753683E-3</v>
      </c>
      <c r="F33" s="21">
        <f t="shared" si="2"/>
        <v>-4.2948256446295645E-3</v>
      </c>
      <c r="H33" s="70"/>
      <c r="I33" s="21"/>
      <c r="J33" s="21"/>
    </row>
    <row r="34" spans="1:10" ht="14">
      <c r="A34" s="20">
        <f t="shared" si="3"/>
        <v>72</v>
      </c>
      <c r="B34" s="20">
        <v>-0.14344506088395401</v>
      </c>
      <c r="C34" s="20">
        <f t="shared" si="4"/>
        <v>5.0331600310159416E-3</v>
      </c>
      <c r="D34" s="21">
        <f t="shared" si="0"/>
        <v>5.9246993711195746E-4</v>
      </c>
      <c r="E34" s="69">
        <f t="shared" si="1"/>
        <v>4.4406900939039842E-3</v>
      </c>
      <c r="F34" s="21">
        <f t="shared" si="2"/>
        <v>4.4408012510556896E-3</v>
      </c>
      <c r="H34" s="70"/>
      <c r="I34" s="21"/>
      <c r="J34" s="21"/>
    </row>
    <row r="35" spans="1:10" ht="14">
      <c r="A35" s="20">
        <f t="shared" si="3"/>
        <v>71</v>
      </c>
      <c r="B35" s="20">
        <v>-1.7477863144802701E-2</v>
      </c>
      <c r="C35" s="20">
        <f t="shared" si="4"/>
        <v>5.9246993711195746E-4</v>
      </c>
      <c r="D35" s="21">
        <f t="shared" si="0"/>
        <v>5.6524867835438903E-3</v>
      </c>
      <c r="E35" s="69">
        <f t="shared" si="1"/>
        <v>-5.0600168464319329E-3</v>
      </c>
      <c r="F35" s="21">
        <f t="shared" si="2"/>
        <v>-5.0601435062637016E-3</v>
      </c>
      <c r="H35" s="70"/>
      <c r="I35" s="21"/>
      <c r="J35" s="21"/>
    </row>
    <row r="36" spans="1:10" ht="14">
      <c r="A36" s="20">
        <f t="shared" si="3"/>
        <v>70</v>
      </c>
      <c r="B36" s="20">
        <v>-0.17240084689808799</v>
      </c>
      <c r="C36" s="20">
        <f t="shared" si="4"/>
        <v>5.6524867835438903E-3</v>
      </c>
      <c r="D36" s="21">
        <f t="shared" si="0"/>
        <v>4.3647818250645268E-4</v>
      </c>
      <c r="E36" s="69">
        <f t="shared" si="1"/>
        <v>5.216008601037438E-3</v>
      </c>
      <c r="F36" s="21">
        <f t="shared" si="2"/>
        <v>5.216139165577431E-3</v>
      </c>
      <c r="H36" s="70"/>
      <c r="I36" s="21"/>
      <c r="J36" s="21"/>
    </row>
    <row r="37" spans="1:10" ht="14">
      <c r="A37" s="20">
        <f t="shared" si="3"/>
        <v>69</v>
      </c>
      <c r="B37" s="20">
        <v>-1.3749062748953199E-2</v>
      </c>
      <c r="C37" s="20">
        <f t="shared" si="4"/>
        <v>4.3647818250645268E-4</v>
      </c>
      <c r="D37" s="21">
        <f t="shared" si="0"/>
        <v>6.7466028476598485E-3</v>
      </c>
      <c r="E37" s="69">
        <f t="shared" si="1"/>
        <v>-6.3101246651533962E-3</v>
      </c>
      <c r="F37" s="21">
        <f t="shared" si="2"/>
        <v>-6.3102826170639888E-3</v>
      </c>
      <c r="H37" s="70"/>
      <c r="I37" s="21"/>
      <c r="J37" s="21"/>
    </row>
    <row r="38" spans="1:10" ht="14">
      <c r="A38" s="20">
        <f t="shared" si="3"/>
        <v>68</v>
      </c>
      <c r="B38" s="20">
        <v>-0.21926459254894501</v>
      </c>
      <c r="C38" s="20">
        <f t="shared" si="4"/>
        <v>6.7466028476598485E-3</v>
      </c>
      <c r="D38" s="21">
        <f t="shared" ref="D38:D69" si="5">(-LOG(-$B38)/alpha_del)^(1/gamma_del)</f>
        <v>2.7780793787219644E-4</v>
      </c>
      <c r="E38" s="69">
        <f t="shared" ref="E38:E69" si="6">(1-frac_fav_mutn)*(C38-D38)</f>
        <v>6.4687949097876523E-3</v>
      </c>
      <c r="F38" s="21">
        <f t="shared" ref="F38:F69" si="7">E38/$E$6</f>
        <v>6.4689568334531031E-3</v>
      </c>
      <c r="H38" s="70"/>
      <c r="I38" s="21"/>
      <c r="J38" s="21"/>
    </row>
    <row r="39" spans="1:10" ht="14">
      <c r="A39" s="20">
        <f t="shared" ref="A39:A70" si="8">A38-1</f>
        <v>67</v>
      </c>
      <c r="B39" s="20">
        <v>-9.3065659187185797E-3</v>
      </c>
      <c r="C39" s="20">
        <f t="shared" ref="C39:C70" si="9">D38</f>
        <v>2.7780793787219644E-4</v>
      </c>
      <c r="D39" s="21">
        <f t="shared" si="5"/>
        <v>8.8168385903208361E-3</v>
      </c>
      <c r="E39" s="69">
        <f t="shared" si="6"/>
        <v>-8.5390306524486398E-3</v>
      </c>
      <c r="F39" s="21">
        <f t="shared" si="7"/>
        <v>-8.5392443972282968E-3</v>
      </c>
      <c r="H39" s="70"/>
      <c r="I39" s="21"/>
      <c r="J39" s="21"/>
    </row>
    <row r="40" spans="1:10" ht="14">
      <c r="A40" s="20">
        <f t="shared" si="8"/>
        <v>66</v>
      </c>
      <c r="B40" s="20">
        <v>-0.304180931366069</v>
      </c>
      <c r="C40" s="20">
        <f t="shared" si="9"/>
        <v>8.8168385903208361E-3</v>
      </c>
      <c r="D40" s="21">
        <f t="shared" si="5"/>
        <v>1.3170583779297483E-4</v>
      </c>
      <c r="E40" s="69">
        <f t="shared" si="6"/>
        <v>8.6851327525278611E-3</v>
      </c>
      <c r="F40" s="21">
        <f t="shared" si="7"/>
        <v>8.6853501544628172E-3</v>
      </c>
      <c r="H40" s="70"/>
      <c r="I40" s="21"/>
      <c r="J40" s="21"/>
    </row>
    <row r="41" spans="1:10" ht="14">
      <c r="A41" s="20">
        <f t="shared" si="8"/>
        <v>65</v>
      </c>
      <c r="B41" s="20">
        <v>-4.6755572416506E-3</v>
      </c>
      <c r="C41" s="20">
        <f t="shared" si="9"/>
        <v>1.3170583779297483E-4</v>
      </c>
      <c r="D41" s="21">
        <f t="shared" si="5"/>
        <v>1.3442533620247379E-2</v>
      </c>
      <c r="E41" s="69">
        <f t="shared" si="6"/>
        <v>-1.3310827782454404E-2</v>
      </c>
      <c r="F41" s="21">
        <f t="shared" si="7"/>
        <v>-1.3311160972492854E-2</v>
      </c>
      <c r="H41" s="70"/>
      <c r="I41" s="21"/>
      <c r="J41" s="21"/>
    </row>
    <row r="42" spans="1:10" ht="14">
      <c r="A42" s="20">
        <f t="shared" si="8"/>
        <v>64</v>
      </c>
      <c r="B42" s="20">
        <v>-0.49065247713902999</v>
      </c>
      <c r="C42" s="20">
        <f t="shared" si="9"/>
        <v>1.3442533620247379E-2</v>
      </c>
      <c r="D42" s="21">
        <f t="shared" si="5"/>
        <v>2.7183825267966036E-5</v>
      </c>
      <c r="E42" s="69">
        <f t="shared" si="6"/>
        <v>1.3415349794979412E-2</v>
      </c>
      <c r="F42" s="21">
        <f t="shared" si="7"/>
        <v>1.3415685601361034E-2</v>
      </c>
      <c r="H42" s="70"/>
      <c r="I42" s="21"/>
      <c r="J42" s="21"/>
    </row>
    <row r="43" spans="1:10" ht="14">
      <c r="A43" s="20">
        <f t="shared" si="8"/>
        <v>63</v>
      </c>
      <c r="B43" s="20">
        <v>-1.01939344754873E-3</v>
      </c>
      <c r="C43" s="20">
        <f t="shared" si="9"/>
        <v>2.7183825267966036E-5</v>
      </c>
      <c r="D43" s="21">
        <f t="shared" si="5"/>
        <v>2.8962164188265627E-2</v>
      </c>
      <c r="E43" s="69">
        <f t="shared" si="6"/>
        <v>-2.8934980362997662E-2</v>
      </c>
      <c r="F43" s="21">
        <f t="shared" si="7"/>
        <v>-2.8935704649073427E-2</v>
      </c>
      <c r="H43" s="70"/>
      <c r="I43" s="21"/>
      <c r="J43" s="21"/>
    </row>
    <row r="44" spans="1:10" ht="14">
      <c r="A44" s="20">
        <f t="shared" si="8"/>
        <v>62</v>
      </c>
      <c r="B44" s="20">
        <v>-1.11504332124823</v>
      </c>
      <c r="C44" s="20">
        <f t="shared" si="9"/>
        <v>2.8962164188265627E-2</v>
      </c>
      <c r="D44" s="21" t="e">
        <f t="shared" si="5"/>
        <v>#NUM!</v>
      </c>
      <c r="E44" s="69" t="e">
        <f t="shared" si="6"/>
        <v>#NUM!</v>
      </c>
      <c r="F44" s="21" t="e">
        <f t="shared" si="7"/>
        <v>#NUM!</v>
      </c>
      <c r="H44" s="70"/>
      <c r="I44" s="21"/>
      <c r="J44" s="21"/>
    </row>
    <row r="45" spans="1:10" ht="14">
      <c r="A45" s="20">
        <f t="shared" si="8"/>
        <v>61</v>
      </c>
      <c r="B45" s="20" t="e">
        <v>#VALUE!</v>
      </c>
      <c r="C45" s="20" t="e">
        <f t="shared" si="9"/>
        <v>#NUM!</v>
      </c>
      <c r="D45" s="21" t="e">
        <f t="shared" si="5"/>
        <v>#VALUE!</v>
      </c>
      <c r="E45" s="69" t="e">
        <f t="shared" si="6"/>
        <v>#NUM!</v>
      </c>
      <c r="F45" s="21" t="e">
        <f t="shared" si="7"/>
        <v>#NUM!</v>
      </c>
      <c r="H45" s="70"/>
      <c r="I45" s="21"/>
      <c r="J45" s="21"/>
    </row>
    <row r="46" spans="1:10" ht="14">
      <c r="A46" s="20">
        <f t="shared" si="8"/>
        <v>60</v>
      </c>
      <c r="B46" s="20" t="e">
        <v>#VALUE!</v>
      </c>
      <c r="C46" s="20" t="e">
        <f t="shared" si="9"/>
        <v>#VALUE!</v>
      </c>
      <c r="D46" s="21" t="e">
        <f t="shared" si="5"/>
        <v>#VALUE!</v>
      </c>
      <c r="E46" s="69" t="e">
        <f t="shared" si="6"/>
        <v>#VALUE!</v>
      </c>
      <c r="F46" s="21" t="e">
        <f t="shared" si="7"/>
        <v>#VALUE!</v>
      </c>
      <c r="H46" s="70"/>
      <c r="I46" s="21"/>
      <c r="J46" s="21"/>
    </row>
    <row r="47" spans="1:10" ht="14">
      <c r="A47" s="20">
        <f t="shared" si="8"/>
        <v>59</v>
      </c>
      <c r="B47" s="20" t="e">
        <v>#VALUE!</v>
      </c>
      <c r="C47" s="20" t="e">
        <f t="shared" si="9"/>
        <v>#VALUE!</v>
      </c>
      <c r="D47" s="21" t="e">
        <f t="shared" si="5"/>
        <v>#VALUE!</v>
      </c>
      <c r="E47" s="69" t="e">
        <f t="shared" si="6"/>
        <v>#VALUE!</v>
      </c>
      <c r="F47" s="21" t="e">
        <f t="shared" si="7"/>
        <v>#VALUE!</v>
      </c>
      <c r="H47" s="70"/>
      <c r="I47" s="21"/>
      <c r="J47" s="21"/>
    </row>
    <row r="48" spans="1:10" ht="14">
      <c r="A48" s="20">
        <f t="shared" si="8"/>
        <v>58</v>
      </c>
      <c r="B48" s="20" t="e">
        <v>#VALUE!</v>
      </c>
      <c r="C48" s="20" t="e">
        <f t="shared" si="9"/>
        <v>#VALUE!</v>
      </c>
      <c r="D48" s="21" t="e">
        <f t="shared" si="5"/>
        <v>#VALUE!</v>
      </c>
      <c r="E48" s="69" t="e">
        <f t="shared" si="6"/>
        <v>#VALUE!</v>
      </c>
      <c r="F48" s="21" t="e">
        <f t="shared" si="7"/>
        <v>#VALUE!</v>
      </c>
      <c r="H48" s="70"/>
      <c r="I48" s="21"/>
      <c r="J48" s="21"/>
    </row>
    <row r="49" spans="1:10" ht="14">
      <c r="A49" s="20">
        <f t="shared" si="8"/>
        <v>57</v>
      </c>
      <c r="B49" s="20" t="e">
        <v>#VALUE!</v>
      </c>
      <c r="C49" s="20" t="e">
        <f t="shared" si="9"/>
        <v>#VALUE!</v>
      </c>
      <c r="D49" s="21" t="e">
        <f t="shared" si="5"/>
        <v>#VALUE!</v>
      </c>
      <c r="E49" s="69" t="e">
        <f t="shared" si="6"/>
        <v>#VALUE!</v>
      </c>
      <c r="F49" s="21" t="e">
        <f t="shared" si="7"/>
        <v>#VALUE!</v>
      </c>
      <c r="H49" s="70"/>
      <c r="I49" s="21"/>
      <c r="J49" s="21"/>
    </row>
    <row r="50" spans="1:10" ht="14">
      <c r="A50" s="20">
        <f t="shared" si="8"/>
        <v>56</v>
      </c>
      <c r="B50" s="20" t="e">
        <v>#VALUE!</v>
      </c>
      <c r="C50" s="20" t="e">
        <f t="shared" si="9"/>
        <v>#VALUE!</v>
      </c>
      <c r="D50" s="21" t="e">
        <f t="shared" si="5"/>
        <v>#VALUE!</v>
      </c>
      <c r="E50" s="69" t="e">
        <f t="shared" si="6"/>
        <v>#VALUE!</v>
      </c>
      <c r="F50" s="21" t="e">
        <f t="shared" si="7"/>
        <v>#VALUE!</v>
      </c>
      <c r="H50" s="70"/>
      <c r="I50" s="21"/>
      <c r="J50" s="21"/>
    </row>
    <row r="51" spans="1:10" ht="14">
      <c r="A51" s="20">
        <f t="shared" si="8"/>
        <v>55</v>
      </c>
      <c r="B51" s="20" t="e">
        <v>#VALUE!</v>
      </c>
      <c r="C51" s="20" t="e">
        <f t="shared" si="9"/>
        <v>#VALUE!</v>
      </c>
      <c r="D51" s="21" t="e">
        <f t="shared" si="5"/>
        <v>#VALUE!</v>
      </c>
      <c r="E51" s="69" t="e">
        <f t="shared" si="6"/>
        <v>#VALUE!</v>
      </c>
      <c r="F51" s="21" t="e">
        <f t="shared" si="7"/>
        <v>#VALUE!</v>
      </c>
      <c r="H51" s="70"/>
      <c r="I51" s="21"/>
      <c r="J51" s="21"/>
    </row>
    <row r="52" spans="1:10" ht="14">
      <c r="A52" s="20">
        <f t="shared" si="8"/>
        <v>54</v>
      </c>
      <c r="B52" s="20" t="e">
        <v>#VALUE!</v>
      </c>
      <c r="C52" s="20" t="e">
        <f t="shared" si="9"/>
        <v>#VALUE!</v>
      </c>
      <c r="D52" s="21" t="e">
        <f t="shared" si="5"/>
        <v>#VALUE!</v>
      </c>
      <c r="E52" s="69" t="e">
        <f t="shared" si="6"/>
        <v>#VALUE!</v>
      </c>
      <c r="F52" s="21" t="e">
        <f t="shared" si="7"/>
        <v>#VALUE!</v>
      </c>
      <c r="H52" s="70"/>
      <c r="I52" s="21"/>
      <c r="J52" s="21"/>
    </row>
    <row r="53" spans="1:10" ht="14">
      <c r="A53" s="20">
        <f t="shared" si="8"/>
        <v>53</v>
      </c>
      <c r="B53" s="20" t="e">
        <v>#VALUE!</v>
      </c>
      <c r="C53" s="20" t="e">
        <f t="shared" si="9"/>
        <v>#VALUE!</v>
      </c>
      <c r="D53" s="21" t="e">
        <f t="shared" si="5"/>
        <v>#VALUE!</v>
      </c>
      <c r="E53" s="69" t="e">
        <f t="shared" si="6"/>
        <v>#VALUE!</v>
      </c>
      <c r="F53" s="21" t="e">
        <f t="shared" si="7"/>
        <v>#VALUE!</v>
      </c>
      <c r="H53" s="70"/>
      <c r="I53" s="21"/>
      <c r="J53" s="21"/>
    </row>
    <row r="54" spans="1:10" ht="14">
      <c r="A54" s="20">
        <f t="shared" si="8"/>
        <v>52</v>
      </c>
      <c r="B54" s="20" t="e">
        <v>#VALUE!</v>
      </c>
      <c r="C54" s="20" t="e">
        <f t="shared" si="9"/>
        <v>#VALUE!</v>
      </c>
      <c r="D54" s="21" t="e">
        <f t="shared" si="5"/>
        <v>#VALUE!</v>
      </c>
      <c r="E54" s="69" t="e">
        <f t="shared" si="6"/>
        <v>#VALUE!</v>
      </c>
      <c r="F54" s="21" t="e">
        <f t="shared" si="7"/>
        <v>#VALUE!</v>
      </c>
      <c r="H54" s="70"/>
      <c r="I54" s="21"/>
      <c r="J54" s="21"/>
    </row>
    <row r="55" spans="1:10" ht="14">
      <c r="A55" s="20">
        <f t="shared" si="8"/>
        <v>51</v>
      </c>
      <c r="B55" s="20" t="e">
        <v>#VALUE!</v>
      </c>
      <c r="C55" s="20" t="e">
        <f t="shared" si="9"/>
        <v>#VALUE!</v>
      </c>
      <c r="D55" s="21" t="e">
        <f t="shared" si="5"/>
        <v>#VALUE!</v>
      </c>
      <c r="E55" s="69" t="e">
        <f t="shared" si="6"/>
        <v>#VALUE!</v>
      </c>
      <c r="F55" s="21" t="e">
        <f t="shared" si="7"/>
        <v>#VALUE!</v>
      </c>
      <c r="H55" s="70"/>
      <c r="I55" s="21"/>
      <c r="J55" s="21"/>
    </row>
    <row r="56" spans="1:10" ht="14">
      <c r="A56" s="20">
        <f t="shared" si="8"/>
        <v>50</v>
      </c>
      <c r="B56" s="20" t="e">
        <v>#VALUE!</v>
      </c>
      <c r="C56" s="20" t="e">
        <f t="shared" si="9"/>
        <v>#VALUE!</v>
      </c>
      <c r="D56" s="21" t="e">
        <f t="shared" si="5"/>
        <v>#VALUE!</v>
      </c>
      <c r="E56" s="69" t="e">
        <f t="shared" si="6"/>
        <v>#VALUE!</v>
      </c>
      <c r="F56" s="21" t="e">
        <f t="shared" si="7"/>
        <v>#VALUE!</v>
      </c>
      <c r="H56" s="70"/>
      <c r="I56" s="21"/>
      <c r="J56" s="21"/>
    </row>
    <row r="57" spans="1:10" ht="14">
      <c r="A57" s="20">
        <f t="shared" si="8"/>
        <v>49</v>
      </c>
      <c r="B57" s="20" t="e">
        <v>#VALUE!</v>
      </c>
      <c r="C57" s="20" t="e">
        <f t="shared" si="9"/>
        <v>#VALUE!</v>
      </c>
      <c r="D57" s="21" t="e">
        <f t="shared" si="5"/>
        <v>#VALUE!</v>
      </c>
      <c r="E57" s="69" t="e">
        <f t="shared" si="6"/>
        <v>#VALUE!</v>
      </c>
      <c r="F57" s="21" t="e">
        <f t="shared" si="7"/>
        <v>#VALUE!</v>
      </c>
      <c r="H57" s="70"/>
      <c r="I57" s="21"/>
      <c r="J57" s="21"/>
    </row>
    <row r="58" spans="1:10" ht="14">
      <c r="A58" s="20">
        <f t="shared" si="8"/>
        <v>48</v>
      </c>
      <c r="B58" s="20" t="e">
        <v>#VALUE!</v>
      </c>
      <c r="C58" s="20" t="e">
        <f t="shared" si="9"/>
        <v>#VALUE!</v>
      </c>
      <c r="D58" s="21" t="e">
        <f t="shared" si="5"/>
        <v>#VALUE!</v>
      </c>
      <c r="E58" s="69" t="e">
        <f t="shared" si="6"/>
        <v>#VALUE!</v>
      </c>
      <c r="F58" s="21" t="e">
        <f t="shared" si="7"/>
        <v>#VALUE!</v>
      </c>
      <c r="H58" s="70"/>
      <c r="I58" s="21"/>
      <c r="J58" s="21"/>
    </row>
    <row r="59" spans="1:10" ht="14">
      <c r="A59" s="20">
        <f t="shared" si="8"/>
        <v>47</v>
      </c>
      <c r="B59" s="20" t="e">
        <v>#VALUE!</v>
      </c>
      <c r="C59" s="20" t="e">
        <f t="shared" si="9"/>
        <v>#VALUE!</v>
      </c>
      <c r="D59" s="21" t="e">
        <f t="shared" si="5"/>
        <v>#VALUE!</v>
      </c>
      <c r="E59" s="69" t="e">
        <f t="shared" si="6"/>
        <v>#VALUE!</v>
      </c>
      <c r="F59" s="21" t="e">
        <f t="shared" si="7"/>
        <v>#VALUE!</v>
      </c>
      <c r="H59" s="70"/>
      <c r="I59" s="21"/>
      <c r="J59" s="21"/>
    </row>
    <row r="60" spans="1:10" ht="14">
      <c r="A60" s="20">
        <f t="shared" si="8"/>
        <v>46</v>
      </c>
      <c r="B60" s="20" t="e">
        <v>#VALUE!</v>
      </c>
      <c r="C60" s="20" t="e">
        <f t="shared" si="9"/>
        <v>#VALUE!</v>
      </c>
      <c r="D60" s="21" t="e">
        <f t="shared" si="5"/>
        <v>#VALUE!</v>
      </c>
      <c r="E60" s="69" t="e">
        <f t="shared" si="6"/>
        <v>#VALUE!</v>
      </c>
      <c r="F60" s="21" t="e">
        <f t="shared" si="7"/>
        <v>#VALUE!</v>
      </c>
      <c r="H60" s="70"/>
      <c r="I60" s="21"/>
      <c r="J60" s="21"/>
    </row>
    <row r="61" spans="1:10" ht="14">
      <c r="A61" s="20">
        <f t="shared" si="8"/>
        <v>45</v>
      </c>
      <c r="B61" s="20" t="e">
        <v>#VALUE!</v>
      </c>
      <c r="C61" s="20" t="e">
        <f t="shared" si="9"/>
        <v>#VALUE!</v>
      </c>
      <c r="D61" s="21" t="e">
        <f t="shared" si="5"/>
        <v>#VALUE!</v>
      </c>
      <c r="E61" s="69" t="e">
        <f t="shared" si="6"/>
        <v>#VALUE!</v>
      </c>
      <c r="F61" s="21" t="e">
        <f t="shared" si="7"/>
        <v>#VALUE!</v>
      </c>
      <c r="H61" s="70"/>
      <c r="I61" s="21"/>
      <c r="J61" s="21"/>
    </row>
    <row r="62" spans="1:10" ht="14">
      <c r="A62" s="20">
        <f t="shared" si="8"/>
        <v>44</v>
      </c>
      <c r="B62" s="20" t="e">
        <v>#VALUE!</v>
      </c>
      <c r="C62" s="20" t="e">
        <f t="shared" si="9"/>
        <v>#VALUE!</v>
      </c>
      <c r="D62" s="21" t="e">
        <f t="shared" si="5"/>
        <v>#VALUE!</v>
      </c>
      <c r="E62" s="69" t="e">
        <f t="shared" si="6"/>
        <v>#VALUE!</v>
      </c>
      <c r="F62" s="21" t="e">
        <f t="shared" si="7"/>
        <v>#VALUE!</v>
      </c>
      <c r="H62" s="70"/>
      <c r="I62" s="21"/>
      <c r="J62" s="21"/>
    </row>
    <row r="63" spans="1:10" ht="14">
      <c r="A63" s="20">
        <f t="shared" si="8"/>
        <v>43</v>
      </c>
      <c r="B63" s="20" t="e">
        <v>#VALUE!</v>
      </c>
      <c r="C63" s="20" t="e">
        <f t="shared" si="9"/>
        <v>#VALUE!</v>
      </c>
      <c r="D63" s="21" t="e">
        <f t="shared" si="5"/>
        <v>#VALUE!</v>
      </c>
      <c r="E63" s="69" t="e">
        <f t="shared" si="6"/>
        <v>#VALUE!</v>
      </c>
      <c r="F63" s="21" t="e">
        <f t="shared" si="7"/>
        <v>#VALUE!</v>
      </c>
      <c r="H63" s="70"/>
      <c r="I63" s="21"/>
      <c r="J63" s="21"/>
    </row>
    <row r="64" spans="1:10" ht="14">
      <c r="A64" s="20">
        <f t="shared" si="8"/>
        <v>42</v>
      </c>
      <c r="B64" s="20" t="e">
        <v>#VALUE!</v>
      </c>
      <c r="C64" s="20" t="e">
        <f t="shared" si="9"/>
        <v>#VALUE!</v>
      </c>
      <c r="D64" s="21" t="e">
        <f t="shared" si="5"/>
        <v>#VALUE!</v>
      </c>
      <c r="E64" s="69" t="e">
        <f t="shared" si="6"/>
        <v>#VALUE!</v>
      </c>
      <c r="F64" s="21" t="e">
        <f t="shared" si="7"/>
        <v>#VALUE!</v>
      </c>
      <c r="H64" s="70"/>
      <c r="I64" s="21"/>
      <c r="J64" s="21"/>
    </row>
    <row r="65" spans="1:10" ht="14">
      <c r="A65" s="20">
        <f t="shared" si="8"/>
        <v>41</v>
      </c>
      <c r="B65" s="20" t="e">
        <v>#VALUE!</v>
      </c>
      <c r="C65" s="20" t="e">
        <f t="shared" si="9"/>
        <v>#VALUE!</v>
      </c>
      <c r="D65" s="21" t="e">
        <f t="shared" si="5"/>
        <v>#VALUE!</v>
      </c>
      <c r="E65" s="69" t="e">
        <f t="shared" si="6"/>
        <v>#VALUE!</v>
      </c>
      <c r="F65" s="21" t="e">
        <f t="shared" si="7"/>
        <v>#VALUE!</v>
      </c>
      <c r="H65" s="70"/>
      <c r="I65" s="21"/>
      <c r="J65" s="21"/>
    </row>
    <row r="66" spans="1:10" ht="14">
      <c r="A66" s="20">
        <f t="shared" si="8"/>
        <v>40</v>
      </c>
      <c r="B66" s="20" t="e">
        <v>#VALUE!</v>
      </c>
      <c r="C66" s="20" t="e">
        <f t="shared" si="9"/>
        <v>#VALUE!</v>
      </c>
      <c r="D66" s="21" t="e">
        <f t="shared" si="5"/>
        <v>#VALUE!</v>
      </c>
      <c r="E66" s="69" t="e">
        <f t="shared" si="6"/>
        <v>#VALUE!</v>
      </c>
      <c r="F66" s="21" t="e">
        <f t="shared" si="7"/>
        <v>#VALUE!</v>
      </c>
      <c r="H66" s="70"/>
      <c r="I66" s="21"/>
      <c r="J66" s="21"/>
    </row>
    <row r="67" spans="1:10" ht="14">
      <c r="A67" s="20">
        <f t="shared" si="8"/>
        <v>39</v>
      </c>
      <c r="B67" s="20" t="e">
        <v>#VALUE!</v>
      </c>
      <c r="C67" s="20" t="e">
        <f t="shared" si="9"/>
        <v>#VALUE!</v>
      </c>
      <c r="D67" s="21" t="e">
        <f t="shared" si="5"/>
        <v>#VALUE!</v>
      </c>
      <c r="E67" s="69" t="e">
        <f t="shared" si="6"/>
        <v>#VALUE!</v>
      </c>
      <c r="F67" s="21" t="e">
        <f t="shared" si="7"/>
        <v>#VALUE!</v>
      </c>
      <c r="H67" s="70"/>
      <c r="I67" s="21"/>
      <c r="J67" s="21"/>
    </row>
    <row r="68" spans="1:10" ht="14">
      <c r="A68" s="20">
        <f t="shared" si="8"/>
        <v>38</v>
      </c>
      <c r="B68" s="20" t="e">
        <v>#VALUE!</v>
      </c>
      <c r="C68" s="20" t="e">
        <f t="shared" si="9"/>
        <v>#VALUE!</v>
      </c>
      <c r="D68" s="21" t="e">
        <f t="shared" si="5"/>
        <v>#VALUE!</v>
      </c>
      <c r="E68" s="69" t="e">
        <f t="shared" si="6"/>
        <v>#VALUE!</v>
      </c>
      <c r="F68" s="21" t="e">
        <f t="shared" si="7"/>
        <v>#VALUE!</v>
      </c>
      <c r="H68" s="70"/>
      <c r="I68" s="21"/>
      <c r="J68" s="21"/>
    </row>
    <row r="69" spans="1:10" ht="14">
      <c r="A69" s="20">
        <f t="shared" si="8"/>
        <v>37</v>
      </c>
      <c r="B69" s="20" t="e">
        <v>#VALUE!</v>
      </c>
      <c r="C69" s="20" t="e">
        <f t="shared" si="9"/>
        <v>#VALUE!</v>
      </c>
      <c r="D69" s="21" t="e">
        <f t="shared" si="5"/>
        <v>#VALUE!</v>
      </c>
      <c r="E69" s="69" t="e">
        <f t="shared" si="6"/>
        <v>#VALUE!</v>
      </c>
      <c r="F69" s="21" t="e">
        <f t="shared" si="7"/>
        <v>#VALUE!</v>
      </c>
      <c r="H69" s="70"/>
      <c r="I69" s="21"/>
      <c r="J69" s="21"/>
    </row>
    <row r="70" spans="1:10" ht="14">
      <c r="A70" s="20">
        <f t="shared" si="8"/>
        <v>36</v>
      </c>
      <c r="B70" s="20" t="e">
        <v>#VALUE!</v>
      </c>
      <c r="C70" s="20" t="e">
        <f t="shared" si="9"/>
        <v>#VALUE!</v>
      </c>
      <c r="D70" s="21" t="e">
        <f t="shared" ref="D70:D106" si="10">(-LOG(-$B70)/alpha_del)^(1/gamma_del)</f>
        <v>#VALUE!</v>
      </c>
      <c r="E70" s="69" t="e">
        <f t="shared" ref="E70:E101" si="11">(1-frac_fav_mutn)*(C70-D70)</f>
        <v>#VALUE!</v>
      </c>
      <c r="F70" s="21" t="e">
        <f t="shared" ref="F70:F101" si="12">E70/$E$6</f>
        <v>#VALUE!</v>
      </c>
      <c r="H70" s="70"/>
      <c r="I70" s="21"/>
      <c r="J70" s="21"/>
    </row>
    <row r="71" spans="1:10" ht="14">
      <c r="A71" s="20">
        <f t="shared" ref="A71:A106" si="13">A70-1</f>
        <v>35</v>
      </c>
      <c r="B71" s="20" t="e">
        <v>#VALUE!</v>
      </c>
      <c r="C71" s="20" t="e">
        <f t="shared" ref="C71:C106" si="14">D70</f>
        <v>#VALUE!</v>
      </c>
      <c r="D71" s="21" t="e">
        <f t="shared" si="10"/>
        <v>#VALUE!</v>
      </c>
      <c r="E71" s="69" t="e">
        <f t="shared" si="11"/>
        <v>#VALUE!</v>
      </c>
      <c r="F71" s="21" t="e">
        <f t="shared" si="12"/>
        <v>#VALUE!</v>
      </c>
      <c r="H71" s="70"/>
      <c r="I71" s="21"/>
      <c r="J71" s="21"/>
    </row>
    <row r="72" spans="1:10" ht="14">
      <c r="A72" s="20">
        <f t="shared" si="13"/>
        <v>34</v>
      </c>
      <c r="B72" s="20" t="e">
        <v>#VALUE!</v>
      </c>
      <c r="C72" s="20" t="e">
        <f t="shared" si="14"/>
        <v>#VALUE!</v>
      </c>
      <c r="D72" s="21" t="e">
        <f t="shared" si="10"/>
        <v>#VALUE!</v>
      </c>
      <c r="E72" s="69" t="e">
        <f t="shared" si="11"/>
        <v>#VALUE!</v>
      </c>
      <c r="F72" s="21" t="e">
        <f t="shared" si="12"/>
        <v>#VALUE!</v>
      </c>
      <c r="H72" s="70"/>
      <c r="I72" s="21"/>
      <c r="J72" s="21"/>
    </row>
    <row r="73" spans="1:10" ht="14">
      <c r="A73" s="20">
        <f t="shared" si="13"/>
        <v>33</v>
      </c>
      <c r="B73" s="20" t="e">
        <v>#VALUE!</v>
      </c>
      <c r="C73" s="20" t="e">
        <f t="shared" si="14"/>
        <v>#VALUE!</v>
      </c>
      <c r="D73" s="21" t="e">
        <f t="shared" si="10"/>
        <v>#VALUE!</v>
      </c>
      <c r="E73" s="69" t="e">
        <f t="shared" si="11"/>
        <v>#VALUE!</v>
      </c>
      <c r="F73" s="21" t="e">
        <f t="shared" si="12"/>
        <v>#VALUE!</v>
      </c>
      <c r="H73" s="70"/>
      <c r="I73" s="21"/>
      <c r="J73" s="21"/>
    </row>
    <row r="74" spans="1:10" ht="14">
      <c r="A74" s="20">
        <f t="shared" si="13"/>
        <v>32</v>
      </c>
      <c r="B74" s="20" t="e">
        <v>#VALUE!</v>
      </c>
      <c r="C74" s="20" t="e">
        <f t="shared" si="14"/>
        <v>#VALUE!</v>
      </c>
      <c r="D74" s="21" t="e">
        <f t="shared" si="10"/>
        <v>#VALUE!</v>
      </c>
      <c r="E74" s="69" t="e">
        <f t="shared" si="11"/>
        <v>#VALUE!</v>
      </c>
      <c r="F74" s="21" t="e">
        <f t="shared" si="12"/>
        <v>#VALUE!</v>
      </c>
      <c r="H74" s="70"/>
      <c r="I74" s="21"/>
      <c r="J74" s="21"/>
    </row>
    <row r="75" spans="1:10" ht="14">
      <c r="A75" s="20">
        <f t="shared" si="13"/>
        <v>31</v>
      </c>
      <c r="B75" s="20" t="e">
        <v>#VALUE!</v>
      </c>
      <c r="C75" s="20" t="e">
        <f t="shared" si="14"/>
        <v>#VALUE!</v>
      </c>
      <c r="D75" s="21" t="e">
        <f t="shared" si="10"/>
        <v>#VALUE!</v>
      </c>
      <c r="E75" s="69" t="e">
        <f t="shared" si="11"/>
        <v>#VALUE!</v>
      </c>
      <c r="F75" s="21" t="e">
        <f t="shared" si="12"/>
        <v>#VALUE!</v>
      </c>
      <c r="H75" s="70"/>
      <c r="I75" s="21"/>
      <c r="J75" s="21"/>
    </row>
    <row r="76" spans="1:10" ht="14">
      <c r="A76" s="20">
        <f t="shared" si="13"/>
        <v>30</v>
      </c>
      <c r="B76" s="20" t="e">
        <v>#VALUE!</v>
      </c>
      <c r="C76" s="20" t="e">
        <f t="shared" si="14"/>
        <v>#VALUE!</v>
      </c>
      <c r="D76" s="21" t="e">
        <f t="shared" si="10"/>
        <v>#VALUE!</v>
      </c>
      <c r="E76" s="69" t="e">
        <f t="shared" si="11"/>
        <v>#VALUE!</v>
      </c>
      <c r="F76" s="21" t="e">
        <f t="shared" si="12"/>
        <v>#VALUE!</v>
      </c>
      <c r="H76" s="70"/>
      <c r="I76" s="21"/>
      <c r="J76" s="21"/>
    </row>
    <row r="77" spans="1:10" ht="14">
      <c r="A77" s="20">
        <f t="shared" si="13"/>
        <v>29</v>
      </c>
      <c r="B77" s="20" t="e">
        <v>#VALUE!</v>
      </c>
      <c r="C77" s="20" t="e">
        <f t="shared" si="14"/>
        <v>#VALUE!</v>
      </c>
      <c r="D77" s="21" t="e">
        <f t="shared" si="10"/>
        <v>#VALUE!</v>
      </c>
      <c r="E77" s="69" t="e">
        <f t="shared" si="11"/>
        <v>#VALUE!</v>
      </c>
      <c r="F77" s="21" t="e">
        <f t="shared" si="12"/>
        <v>#VALUE!</v>
      </c>
      <c r="H77" s="70"/>
      <c r="I77" s="21"/>
      <c r="J77" s="21"/>
    </row>
    <row r="78" spans="1:10" ht="14">
      <c r="A78" s="20">
        <f t="shared" si="13"/>
        <v>28</v>
      </c>
      <c r="B78" s="20" t="e">
        <v>#VALUE!</v>
      </c>
      <c r="C78" s="20" t="e">
        <f t="shared" si="14"/>
        <v>#VALUE!</v>
      </c>
      <c r="D78" s="21" t="e">
        <f t="shared" si="10"/>
        <v>#VALUE!</v>
      </c>
      <c r="E78" s="69" t="e">
        <f t="shared" si="11"/>
        <v>#VALUE!</v>
      </c>
      <c r="F78" s="21" t="e">
        <f t="shared" si="12"/>
        <v>#VALUE!</v>
      </c>
      <c r="H78" s="70"/>
      <c r="I78" s="21"/>
      <c r="J78" s="21"/>
    </row>
    <row r="79" spans="1:10" ht="14">
      <c r="A79" s="20">
        <f t="shared" si="13"/>
        <v>27</v>
      </c>
      <c r="B79" s="20" t="e">
        <v>#VALUE!</v>
      </c>
      <c r="C79" s="20" t="e">
        <f t="shared" si="14"/>
        <v>#VALUE!</v>
      </c>
      <c r="D79" s="21" t="e">
        <f t="shared" si="10"/>
        <v>#VALUE!</v>
      </c>
      <c r="E79" s="69" t="e">
        <f t="shared" si="11"/>
        <v>#VALUE!</v>
      </c>
      <c r="F79" s="21" t="e">
        <f t="shared" si="12"/>
        <v>#VALUE!</v>
      </c>
      <c r="H79" s="70"/>
      <c r="I79" s="21"/>
      <c r="J79" s="21"/>
    </row>
    <row r="80" spans="1:10" ht="14">
      <c r="A80" s="20">
        <f t="shared" si="13"/>
        <v>26</v>
      </c>
      <c r="B80" s="20" t="e">
        <v>#VALUE!</v>
      </c>
      <c r="C80" s="20" t="e">
        <f t="shared" si="14"/>
        <v>#VALUE!</v>
      </c>
      <c r="D80" s="21" t="e">
        <f t="shared" si="10"/>
        <v>#VALUE!</v>
      </c>
      <c r="E80" s="69" t="e">
        <f t="shared" si="11"/>
        <v>#VALUE!</v>
      </c>
      <c r="F80" s="21" t="e">
        <f t="shared" si="12"/>
        <v>#VALUE!</v>
      </c>
      <c r="H80" s="70"/>
      <c r="I80" s="21"/>
      <c r="J80" s="21"/>
    </row>
    <row r="81" spans="1:10" ht="14">
      <c r="A81" s="20">
        <f t="shared" si="13"/>
        <v>25</v>
      </c>
      <c r="B81" s="20" t="e">
        <v>#VALUE!</v>
      </c>
      <c r="C81" s="20" t="e">
        <f t="shared" si="14"/>
        <v>#VALUE!</v>
      </c>
      <c r="D81" s="21" t="e">
        <f t="shared" si="10"/>
        <v>#VALUE!</v>
      </c>
      <c r="E81" s="69" t="e">
        <f t="shared" si="11"/>
        <v>#VALUE!</v>
      </c>
      <c r="F81" s="21" t="e">
        <f t="shared" si="12"/>
        <v>#VALUE!</v>
      </c>
      <c r="H81" s="70"/>
      <c r="I81" s="21"/>
      <c r="J81" s="21"/>
    </row>
    <row r="82" spans="1:10" ht="14">
      <c r="A82" s="20">
        <f t="shared" si="13"/>
        <v>24</v>
      </c>
      <c r="B82" s="20" t="e">
        <v>#VALUE!</v>
      </c>
      <c r="C82" s="20" t="e">
        <f t="shared" si="14"/>
        <v>#VALUE!</v>
      </c>
      <c r="D82" s="21" t="e">
        <f t="shared" si="10"/>
        <v>#VALUE!</v>
      </c>
      <c r="E82" s="69" t="e">
        <f t="shared" si="11"/>
        <v>#VALUE!</v>
      </c>
      <c r="F82" s="21" t="e">
        <f t="shared" si="12"/>
        <v>#VALUE!</v>
      </c>
      <c r="H82" s="70"/>
      <c r="I82" s="21"/>
      <c r="J82" s="21"/>
    </row>
    <row r="83" spans="1:10" ht="14">
      <c r="A83" s="20">
        <f t="shared" si="13"/>
        <v>23</v>
      </c>
      <c r="B83" s="20" t="e">
        <v>#VALUE!</v>
      </c>
      <c r="C83" s="20" t="e">
        <f t="shared" si="14"/>
        <v>#VALUE!</v>
      </c>
      <c r="D83" s="21" t="e">
        <f t="shared" si="10"/>
        <v>#VALUE!</v>
      </c>
      <c r="E83" s="69" t="e">
        <f t="shared" si="11"/>
        <v>#VALUE!</v>
      </c>
      <c r="F83" s="21" t="e">
        <f t="shared" si="12"/>
        <v>#VALUE!</v>
      </c>
      <c r="H83" s="70"/>
      <c r="I83" s="21"/>
      <c r="J83" s="21"/>
    </row>
    <row r="84" spans="1:10" ht="14">
      <c r="A84" s="20">
        <f t="shared" si="13"/>
        <v>22</v>
      </c>
      <c r="B84" s="20" t="e">
        <v>#VALUE!</v>
      </c>
      <c r="C84" s="20" t="e">
        <f t="shared" si="14"/>
        <v>#VALUE!</v>
      </c>
      <c r="D84" s="21" t="e">
        <f t="shared" si="10"/>
        <v>#VALUE!</v>
      </c>
      <c r="E84" s="69" t="e">
        <f t="shared" si="11"/>
        <v>#VALUE!</v>
      </c>
      <c r="F84" s="21" t="e">
        <f t="shared" si="12"/>
        <v>#VALUE!</v>
      </c>
      <c r="H84" s="70"/>
      <c r="I84" s="21"/>
      <c r="J84" s="21"/>
    </row>
    <row r="85" spans="1:10" ht="14">
      <c r="A85" s="20">
        <f t="shared" si="13"/>
        <v>21</v>
      </c>
      <c r="B85" s="20" t="e">
        <v>#VALUE!</v>
      </c>
      <c r="C85" s="20" t="e">
        <f t="shared" si="14"/>
        <v>#VALUE!</v>
      </c>
      <c r="D85" s="21" t="e">
        <f t="shared" si="10"/>
        <v>#VALUE!</v>
      </c>
      <c r="E85" s="69" t="e">
        <f t="shared" si="11"/>
        <v>#VALUE!</v>
      </c>
      <c r="F85" s="21" t="e">
        <f t="shared" si="12"/>
        <v>#VALUE!</v>
      </c>
      <c r="H85" s="70"/>
      <c r="I85" s="21"/>
      <c r="J85" s="21"/>
    </row>
    <row r="86" spans="1:10" ht="14">
      <c r="A86" s="20">
        <f t="shared" si="13"/>
        <v>20</v>
      </c>
      <c r="B86" s="20" t="e">
        <v>#VALUE!</v>
      </c>
      <c r="C86" s="20" t="e">
        <f t="shared" si="14"/>
        <v>#VALUE!</v>
      </c>
      <c r="D86" s="21" t="e">
        <f t="shared" si="10"/>
        <v>#VALUE!</v>
      </c>
      <c r="E86" s="69" t="e">
        <f t="shared" si="11"/>
        <v>#VALUE!</v>
      </c>
      <c r="F86" s="21" t="e">
        <f t="shared" si="12"/>
        <v>#VALUE!</v>
      </c>
      <c r="H86" s="70"/>
      <c r="I86" s="21"/>
      <c r="J86" s="21"/>
    </row>
    <row r="87" spans="1:10" ht="14">
      <c r="A87" s="20">
        <f t="shared" si="13"/>
        <v>19</v>
      </c>
      <c r="B87" s="20" t="e">
        <v>#VALUE!</v>
      </c>
      <c r="C87" s="20" t="e">
        <f t="shared" si="14"/>
        <v>#VALUE!</v>
      </c>
      <c r="D87" s="21" t="e">
        <f t="shared" si="10"/>
        <v>#VALUE!</v>
      </c>
      <c r="E87" s="69" t="e">
        <f t="shared" si="11"/>
        <v>#VALUE!</v>
      </c>
      <c r="F87" s="21" t="e">
        <f t="shared" si="12"/>
        <v>#VALUE!</v>
      </c>
      <c r="H87" s="70"/>
      <c r="I87" s="21"/>
      <c r="J87" s="21"/>
    </row>
    <row r="88" spans="1:10" ht="14">
      <c r="A88" s="20">
        <f t="shared" si="13"/>
        <v>18</v>
      </c>
      <c r="B88" s="20" t="e">
        <v>#VALUE!</v>
      </c>
      <c r="C88" s="20" t="e">
        <f t="shared" si="14"/>
        <v>#VALUE!</v>
      </c>
      <c r="D88" s="21" t="e">
        <f t="shared" si="10"/>
        <v>#VALUE!</v>
      </c>
      <c r="E88" s="69" t="e">
        <f t="shared" si="11"/>
        <v>#VALUE!</v>
      </c>
      <c r="F88" s="21" t="e">
        <f t="shared" si="12"/>
        <v>#VALUE!</v>
      </c>
      <c r="H88" s="70"/>
      <c r="I88" s="21"/>
      <c r="J88" s="21"/>
    </row>
    <row r="89" spans="1:10" ht="14">
      <c r="A89" s="20">
        <f t="shared" si="13"/>
        <v>17</v>
      </c>
      <c r="B89" s="20" t="e">
        <v>#VALUE!</v>
      </c>
      <c r="C89" s="20" t="e">
        <f t="shared" si="14"/>
        <v>#VALUE!</v>
      </c>
      <c r="D89" s="21" t="e">
        <f t="shared" si="10"/>
        <v>#VALUE!</v>
      </c>
      <c r="E89" s="69" t="e">
        <f t="shared" si="11"/>
        <v>#VALUE!</v>
      </c>
      <c r="F89" s="21" t="e">
        <f t="shared" si="12"/>
        <v>#VALUE!</v>
      </c>
      <c r="H89" s="70"/>
      <c r="I89" s="21"/>
      <c r="J89" s="21"/>
    </row>
    <row r="90" spans="1:10" ht="14">
      <c r="A90" s="20">
        <f t="shared" si="13"/>
        <v>16</v>
      </c>
      <c r="B90" s="20" t="e">
        <v>#VALUE!</v>
      </c>
      <c r="C90" s="20" t="e">
        <f t="shared" si="14"/>
        <v>#VALUE!</v>
      </c>
      <c r="D90" s="21" t="e">
        <f t="shared" si="10"/>
        <v>#VALUE!</v>
      </c>
      <c r="E90" s="69" t="e">
        <f t="shared" si="11"/>
        <v>#VALUE!</v>
      </c>
      <c r="F90" s="21" t="e">
        <f t="shared" si="12"/>
        <v>#VALUE!</v>
      </c>
      <c r="H90" s="70"/>
      <c r="I90" s="21"/>
      <c r="J90" s="21"/>
    </row>
    <row r="91" spans="1:10" ht="14">
      <c r="A91" s="20">
        <f t="shared" si="13"/>
        <v>15</v>
      </c>
      <c r="B91" s="20" t="e">
        <v>#VALUE!</v>
      </c>
      <c r="C91" s="20" t="e">
        <f t="shared" si="14"/>
        <v>#VALUE!</v>
      </c>
      <c r="D91" s="21" t="e">
        <f t="shared" si="10"/>
        <v>#VALUE!</v>
      </c>
      <c r="E91" s="69" t="e">
        <f t="shared" si="11"/>
        <v>#VALUE!</v>
      </c>
      <c r="F91" s="21" t="e">
        <f t="shared" si="12"/>
        <v>#VALUE!</v>
      </c>
      <c r="H91" s="70"/>
      <c r="I91" s="21"/>
      <c r="J91" s="21"/>
    </row>
    <row r="92" spans="1:10" ht="14">
      <c r="A92" s="20">
        <f t="shared" si="13"/>
        <v>14</v>
      </c>
      <c r="B92" s="20" t="e">
        <v>#VALUE!</v>
      </c>
      <c r="C92" s="20" t="e">
        <f t="shared" si="14"/>
        <v>#VALUE!</v>
      </c>
      <c r="D92" s="21" t="e">
        <f t="shared" si="10"/>
        <v>#VALUE!</v>
      </c>
      <c r="E92" s="69" t="e">
        <f t="shared" si="11"/>
        <v>#VALUE!</v>
      </c>
      <c r="F92" s="21" t="e">
        <f t="shared" si="12"/>
        <v>#VALUE!</v>
      </c>
      <c r="H92" s="70"/>
      <c r="I92" s="21"/>
      <c r="J92" s="21"/>
    </row>
    <row r="93" spans="1:10" ht="14">
      <c r="A93" s="20">
        <f t="shared" si="13"/>
        <v>13</v>
      </c>
      <c r="B93" s="20" t="e">
        <v>#VALUE!</v>
      </c>
      <c r="C93" s="20" t="e">
        <f t="shared" si="14"/>
        <v>#VALUE!</v>
      </c>
      <c r="D93" s="21" t="e">
        <f t="shared" si="10"/>
        <v>#VALUE!</v>
      </c>
      <c r="E93" s="69" t="e">
        <f t="shared" si="11"/>
        <v>#VALUE!</v>
      </c>
      <c r="F93" s="21" t="e">
        <f t="shared" si="12"/>
        <v>#VALUE!</v>
      </c>
      <c r="H93" s="70"/>
      <c r="I93" s="21"/>
      <c r="J93" s="21"/>
    </row>
    <row r="94" spans="1:10" ht="14">
      <c r="A94" s="20">
        <f t="shared" si="13"/>
        <v>12</v>
      </c>
      <c r="B94" s="20" t="e">
        <v>#VALUE!</v>
      </c>
      <c r="C94" s="20" t="e">
        <f t="shared" si="14"/>
        <v>#VALUE!</v>
      </c>
      <c r="D94" s="21" t="e">
        <f t="shared" si="10"/>
        <v>#VALUE!</v>
      </c>
      <c r="E94" s="69" t="e">
        <f t="shared" si="11"/>
        <v>#VALUE!</v>
      </c>
      <c r="F94" s="21" t="e">
        <f t="shared" si="12"/>
        <v>#VALUE!</v>
      </c>
      <c r="H94" s="70"/>
      <c r="I94" s="21"/>
      <c r="J94" s="21"/>
    </row>
    <row r="95" spans="1:10" ht="14">
      <c r="A95" s="20">
        <f t="shared" si="13"/>
        <v>11</v>
      </c>
      <c r="B95" s="20" t="e">
        <v>#VALUE!</v>
      </c>
      <c r="C95" s="20" t="e">
        <f t="shared" si="14"/>
        <v>#VALUE!</v>
      </c>
      <c r="D95" s="21" t="e">
        <f t="shared" si="10"/>
        <v>#VALUE!</v>
      </c>
      <c r="E95" s="69" t="e">
        <f t="shared" si="11"/>
        <v>#VALUE!</v>
      </c>
      <c r="F95" s="21" t="e">
        <f t="shared" si="12"/>
        <v>#VALUE!</v>
      </c>
      <c r="H95" s="70"/>
      <c r="I95" s="21"/>
      <c r="J95" s="21"/>
    </row>
    <row r="96" spans="1:10" ht="14">
      <c r="A96" s="20">
        <f t="shared" si="13"/>
        <v>10</v>
      </c>
      <c r="B96" s="20" t="e">
        <v>#VALUE!</v>
      </c>
      <c r="C96" s="20" t="e">
        <f t="shared" si="14"/>
        <v>#VALUE!</v>
      </c>
      <c r="D96" s="21" t="e">
        <f t="shared" si="10"/>
        <v>#VALUE!</v>
      </c>
      <c r="E96" s="69" t="e">
        <f t="shared" si="11"/>
        <v>#VALUE!</v>
      </c>
      <c r="F96" s="21" t="e">
        <f t="shared" si="12"/>
        <v>#VALUE!</v>
      </c>
      <c r="H96" s="70"/>
      <c r="I96" s="21"/>
      <c r="J96" s="21"/>
    </row>
    <row r="97" spans="1:10" ht="14">
      <c r="A97" s="20">
        <f t="shared" si="13"/>
        <v>9</v>
      </c>
      <c r="B97" s="20" t="e">
        <v>#VALUE!</v>
      </c>
      <c r="C97" s="20" t="e">
        <f t="shared" si="14"/>
        <v>#VALUE!</v>
      </c>
      <c r="D97" s="21" t="e">
        <f t="shared" si="10"/>
        <v>#VALUE!</v>
      </c>
      <c r="E97" s="69" t="e">
        <f t="shared" si="11"/>
        <v>#VALUE!</v>
      </c>
      <c r="F97" s="21" t="e">
        <f t="shared" si="12"/>
        <v>#VALUE!</v>
      </c>
      <c r="H97" s="70"/>
      <c r="I97" s="21"/>
      <c r="J97" s="21"/>
    </row>
    <row r="98" spans="1:10" ht="14">
      <c r="A98" s="20">
        <f t="shared" si="13"/>
        <v>8</v>
      </c>
      <c r="B98" s="20" t="e">
        <v>#VALUE!</v>
      </c>
      <c r="C98" s="20" t="e">
        <f t="shared" si="14"/>
        <v>#VALUE!</v>
      </c>
      <c r="D98" s="21" t="e">
        <f t="shared" si="10"/>
        <v>#VALUE!</v>
      </c>
      <c r="E98" s="69" t="e">
        <f t="shared" si="11"/>
        <v>#VALUE!</v>
      </c>
      <c r="F98" s="21" t="e">
        <f t="shared" si="12"/>
        <v>#VALUE!</v>
      </c>
      <c r="H98" s="70"/>
      <c r="I98" s="21"/>
      <c r="J98" s="21"/>
    </row>
    <row r="99" spans="1:10" ht="14">
      <c r="A99" s="20">
        <f t="shared" si="13"/>
        <v>7</v>
      </c>
      <c r="B99" s="20" t="e">
        <v>#VALUE!</v>
      </c>
      <c r="C99" s="20" t="e">
        <f t="shared" si="14"/>
        <v>#VALUE!</v>
      </c>
      <c r="D99" s="21" t="e">
        <f t="shared" si="10"/>
        <v>#VALUE!</v>
      </c>
      <c r="E99" s="69" t="e">
        <f t="shared" si="11"/>
        <v>#VALUE!</v>
      </c>
      <c r="F99" s="21" t="e">
        <f t="shared" si="12"/>
        <v>#VALUE!</v>
      </c>
      <c r="H99" s="70"/>
      <c r="I99" s="21"/>
      <c r="J99" s="21"/>
    </row>
    <row r="100" spans="1:10" ht="14">
      <c r="A100" s="20">
        <f t="shared" si="13"/>
        <v>6</v>
      </c>
      <c r="B100" s="20" t="e">
        <v>#VALUE!</v>
      </c>
      <c r="C100" s="20" t="e">
        <f t="shared" si="14"/>
        <v>#VALUE!</v>
      </c>
      <c r="D100" s="21" t="e">
        <f t="shared" si="10"/>
        <v>#VALUE!</v>
      </c>
      <c r="E100" s="69" t="e">
        <f t="shared" si="11"/>
        <v>#VALUE!</v>
      </c>
      <c r="F100" s="21" t="e">
        <f t="shared" si="12"/>
        <v>#VALUE!</v>
      </c>
      <c r="H100" s="70"/>
      <c r="I100" s="21"/>
      <c r="J100" s="21"/>
    </row>
    <row r="101" spans="1:10" ht="14">
      <c r="A101" s="20">
        <f t="shared" si="13"/>
        <v>5</v>
      </c>
      <c r="B101" s="20" t="e">
        <v>#VALUE!</v>
      </c>
      <c r="C101" s="20" t="e">
        <f t="shared" si="14"/>
        <v>#VALUE!</v>
      </c>
      <c r="D101" s="21" t="e">
        <f t="shared" si="10"/>
        <v>#VALUE!</v>
      </c>
      <c r="E101" s="69" t="e">
        <f t="shared" si="11"/>
        <v>#VALUE!</v>
      </c>
      <c r="F101" s="21" t="e">
        <f t="shared" si="12"/>
        <v>#VALUE!</v>
      </c>
      <c r="H101" s="70"/>
      <c r="I101" s="21"/>
      <c r="J101" s="21"/>
    </row>
    <row r="102" spans="1:10" ht="14">
      <c r="A102" s="20">
        <f t="shared" si="13"/>
        <v>4</v>
      </c>
      <c r="B102" s="20" t="e">
        <v>#VALUE!</v>
      </c>
      <c r="C102" s="20" t="e">
        <f t="shared" si="14"/>
        <v>#VALUE!</v>
      </c>
      <c r="D102" s="21" t="e">
        <f t="shared" si="10"/>
        <v>#VALUE!</v>
      </c>
      <c r="E102" s="69" t="e">
        <f t="shared" ref="E102:E133" si="15">(1-frac_fav_mutn)*(C102-D102)</f>
        <v>#VALUE!</v>
      </c>
      <c r="F102" s="21" t="e">
        <f t="shared" ref="F102:F133" si="16">E102/$E$6</f>
        <v>#VALUE!</v>
      </c>
      <c r="H102" s="70"/>
      <c r="I102" s="21"/>
      <c r="J102" s="21"/>
    </row>
    <row r="103" spans="1:10" ht="14">
      <c r="A103" s="20">
        <f t="shared" si="13"/>
        <v>3</v>
      </c>
      <c r="B103" s="20" t="e">
        <v>#VALUE!</v>
      </c>
      <c r="C103" s="20" t="e">
        <f t="shared" si="14"/>
        <v>#VALUE!</v>
      </c>
      <c r="D103" s="21" t="e">
        <f t="shared" si="10"/>
        <v>#VALUE!</v>
      </c>
      <c r="E103" s="69" t="e">
        <f t="shared" si="15"/>
        <v>#VALUE!</v>
      </c>
      <c r="F103" s="21" t="e">
        <f t="shared" si="16"/>
        <v>#VALUE!</v>
      </c>
      <c r="H103" s="70"/>
      <c r="I103" s="21"/>
      <c r="J103" s="21"/>
    </row>
    <row r="104" spans="1:10" ht="14">
      <c r="A104" s="20">
        <f t="shared" si="13"/>
        <v>2</v>
      </c>
      <c r="B104" s="20" t="e">
        <v>#VALUE!</v>
      </c>
      <c r="C104" s="20" t="e">
        <f t="shared" si="14"/>
        <v>#VALUE!</v>
      </c>
      <c r="D104" s="21" t="e">
        <f t="shared" si="10"/>
        <v>#VALUE!</v>
      </c>
      <c r="E104" s="69" t="e">
        <f t="shared" si="15"/>
        <v>#VALUE!</v>
      </c>
      <c r="F104" s="21" t="e">
        <f t="shared" si="16"/>
        <v>#VALUE!</v>
      </c>
      <c r="H104" s="70"/>
      <c r="I104" s="21"/>
      <c r="J104" s="21"/>
    </row>
    <row r="105" spans="1:10" ht="14">
      <c r="A105" s="20">
        <f t="shared" si="13"/>
        <v>1</v>
      </c>
      <c r="B105" s="20" t="e">
        <v>#VALUE!</v>
      </c>
      <c r="C105" s="20" t="e">
        <f t="shared" si="14"/>
        <v>#VALUE!</v>
      </c>
      <c r="D105" s="21" t="e">
        <f t="shared" si="10"/>
        <v>#VALUE!</v>
      </c>
      <c r="E105" s="69" t="e">
        <f t="shared" si="15"/>
        <v>#VALUE!</v>
      </c>
      <c r="F105" s="21" t="e">
        <f t="shared" si="16"/>
        <v>#VALUE!</v>
      </c>
      <c r="H105" s="70"/>
      <c r="I105" s="21"/>
      <c r="J105" s="21"/>
    </row>
    <row r="106" spans="1:10" ht="14">
      <c r="A106" s="20">
        <f t="shared" si="13"/>
        <v>0</v>
      </c>
      <c r="B106" s="20" t="e">
        <v>#VALUE!</v>
      </c>
      <c r="C106" s="20" t="e">
        <f t="shared" si="14"/>
        <v>#VALUE!</v>
      </c>
      <c r="D106" s="21" t="e">
        <f t="shared" si="10"/>
        <v>#VALUE!</v>
      </c>
      <c r="E106" s="69" t="e">
        <f t="shared" si="15"/>
        <v>#VALUE!</v>
      </c>
      <c r="F106" s="21" t="e">
        <f t="shared" si="16"/>
        <v>#VALUE!</v>
      </c>
      <c r="H106" s="70"/>
      <c r="I106" s="21"/>
      <c r="J106" s="21"/>
    </row>
  </sheetData>
  <mergeCells count="1">
    <mergeCell ref="G4:H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baseColWidth="10" defaultRowHeight="15" x14ac:dyDescent="0"/>
  <sheetData>
    <row r="1" spans="1:7" ht="14">
      <c r="A1" s="14" t="s">
        <v>6</v>
      </c>
      <c r="B1" s="15"/>
      <c r="C1" s="16"/>
      <c r="D1" s="17" t="s">
        <v>7</v>
      </c>
      <c r="E1" s="18"/>
      <c r="F1" s="19"/>
    </row>
    <row r="2" spans="1:7" ht="14">
      <c r="A2" s="20" t="s">
        <v>8</v>
      </c>
      <c r="B2" s="21"/>
      <c r="C2" s="21">
        <v>100</v>
      </c>
      <c r="D2" s="22" t="s">
        <v>9</v>
      </c>
      <c r="E2" s="23"/>
      <c r="F2" s="24">
        <v>1E-4</v>
      </c>
    </row>
    <row r="3" spans="1:7" ht="14">
      <c r="A3" s="25" t="s">
        <v>10</v>
      </c>
      <c r="B3" s="23"/>
      <c r="C3" s="26">
        <v>3000000000</v>
      </c>
      <c r="D3" s="25" t="s">
        <v>11</v>
      </c>
      <c r="E3" s="23"/>
      <c r="F3" s="27">
        <f>LOG(haploid_genome_size)</f>
        <v>9.4771212547196626</v>
      </c>
    </row>
    <row r="4" spans="1:7" ht="14">
      <c r="A4" s="25" t="s">
        <v>12</v>
      </c>
      <c r="B4" s="23"/>
      <c r="C4" s="28">
        <v>10</v>
      </c>
      <c r="D4" s="25" t="s">
        <v>13</v>
      </c>
      <c r="E4" s="23"/>
      <c r="F4" s="27">
        <f>LOG(haploid_genome_size*max_fav_fitness_gain)</f>
        <v>8.4771212547196626</v>
      </c>
    </row>
    <row r="5" spans="1:7" ht="14">
      <c r="A5" s="25" t="s">
        <v>14</v>
      </c>
      <c r="B5" s="23"/>
      <c r="C5" s="29">
        <v>989</v>
      </c>
      <c r="D5" s="25" t="s">
        <v>15</v>
      </c>
      <c r="E5" s="23"/>
      <c r="F5" s="27">
        <f>LOG(-LOG(high_impact_mutn_threshold)/$F$3)/LOG(high_impact_mutn_fraction)</f>
        <v>0.32555881240899404</v>
      </c>
    </row>
    <row r="6" spans="1:7" ht="14">
      <c r="A6" s="25" t="s">
        <v>16</v>
      </c>
      <c r="B6" s="23"/>
      <c r="C6" s="29">
        <v>9.9999999999999995E-8</v>
      </c>
      <c r="D6" s="30" t="s">
        <v>17</v>
      </c>
      <c r="E6" s="30"/>
      <c r="F6" s="27">
        <f>LOG(-LOG(high_impact_mutn_threshold)/$F$4)/LOG(high_impact_mutn_fraction)</f>
        <v>0.30941613174879251</v>
      </c>
    </row>
    <row r="7" spans="1:7" ht="14">
      <c r="A7" s="25" t="s">
        <v>18</v>
      </c>
      <c r="B7" s="23"/>
      <c r="C7" s="31">
        <v>0.1</v>
      </c>
      <c r="D7" s="25" t="s">
        <v>19</v>
      </c>
      <c r="E7" s="23"/>
      <c r="F7" s="27">
        <f>IF(tracking_threshold=1,0,EXP(LOG(-LOG(tracking_threshold)/alpha_del)/gamma_del)/(lb_modulo-2))</f>
        <v>6.1485404460357703E-7</v>
      </c>
    </row>
    <row r="8" spans="1:7" ht="14">
      <c r="A8" s="25" t="s">
        <v>20</v>
      </c>
      <c r="B8" s="23"/>
      <c r="C8" s="27">
        <v>0</v>
      </c>
      <c r="D8" s="25" t="s">
        <v>21</v>
      </c>
      <c r="E8" s="23"/>
      <c r="F8" s="27">
        <f>IF(tracking_threshold=1,0,EXP(LOG(-LOG(tracking_threshold)/alpha_fav)/gamma_fav)/(lb_modulo-2))</f>
        <v>7.0402474110895122E-7</v>
      </c>
    </row>
    <row r="9" spans="1:7" ht="14">
      <c r="A9" s="25" t="s">
        <v>22</v>
      </c>
      <c r="B9" s="23"/>
      <c r="C9" s="29">
        <v>1E-3</v>
      </c>
      <c r="F9" s="27"/>
    </row>
    <row r="10" spans="1:7" ht="14">
      <c r="A10" s="32" t="s">
        <v>23</v>
      </c>
      <c r="B10" s="33"/>
      <c r="C10" s="34">
        <v>0.1</v>
      </c>
      <c r="D10" s="32" t="s">
        <v>24</v>
      </c>
      <c r="E10" s="35"/>
      <c r="F10" s="36">
        <f>(2^30-2)/num_linkage_subunits</f>
        <v>1085684.3498483317</v>
      </c>
    </row>
    <row r="12" spans="1:7" ht="14">
      <c r="B12" s="1" t="s">
        <v>41</v>
      </c>
      <c r="C12" s="1"/>
      <c r="D12" s="1"/>
      <c r="E12" s="1" t="s">
        <v>42</v>
      </c>
      <c r="F12" s="1"/>
      <c r="G12" s="1"/>
    </row>
    <row r="13" spans="1:7" ht="14">
      <c r="A13" s="38" t="s">
        <v>43</v>
      </c>
      <c r="B13" t="s">
        <v>44</v>
      </c>
      <c r="C13" t="s">
        <v>45</v>
      </c>
      <c r="D13" t="s">
        <v>46</v>
      </c>
      <c r="E13" t="s">
        <v>44</v>
      </c>
      <c r="F13" t="s">
        <v>45</v>
      </c>
      <c r="G13" t="s">
        <v>46</v>
      </c>
    </row>
  </sheetData>
  <mergeCells count="2">
    <mergeCell ref="B12:D12"/>
    <mergeCell ref="E12:G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Generate random statistics</vt:lpstr>
      <vt:lpstr>theoretical distribution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Wesley Brewer</cp:lastModifiedBy>
  <cp:revision>0</cp:revision>
  <dcterms:created xsi:type="dcterms:W3CDTF">2017-02-25T10:15:58Z</dcterms:created>
  <dcterms:modified xsi:type="dcterms:W3CDTF">2017-02-25T10:15:58Z</dcterms:modified>
</cp:coreProperties>
</file>