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 activeTab="2"/>
  </bookViews>
  <sheets>
    <sheet name="透视表" sheetId="2" r:id="rId1"/>
    <sheet name="交期表" sheetId="3" r:id="rId2"/>
    <sheet name="双面" sheetId="1" r:id="rId3"/>
    <sheet name="送纱量变动记录表" sheetId="4" r:id="rId4"/>
  </sheets>
  <externalReferences>
    <externalReference r:id="rId7"/>
    <externalReference r:id="rId8"/>
  </externalReferences>
  <definedNames>
    <definedName name="_xlnm._FilterDatabase" localSheetId="1" hidden="1">交期表!$A$3:$K$62</definedName>
    <definedName name="_xlnm._FilterDatabase" localSheetId="2" hidden="1">双面!$A$3:$AF$229</definedName>
    <definedName name="_xlnm._FilterDatabase" localSheetId="0" hidden="1">透视表!$A$233:$A$234</definedName>
  </definedNames>
  <calcPr calcId="144525"/>
  <pivotCaches>
    <pivotCache cacheId="0" r:id="rId5"/>
    <pivotCache cacheId="1" r:id="rId6"/>
  </pivotCaches>
</workbook>
</file>

<file path=xl/sharedStrings.xml><?xml version="1.0" encoding="utf-8"?>
<sst xmlns="http://schemas.openxmlformats.org/spreadsheetml/2006/main" count="1006" uniqueCount="209">
  <si>
    <t>求和项:理论重量/24小时</t>
  </si>
  <si>
    <t>理论重量/24小时</t>
  </si>
  <si>
    <t>(全部)</t>
  </si>
  <si>
    <t>原料</t>
  </si>
  <si>
    <t>条数</t>
  </si>
  <si>
    <t>机台号</t>
  </si>
  <si>
    <t>产品代号</t>
  </si>
  <si>
    <t>汇总</t>
  </si>
  <si>
    <t>100半光</t>
  </si>
  <si>
    <t>YT-22991</t>
  </si>
  <si>
    <t>100有光</t>
  </si>
  <si>
    <t>YT-0531MS</t>
  </si>
  <si>
    <t>行标签</t>
  </si>
  <si>
    <t>上机时间</t>
  </si>
  <si>
    <t>计划完成时间</t>
  </si>
  <si>
    <t>150半光</t>
  </si>
  <si>
    <t>YT-0510MS</t>
  </si>
  <si>
    <t>YH-2631</t>
  </si>
  <si>
    <t>耐折AY-LN49-12M</t>
  </si>
  <si>
    <t>150低弹</t>
  </si>
  <si>
    <t>YA-B745-26E-FMS</t>
  </si>
  <si>
    <t>YH-A515MS</t>
  </si>
  <si>
    <t>AY-LN49-09M</t>
  </si>
  <si>
    <t>YD-29736-26E-F</t>
  </si>
  <si>
    <t>YT-H969-26EMS</t>
  </si>
  <si>
    <t>ZN-YF601-14E</t>
  </si>
  <si>
    <t>150有光</t>
  </si>
  <si>
    <t>YT-8002MS</t>
  </si>
  <si>
    <t>AY-LN49-10M</t>
  </si>
  <si>
    <t>耐折YS-U780</t>
  </si>
  <si>
    <t>200半光</t>
  </si>
  <si>
    <t>例子</t>
  </si>
  <si>
    <t>YD-G862-22E-F</t>
  </si>
  <si>
    <t>300低弹</t>
  </si>
  <si>
    <t>YT-0621MS</t>
  </si>
  <si>
    <t>75半光</t>
  </si>
  <si>
    <t>YT-8617-26EMS</t>
  </si>
  <si>
    <t>JD-JD166-06-14E</t>
  </si>
  <si>
    <t>YT-4004MS</t>
  </si>
  <si>
    <t>75有光</t>
  </si>
  <si>
    <t>YD-Z025-26EMS</t>
  </si>
  <si>
    <t>(空白)</t>
  </si>
  <si>
    <t>75低弹</t>
  </si>
  <si>
    <t>100低弹</t>
  </si>
  <si>
    <t>YT-22969-26E</t>
  </si>
  <si>
    <t>50半光</t>
  </si>
  <si>
    <t>YT-3969-26EMS</t>
  </si>
  <si>
    <t>68半光</t>
  </si>
  <si>
    <t>75黑纱</t>
  </si>
  <si>
    <t>YT-45025-26E</t>
  </si>
  <si>
    <t>100黑纱</t>
  </si>
  <si>
    <t>70氨纶</t>
  </si>
  <si>
    <t>20单丝</t>
  </si>
  <si>
    <t>YT-8522-B-26E</t>
  </si>
  <si>
    <t>YD-44736-26E-F</t>
  </si>
  <si>
    <t>150阳离子低弹</t>
  </si>
  <si>
    <t>YA-C989-26E-F</t>
  </si>
  <si>
    <t>75/20涤氨包芯纱</t>
  </si>
  <si>
    <t>YH-U004</t>
  </si>
  <si>
    <t>100/96f低弹</t>
  </si>
  <si>
    <t>YH-L002</t>
  </si>
  <si>
    <t>450低弹</t>
  </si>
  <si>
    <t>0.1耐折热定型单丝3</t>
  </si>
  <si>
    <t>400阳离子低弹并纱（200阳离子低弹X2)</t>
  </si>
  <si>
    <t>YH-H001</t>
  </si>
  <si>
    <t>400锦纶低弹并纱（200锦纶低弹X2）</t>
  </si>
  <si>
    <t>120/192f扁平纱</t>
  </si>
  <si>
    <t>30单丝母丝</t>
  </si>
  <si>
    <t>AY-LN49-08M</t>
  </si>
  <si>
    <t>0.1耐折单丝3</t>
  </si>
  <si>
    <t>150/144f低弹</t>
  </si>
  <si>
    <t>30黑单丝母丝</t>
  </si>
  <si>
    <t>总计</t>
  </si>
  <si>
    <t>二.三车间交期达成记录表</t>
  </si>
  <si>
    <t>记录人</t>
  </si>
  <si>
    <t>付芬</t>
  </si>
  <si>
    <t>记录时间</t>
  </si>
  <si>
    <t>2018年11</t>
  </si>
  <si>
    <t>下单日期</t>
  </si>
  <si>
    <t>计划完成日期</t>
  </si>
  <si>
    <t>是否正常</t>
  </si>
  <si>
    <t>实际完成日期</t>
  </si>
  <si>
    <t>订单量</t>
  </si>
  <si>
    <t>完成量</t>
  </si>
  <si>
    <t>交期达成值</t>
  </si>
  <si>
    <t>是否有写交期延后单</t>
  </si>
  <si>
    <t>备注</t>
  </si>
  <si>
    <t>ya-10985-26e-f</t>
  </si>
  <si>
    <t>80kg</t>
  </si>
  <si>
    <t xml:space="preserve">100kg </t>
  </si>
  <si>
    <t>ya-8533-26e-fms</t>
  </si>
  <si>
    <t>4.8t</t>
  </si>
  <si>
    <t>4.4T</t>
  </si>
  <si>
    <t>穿插</t>
  </si>
  <si>
    <t>ya-11503-26e-f</t>
  </si>
  <si>
    <t>50kg</t>
  </si>
  <si>
    <t xml:space="preserve">65kg </t>
  </si>
  <si>
    <t>yd-11870-26e</t>
  </si>
  <si>
    <t>30kg</t>
  </si>
  <si>
    <t xml:space="preserve">46kg </t>
  </si>
  <si>
    <t>ya-8780-26e-fms</t>
  </si>
  <si>
    <t>94kg</t>
  </si>
  <si>
    <t>yt-7904</t>
  </si>
  <si>
    <t>1t</t>
  </si>
  <si>
    <t>yd-10870-26e-f</t>
  </si>
  <si>
    <t>1.5t</t>
  </si>
  <si>
    <t>yd-sdz427-16e</t>
  </si>
  <si>
    <t>1.2t</t>
  </si>
  <si>
    <t>yt-5866ms</t>
  </si>
  <si>
    <t>2t</t>
  </si>
  <si>
    <t>2.8t</t>
  </si>
  <si>
    <t>加单</t>
  </si>
  <si>
    <t>yt-d697</t>
  </si>
  <si>
    <t>ya-b745-26e-fms</t>
  </si>
  <si>
    <t>3.8t</t>
  </si>
  <si>
    <t>6.9t</t>
  </si>
  <si>
    <t>yt-10673</t>
  </si>
  <si>
    <t>1.1t</t>
  </si>
  <si>
    <t>ya-7780-26e</t>
  </si>
  <si>
    <t>yt-2595ms</t>
  </si>
  <si>
    <t>5t</t>
  </si>
  <si>
    <t>5.2t</t>
  </si>
  <si>
    <t>yt-3838ms</t>
  </si>
  <si>
    <t>3t</t>
  </si>
  <si>
    <t>yt-7782ms</t>
  </si>
  <si>
    <t>yt-9991ms</t>
  </si>
  <si>
    <t>3.5t</t>
  </si>
  <si>
    <t>yt-3009ms</t>
  </si>
  <si>
    <t>3.2t</t>
  </si>
  <si>
    <t>yd-1911ms</t>
  </si>
  <si>
    <t>yt-1062ms</t>
  </si>
  <si>
    <t>yh-14045</t>
  </si>
  <si>
    <t>4t</t>
  </si>
  <si>
    <t>ya-5989-26e</t>
  </si>
  <si>
    <t>yt-8002</t>
  </si>
  <si>
    <t>yt-9991</t>
  </si>
  <si>
    <t>yt-8002ms</t>
  </si>
  <si>
    <t>yt-8002a</t>
  </si>
  <si>
    <t>yt-2581</t>
  </si>
  <si>
    <t>双面计划试行</t>
  </si>
  <si>
    <t xml:space="preserve">             </t>
  </si>
  <si>
    <t>机台</t>
  </si>
  <si>
    <t>机台状态</t>
  </si>
  <si>
    <t>机速</t>
  </si>
  <si>
    <t>计划总量（KG)</t>
  </si>
  <si>
    <t>订单量对比</t>
  </si>
  <si>
    <t>梳节</t>
  </si>
  <si>
    <t>D数</t>
  </si>
  <si>
    <t>原料（D）</t>
  </si>
  <si>
    <t>个数</t>
  </si>
  <si>
    <t>L1</t>
  </si>
  <si>
    <t>比例</t>
  </si>
  <si>
    <t>送纱量（MM)</t>
  </si>
  <si>
    <t>克重克∕㎡</t>
  </si>
  <si>
    <t>幅宽∕m</t>
  </si>
  <si>
    <t>下布长度∕m</t>
  </si>
  <si>
    <t>计划总米数</t>
  </si>
  <si>
    <t>原料总重量（KG)</t>
  </si>
  <si>
    <t>每盘确定米数</t>
  </si>
  <si>
    <t>已下米数</t>
  </si>
  <si>
    <t>剩下总米数</t>
  </si>
  <si>
    <t>剩下总重量（KG)</t>
  </si>
  <si>
    <t>每盘可整米数</t>
  </si>
  <si>
    <t>每梳用纱长∕m</t>
  </si>
  <si>
    <t>理论米数/24小时</t>
  </si>
  <si>
    <t>预计完成时间（天）</t>
  </si>
  <si>
    <t>机台数</t>
  </si>
  <si>
    <t>理论完成日期</t>
  </si>
  <si>
    <t>关注</t>
  </si>
  <si>
    <t>跟踪</t>
  </si>
  <si>
    <t>列子</t>
  </si>
  <si>
    <t>有光</t>
  </si>
  <si>
    <t>L2</t>
  </si>
  <si>
    <t>半光</t>
  </si>
  <si>
    <t>L3</t>
  </si>
  <si>
    <t>低弹</t>
  </si>
  <si>
    <t>L4</t>
  </si>
  <si>
    <t>黑纱</t>
  </si>
  <si>
    <t>L5</t>
  </si>
  <si>
    <t>锦纶</t>
  </si>
  <si>
    <t>L6</t>
  </si>
  <si>
    <t>粘胶纱</t>
  </si>
  <si>
    <t>L7</t>
  </si>
  <si>
    <t>锦纶低弹</t>
  </si>
  <si>
    <t>AY-LN49-08W</t>
  </si>
  <si>
    <t>订单总量</t>
  </si>
  <si>
    <t>单丝</t>
  </si>
  <si>
    <t>有光单丝</t>
  </si>
  <si>
    <t>YQ-70025-22E-F</t>
  </si>
  <si>
    <t>七彩纱</t>
  </si>
  <si>
    <t>YD-B656-22E-F</t>
  </si>
  <si>
    <t>氨纶</t>
  </si>
  <si>
    <t>7400</t>
  </si>
  <si>
    <t>YD-YFM742-26EMS</t>
  </si>
  <si>
    <t>200低弹</t>
  </si>
  <si>
    <t>YT-J991-26E</t>
  </si>
  <si>
    <t>YD-74025-26E</t>
  </si>
  <si>
    <t>不加</t>
  </si>
  <si>
    <t>YD-9946-26E-F</t>
  </si>
  <si>
    <t>120/196f扁平低弹丝</t>
  </si>
  <si>
    <t xml:space="preserve">                                                                          </t>
  </si>
  <si>
    <t>YT-27991</t>
  </si>
  <si>
    <t>195下布</t>
  </si>
  <si>
    <t>YT-5062MS</t>
  </si>
  <si>
    <t>YH-2631MS</t>
  </si>
  <si>
    <t xml:space="preserve">  </t>
  </si>
  <si>
    <t>YA-11503-26E-F</t>
  </si>
  <si>
    <t>1100</t>
  </si>
  <si>
    <t>YT-0507MS</t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</si>
</sst>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_);\(0.00\)"/>
    <numFmt numFmtId="178" formatCode="0.0_ "/>
    <numFmt numFmtId="179" formatCode="m&quot;月&quot;d&quot;日&quot;;@"/>
    <numFmt numFmtId="180" formatCode="0.000_ "/>
    <numFmt numFmtId="181" formatCode="0_);[Red]\(0\)"/>
    <numFmt numFmtId="182" formatCode="0.00_ "/>
    <numFmt numFmtId="183" formatCode="0.00_);[Red]\(0.00\)"/>
    <numFmt numFmtId="184" formatCode="yyyy\/m\/d"/>
    <numFmt numFmtId="185" formatCode="0_);[Red]\(0\)"/>
  </numFmts>
  <fonts count="41">
    <font>
      <sz val="12"/>
      <name val="宋体"/>
      <charset val="134"/>
    </font>
    <font>
      <b/>
      <sz val="14"/>
      <color indexed="12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2"/>
      <color indexed="12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b/>
      <sz val="14"/>
      <name val="宋体"/>
      <charset val="134"/>
    </font>
    <font>
      <b/>
      <sz val="12"/>
      <color indexed="10"/>
      <name val="宋体"/>
      <charset val="134"/>
    </font>
    <font>
      <sz val="11"/>
      <name val="宋体"/>
      <charset val="134"/>
    </font>
    <font>
      <sz val="12"/>
      <color indexed="48"/>
      <name val="宋体"/>
      <charset val="134"/>
    </font>
    <font>
      <sz val="12"/>
      <color indexed="1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4"/>
      <color indexed="10"/>
      <name val="宋体"/>
      <charset val="134"/>
    </font>
    <font>
      <b/>
      <sz val="10"/>
      <name val="宋体"/>
      <charset val="134"/>
    </font>
    <font>
      <b/>
      <sz val="12"/>
      <color indexed="48"/>
      <name val="宋体"/>
      <charset val="134"/>
    </font>
    <font>
      <b/>
      <sz val="12"/>
      <color indexed="8"/>
      <name val="宋体"/>
      <charset val="134"/>
    </font>
    <font>
      <b/>
      <sz val="16"/>
      <name val="宋体"/>
      <charset val="134"/>
    </font>
    <font>
      <sz val="2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3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indexed="8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25" fillId="0" borderId="0" applyFont="0" applyFill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8" fillId="34" borderId="37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2" borderId="34" applyNumberFormat="0" applyFon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21" borderId="33" applyNumberFormat="0" applyAlignment="0" applyProtection="0">
      <alignment vertical="center"/>
    </xf>
    <xf numFmtId="0" fontId="39" fillId="21" borderId="37" applyNumberFormat="0" applyAlignment="0" applyProtection="0">
      <alignment vertical="center"/>
    </xf>
    <xf numFmtId="0" fontId="27" fillId="16" borderId="31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40" fillId="0" borderId="38" applyNumberFormat="0" applyFill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0" fillId="0" borderId="0"/>
  </cellStyleXfs>
  <cellXfs count="426">
    <xf numFmtId="0" fontId="0" fillId="0" borderId="0" xfId="0"/>
    <xf numFmtId="0" fontId="0" fillId="0" borderId="0" xfId="5">
      <alignment vertical="center"/>
    </xf>
    <xf numFmtId="177" fontId="0" fillId="0" borderId="0" xfId="5" applyNumberFormat="1">
      <alignment vertical="center"/>
    </xf>
    <xf numFmtId="0" fontId="1" fillId="2" borderId="1" xfId="0" applyFont="1" applyFill="1" applyBorder="1" applyAlignment="1" applyProtection="1">
      <alignment vertical="center" shrinkToFit="1"/>
      <protection locked="0" hidden="1"/>
    </xf>
    <xf numFmtId="0" fontId="0" fillId="2" borderId="2" xfId="0" applyFont="1" applyFill="1" applyBorder="1" applyAlignment="1" applyProtection="1">
      <alignment horizontal="center" vertical="center" shrinkToFit="1"/>
      <protection locked="0" hidden="1"/>
    </xf>
    <xf numFmtId="0" fontId="2" fillId="2" borderId="3" xfId="0" applyFont="1" applyFill="1" applyBorder="1" applyAlignment="1" applyProtection="1">
      <alignment horizontal="center" vertical="center" shrinkToFit="1"/>
      <protection locked="0" hidden="1"/>
    </xf>
    <xf numFmtId="0" fontId="0" fillId="0" borderId="2" xfId="0" applyFont="1" applyFill="1" applyBorder="1" applyAlignment="1" applyProtection="1">
      <alignment horizontal="center" vertical="center" shrinkToFit="1"/>
      <protection locked="0" hidden="1"/>
    </xf>
    <xf numFmtId="177" fontId="3" fillId="2" borderId="3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3" xfId="0" applyFont="1" applyFill="1" applyBorder="1" applyAlignment="1" applyProtection="1">
      <alignment horizontal="center" vertical="center" shrinkToFit="1"/>
      <protection locked="0" hidden="1"/>
    </xf>
    <xf numFmtId="0" fontId="1" fillId="3" borderId="2" xfId="0" applyFont="1" applyFill="1" applyBorder="1" applyAlignment="1" applyProtection="1">
      <alignment vertical="center" shrinkToFit="1"/>
      <protection locked="0" hidden="1"/>
    </xf>
    <xf numFmtId="0" fontId="0" fillId="3" borderId="2" xfId="0" applyFill="1" applyBorder="1" applyAlignment="1" applyProtection="1">
      <alignment horizontal="center" vertical="center" shrinkToFit="1"/>
      <protection locked="0" hidden="1"/>
    </xf>
    <xf numFmtId="0" fontId="2" fillId="3" borderId="3" xfId="0" applyFont="1" applyFill="1" applyBorder="1" applyAlignment="1" applyProtection="1">
      <alignment horizontal="center" vertical="center" shrinkToFit="1"/>
      <protection locked="0" hidden="1"/>
    </xf>
    <xf numFmtId="0" fontId="0" fillId="3" borderId="2" xfId="0" applyFont="1" applyFill="1" applyBorder="1" applyAlignment="1" applyProtection="1">
      <alignment horizontal="center" vertical="center" shrinkToFit="1"/>
      <protection locked="0" hidden="1"/>
    </xf>
    <xf numFmtId="177" fontId="3" fillId="4" borderId="3" xfId="0" applyNumberFormat="1" applyFont="1" applyFill="1" applyBorder="1" applyAlignment="1" applyProtection="1">
      <alignment horizontal="center" vertical="center" shrinkToFit="1"/>
      <protection locked="0"/>
    </xf>
    <xf numFmtId="0" fontId="0" fillId="3" borderId="3" xfId="0" applyFont="1" applyFill="1" applyBorder="1" applyAlignment="1" applyProtection="1">
      <alignment horizontal="center" vertical="center" shrinkToFit="1"/>
      <protection locked="0" hidden="1"/>
    </xf>
    <xf numFmtId="0" fontId="0" fillId="2" borderId="2" xfId="0" applyFill="1" applyBorder="1" applyAlignment="1" applyProtection="1">
      <alignment horizontal="center" vertical="center" shrinkToFit="1"/>
      <protection locked="0" hidden="1"/>
    </xf>
    <xf numFmtId="0" fontId="4" fillId="3" borderId="2" xfId="0" applyFont="1" applyFill="1" applyBorder="1" applyAlignment="1" applyProtection="1">
      <alignment horizontal="center" vertical="center" shrinkToFit="1"/>
      <protection locked="0" hidden="1"/>
    </xf>
    <xf numFmtId="0" fontId="0" fillId="3" borderId="3" xfId="0" applyFill="1" applyBorder="1" applyAlignment="1" applyProtection="1">
      <alignment horizontal="center" vertical="center" shrinkToFit="1"/>
      <protection locked="0" hidden="1"/>
    </xf>
    <xf numFmtId="0" fontId="4" fillId="2" borderId="2" xfId="0" applyFont="1" applyFill="1" applyBorder="1" applyAlignment="1" applyProtection="1">
      <alignment horizontal="center" vertical="center" shrinkToFit="1"/>
      <protection locked="0" hidden="1"/>
    </xf>
    <xf numFmtId="0" fontId="5" fillId="3" borderId="2" xfId="0" applyFont="1" applyFill="1" applyBorder="1" applyAlignment="1" applyProtection="1">
      <alignment vertical="center" shrinkToFit="1"/>
      <protection locked="0" hidden="1"/>
    </xf>
    <xf numFmtId="0" fontId="6" fillId="3" borderId="3" xfId="0" applyFont="1" applyFill="1" applyBorder="1" applyAlignment="1" applyProtection="1">
      <alignment horizontal="center" vertical="center" shrinkToFit="1"/>
      <protection locked="0" hidden="1"/>
    </xf>
    <xf numFmtId="0" fontId="6" fillId="2" borderId="3" xfId="0" applyFont="1" applyFill="1" applyBorder="1" applyAlignment="1" applyProtection="1">
      <alignment horizontal="center" vertical="center" shrinkToFit="1"/>
      <protection locked="0" hidden="1"/>
    </xf>
    <xf numFmtId="0" fontId="7" fillId="2" borderId="3" xfId="0" applyFont="1" applyFill="1" applyBorder="1" applyAlignment="1" applyProtection="1">
      <alignment horizontal="center" vertical="center" shrinkToFit="1"/>
      <protection locked="0" hidden="1"/>
    </xf>
    <xf numFmtId="0" fontId="1" fillId="3" borderId="1" xfId="0" applyFont="1" applyFill="1" applyBorder="1" applyAlignment="1" applyProtection="1">
      <alignment vertical="center" shrinkToFit="1"/>
      <protection locked="0" hidden="1"/>
    </xf>
    <xf numFmtId="0" fontId="1" fillId="2" borderId="3" xfId="0" applyFont="1" applyFill="1" applyBorder="1" applyAlignment="1" applyProtection="1">
      <alignment vertical="center" shrinkToFit="1"/>
      <protection locked="0" hidden="1"/>
    </xf>
    <xf numFmtId="0" fontId="8" fillId="2" borderId="3" xfId="0" applyFont="1" applyFill="1" applyBorder="1" applyAlignment="1" applyProtection="1">
      <alignment vertical="center" shrinkToFit="1"/>
      <protection locked="0" hidden="1"/>
    </xf>
    <xf numFmtId="0" fontId="1" fillId="3" borderId="4" xfId="0" applyFont="1" applyFill="1" applyBorder="1" applyAlignment="1" applyProtection="1">
      <alignment vertical="center" shrinkToFit="1"/>
      <protection locked="0" hidden="1"/>
    </xf>
    <xf numFmtId="0" fontId="8" fillId="3" borderId="4" xfId="0" applyFont="1" applyFill="1" applyBorder="1" applyAlignment="1" applyProtection="1">
      <alignment vertical="center" shrinkToFit="1"/>
      <protection locked="0" hidden="1"/>
    </xf>
    <xf numFmtId="0" fontId="1" fillId="2" borderId="5" xfId="0" applyFont="1" applyFill="1" applyBorder="1" applyAlignment="1" applyProtection="1">
      <alignment vertical="center" shrinkToFit="1"/>
      <protection locked="0" hidden="1"/>
    </xf>
    <xf numFmtId="0" fontId="1" fillId="2" borderId="0" xfId="0" applyFont="1" applyFill="1" applyBorder="1" applyAlignment="1" applyProtection="1">
      <alignment vertical="center" shrinkToFit="1"/>
      <protection locked="0" hidden="1"/>
    </xf>
    <xf numFmtId="0" fontId="8" fillId="2" borderId="0" xfId="0" applyFont="1" applyFill="1" applyBorder="1" applyAlignment="1" applyProtection="1">
      <alignment vertical="center" shrinkToFit="1"/>
      <protection locked="0" hidden="1"/>
    </xf>
    <xf numFmtId="0" fontId="0" fillId="2" borderId="3" xfId="0" applyFill="1" applyBorder="1" applyAlignment="1" applyProtection="1">
      <alignment horizontal="center" vertical="center" shrinkToFit="1"/>
      <protection locked="0" hidden="1"/>
    </xf>
    <xf numFmtId="0" fontId="0" fillId="0" borderId="3" xfId="0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center"/>
      <protection hidden="1"/>
    </xf>
    <xf numFmtId="0" fontId="0" fillId="5" borderId="0" xfId="0" applyFill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/>
      <protection hidden="1"/>
    </xf>
    <xf numFmtId="0" fontId="0" fillId="3" borderId="0" xfId="0" applyFill="1" applyAlignment="1" applyProtection="1">
      <alignment horizontal="center"/>
      <protection hidden="1"/>
    </xf>
    <xf numFmtId="0" fontId="0" fillId="0" borderId="0" xfId="0" applyFill="1" applyAlignment="1" applyProtection="1">
      <alignment horizontal="center"/>
      <protection hidden="1"/>
    </xf>
    <xf numFmtId="0" fontId="0" fillId="5" borderId="0" xfId="0" applyFill="1" applyAlignment="1" applyProtection="1">
      <alignment horizontal="center" vertical="center"/>
      <protection hidden="1"/>
    </xf>
    <xf numFmtId="0" fontId="0" fillId="6" borderId="0" xfId="0" applyFill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/>
      <protection locked="0" hidden="1"/>
    </xf>
    <xf numFmtId="0" fontId="0" fillId="0" borderId="0" xfId="0" applyAlignment="1" applyProtection="1">
      <alignment horizont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/>
    </xf>
    <xf numFmtId="49" fontId="0" fillId="2" borderId="0" xfId="0" applyNumberFormat="1" applyFill="1" applyAlignment="1" applyProtection="1">
      <alignment horizontal="center"/>
    </xf>
    <xf numFmtId="0" fontId="7" fillId="2" borderId="0" xfId="0" applyFont="1" applyFill="1" applyAlignment="1" applyProtection="1">
      <alignment horizontal="center"/>
      <protection hidden="1"/>
    </xf>
    <xf numFmtId="176" fontId="0" fillId="0" borderId="0" xfId="0" applyNumberFormat="1" applyAlignment="1" applyProtection="1">
      <alignment horizontal="center"/>
      <protection hidden="1"/>
    </xf>
    <xf numFmtId="0" fontId="0" fillId="0" borderId="0" xfId="0" applyNumberFormat="1" applyAlignment="1" applyProtection="1">
      <alignment horizontal="center"/>
      <protection hidden="1"/>
    </xf>
    <xf numFmtId="0" fontId="0" fillId="7" borderId="0" xfId="0" applyFill="1" applyAlignment="1" applyProtection="1">
      <alignment horizontal="center"/>
      <protection hidden="1"/>
    </xf>
    <xf numFmtId="178" fontId="0" fillId="0" borderId="0" xfId="0" applyNumberFormat="1" applyAlignment="1" applyProtection="1">
      <alignment horizontal="center"/>
      <protection hidden="1"/>
    </xf>
    <xf numFmtId="179" fontId="0" fillId="0" borderId="0" xfId="0" applyNumberFormat="1" applyAlignment="1" applyProtection="1">
      <alignment horizontal="center"/>
    </xf>
    <xf numFmtId="0" fontId="12" fillId="0" borderId="0" xfId="0" applyFont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horizontal="center" vertical="center"/>
      <protection hidden="1"/>
    </xf>
    <xf numFmtId="0" fontId="14" fillId="0" borderId="0" xfId="0" applyFont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  <protection locked="0" hidden="1"/>
    </xf>
    <xf numFmtId="0" fontId="13" fillId="0" borderId="6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0" fontId="15" fillId="0" borderId="0" xfId="0" applyFont="1" applyBorder="1" applyAlignment="1" applyProtection="1">
      <alignment horizontal="center" wrapText="1" shrinkToFit="1"/>
      <protection hidden="1"/>
    </xf>
    <xf numFmtId="0" fontId="13" fillId="0" borderId="0" xfId="0" applyFont="1" applyBorder="1" applyAlignment="1" applyProtection="1">
      <alignment horizontal="center" vertical="center" shrinkToFit="1"/>
      <protection hidden="1"/>
    </xf>
    <xf numFmtId="0" fontId="14" fillId="0" borderId="0" xfId="0" applyFont="1" applyBorder="1" applyAlignment="1" applyProtection="1">
      <alignment horizontal="center" vertical="center" shrinkToFit="1"/>
      <protection hidden="1"/>
    </xf>
    <xf numFmtId="0" fontId="13" fillId="0" borderId="0" xfId="0" applyFont="1" applyBorder="1" applyAlignment="1" applyProtection="1">
      <alignment horizontal="center" vertical="center" shrinkToFit="1"/>
    </xf>
    <xf numFmtId="0" fontId="0" fillId="0" borderId="0" xfId="0" applyFont="1" applyBorder="1" applyAlignment="1" applyProtection="1">
      <alignment horizontal="center" vertical="center" shrinkToFit="1"/>
      <protection locked="0" hidden="1"/>
    </xf>
    <xf numFmtId="0" fontId="8" fillId="8" borderId="3" xfId="0" applyFont="1" applyFill="1" applyBorder="1" applyAlignment="1" applyProtection="1">
      <alignment horizontal="center" vertical="center" wrapText="1"/>
      <protection hidden="1"/>
    </xf>
    <xf numFmtId="0" fontId="8" fillId="8" borderId="3" xfId="0" applyFont="1" applyFill="1" applyBorder="1" applyAlignment="1" applyProtection="1">
      <alignment horizontal="center" vertical="center" wrapText="1" shrinkToFit="1"/>
      <protection hidden="1"/>
    </xf>
    <xf numFmtId="0" fontId="15" fillId="8" borderId="3" xfId="0" applyFont="1" applyFill="1" applyBorder="1" applyAlignment="1" applyProtection="1">
      <alignment horizontal="center" vertical="center" wrapText="1" shrinkToFit="1"/>
      <protection hidden="1"/>
    </xf>
    <xf numFmtId="0" fontId="13" fillId="8" borderId="3" xfId="0" applyFont="1" applyFill="1" applyBorder="1" applyAlignment="1" applyProtection="1">
      <alignment horizontal="center" vertical="center" wrapText="1" shrinkToFit="1"/>
      <protection hidden="1"/>
    </xf>
    <xf numFmtId="0" fontId="14" fillId="8" borderId="3" xfId="0" applyFont="1" applyFill="1" applyBorder="1" applyAlignment="1" applyProtection="1">
      <alignment horizontal="center" vertical="center" wrapText="1" shrinkToFit="1"/>
      <protection hidden="1"/>
    </xf>
    <xf numFmtId="0" fontId="8" fillId="8" borderId="3" xfId="0" applyFont="1" applyFill="1" applyBorder="1" applyAlignment="1" applyProtection="1">
      <alignment horizontal="center" vertical="center" wrapText="1" shrinkToFit="1"/>
    </xf>
    <xf numFmtId="0" fontId="8" fillId="8" borderId="3" xfId="0" applyFont="1" applyFill="1" applyBorder="1" applyAlignment="1" applyProtection="1">
      <alignment horizontal="center" vertical="center" shrinkToFit="1"/>
      <protection hidden="1"/>
    </xf>
    <xf numFmtId="0" fontId="2" fillId="8" borderId="3" xfId="0" applyFont="1" applyFill="1" applyBorder="1" applyAlignment="1" applyProtection="1">
      <alignment horizontal="center" vertical="center" wrapText="1" shrinkToFit="1"/>
      <protection locked="0"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9" borderId="4" xfId="0" applyFont="1" applyFill="1" applyBorder="1" applyAlignment="1" applyProtection="1">
      <alignment horizontal="center" vertical="center" shrinkToFit="1"/>
      <protection hidden="1"/>
    </xf>
    <xf numFmtId="0" fontId="15" fillId="9" borderId="4" xfId="0" applyFont="1" applyFill="1" applyBorder="1" applyAlignment="1" applyProtection="1">
      <alignment horizontal="center" vertical="center" shrinkToFit="1"/>
      <protection hidden="1"/>
    </xf>
    <xf numFmtId="0" fontId="0" fillId="9" borderId="7" xfId="0" applyFont="1" applyFill="1" applyBorder="1" applyAlignment="1" applyProtection="1">
      <alignment horizontal="center" vertical="center" shrinkToFit="1"/>
      <protection hidden="1"/>
    </xf>
    <xf numFmtId="0" fontId="10" fillId="9" borderId="8" xfId="0" applyFont="1" applyFill="1" applyBorder="1" applyAlignment="1" applyProtection="1">
      <alignment horizontal="center" vertical="center" shrinkToFit="1"/>
      <protection hidden="1"/>
    </xf>
    <xf numFmtId="0" fontId="0" fillId="9" borderId="8" xfId="0" applyFont="1" applyFill="1" applyBorder="1" applyAlignment="1" applyProtection="1">
      <alignment horizontal="center" vertical="center" shrinkToFit="1"/>
    </xf>
    <xf numFmtId="0" fontId="0" fillId="9" borderId="8" xfId="0" applyFont="1" applyFill="1" applyBorder="1" applyAlignment="1" applyProtection="1">
      <alignment horizontal="center" vertical="center" shrinkToFit="1"/>
      <protection hidden="1"/>
    </xf>
    <xf numFmtId="0" fontId="0" fillId="9" borderId="8" xfId="0" applyFont="1" applyFill="1" applyBorder="1" applyAlignment="1" applyProtection="1">
      <alignment horizontal="center" vertical="center" shrinkToFit="1"/>
      <protection locked="0" hidden="1"/>
    </xf>
    <xf numFmtId="0" fontId="1" fillId="9" borderId="1" xfId="0" applyFont="1" applyFill="1" applyBorder="1" applyAlignment="1" applyProtection="1">
      <alignment horizontal="center" vertical="center" shrinkToFit="1"/>
      <protection hidden="1"/>
    </xf>
    <xf numFmtId="0" fontId="15" fillId="9" borderId="1" xfId="0" applyFont="1" applyFill="1" applyBorder="1" applyAlignment="1" applyProtection="1">
      <alignment horizontal="center" vertical="center" shrinkToFit="1"/>
      <protection hidden="1"/>
    </xf>
    <xf numFmtId="0" fontId="10" fillId="9" borderId="2" xfId="0" applyFont="1" applyFill="1" applyBorder="1" applyAlignment="1" applyProtection="1">
      <alignment horizontal="center" vertical="center" shrinkToFit="1"/>
      <protection hidden="1"/>
    </xf>
    <xf numFmtId="0" fontId="0" fillId="9" borderId="2" xfId="0" applyFont="1" applyFill="1" applyBorder="1" applyAlignment="1" applyProtection="1">
      <alignment horizontal="center" vertical="center" shrinkToFit="1"/>
    </xf>
    <xf numFmtId="0" fontId="0" fillId="9" borderId="2" xfId="0" applyFont="1" applyFill="1" applyBorder="1" applyAlignment="1" applyProtection="1">
      <alignment horizontal="center" vertical="center" shrinkToFit="1"/>
      <protection hidden="1"/>
    </xf>
    <xf numFmtId="0" fontId="0" fillId="9" borderId="2" xfId="0" applyFont="1" applyFill="1" applyBorder="1" applyAlignment="1" applyProtection="1">
      <alignment horizontal="center" vertical="center" shrinkToFit="1"/>
      <protection locked="0" hidden="1"/>
    </xf>
    <xf numFmtId="0" fontId="1" fillId="5" borderId="2" xfId="0" applyFont="1" applyFill="1" applyBorder="1" applyAlignment="1" applyProtection="1">
      <alignment horizontal="center" vertical="center"/>
      <protection hidden="1"/>
    </xf>
    <xf numFmtId="0" fontId="1" fillId="5" borderId="1" xfId="0" applyFont="1" applyFill="1" applyBorder="1" applyAlignment="1" applyProtection="1">
      <alignment horizontal="center" vertical="center" shrinkToFit="1"/>
      <protection hidden="1"/>
    </xf>
    <xf numFmtId="0" fontId="15" fillId="5" borderId="1" xfId="0" applyFont="1" applyFill="1" applyBorder="1" applyAlignment="1" applyProtection="1">
      <alignment horizontal="center" vertical="center" shrinkToFit="1"/>
      <protection hidden="1"/>
    </xf>
    <xf numFmtId="0" fontId="0" fillId="5" borderId="3" xfId="0" applyFont="1" applyFill="1" applyBorder="1" applyAlignment="1" applyProtection="1">
      <alignment horizontal="center" vertical="center" shrinkToFit="1"/>
      <protection hidden="1"/>
    </xf>
    <xf numFmtId="0" fontId="10" fillId="5" borderId="2" xfId="0" applyFont="1" applyFill="1" applyBorder="1" applyAlignment="1" applyProtection="1">
      <alignment horizontal="center" vertical="center" shrinkToFit="1"/>
      <protection hidden="1"/>
    </xf>
    <xf numFmtId="0" fontId="2" fillId="5" borderId="3" xfId="0" applyFont="1" applyFill="1" applyBorder="1" applyAlignment="1" applyProtection="1">
      <alignment horizontal="center" vertical="center" shrinkToFit="1"/>
    </xf>
    <xf numFmtId="0" fontId="2" fillId="5" borderId="3" xfId="0" applyFont="1" applyFill="1" applyBorder="1" applyAlignment="1" applyProtection="1">
      <alignment horizontal="center" vertical="center" shrinkToFit="1"/>
      <protection hidden="1"/>
    </xf>
    <xf numFmtId="0" fontId="2" fillId="5" borderId="3" xfId="0" applyFont="1" applyFill="1" applyBorder="1" applyAlignment="1" applyProtection="1">
      <alignment horizontal="center" vertical="center" shrinkToFit="1"/>
      <protection locked="0" hidden="1"/>
    </xf>
    <xf numFmtId="0" fontId="2" fillId="5" borderId="3" xfId="0" applyFont="1" applyFill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 applyProtection="1">
      <alignment horizontal="center" vertical="center" shrinkToFit="1"/>
      <protection hidden="1"/>
    </xf>
    <xf numFmtId="0" fontId="15" fillId="2" borderId="1" xfId="0" applyFont="1" applyFill="1" applyBorder="1" applyAlignment="1" applyProtection="1">
      <alignment horizontal="center" vertical="center" shrinkToFit="1"/>
      <protection hidden="1"/>
    </xf>
    <xf numFmtId="0" fontId="0" fillId="2" borderId="3" xfId="0" applyFont="1" applyFill="1" applyBorder="1" applyAlignment="1" applyProtection="1">
      <alignment horizontal="center" vertical="center" shrinkToFit="1"/>
      <protection hidden="1"/>
    </xf>
    <xf numFmtId="0" fontId="10" fillId="2" borderId="2" xfId="0" applyFont="1" applyFill="1" applyBorder="1" applyAlignment="1" applyProtection="1">
      <alignment horizontal="center" vertical="center" shrinkToFit="1"/>
      <protection hidden="1"/>
    </xf>
    <xf numFmtId="0" fontId="2" fillId="2" borderId="3" xfId="0" applyFont="1" applyFill="1" applyBorder="1" applyAlignment="1" applyProtection="1">
      <alignment horizontal="center" vertical="center" shrinkToFit="1"/>
    </xf>
    <xf numFmtId="0" fontId="2" fillId="0" borderId="3" xfId="0" applyFont="1" applyFill="1" applyBorder="1" applyAlignment="1" applyProtection="1">
      <alignment horizontal="center" vertical="center" shrinkToFit="1"/>
      <protection hidden="1"/>
    </xf>
    <xf numFmtId="0" fontId="2" fillId="2" borderId="3" xfId="0" applyFont="1" applyFill="1" applyBorder="1" applyAlignment="1" applyProtection="1">
      <alignment horizontal="center" vertical="center" shrinkToFit="1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1" fillId="3" borderId="2" xfId="0" applyFont="1" applyFill="1" applyBorder="1" applyAlignment="1" applyProtection="1">
      <alignment horizontal="center" vertical="center" shrinkToFit="1"/>
      <protection hidden="1"/>
    </xf>
    <xf numFmtId="0" fontId="15" fillId="3" borderId="2" xfId="0" applyFont="1" applyFill="1" applyBorder="1" applyAlignment="1" applyProtection="1">
      <alignment horizontal="center" vertical="center" shrinkToFit="1"/>
      <protection hidden="1"/>
    </xf>
    <xf numFmtId="0" fontId="0" fillId="3" borderId="3" xfId="0" applyFont="1" applyFill="1" applyBorder="1" applyAlignment="1" applyProtection="1">
      <alignment horizontal="center" vertical="center" shrinkToFit="1"/>
      <protection hidden="1"/>
    </xf>
    <xf numFmtId="0" fontId="10" fillId="3" borderId="2" xfId="0" applyFont="1" applyFill="1" applyBorder="1" applyAlignment="1" applyProtection="1">
      <alignment horizontal="center" vertical="center" shrinkToFit="1"/>
      <protection hidden="1"/>
    </xf>
    <xf numFmtId="0" fontId="2" fillId="3" borderId="3" xfId="0" applyFont="1" applyFill="1" applyBorder="1" applyAlignment="1" applyProtection="1">
      <alignment horizontal="center" vertical="center" shrinkToFit="1"/>
    </xf>
    <xf numFmtId="0" fontId="2" fillId="3" borderId="3" xfId="0" applyFont="1" applyFill="1" applyBorder="1" applyAlignment="1" applyProtection="1">
      <alignment horizontal="center" vertical="center" shrinkToFit="1"/>
      <protection hidden="1"/>
    </xf>
    <xf numFmtId="0" fontId="2" fillId="3" borderId="3" xfId="0" applyFont="1" applyFill="1" applyBorder="1" applyAlignment="1" applyProtection="1">
      <alignment horizontal="center" vertical="center" wrapText="1"/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1" fillId="0" borderId="2" xfId="0" applyFont="1" applyFill="1" applyBorder="1" applyAlignment="1" applyProtection="1">
      <alignment horizontal="center" vertical="center" shrinkToFit="1"/>
      <protection hidden="1"/>
    </xf>
    <xf numFmtId="0" fontId="15" fillId="0" borderId="2" xfId="0" applyFont="1" applyFill="1" applyBorder="1" applyAlignment="1" applyProtection="1">
      <alignment horizontal="center" vertical="center" shrinkToFit="1"/>
      <protection hidden="1"/>
    </xf>
    <xf numFmtId="0" fontId="0" fillId="0" borderId="3" xfId="0" applyFont="1" applyFill="1" applyBorder="1" applyAlignment="1" applyProtection="1">
      <alignment horizontal="center" vertical="center" shrinkToFit="1"/>
      <protection hidden="1"/>
    </xf>
    <xf numFmtId="0" fontId="10" fillId="0" borderId="2" xfId="0" applyFont="1" applyFill="1" applyBorder="1" applyAlignment="1" applyProtection="1">
      <alignment horizontal="center" vertical="center" shrinkToFit="1"/>
      <protection hidden="1"/>
    </xf>
    <xf numFmtId="0" fontId="2" fillId="0" borderId="3" xfId="0" applyFont="1" applyFill="1" applyBorder="1" applyAlignment="1" applyProtection="1">
      <alignment horizontal="center" vertical="center" shrinkToFit="1"/>
    </xf>
    <xf numFmtId="0" fontId="2" fillId="0" borderId="3" xfId="0" applyFont="1" applyFill="1" applyBorder="1" applyAlignment="1" applyProtection="1">
      <alignment horizontal="center" vertical="center" shrinkToFit="1"/>
      <protection locked="0" hidden="1"/>
    </xf>
    <xf numFmtId="0" fontId="2" fillId="0" borderId="3" xfId="0" applyFont="1" applyFill="1" applyBorder="1" applyAlignment="1" applyProtection="1">
      <alignment horizontal="center" vertical="center" wrapText="1"/>
      <protection hidden="1"/>
    </xf>
    <xf numFmtId="0" fontId="16" fillId="0" borderId="0" xfId="0" applyFont="1" applyBorder="1" applyAlignment="1" applyProtection="1">
      <alignment horizontal="center" vertical="center"/>
    </xf>
    <xf numFmtId="0" fontId="16" fillId="0" borderId="0" xfId="0" applyFont="1" applyBorder="1" applyAlignment="1" applyProtection="1">
      <alignment horizontal="center" vertical="center" shrinkToFit="1"/>
    </xf>
    <xf numFmtId="0" fontId="8" fillId="8" borderId="9" xfId="0" applyFont="1" applyFill="1" applyBorder="1" applyAlignment="1" applyProtection="1">
      <alignment horizontal="center" vertical="center" wrapText="1" shrinkToFit="1"/>
    </xf>
    <xf numFmtId="0" fontId="16" fillId="8" borderId="3" xfId="0" applyFont="1" applyFill="1" applyBorder="1" applyAlignment="1" applyProtection="1">
      <alignment horizontal="center" vertical="center" wrapText="1" shrinkToFit="1"/>
    </xf>
    <xf numFmtId="0" fontId="13" fillId="8" borderId="3" xfId="0" applyFont="1" applyFill="1" applyBorder="1" applyAlignment="1" applyProtection="1">
      <alignment horizontal="center" vertical="center" wrapText="1" shrinkToFit="1"/>
    </xf>
    <xf numFmtId="0" fontId="13" fillId="8" borderId="9" xfId="0" applyFont="1" applyFill="1" applyBorder="1" applyAlignment="1" applyProtection="1">
      <alignment horizontal="center" vertical="center" wrapText="1" shrinkToFit="1"/>
      <protection hidden="1"/>
    </xf>
    <xf numFmtId="0" fontId="4" fillId="9" borderId="8" xfId="0" applyFont="1" applyFill="1" applyBorder="1" applyAlignment="1" applyProtection="1">
      <alignment horizontal="center" vertical="center" shrinkToFit="1"/>
    </xf>
    <xf numFmtId="0" fontId="0" fillId="7" borderId="7" xfId="0" applyFont="1" applyFill="1" applyBorder="1" applyAlignment="1" applyProtection="1">
      <alignment horizontal="center" vertical="center" shrinkToFit="1"/>
      <protection hidden="1"/>
    </xf>
    <xf numFmtId="180" fontId="0" fillId="7" borderId="7" xfId="0" applyNumberFormat="1" applyFont="1" applyFill="1" applyBorder="1" applyAlignment="1" applyProtection="1">
      <alignment horizontal="center" vertical="center" shrinkToFit="1"/>
      <protection hidden="1"/>
    </xf>
    <xf numFmtId="0" fontId="4" fillId="9" borderId="2" xfId="0" applyFont="1" applyFill="1" applyBorder="1" applyAlignment="1" applyProtection="1">
      <alignment horizontal="center" vertical="center" shrinkToFit="1"/>
    </xf>
    <xf numFmtId="0" fontId="0" fillId="5" borderId="2" xfId="0" applyFont="1" applyFill="1" applyBorder="1" applyAlignment="1" applyProtection="1">
      <alignment horizontal="center" vertical="center" shrinkToFit="1"/>
    </xf>
    <xf numFmtId="0" fontId="4" fillId="5" borderId="3" xfId="0" applyFont="1" applyFill="1" applyBorder="1" applyAlignment="1" applyProtection="1">
      <alignment horizontal="center" vertical="center" shrinkToFit="1"/>
    </xf>
    <xf numFmtId="0" fontId="0" fillId="5" borderId="3" xfId="0" applyFont="1" applyFill="1" applyBorder="1" applyAlignment="1" applyProtection="1">
      <alignment horizontal="center" vertical="center" shrinkToFit="1"/>
    </xf>
    <xf numFmtId="0" fontId="0" fillId="5" borderId="7" xfId="0" applyFont="1" applyFill="1" applyBorder="1" applyAlignment="1" applyProtection="1">
      <alignment horizontal="center" vertical="center" shrinkToFit="1"/>
      <protection hidden="1"/>
    </xf>
    <xf numFmtId="180" fontId="0" fillId="5" borderId="3" xfId="0" applyNumberFormat="1" applyFont="1" applyFill="1" applyBorder="1" applyAlignment="1" applyProtection="1">
      <alignment horizontal="center" vertical="center" shrinkToFit="1"/>
      <protection hidden="1"/>
    </xf>
    <xf numFmtId="0" fontId="0" fillId="0" borderId="2" xfId="0" applyFont="1" applyFill="1" applyBorder="1" applyAlignment="1" applyProtection="1">
      <alignment horizontal="center" vertical="center" shrinkToFit="1"/>
    </xf>
    <xf numFmtId="0" fontId="4" fillId="2" borderId="3" xfId="0" applyFont="1" applyFill="1" applyBorder="1" applyAlignment="1" applyProtection="1">
      <alignment horizontal="center" vertical="center" shrinkToFit="1"/>
    </xf>
    <xf numFmtId="0" fontId="0" fillId="2" borderId="3" xfId="0" applyFont="1" applyFill="1" applyBorder="1" applyAlignment="1" applyProtection="1">
      <alignment horizontal="center" vertical="center" shrinkToFit="1"/>
    </xf>
    <xf numFmtId="180" fontId="0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0" fillId="3" borderId="2" xfId="0" applyFont="1" applyFill="1" applyBorder="1" applyAlignment="1" applyProtection="1">
      <alignment horizontal="center" vertical="center" shrinkToFit="1"/>
    </xf>
    <xf numFmtId="0" fontId="4" fillId="3" borderId="3" xfId="0" applyFont="1" applyFill="1" applyBorder="1" applyAlignment="1" applyProtection="1">
      <alignment horizontal="center" vertical="center" shrinkToFit="1"/>
    </xf>
    <xf numFmtId="0" fontId="0" fillId="3" borderId="3" xfId="0" applyFill="1" applyBorder="1" applyAlignment="1" applyProtection="1">
      <alignment horizontal="center" vertical="center" shrinkToFit="1"/>
    </xf>
    <xf numFmtId="0" fontId="0" fillId="3" borderId="3" xfId="0" applyFont="1" applyFill="1" applyBorder="1" applyAlignment="1" applyProtection="1">
      <alignment horizontal="center" vertical="center" shrinkToFit="1"/>
    </xf>
    <xf numFmtId="180" fontId="0" fillId="3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0" borderId="3" xfId="0" applyFont="1" applyFill="1" applyBorder="1" applyAlignment="1" applyProtection="1">
      <alignment horizontal="center" vertical="center" shrinkToFit="1"/>
    </xf>
    <xf numFmtId="0" fontId="0" fillId="0" borderId="3" xfId="0" applyFont="1" applyFill="1" applyBorder="1" applyAlignment="1" applyProtection="1">
      <alignment horizontal="center" vertical="center" shrinkToFit="1"/>
    </xf>
    <xf numFmtId="0" fontId="0" fillId="0" borderId="7" xfId="0" applyFont="1" applyFill="1" applyBorder="1" applyAlignment="1" applyProtection="1">
      <alignment horizontal="center" vertical="center" shrinkToFit="1"/>
      <protection hidden="1"/>
    </xf>
    <xf numFmtId="180" fontId="0" fillId="0" borderId="3" xfId="0" applyNumberFormat="1" applyFont="1" applyFill="1" applyBorder="1" applyAlignment="1" applyProtection="1">
      <alignment horizontal="center" vertical="center" shrinkToFit="1"/>
      <protection hidden="1"/>
    </xf>
    <xf numFmtId="0" fontId="3" fillId="0" borderId="3" xfId="0" applyFont="1" applyFill="1" applyBorder="1" applyAlignment="1" applyProtection="1">
      <alignment horizontal="center" vertical="center" shrinkToFit="1"/>
    </xf>
    <xf numFmtId="0" fontId="6" fillId="0" borderId="3" xfId="0" applyFont="1" applyFill="1" applyBorder="1" applyAlignment="1" applyProtection="1">
      <alignment horizontal="center" vertical="center" shrinkToFit="1"/>
    </xf>
    <xf numFmtId="0" fontId="17" fillId="0" borderId="0" xfId="0" applyFont="1" applyBorder="1" applyAlignment="1" applyProtection="1">
      <alignment horizontal="center" vertical="center"/>
    </xf>
    <xf numFmtId="0" fontId="17" fillId="0" borderId="0" xfId="0" applyFont="1" applyBorder="1" applyAlignment="1" applyProtection="1">
      <alignment horizontal="center" vertical="center" shrinkToFit="1"/>
    </xf>
    <xf numFmtId="0" fontId="13" fillId="2" borderId="0" xfId="0" applyFont="1" applyFill="1" applyBorder="1" applyAlignment="1" applyProtection="1">
      <alignment horizontal="center" vertical="center" shrinkToFit="1"/>
    </xf>
    <xf numFmtId="0" fontId="13" fillId="2" borderId="0" xfId="0" applyFont="1" applyFill="1" applyBorder="1" applyAlignment="1" applyProtection="1">
      <alignment horizontal="center" vertical="center" shrinkToFit="1"/>
      <protection hidden="1"/>
    </xf>
    <xf numFmtId="176" fontId="13" fillId="8" borderId="3" xfId="0" applyNumberFormat="1" applyFont="1" applyFill="1" applyBorder="1" applyAlignment="1" applyProtection="1">
      <alignment horizontal="center" vertical="center" wrapText="1" shrinkToFit="1"/>
      <protection hidden="1"/>
    </xf>
    <xf numFmtId="176" fontId="13" fillId="8" borderId="3" xfId="0" applyNumberFormat="1" applyFont="1" applyFill="1" applyBorder="1" applyAlignment="1" applyProtection="1">
      <alignment horizontal="center" vertical="center" wrapText="1" shrinkToFit="1"/>
    </xf>
    <xf numFmtId="49" fontId="13" fillId="8" borderId="3" xfId="0" applyNumberFormat="1" applyFont="1" applyFill="1" applyBorder="1" applyAlignment="1" applyProtection="1">
      <alignment horizontal="center" vertical="center" wrapText="1" shrinkToFit="1"/>
    </xf>
    <xf numFmtId="0" fontId="18" fillId="8" borderId="3" xfId="0" applyFont="1" applyFill="1" applyBorder="1" applyAlignment="1" applyProtection="1">
      <alignment horizontal="center" vertical="center" wrapText="1" shrinkToFit="1"/>
      <protection hidden="1"/>
    </xf>
    <xf numFmtId="176" fontId="0" fillId="9" borderId="7" xfId="0" applyNumberFormat="1" applyFont="1" applyFill="1" applyBorder="1" applyAlignment="1" applyProtection="1">
      <alignment horizontal="center" vertical="center" shrinkToFit="1"/>
      <protection hidden="1"/>
    </xf>
    <xf numFmtId="176" fontId="11" fillId="9" borderId="7" xfId="0" applyNumberFormat="1" applyFont="1" applyFill="1" applyBorder="1" applyAlignment="1" applyProtection="1">
      <alignment horizontal="center" vertical="center" shrinkToFit="1"/>
    </xf>
    <xf numFmtId="0" fontId="12" fillId="9" borderId="7" xfId="0" applyNumberFormat="1" applyFont="1" applyFill="1" applyBorder="1" applyAlignment="1" applyProtection="1">
      <alignment horizontal="center" vertical="center" shrinkToFit="1"/>
    </xf>
    <xf numFmtId="0" fontId="0" fillId="9" borderId="3" xfId="0" applyFont="1" applyFill="1" applyBorder="1" applyAlignment="1" applyProtection="1">
      <alignment horizontal="center" vertical="center" shrinkToFit="1"/>
      <protection hidden="1"/>
    </xf>
    <xf numFmtId="176" fontId="11" fillId="9" borderId="3" xfId="0" applyNumberFormat="1" applyFont="1" applyFill="1" applyBorder="1" applyAlignment="1" applyProtection="1">
      <alignment horizontal="center" vertical="center" shrinkToFit="1"/>
    </xf>
    <xf numFmtId="0" fontId="12" fillId="9" borderId="3" xfId="0" applyNumberFormat="1" applyFont="1" applyFill="1" applyBorder="1" applyAlignment="1" applyProtection="1">
      <alignment horizontal="center" vertical="center" shrinkToFit="1"/>
    </xf>
    <xf numFmtId="176" fontId="0" fillId="9" borderId="3" xfId="0" applyNumberFormat="1" applyFont="1" applyFill="1" applyBorder="1" applyAlignment="1" applyProtection="1">
      <alignment horizontal="center" vertical="center" shrinkToFit="1"/>
      <protection hidden="1"/>
    </xf>
    <xf numFmtId="176" fontId="0" fillId="5" borderId="3" xfId="0" applyNumberFormat="1" applyFont="1" applyFill="1" applyBorder="1" applyAlignment="1" applyProtection="1">
      <alignment horizontal="center" vertical="center" shrinkToFit="1"/>
      <protection hidden="1"/>
    </xf>
    <xf numFmtId="176" fontId="11" fillId="5" borderId="3" xfId="0" applyNumberFormat="1" applyFont="1" applyFill="1" applyBorder="1" applyAlignment="1" applyProtection="1">
      <alignment horizontal="center" vertical="center" shrinkToFit="1"/>
    </xf>
    <xf numFmtId="0" fontId="12" fillId="5" borderId="3" xfId="0" applyNumberFormat="1" applyFont="1" applyFill="1" applyBorder="1" applyAlignment="1" applyProtection="1">
      <alignment horizontal="center" vertical="center" shrinkToFit="1"/>
    </xf>
    <xf numFmtId="176" fontId="0" fillId="2" borderId="3" xfId="0" applyNumberFormat="1" applyFont="1" applyFill="1" applyBorder="1" applyAlignment="1" applyProtection="1">
      <alignment horizontal="center" vertical="center" shrinkToFit="1"/>
      <protection hidden="1"/>
    </xf>
    <xf numFmtId="176" fontId="11" fillId="2" borderId="3" xfId="0" applyNumberFormat="1" applyFont="1" applyFill="1" applyBorder="1" applyAlignment="1" applyProtection="1">
      <alignment horizontal="center" vertical="center" shrinkToFit="1"/>
    </xf>
    <xf numFmtId="0" fontId="12" fillId="2" borderId="3" xfId="0" applyNumberFormat="1" applyFont="1" applyFill="1" applyBorder="1" applyAlignment="1" applyProtection="1">
      <alignment horizontal="center" vertical="center" shrinkToFit="1"/>
    </xf>
    <xf numFmtId="176" fontId="7" fillId="0" borderId="3" xfId="0" applyNumberFormat="1" applyFont="1" applyFill="1" applyBorder="1" applyAlignment="1" applyProtection="1">
      <alignment horizontal="center" vertical="center" shrinkToFit="1"/>
      <protection hidden="1"/>
    </xf>
    <xf numFmtId="0" fontId="11" fillId="2" borderId="0" xfId="0" applyFont="1" applyFill="1" applyAlignment="1" applyProtection="1">
      <alignment horizontal="center"/>
    </xf>
    <xf numFmtId="176" fontId="0" fillId="3" borderId="3" xfId="0" applyNumberFormat="1" applyFont="1" applyFill="1" applyBorder="1" applyAlignment="1" applyProtection="1">
      <alignment horizontal="center" vertical="center" shrinkToFit="1"/>
      <protection hidden="1"/>
    </xf>
    <xf numFmtId="176" fontId="11" fillId="3" borderId="3" xfId="0" applyNumberFormat="1" applyFont="1" applyFill="1" applyBorder="1" applyAlignment="1" applyProtection="1">
      <alignment horizontal="center" vertical="center" shrinkToFit="1"/>
    </xf>
    <xf numFmtId="0" fontId="12" fillId="3" borderId="3" xfId="0" applyNumberFormat="1" applyFont="1" applyFill="1" applyBorder="1" applyAlignment="1" applyProtection="1">
      <alignment horizontal="center" vertical="center" shrinkToFit="1"/>
    </xf>
    <xf numFmtId="176" fontId="7" fillId="3" borderId="3" xfId="0" applyNumberFormat="1" applyFont="1" applyFill="1" applyBorder="1" applyAlignment="1" applyProtection="1">
      <alignment horizontal="center" vertical="center" shrinkToFit="1"/>
      <protection hidden="1"/>
    </xf>
    <xf numFmtId="176" fontId="0" fillId="0" borderId="3" xfId="0" applyNumberFormat="1" applyFont="1" applyFill="1" applyBorder="1" applyAlignment="1" applyProtection="1">
      <alignment horizontal="center" vertical="center" shrinkToFit="1"/>
      <protection hidden="1"/>
    </xf>
    <xf numFmtId="0" fontId="11" fillId="0" borderId="0" xfId="0" applyFont="1" applyFill="1" applyAlignment="1" applyProtection="1">
      <alignment horizontal="center"/>
    </xf>
    <xf numFmtId="0" fontId="12" fillId="0" borderId="3" xfId="0" applyNumberFormat="1" applyFont="1" applyFill="1" applyBorder="1" applyAlignment="1" applyProtection="1">
      <alignment horizontal="center" vertical="center" shrinkToFit="1"/>
    </xf>
    <xf numFmtId="176" fontId="11" fillId="0" borderId="3" xfId="0" applyNumberFormat="1" applyFont="1" applyFill="1" applyBorder="1" applyAlignment="1" applyProtection="1">
      <alignment horizontal="center" vertical="center" shrinkToFit="1"/>
    </xf>
    <xf numFmtId="0" fontId="11" fillId="0" borderId="3" xfId="0" applyFont="1" applyFill="1" applyBorder="1" applyAlignment="1" applyProtection="1">
      <alignment horizontal="center" vertical="center" shrinkToFit="1"/>
    </xf>
    <xf numFmtId="49" fontId="0" fillId="0" borderId="0" xfId="0" applyNumberFormat="1" applyFill="1" applyAlignment="1" applyProtection="1">
      <alignment horizontal="center"/>
    </xf>
    <xf numFmtId="0" fontId="13" fillId="7" borderId="0" xfId="0" applyFont="1" applyFill="1" applyBorder="1" applyAlignment="1" applyProtection="1">
      <alignment horizontal="center" vertical="center"/>
      <protection hidden="1"/>
    </xf>
    <xf numFmtId="179" fontId="13" fillId="0" borderId="0" xfId="0" applyNumberFormat="1" applyFont="1" applyBorder="1" applyAlignment="1" applyProtection="1">
      <alignment horizontal="center" vertical="center"/>
    </xf>
    <xf numFmtId="178" fontId="0" fillId="0" borderId="0" xfId="0" applyNumberFormat="1" applyBorder="1" applyAlignment="1" applyProtection="1">
      <alignment horizontal="center" shrinkToFit="1"/>
      <protection hidden="1"/>
    </xf>
    <xf numFmtId="179" fontId="0" fillId="0" borderId="0" xfId="0" applyNumberFormat="1" applyBorder="1" applyAlignment="1" applyProtection="1">
      <alignment horizontal="center" shrinkToFit="1"/>
    </xf>
    <xf numFmtId="0" fontId="13" fillId="8" borderId="10" xfId="0" applyNumberFormat="1" applyFont="1" applyFill="1" applyBorder="1" applyAlignment="1" applyProtection="1">
      <alignment horizontal="center" vertical="center" wrapText="1" shrinkToFit="1"/>
      <protection hidden="1"/>
    </xf>
    <xf numFmtId="0" fontId="13" fillId="8" borderId="3" xfId="0" applyNumberFormat="1" applyFont="1" applyFill="1" applyBorder="1" applyAlignment="1" applyProtection="1">
      <alignment horizontal="center" vertical="center" wrapText="1" shrinkToFit="1"/>
      <protection hidden="1"/>
    </xf>
    <xf numFmtId="178" fontId="13" fillId="8" borderId="3" xfId="0" applyNumberFormat="1" applyFont="1" applyFill="1" applyBorder="1" applyAlignment="1" applyProtection="1">
      <alignment horizontal="center" vertical="center" wrapText="1" shrinkToFit="1"/>
      <protection hidden="1"/>
    </xf>
    <xf numFmtId="179" fontId="19" fillId="8" borderId="3" xfId="0" applyNumberFormat="1" applyFont="1" applyFill="1" applyBorder="1" applyAlignment="1" applyProtection="1">
      <alignment horizontal="center" vertical="center" shrinkToFit="1"/>
    </xf>
    <xf numFmtId="181" fontId="0" fillId="9" borderId="7" xfId="0" applyNumberFormat="1" applyFont="1" applyFill="1" applyBorder="1" applyAlignment="1" applyProtection="1">
      <alignment horizontal="center" vertical="center" shrinkToFit="1"/>
      <protection hidden="1"/>
    </xf>
    <xf numFmtId="176" fontId="0" fillId="9" borderId="7" xfId="0" applyNumberFormat="1" applyFill="1" applyBorder="1" applyAlignment="1" applyProtection="1">
      <alignment horizontal="center" vertical="center" shrinkToFit="1"/>
      <protection hidden="1"/>
    </xf>
    <xf numFmtId="182" fontId="0" fillId="7" borderId="7" xfId="0" applyNumberFormat="1" applyFont="1" applyFill="1" applyBorder="1" applyAlignment="1" applyProtection="1">
      <alignment horizontal="center" vertical="center" shrinkToFit="1"/>
      <protection hidden="1"/>
    </xf>
    <xf numFmtId="0" fontId="0" fillId="9" borderId="7" xfId="0" applyNumberFormat="1" applyFont="1" applyFill="1" applyBorder="1" applyAlignment="1" applyProtection="1">
      <alignment horizontal="center" vertical="center" shrinkToFit="1"/>
      <protection hidden="1"/>
    </xf>
    <xf numFmtId="178" fontId="0" fillId="9" borderId="7" xfId="0" applyNumberFormat="1" applyFont="1" applyFill="1" applyBorder="1" applyAlignment="1" applyProtection="1">
      <alignment horizontal="center" shrinkToFit="1"/>
      <protection hidden="1"/>
    </xf>
    <xf numFmtId="179" fontId="0" fillId="9" borderId="7" xfId="0" applyNumberFormat="1" applyFont="1" applyFill="1" applyBorder="1" applyAlignment="1" applyProtection="1">
      <alignment horizontal="center" shrinkToFit="1"/>
    </xf>
    <xf numFmtId="181" fontId="0" fillId="9" borderId="3" xfId="0" applyNumberFormat="1" applyFont="1" applyFill="1" applyBorder="1" applyAlignment="1" applyProtection="1">
      <alignment horizontal="center" vertical="center" shrinkToFit="1"/>
      <protection hidden="1"/>
    </xf>
    <xf numFmtId="176" fontId="0" fillId="9" borderId="3" xfId="0" applyNumberFormat="1" applyFill="1" applyBorder="1" applyAlignment="1" applyProtection="1">
      <alignment horizontal="center" vertical="center" shrinkToFit="1"/>
      <protection hidden="1"/>
    </xf>
    <xf numFmtId="182" fontId="0" fillId="7" borderId="3" xfId="0" applyNumberFormat="1" applyFont="1" applyFill="1" applyBorder="1" applyAlignment="1" applyProtection="1">
      <alignment horizontal="center" vertical="center" shrinkToFit="1"/>
      <protection hidden="1"/>
    </xf>
    <xf numFmtId="0" fontId="0" fillId="9" borderId="3" xfId="0" applyNumberFormat="1" applyFont="1" applyFill="1" applyBorder="1" applyAlignment="1" applyProtection="1">
      <alignment horizontal="center" vertical="center" shrinkToFit="1"/>
      <protection hidden="1"/>
    </xf>
    <xf numFmtId="179" fontId="0" fillId="9" borderId="3" xfId="0" applyNumberFormat="1" applyFont="1" applyFill="1" applyBorder="1" applyAlignment="1" applyProtection="1">
      <alignment horizontal="center" shrinkToFit="1"/>
    </xf>
    <xf numFmtId="181" fontId="0" fillId="5" borderId="3" xfId="0" applyNumberFormat="1" applyFont="1" applyFill="1" applyBorder="1" applyAlignment="1" applyProtection="1">
      <alignment horizontal="center" vertical="center" shrinkToFit="1"/>
      <protection hidden="1"/>
    </xf>
    <xf numFmtId="176" fontId="0" fillId="5" borderId="3" xfId="0" applyNumberFormat="1" applyFill="1" applyBorder="1" applyAlignment="1" applyProtection="1">
      <alignment horizontal="center" vertical="center" shrinkToFit="1"/>
      <protection hidden="1"/>
    </xf>
    <xf numFmtId="182" fontId="0" fillId="5" borderId="3" xfId="0" applyNumberFormat="1" applyFont="1" applyFill="1" applyBorder="1" applyAlignment="1" applyProtection="1">
      <alignment horizontal="center" vertical="center" shrinkToFit="1"/>
      <protection hidden="1"/>
    </xf>
    <xf numFmtId="0" fontId="0" fillId="5" borderId="3" xfId="0" applyNumberFormat="1" applyFont="1" applyFill="1" applyBorder="1" applyAlignment="1" applyProtection="1">
      <alignment horizontal="center" vertical="center" shrinkToFit="1"/>
      <protection hidden="1"/>
    </xf>
    <xf numFmtId="178" fontId="0" fillId="5" borderId="3" xfId="0" applyNumberFormat="1" applyFont="1" applyFill="1" applyBorder="1" applyAlignment="1" applyProtection="1">
      <alignment horizontal="center" shrinkToFit="1"/>
      <protection hidden="1"/>
    </xf>
    <xf numFmtId="179" fontId="0" fillId="5" borderId="3" xfId="0" applyNumberFormat="1" applyFont="1" applyFill="1" applyBorder="1" applyAlignment="1" applyProtection="1">
      <alignment horizontal="center" shrinkToFit="1"/>
    </xf>
    <xf numFmtId="181" fontId="0" fillId="2" borderId="3" xfId="0" applyNumberFormat="1" applyFont="1" applyFill="1" applyBorder="1" applyAlignment="1" applyProtection="1">
      <alignment horizontal="center" vertical="center" shrinkToFit="1"/>
      <protection hidden="1"/>
    </xf>
    <xf numFmtId="176" fontId="0" fillId="2" borderId="3" xfId="0" applyNumberFormat="1" applyFill="1" applyBorder="1" applyAlignment="1" applyProtection="1">
      <alignment horizontal="center" vertical="center" shrinkToFit="1"/>
      <protection hidden="1"/>
    </xf>
    <xf numFmtId="182" fontId="0" fillId="0" borderId="3" xfId="0" applyNumberFormat="1" applyFont="1" applyFill="1" applyBorder="1" applyAlignment="1" applyProtection="1">
      <alignment horizontal="center" vertical="center" shrinkToFit="1"/>
      <protection hidden="1"/>
    </xf>
    <xf numFmtId="0" fontId="0" fillId="2" borderId="3" xfId="0" applyNumberFormat="1" applyFont="1" applyFill="1" applyBorder="1" applyAlignment="1" applyProtection="1">
      <alignment horizontal="center" vertical="center" shrinkToFit="1"/>
      <protection hidden="1"/>
    </xf>
    <xf numFmtId="178" fontId="0" fillId="2" borderId="3" xfId="0" applyNumberFormat="1" applyFill="1" applyBorder="1" applyAlignment="1" applyProtection="1">
      <alignment horizontal="center" shrinkToFit="1"/>
      <protection hidden="1"/>
    </xf>
    <xf numFmtId="179" fontId="0" fillId="2" borderId="3" xfId="0" applyNumberFormat="1" applyFont="1" applyFill="1" applyBorder="1" applyAlignment="1" applyProtection="1">
      <alignment horizontal="center" shrinkToFit="1"/>
    </xf>
    <xf numFmtId="181" fontId="0" fillId="3" borderId="3" xfId="0" applyNumberFormat="1" applyFont="1" applyFill="1" applyBorder="1" applyAlignment="1" applyProtection="1">
      <alignment horizontal="center" vertical="center" shrinkToFit="1"/>
      <protection hidden="1"/>
    </xf>
    <xf numFmtId="176" fontId="0" fillId="3" borderId="3" xfId="0" applyNumberFormat="1" applyFill="1" applyBorder="1" applyAlignment="1" applyProtection="1">
      <alignment horizontal="center" vertical="center" shrinkToFit="1"/>
      <protection hidden="1"/>
    </xf>
    <xf numFmtId="182" fontId="0" fillId="3" borderId="3" xfId="0" applyNumberFormat="1" applyFont="1" applyFill="1" applyBorder="1" applyAlignment="1" applyProtection="1">
      <alignment horizontal="center" vertical="center" shrinkToFit="1"/>
      <protection hidden="1"/>
    </xf>
    <xf numFmtId="0" fontId="0" fillId="3" borderId="3" xfId="0" applyNumberFormat="1" applyFont="1" applyFill="1" applyBorder="1" applyAlignment="1" applyProtection="1">
      <alignment horizontal="center" vertical="center" shrinkToFit="1"/>
      <protection hidden="1"/>
    </xf>
    <xf numFmtId="178" fontId="0" fillId="3" borderId="3" xfId="0" applyNumberFormat="1" applyFill="1" applyBorder="1" applyAlignment="1" applyProtection="1">
      <alignment horizontal="center" shrinkToFit="1"/>
      <protection hidden="1"/>
    </xf>
    <xf numFmtId="179" fontId="0" fillId="3" borderId="3" xfId="0" applyNumberFormat="1" applyFont="1" applyFill="1" applyBorder="1" applyAlignment="1" applyProtection="1">
      <alignment horizontal="center" shrinkToFit="1"/>
    </xf>
    <xf numFmtId="178" fontId="0" fillId="2" borderId="3" xfId="0" applyNumberFormat="1" applyFont="1" applyFill="1" applyBorder="1" applyAlignment="1" applyProtection="1">
      <alignment horizontal="center" shrinkToFit="1"/>
      <protection hidden="1"/>
    </xf>
    <xf numFmtId="181" fontId="0" fillId="0" borderId="3" xfId="0" applyNumberFormat="1" applyFont="1" applyFill="1" applyBorder="1" applyAlignment="1" applyProtection="1">
      <alignment horizontal="center" vertical="center" shrinkToFit="1"/>
      <protection hidden="1"/>
    </xf>
    <xf numFmtId="176" fontId="0" fillId="0" borderId="3" xfId="0" applyNumberFormat="1" applyFill="1" applyBorder="1" applyAlignment="1" applyProtection="1">
      <alignment horizontal="center" vertical="center" shrinkToFit="1"/>
      <protection hidden="1"/>
    </xf>
    <xf numFmtId="0" fontId="0" fillId="0" borderId="3" xfId="0" applyNumberFormat="1" applyFont="1" applyFill="1" applyBorder="1" applyAlignment="1" applyProtection="1">
      <alignment horizontal="center" vertical="center" shrinkToFit="1"/>
      <protection hidden="1"/>
    </xf>
    <xf numFmtId="178" fontId="0" fillId="0" borderId="3" xfId="0" applyNumberFormat="1" applyFill="1" applyBorder="1" applyAlignment="1" applyProtection="1">
      <alignment horizontal="center" shrinkToFit="1"/>
      <protection hidden="1"/>
    </xf>
    <xf numFmtId="179" fontId="0" fillId="0" borderId="3" xfId="0" applyNumberFormat="1" applyFont="1" applyFill="1" applyBorder="1" applyAlignment="1" applyProtection="1">
      <alignment horizontal="center" shrinkToFit="1"/>
    </xf>
    <xf numFmtId="0" fontId="0" fillId="0" borderId="2" xfId="0" applyBorder="1" applyAlignment="1" applyProtection="1">
      <alignment horizontal="center"/>
      <protection hidden="1"/>
    </xf>
    <xf numFmtId="0" fontId="12" fillId="0" borderId="2" xfId="0" applyFont="1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2" fillId="0" borderId="0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</xf>
    <xf numFmtId="0" fontId="13" fillId="8" borderId="3" xfId="0" applyFont="1" applyFill="1" applyBorder="1" applyAlignment="1" applyProtection="1">
      <alignment horizontal="center" vertical="center" wrapText="1"/>
      <protection hidden="1"/>
    </xf>
    <xf numFmtId="0" fontId="9" fillId="8" borderId="3" xfId="0" applyFont="1" applyFill="1" applyBorder="1" applyAlignment="1" applyProtection="1">
      <alignment horizontal="center" vertical="center"/>
      <protection hidden="1"/>
    </xf>
    <xf numFmtId="0" fontId="13" fillId="8" borderId="3" xfId="0" applyFont="1" applyFill="1" applyBorder="1" applyAlignment="1" applyProtection="1">
      <alignment horizontal="center" vertical="center" wrapText="1"/>
    </xf>
    <xf numFmtId="0" fontId="19" fillId="8" borderId="9" xfId="0" applyFont="1" applyFill="1" applyBorder="1" applyAlignment="1" applyProtection="1">
      <alignment horizontal="center" vertical="center"/>
      <protection hidden="1"/>
    </xf>
    <xf numFmtId="0" fontId="0" fillId="8" borderId="3" xfId="0" applyFill="1" applyBorder="1" applyAlignment="1" applyProtection="1">
      <alignment horizontal="center"/>
      <protection hidden="1"/>
    </xf>
    <xf numFmtId="58" fontId="0" fillId="9" borderId="7" xfId="0" applyNumberFormat="1" applyFill="1" applyBorder="1" applyAlignment="1" applyProtection="1">
      <alignment horizontal="center"/>
      <protection hidden="1"/>
    </xf>
    <xf numFmtId="0" fontId="12" fillId="9" borderId="7" xfId="0" applyFont="1" applyFill="1" applyBorder="1" applyAlignment="1" applyProtection="1">
      <alignment horizontal="center" vertical="center"/>
      <protection hidden="1"/>
    </xf>
    <xf numFmtId="179" fontId="0" fillId="9" borderId="7" xfId="0" applyNumberFormat="1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  <protection hidden="1"/>
    </xf>
    <xf numFmtId="0" fontId="0" fillId="2" borderId="3" xfId="0" applyFill="1" applyBorder="1" applyAlignment="1" applyProtection="1">
      <alignment horizontal="center" vertical="center"/>
      <protection hidden="1"/>
    </xf>
    <xf numFmtId="0" fontId="0" fillId="2" borderId="10" xfId="0" applyFill="1" applyBorder="1" applyAlignment="1" applyProtection="1">
      <alignment horizontal="center"/>
      <protection hidden="1"/>
    </xf>
    <xf numFmtId="58" fontId="0" fillId="9" borderId="3" xfId="0" applyNumberFormat="1" applyFill="1" applyBorder="1" applyAlignment="1" applyProtection="1">
      <alignment horizontal="center"/>
      <protection hidden="1"/>
    </xf>
    <xf numFmtId="179" fontId="0" fillId="9" borderId="3" xfId="0" applyNumberFormat="1" applyFont="1" applyFill="1" applyBorder="1" applyAlignment="1" applyProtection="1">
      <alignment horizontal="center" shrinkToFit="1"/>
      <protection hidden="1"/>
    </xf>
    <xf numFmtId="0" fontId="0" fillId="2" borderId="9" xfId="0" applyFill="1" applyBorder="1" applyAlignment="1" applyProtection="1">
      <alignment horizontal="center"/>
      <protection hidden="1"/>
    </xf>
    <xf numFmtId="58" fontId="0" fillId="5" borderId="3" xfId="0" applyNumberFormat="1" applyFill="1" applyBorder="1" applyAlignment="1" applyProtection="1">
      <alignment horizontal="center"/>
      <protection hidden="1"/>
    </xf>
    <xf numFmtId="0" fontId="12" fillId="5" borderId="9" xfId="0" applyFont="1" applyFill="1" applyBorder="1" applyAlignment="1" applyProtection="1">
      <alignment horizontal="center" vertical="center"/>
      <protection hidden="1"/>
    </xf>
    <xf numFmtId="179" fontId="0" fillId="5" borderId="3" xfId="0" applyNumberFormat="1" applyFill="1" applyBorder="1" applyAlignment="1" applyProtection="1">
      <alignment horizontal="center"/>
    </xf>
    <xf numFmtId="0" fontId="0" fillId="5" borderId="9" xfId="0" applyFill="1" applyBorder="1" applyAlignment="1" applyProtection="1">
      <alignment horizontal="center" vertical="center"/>
      <protection hidden="1"/>
    </xf>
    <xf numFmtId="0" fontId="0" fillId="5" borderId="3" xfId="0" applyFill="1" applyBorder="1" applyAlignment="1" applyProtection="1">
      <alignment horizontal="center" vertical="center"/>
      <protection hidden="1"/>
    </xf>
    <xf numFmtId="179" fontId="0" fillId="5" borderId="3" xfId="0" applyNumberFormat="1" applyFont="1" applyFill="1" applyBorder="1" applyAlignment="1" applyProtection="1">
      <alignment horizontal="center" shrinkToFit="1"/>
      <protection hidden="1"/>
    </xf>
    <xf numFmtId="0" fontId="0" fillId="5" borderId="9" xfId="0" applyFill="1" applyBorder="1" applyAlignment="1" applyProtection="1">
      <alignment horizontal="center"/>
      <protection hidden="1"/>
    </xf>
    <xf numFmtId="183" fontId="0" fillId="5" borderId="9" xfId="0" applyNumberFormat="1" applyFill="1" applyBorder="1" applyAlignment="1" applyProtection="1">
      <alignment horizontal="center"/>
      <protection hidden="1"/>
    </xf>
    <xf numFmtId="58" fontId="0" fillId="2" borderId="3" xfId="0" applyNumberFormat="1" applyFill="1" applyBorder="1" applyAlignment="1" applyProtection="1">
      <alignment horizontal="center"/>
      <protection hidden="1"/>
    </xf>
    <xf numFmtId="0" fontId="12" fillId="2" borderId="9" xfId="0" applyFont="1" applyFill="1" applyBorder="1" applyAlignment="1" applyProtection="1">
      <alignment horizontal="center" vertical="center"/>
      <protection hidden="1"/>
    </xf>
    <xf numFmtId="179" fontId="0" fillId="2" borderId="3" xfId="0" applyNumberFormat="1" applyFill="1" applyBorder="1" applyAlignment="1" applyProtection="1">
      <alignment horizontal="center"/>
    </xf>
    <xf numFmtId="179" fontId="0" fillId="2" borderId="3" xfId="0" applyNumberFormat="1" applyFont="1" applyFill="1" applyBorder="1" applyAlignment="1" applyProtection="1">
      <alignment horizontal="center" shrinkToFit="1"/>
      <protection hidden="1"/>
    </xf>
    <xf numFmtId="183" fontId="0" fillId="2" borderId="9" xfId="0" applyNumberFormat="1" applyFill="1" applyBorder="1" applyAlignment="1" applyProtection="1">
      <alignment horizontal="center"/>
      <protection hidden="1"/>
    </xf>
    <xf numFmtId="58" fontId="0" fillId="3" borderId="3" xfId="0" applyNumberFormat="1" applyFill="1" applyBorder="1" applyAlignment="1" applyProtection="1">
      <alignment horizontal="center"/>
      <protection hidden="1"/>
    </xf>
    <xf numFmtId="0" fontId="12" fillId="3" borderId="9" xfId="0" applyFont="1" applyFill="1" applyBorder="1" applyAlignment="1" applyProtection="1">
      <alignment horizontal="center" vertical="center"/>
      <protection hidden="1"/>
    </xf>
    <xf numFmtId="179" fontId="0" fillId="3" borderId="3" xfId="0" applyNumberFormat="1" applyFill="1" applyBorder="1" applyAlignment="1" applyProtection="1">
      <alignment horizontal="center"/>
    </xf>
    <xf numFmtId="0" fontId="0" fillId="3" borderId="9" xfId="0" applyFill="1" applyBorder="1" applyAlignment="1" applyProtection="1">
      <alignment horizontal="center" vertical="center"/>
      <protection hidden="1"/>
    </xf>
    <xf numFmtId="0" fontId="0" fillId="3" borderId="3" xfId="0" applyFill="1" applyBorder="1" applyAlignment="1" applyProtection="1">
      <alignment horizontal="center" vertical="center"/>
      <protection hidden="1"/>
    </xf>
    <xf numFmtId="179" fontId="0" fillId="3" borderId="3" xfId="0" applyNumberFormat="1" applyFont="1" applyFill="1" applyBorder="1" applyAlignment="1" applyProtection="1">
      <alignment horizontal="center" shrinkToFit="1"/>
      <protection hidden="1"/>
    </xf>
    <xf numFmtId="0" fontId="0" fillId="3" borderId="9" xfId="0" applyFill="1" applyBorder="1" applyAlignment="1" applyProtection="1">
      <alignment horizontal="center"/>
      <protection hidden="1"/>
    </xf>
    <xf numFmtId="183" fontId="0" fillId="3" borderId="9" xfId="0" applyNumberFormat="1" applyFill="1" applyBorder="1" applyAlignment="1" applyProtection="1">
      <alignment horizontal="center"/>
      <protection hidden="1"/>
    </xf>
    <xf numFmtId="58" fontId="0" fillId="0" borderId="3" xfId="0" applyNumberFormat="1" applyFill="1" applyBorder="1" applyAlignment="1" applyProtection="1">
      <alignment horizontal="center"/>
      <protection hidden="1"/>
    </xf>
    <xf numFmtId="0" fontId="12" fillId="0" borderId="9" xfId="0" applyFont="1" applyFill="1" applyBorder="1" applyAlignment="1" applyProtection="1">
      <alignment horizontal="center" vertical="center"/>
      <protection hidden="1"/>
    </xf>
    <xf numFmtId="179" fontId="0" fillId="0" borderId="3" xfId="0" applyNumberFormat="1" applyFill="1" applyBorder="1" applyAlignment="1" applyProtection="1">
      <alignment horizontal="center"/>
    </xf>
    <xf numFmtId="0" fontId="0" fillId="0" borderId="9" xfId="0" applyFill="1" applyBorder="1" applyAlignment="1" applyProtection="1">
      <alignment horizontal="center" vertical="center"/>
      <protection hidden="1"/>
    </xf>
    <xf numFmtId="0" fontId="0" fillId="0" borderId="3" xfId="0" applyFill="1" applyBorder="1" applyAlignment="1" applyProtection="1">
      <alignment horizontal="center" vertical="center"/>
      <protection hidden="1"/>
    </xf>
    <xf numFmtId="179" fontId="0" fillId="0" borderId="3" xfId="0" applyNumberFormat="1" applyFont="1" applyFill="1" applyBorder="1" applyAlignment="1" applyProtection="1">
      <alignment horizontal="center" shrinkToFit="1"/>
      <protection hidden="1"/>
    </xf>
    <xf numFmtId="0" fontId="0" fillId="0" borderId="9" xfId="0" applyFill="1" applyBorder="1" applyAlignment="1" applyProtection="1">
      <alignment horizontal="center"/>
      <protection hidden="1"/>
    </xf>
    <xf numFmtId="183" fontId="0" fillId="0" borderId="9" xfId="0" applyNumberFormat="1" applyFill="1" applyBorder="1" applyAlignment="1" applyProtection="1">
      <alignment horizontal="center"/>
      <protection hidden="1"/>
    </xf>
    <xf numFmtId="0" fontId="6" fillId="5" borderId="3" xfId="0" applyFont="1" applyFill="1" applyBorder="1" applyAlignment="1" applyProtection="1">
      <alignment horizontal="center" vertical="center" shrinkToFit="1"/>
    </xf>
    <xf numFmtId="0" fontId="7" fillId="5" borderId="3" xfId="0" applyFont="1" applyFill="1" applyBorder="1" applyAlignment="1" applyProtection="1">
      <alignment horizontal="center" vertical="center" shrinkToFit="1"/>
    </xf>
    <xf numFmtId="0" fontId="11" fillId="5" borderId="0" xfId="0" applyFont="1" applyFill="1" applyAlignment="1" applyProtection="1">
      <alignment horizontal="center"/>
      <protection hidden="1"/>
    </xf>
    <xf numFmtId="0" fontId="11" fillId="3" borderId="0" xfId="0" applyFont="1" applyFill="1" applyAlignment="1" applyProtection="1">
      <alignment horizontal="center"/>
      <protection hidden="1"/>
    </xf>
    <xf numFmtId="0" fontId="11" fillId="2" borderId="0" xfId="0" applyFont="1" applyFill="1" applyAlignment="1" applyProtection="1">
      <alignment horizontal="center"/>
      <protection hidden="1"/>
    </xf>
    <xf numFmtId="0" fontId="11" fillId="2" borderId="0" xfId="0" applyFont="1" applyFill="1" applyAlignment="1" applyProtection="1">
      <alignment horizontal="center" vertical="center"/>
    </xf>
    <xf numFmtId="0" fontId="11" fillId="3" borderId="0" xfId="0" applyFont="1" applyFill="1" applyAlignment="1" applyProtection="1">
      <alignment horizontal="center"/>
    </xf>
    <xf numFmtId="179" fontId="0" fillId="3" borderId="3" xfId="0" applyNumberFormat="1" applyFill="1" applyBorder="1" applyAlignment="1" applyProtection="1">
      <alignment horizontal="center" shrinkToFit="1"/>
    </xf>
    <xf numFmtId="58" fontId="0" fillId="5" borderId="0" xfId="0" applyNumberFormat="1" applyFill="1" applyAlignment="1" applyProtection="1">
      <alignment horizontal="center"/>
    </xf>
    <xf numFmtId="0" fontId="9" fillId="2" borderId="0" xfId="0" applyFont="1" applyFill="1" applyAlignment="1" applyProtection="1">
      <alignment horizontal="center"/>
      <protection hidden="1"/>
    </xf>
    <xf numFmtId="0" fontId="1" fillId="0" borderId="1" xfId="0" applyFont="1" applyFill="1" applyBorder="1" applyAlignment="1" applyProtection="1">
      <alignment horizontal="center" vertical="center" shrinkToFit="1"/>
      <protection hidden="1"/>
    </xf>
    <xf numFmtId="0" fontId="15" fillId="0" borderId="1" xfId="0" applyFont="1" applyFill="1" applyBorder="1" applyAlignment="1" applyProtection="1">
      <alignment horizontal="center" vertical="center" shrinkToFit="1"/>
      <protection hidden="1"/>
    </xf>
    <xf numFmtId="0" fontId="1" fillId="6" borderId="2" xfId="0" applyFont="1" applyFill="1" applyBorder="1" applyAlignment="1" applyProtection="1">
      <alignment horizontal="center" vertical="center"/>
      <protection hidden="1"/>
    </xf>
    <xf numFmtId="0" fontId="1" fillId="6" borderId="1" xfId="0" applyFont="1" applyFill="1" applyBorder="1" applyAlignment="1" applyProtection="1">
      <alignment horizontal="center" vertical="center" shrinkToFit="1"/>
      <protection hidden="1"/>
    </xf>
    <xf numFmtId="0" fontId="15" fillId="6" borderId="1" xfId="0" applyFont="1" applyFill="1" applyBorder="1" applyAlignment="1" applyProtection="1">
      <alignment horizontal="center" vertical="center" shrinkToFit="1"/>
      <protection hidden="1"/>
    </xf>
    <xf numFmtId="0" fontId="0" fillId="6" borderId="3" xfId="0" applyFont="1" applyFill="1" applyBorder="1" applyAlignment="1" applyProtection="1">
      <alignment horizontal="center" vertical="center" shrinkToFit="1"/>
      <protection hidden="1"/>
    </xf>
    <xf numFmtId="0" fontId="10" fillId="6" borderId="2" xfId="0" applyFont="1" applyFill="1" applyBorder="1" applyAlignment="1" applyProtection="1">
      <alignment horizontal="center" vertical="center" shrinkToFit="1"/>
      <protection hidden="1"/>
    </xf>
    <xf numFmtId="0" fontId="2" fillId="6" borderId="3" xfId="0" applyFont="1" applyFill="1" applyBorder="1" applyAlignment="1" applyProtection="1">
      <alignment horizontal="center" vertical="center" shrinkToFit="1"/>
    </xf>
    <xf numFmtId="0" fontId="2" fillId="6" borderId="3" xfId="0" applyFont="1" applyFill="1" applyBorder="1" applyAlignment="1" applyProtection="1">
      <alignment horizontal="center" vertical="center" shrinkToFit="1"/>
      <protection hidden="1"/>
    </xf>
    <xf numFmtId="0" fontId="2" fillId="6" borderId="3" xfId="0" applyFont="1" applyFill="1" applyBorder="1" applyAlignment="1" applyProtection="1">
      <alignment horizontal="center" vertical="center" shrinkToFit="1"/>
      <protection locked="0" hidden="1"/>
    </xf>
    <xf numFmtId="0" fontId="2" fillId="6" borderId="3" xfId="0" applyFont="1" applyFill="1" applyBorder="1" applyAlignment="1" applyProtection="1">
      <alignment horizontal="center" vertical="center" wrapText="1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2" fillId="5" borderId="3" xfId="0" applyFont="1" applyFill="1" applyBorder="1" applyAlignment="1" applyProtection="1">
      <alignment horizontal="center" vertical="center"/>
    </xf>
    <xf numFmtId="0" fontId="4" fillId="5" borderId="0" xfId="0" applyFont="1" applyFill="1" applyAlignment="1" applyProtection="1">
      <alignment horizontal="center" vertical="center"/>
    </xf>
    <xf numFmtId="0" fontId="0" fillId="5" borderId="3" xfId="0" applyFill="1" applyBorder="1" applyAlignment="1" applyProtection="1">
      <alignment horizontal="center" vertical="center" shrinkToFit="1"/>
    </xf>
    <xf numFmtId="0" fontId="0" fillId="6" borderId="2" xfId="0" applyFont="1" applyFill="1" applyBorder="1" applyAlignment="1" applyProtection="1">
      <alignment horizontal="center" vertical="center" shrinkToFit="1"/>
    </xf>
    <xf numFmtId="0" fontId="4" fillId="6" borderId="3" xfId="0" applyFont="1" applyFill="1" applyBorder="1" applyAlignment="1" applyProtection="1">
      <alignment horizontal="center" vertical="center" shrinkToFit="1"/>
    </xf>
    <xf numFmtId="0" fontId="0" fillId="6" borderId="3" xfId="0" applyFont="1" applyFill="1" applyBorder="1" applyAlignment="1" applyProtection="1">
      <alignment horizontal="center" vertical="center" shrinkToFit="1"/>
    </xf>
    <xf numFmtId="0" fontId="0" fillId="6" borderId="7" xfId="0" applyFont="1" applyFill="1" applyBorder="1" applyAlignment="1" applyProtection="1">
      <alignment horizontal="center" vertical="center" shrinkToFit="1"/>
      <protection hidden="1"/>
    </xf>
    <xf numFmtId="180" fontId="0" fillId="6" borderId="3" xfId="0" applyNumberFormat="1" applyFont="1" applyFill="1" applyBorder="1" applyAlignment="1" applyProtection="1">
      <alignment horizontal="center" vertical="center" shrinkToFit="1"/>
      <protection hidden="1"/>
    </xf>
    <xf numFmtId="0" fontId="0" fillId="6" borderId="0" xfId="0" applyFill="1" applyAlignment="1" applyProtection="1">
      <alignment horizontal="center"/>
    </xf>
    <xf numFmtId="0" fontId="4" fillId="6" borderId="0" xfId="0" applyFont="1" applyFill="1" applyAlignment="1" applyProtection="1">
      <alignment horizontal="center" vertical="center"/>
      <protection hidden="1"/>
    </xf>
    <xf numFmtId="176" fontId="7" fillId="5" borderId="3" xfId="0" applyNumberFormat="1" applyFont="1" applyFill="1" applyBorder="1" applyAlignment="1" applyProtection="1">
      <alignment horizontal="center" vertical="center" shrinkToFit="1"/>
      <protection hidden="1"/>
    </xf>
    <xf numFmtId="176" fontId="0" fillId="6" borderId="3" xfId="0" applyNumberFormat="1" applyFont="1" applyFill="1" applyBorder="1" applyAlignment="1" applyProtection="1">
      <alignment horizontal="center" vertical="center" shrinkToFit="1"/>
      <protection hidden="1"/>
    </xf>
    <xf numFmtId="176" fontId="11" fillId="6" borderId="3" xfId="0" applyNumberFormat="1" applyFont="1" applyFill="1" applyBorder="1" applyAlignment="1" applyProtection="1">
      <alignment horizontal="center" vertical="center" shrinkToFit="1"/>
    </xf>
    <xf numFmtId="0" fontId="12" fillId="6" borderId="3" xfId="0" applyNumberFormat="1" applyFont="1" applyFill="1" applyBorder="1" applyAlignment="1" applyProtection="1">
      <alignment horizontal="center" vertical="center" shrinkToFit="1"/>
    </xf>
    <xf numFmtId="176" fontId="7" fillId="6" borderId="3" xfId="0" applyNumberFormat="1" applyFont="1" applyFill="1" applyBorder="1" applyAlignment="1" applyProtection="1">
      <alignment horizontal="center" vertical="center" shrinkToFit="1"/>
      <protection hidden="1"/>
    </xf>
    <xf numFmtId="0" fontId="11" fillId="6" borderId="0" xfId="0" applyFont="1" applyFill="1" applyAlignment="1" applyProtection="1">
      <alignment horizontal="center"/>
    </xf>
    <xf numFmtId="178" fontId="0" fillId="5" borderId="3" xfId="0" applyNumberFormat="1" applyFont="1" applyFill="1" applyBorder="1" applyAlignment="1" applyProtection="1">
      <alignment horizontal="center" vertical="center" shrinkToFit="1"/>
      <protection hidden="1"/>
    </xf>
    <xf numFmtId="179" fontId="0" fillId="5" borderId="3" xfId="0" applyNumberFormat="1" applyFont="1" applyFill="1" applyBorder="1" applyAlignment="1" applyProtection="1">
      <alignment horizontal="center" vertical="center" shrinkToFit="1"/>
    </xf>
    <xf numFmtId="181" fontId="0" fillId="6" borderId="3" xfId="0" applyNumberFormat="1" applyFont="1" applyFill="1" applyBorder="1" applyAlignment="1" applyProtection="1">
      <alignment horizontal="center" vertical="center" shrinkToFit="1"/>
      <protection hidden="1"/>
    </xf>
    <xf numFmtId="182" fontId="0" fillId="6" borderId="3" xfId="0" applyNumberFormat="1" applyFont="1" applyFill="1" applyBorder="1" applyAlignment="1" applyProtection="1">
      <alignment horizontal="center" vertical="center" shrinkToFit="1"/>
      <protection hidden="1"/>
    </xf>
    <xf numFmtId="0" fontId="0" fillId="6" borderId="3" xfId="0" applyNumberFormat="1" applyFont="1" applyFill="1" applyBorder="1" applyAlignment="1" applyProtection="1">
      <alignment horizontal="center" vertical="center" shrinkToFit="1"/>
      <protection hidden="1"/>
    </xf>
    <xf numFmtId="178" fontId="0" fillId="6" borderId="3" xfId="0" applyNumberFormat="1" applyFont="1" applyFill="1" applyBorder="1" applyAlignment="1" applyProtection="1">
      <alignment horizontal="center" shrinkToFit="1"/>
      <protection hidden="1"/>
    </xf>
    <xf numFmtId="179" fontId="0" fillId="6" borderId="3" xfId="0" applyNumberFormat="1" applyFont="1" applyFill="1" applyBorder="1" applyAlignment="1" applyProtection="1">
      <alignment horizontal="center" shrinkToFit="1"/>
    </xf>
    <xf numFmtId="179" fontId="0" fillId="5" borderId="3" xfId="0" applyNumberFormat="1" applyFont="1" applyFill="1" applyBorder="1" applyAlignment="1" applyProtection="1">
      <alignment horizontal="center" vertical="center" shrinkToFit="1"/>
      <protection hidden="1"/>
    </xf>
    <xf numFmtId="58" fontId="0" fillId="6" borderId="3" xfId="0" applyNumberFormat="1" applyFill="1" applyBorder="1" applyAlignment="1" applyProtection="1">
      <alignment horizontal="center"/>
      <protection hidden="1"/>
    </xf>
    <xf numFmtId="0" fontId="12" fillId="6" borderId="9" xfId="0" applyFont="1" applyFill="1" applyBorder="1" applyAlignment="1" applyProtection="1">
      <alignment horizontal="center" vertical="center"/>
      <protection hidden="1"/>
    </xf>
    <xf numFmtId="179" fontId="0" fillId="6" borderId="3" xfId="0" applyNumberFormat="1" applyFill="1" applyBorder="1" applyAlignment="1" applyProtection="1">
      <alignment horizontal="center"/>
    </xf>
    <xf numFmtId="0" fontId="0" fillId="6" borderId="9" xfId="0" applyFill="1" applyBorder="1" applyAlignment="1" applyProtection="1">
      <alignment horizontal="center" vertical="center"/>
      <protection hidden="1"/>
    </xf>
    <xf numFmtId="0" fontId="0" fillId="6" borderId="3" xfId="0" applyFill="1" applyBorder="1" applyAlignment="1" applyProtection="1">
      <alignment horizontal="center" vertical="center"/>
      <protection hidden="1"/>
    </xf>
    <xf numFmtId="179" fontId="0" fillId="6" borderId="3" xfId="0" applyNumberFormat="1" applyFont="1" applyFill="1" applyBorder="1" applyAlignment="1" applyProtection="1">
      <alignment horizontal="center" shrinkToFit="1"/>
      <protection hidden="1"/>
    </xf>
    <xf numFmtId="0" fontId="0" fillId="6" borderId="9" xfId="0" applyFill="1" applyBorder="1" applyAlignment="1" applyProtection="1">
      <alignment horizontal="center"/>
      <protection hidden="1"/>
    </xf>
    <xf numFmtId="183" fontId="0" fillId="6" borderId="9" xfId="0" applyNumberFormat="1" applyFill="1" applyBorder="1" applyAlignment="1" applyProtection="1">
      <alignment horizontal="center"/>
      <protection hidden="1"/>
    </xf>
    <xf numFmtId="0" fontId="1" fillId="5" borderId="3" xfId="0" applyFont="1" applyFill="1" applyBorder="1" applyAlignment="1" applyProtection="1">
      <alignment horizontal="center" vertical="center" shrinkToFit="1"/>
      <protection hidden="1"/>
    </xf>
    <xf numFmtId="0" fontId="8" fillId="5" borderId="3" xfId="0" applyFont="1" applyFill="1" applyBorder="1" applyAlignment="1" applyProtection="1">
      <alignment horizontal="center" vertical="center" shrinkToFit="1"/>
      <protection hidden="1"/>
    </xf>
    <xf numFmtId="0" fontId="1" fillId="0" borderId="4" xfId="0" applyFont="1" applyFill="1" applyBorder="1" applyAlignment="1" applyProtection="1">
      <alignment horizontal="center" vertical="center" shrinkToFit="1"/>
      <protection hidden="1"/>
    </xf>
    <xf numFmtId="0" fontId="8" fillId="0" borderId="4" xfId="0" applyFont="1" applyFill="1" applyBorder="1" applyAlignment="1" applyProtection="1">
      <alignment horizontal="center" vertical="center" shrinkToFit="1"/>
      <protection hidden="1"/>
    </xf>
    <xf numFmtId="0" fontId="1" fillId="5" borderId="5" xfId="0" applyFont="1" applyFill="1" applyBorder="1" applyAlignment="1" applyProtection="1">
      <alignment horizontal="center" vertical="center" shrinkToFit="1"/>
      <protection hidden="1"/>
    </xf>
    <xf numFmtId="0" fontId="15" fillId="5" borderId="3" xfId="0" applyFont="1" applyFill="1" applyBorder="1" applyAlignment="1" applyProtection="1">
      <alignment horizontal="center" vertical="center" shrinkToFit="1"/>
      <protection hidden="1"/>
    </xf>
    <xf numFmtId="0" fontId="1" fillId="5" borderId="0" xfId="0" applyFont="1" applyFill="1" applyBorder="1" applyAlignment="1" applyProtection="1">
      <alignment horizontal="center" vertical="center" shrinkToFit="1"/>
      <protection hidden="1"/>
    </xf>
    <xf numFmtId="0" fontId="8" fillId="5" borderId="0" xfId="0" applyFont="1" applyFill="1" applyBorder="1" applyAlignment="1" applyProtection="1">
      <alignment horizontal="center" vertical="center" shrinkToFit="1"/>
      <protection hidden="1"/>
    </xf>
    <xf numFmtId="0" fontId="10" fillId="5" borderId="3" xfId="0" applyFont="1" applyFill="1" applyBorder="1" applyAlignment="1" applyProtection="1">
      <alignment horizontal="center" vertical="center" shrinkToFit="1"/>
      <protection hidden="1"/>
    </xf>
    <xf numFmtId="0" fontId="0" fillId="5" borderId="3" xfId="0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 vertical="center" shrinkToFit="1"/>
    </xf>
    <xf numFmtId="0" fontId="4" fillId="0" borderId="0" xfId="0" applyFont="1" applyBorder="1" applyAlignment="1" applyProtection="1">
      <alignment horizontal="center" vertical="center"/>
    </xf>
    <xf numFmtId="49" fontId="0" fillId="5" borderId="0" xfId="0" applyNumberFormat="1" applyFill="1" applyAlignment="1" applyProtection="1">
      <alignment horizontal="center"/>
    </xf>
    <xf numFmtId="178" fontId="0" fillId="5" borderId="3" xfId="0" applyNumberFormat="1" applyFill="1" applyBorder="1" applyAlignment="1" applyProtection="1">
      <alignment horizontal="center" shrinkToFit="1"/>
      <protection hidden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shrinkToFit="1"/>
    </xf>
    <xf numFmtId="0" fontId="10" fillId="0" borderId="7" xfId="0" applyFont="1" applyFill="1" applyBorder="1" applyAlignment="1">
      <alignment horizontal="center" vertical="center" wrapText="1"/>
    </xf>
    <xf numFmtId="58" fontId="0" fillId="0" borderId="3" xfId="0" applyNumberFormat="1" applyFont="1" applyFill="1" applyBorder="1" applyAlignment="1">
      <alignment horizontal="center" vertical="center" shrinkToFit="1"/>
    </xf>
    <xf numFmtId="0" fontId="0" fillId="0" borderId="3" xfId="0" applyFont="1" applyFill="1" applyBorder="1" applyAlignment="1">
      <alignment horizontal="center" vertical="center" shrinkToFit="1"/>
    </xf>
    <xf numFmtId="58" fontId="0" fillId="0" borderId="3" xfId="0" applyNumberFormat="1" applyFont="1" applyFill="1" applyBorder="1" applyAlignment="1" applyProtection="1">
      <alignment horizontal="center" vertical="center" shrinkToFit="1"/>
      <protection locked="0" hidden="1"/>
    </xf>
    <xf numFmtId="58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58" fontId="0" fillId="0" borderId="3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58" fontId="10" fillId="0" borderId="3" xfId="0" applyNumberFormat="1" applyFon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 applyProtection="1">
      <alignment horizontal="center" vertical="center" shrinkToFit="1"/>
      <protection locked="0" hidden="1"/>
    </xf>
    <xf numFmtId="0" fontId="0" fillId="0" borderId="3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/>
    <xf numFmtId="0" fontId="0" fillId="2" borderId="0" xfId="0" applyFill="1"/>
    <xf numFmtId="182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4" xfId="0" applyBorder="1"/>
    <xf numFmtId="182" fontId="0" fillId="0" borderId="13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82" fontId="0" fillId="0" borderId="0" xfId="0" applyNumberFormat="1" applyBorder="1" applyAlignment="1">
      <alignment horizontal="left"/>
    </xf>
    <xf numFmtId="0" fontId="0" fillId="0" borderId="19" xfId="0" applyBorder="1"/>
    <xf numFmtId="0" fontId="0" fillId="0" borderId="20" xfId="0" applyBorder="1"/>
    <xf numFmtId="182" fontId="0" fillId="0" borderId="0" xfId="0" applyNumberFormat="1" applyBorder="1"/>
    <xf numFmtId="0" fontId="0" fillId="0" borderId="21" xfId="0" applyBorder="1"/>
    <xf numFmtId="182" fontId="0" fillId="0" borderId="21" xfId="0" applyNumberFormat="1" applyBorder="1" applyAlignment="1">
      <alignment horizontal="left"/>
    </xf>
    <xf numFmtId="182" fontId="0" fillId="0" borderId="22" xfId="0" applyNumberFormat="1" applyBorder="1"/>
    <xf numFmtId="0" fontId="0" fillId="0" borderId="0" xfId="0" applyFont="1" applyBorder="1"/>
    <xf numFmtId="182" fontId="0" fillId="0" borderId="20" xfId="0" applyNumberFormat="1" applyBorder="1"/>
    <xf numFmtId="0" fontId="0" fillId="0" borderId="0" xfId="0" applyBorder="1" applyAlignment="1">
      <alignment horizontal="center" vertical="center"/>
    </xf>
    <xf numFmtId="0" fontId="0" fillId="0" borderId="23" xfId="0" applyBorder="1"/>
    <xf numFmtId="179" fontId="0" fillId="0" borderId="11" xfId="0" applyNumberFormat="1" applyBorder="1"/>
    <xf numFmtId="184" fontId="0" fillId="0" borderId="11" xfId="0" applyNumberFormat="1" applyBorder="1"/>
    <xf numFmtId="0" fontId="0" fillId="0" borderId="24" xfId="0" applyBorder="1"/>
    <xf numFmtId="0" fontId="0" fillId="0" borderId="25" xfId="0" applyBorder="1"/>
    <xf numFmtId="184" fontId="0" fillId="0" borderId="16" xfId="0" applyNumberFormat="1" applyBorder="1"/>
    <xf numFmtId="21" fontId="0" fillId="0" borderId="11" xfId="0" applyNumberFormat="1" applyBorder="1"/>
    <xf numFmtId="21" fontId="0" fillId="0" borderId="16" xfId="0" applyNumberFormat="1" applyBorder="1"/>
    <xf numFmtId="0" fontId="0" fillId="0" borderId="26" xfId="0" applyBorder="1"/>
    <xf numFmtId="0" fontId="0" fillId="0" borderId="27" xfId="0" applyBorder="1"/>
    <xf numFmtId="0" fontId="0" fillId="0" borderId="8" xfId="0" applyBorder="1"/>
    <xf numFmtId="0" fontId="0" fillId="0" borderId="4" xfId="0" applyBorder="1"/>
    <xf numFmtId="182" fontId="0" fillId="0" borderId="4" xfId="0" applyNumberForma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182" fontId="0" fillId="0" borderId="10" xfId="0" applyNumberFormat="1" applyBorder="1"/>
    <xf numFmtId="0" fontId="0" fillId="0" borderId="0" xfId="0" applyBorder="1" applyAlignment="1">
      <alignment vertical="center"/>
    </xf>
    <xf numFmtId="0" fontId="0" fillId="0" borderId="28" xfId="0" applyBorder="1"/>
    <xf numFmtId="0" fontId="0" fillId="0" borderId="7" xfId="0" applyBorder="1"/>
    <xf numFmtId="0" fontId="0" fillId="0" borderId="29" xfId="0" applyBorder="1"/>
    <xf numFmtId="182" fontId="0" fillId="0" borderId="29" xfId="0" applyNumberFormat="1" applyBorder="1"/>
    <xf numFmtId="0" fontId="0" fillId="0" borderId="30" xfId="0" applyBorder="1"/>
    <xf numFmtId="0" fontId="0" fillId="0" borderId="3" xfId="0" applyBorder="1"/>
    <xf numFmtId="182" fontId="0" fillId="2" borderId="0" xfId="0" applyNumberFormat="1" applyFill="1"/>
    <xf numFmtId="0" fontId="0" fillId="2" borderId="0" xfId="0" applyFill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送纱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colors>
    <mruColors>
      <color rgb="0099CC00"/>
      <color rgb="00FFFF99"/>
      <color rgb="00FFFF00"/>
      <color rgb="003366FF"/>
      <color rgb="00FF0000"/>
      <color rgb="000000FF"/>
      <color rgb="00C0C0C0"/>
      <color rgb="00000000"/>
      <color rgb="00969696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313690</xdr:colOff>
      <xdr:row>1</xdr:row>
      <xdr:rowOff>0</xdr:rowOff>
    </xdr:from>
    <xdr:to>
      <xdr:col>5</xdr:col>
      <xdr:colOff>476885</xdr:colOff>
      <xdr:row>2</xdr:row>
      <xdr:rowOff>151765</xdr:rowOff>
    </xdr:to>
    <xdr:pic>
      <xdr:nvPicPr>
        <xdr:cNvPr id="11828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3690" y="266700"/>
          <a:ext cx="2268220" cy="4184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Public\Nwt\cache\recv\&#26366;&#32599;&#36745;\&#22383;&#24067;&#35746;&#21333;&#36319;&#36394;1\&#22383;&#24067;&#35746;&#21333;&#36319;&#36394;1.e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Hysc006\&#20849;&#20139;&#36164;&#26009;\&#21452;&#38754;&#36710;&#38388;&#20135;&#37327;&#23545;&#29031;&#34920;.e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</sheetNames>
    <sheetDataSet>
      <sheetData sheetId="0">
        <row r="168">
          <cell r="D168">
            <v>4.5</v>
          </cell>
          <cell r="E168">
            <v>4.5</v>
          </cell>
        </row>
        <row r="178">
          <cell r="D178" t="e">
            <v>#VALUE!</v>
          </cell>
          <cell r="E178" t="str">
            <v>70M</v>
          </cell>
        </row>
        <row r="181">
          <cell r="D181">
            <v>0.03</v>
          </cell>
          <cell r="E181">
            <v>0.03</v>
          </cell>
        </row>
        <row r="188">
          <cell r="D188" t="e">
            <v>#VALUE!</v>
          </cell>
          <cell r="E188" t="str">
            <v>400M</v>
          </cell>
        </row>
        <row r="189">
          <cell r="D189">
            <v>123</v>
          </cell>
          <cell r="E189">
            <v>8</v>
          </cell>
        </row>
        <row r="191">
          <cell r="D191">
            <v>60</v>
          </cell>
          <cell r="E191">
            <v>5</v>
          </cell>
        </row>
        <row r="192">
          <cell r="D192" t="e">
            <v>#VALUE!</v>
          </cell>
          <cell r="E192" t="str">
            <v>160M</v>
          </cell>
        </row>
        <row r="193">
          <cell r="D193">
            <v>174</v>
          </cell>
          <cell r="E193">
            <v>10</v>
          </cell>
        </row>
        <row r="194">
          <cell r="D194">
            <v>5.2</v>
          </cell>
          <cell r="E194">
            <v>5.2</v>
          </cell>
        </row>
        <row r="195">
          <cell r="D195">
            <v>48</v>
          </cell>
          <cell r="E195">
            <v>10</v>
          </cell>
        </row>
        <row r="196">
          <cell r="D196">
            <v>48</v>
          </cell>
          <cell r="E196">
            <v>5</v>
          </cell>
        </row>
        <row r="198">
          <cell r="D198">
            <v>15</v>
          </cell>
          <cell r="E198">
            <v>5</v>
          </cell>
        </row>
        <row r="199">
          <cell r="D199">
            <v>3</v>
          </cell>
          <cell r="E199">
            <v>3</v>
          </cell>
        </row>
        <row r="200">
          <cell r="D200">
            <v>174</v>
          </cell>
          <cell r="E200">
            <v>10</v>
          </cell>
        </row>
        <row r="201">
          <cell r="D201">
            <v>2</v>
          </cell>
          <cell r="E201">
            <v>2</v>
          </cell>
        </row>
        <row r="202">
          <cell r="D202">
            <v>16</v>
          </cell>
          <cell r="E202">
            <v>6</v>
          </cell>
        </row>
        <row r="203">
          <cell r="D203">
            <v>3</v>
          </cell>
          <cell r="E203">
            <v>3</v>
          </cell>
        </row>
        <row r="204">
          <cell r="D204">
            <v>174</v>
          </cell>
          <cell r="E204">
            <v>7.47</v>
          </cell>
        </row>
        <row r="206">
          <cell r="D206">
            <v>60</v>
          </cell>
          <cell r="E206">
            <v>5</v>
          </cell>
        </row>
        <row r="207">
          <cell r="D207">
            <v>2.5</v>
          </cell>
          <cell r="E207">
            <v>2.5</v>
          </cell>
        </row>
        <row r="208">
          <cell r="D208">
            <v>19</v>
          </cell>
          <cell r="E208">
            <v>4.5</v>
          </cell>
        </row>
        <row r="209">
          <cell r="D209">
            <v>15</v>
          </cell>
          <cell r="E209">
            <v>5</v>
          </cell>
        </row>
        <row r="210">
          <cell r="D210">
            <v>60</v>
          </cell>
          <cell r="E210">
            <v>5</v>
          </cell>
        </row>
        <row r="211">
          <cell r="D211">
            <v>5</v>
          </cell>
          <cell r="E211">
            <v>5</v>
          </cell>
        </row>
        <row r="212">
          <cell r="D212">
            <v>3</v>
          </cell>
          <cell r="E212">
            <v>3</v>
          </cell>
        </row>
        <row r="213">
          <cell r="D213">
            <v>3</v>
          </cell>
          <cell r="E213">
            <v>3</v>
          </cell>
        </row>
        <row r="214">
          <cell r="D214">
            <v>174</v>
          </cell>
          <cell r="E214">
            <v>10</v>
          </cell>
        </row>
        <row r="215">
          <cell r="D215">
            <v>10</v>
          </cell>
          <cell r="E215">
            <v>2.5</v>
          </cell>
        </row>
        <row r="216">
          <cell r="D216">
            <v>5</v>
          </cell>
          <cell r="E216">
            <v>5</v>
          </cell>
        </row>
        <row r="217">
          <cell r="D217">
            <v>10</v>
          </cell>
          <cell r="E217">
            <v>5</v>
          </cell>
        </row>
        <row r="218">
          <cell r="D218">
            <v>11</v>
          </cell>
          <cell r="E218">
            <v>7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68">
          <cell r="I168">
            <v>400.7</v>
          </cell>
        </row>
        <row r="178">
          <cell r="I178">
            <v>1676.4</v>
          </cell>
        </row>
        <row r="181">
          <cell r="I181">
            <v>2853.9</v>
          </cell>
        </row>
        <row r="188">
          <cell r="I188">
            <v>2155.5</v>
          </cell>
        </row>
        <row r="189">
          <cell r="I189">
            <v>4275.1</v>
          </cell>
        </row>
        <row r="191">
          <cell r="I191">
            <v>4886.35</v>
          </cell>
        </row>
        <row r="192">
          <cell r="I192">
            <v>2800.75</v>
          </cell>
        </row>
        <row r="193">
          <cell r="I193">
            <v>2444.95</v>
          </cell>
        </row>
        <row r="194">
          <cell r="I194">
            <v>15435.85</v>
          </cell>
        </row>
        <row r="195">
          <cell r="I195">
            <v>2480.75</v>
          </cell>
        </row>
        <row r="196">
          <cell r="I196">
            <v>1294.35</v>
          </cell>
        </row>
        <row r="198">
          <cell r="I198">
            <v>0</v>
          </cell>
        </row>
        <row r="199">
          <cell r="I199">
            <v>5643.6</v>
          </cell>
        </row>
        <row r="200">
          <cell r="I200">
            <v>8574.55</v>
          </cell>
        </row>
        <row r="201">
          <cell r="I201">
            <v>0</v>
          </cell>
        </row>
        <row r="202">
          <cell r="I202">
            <v>0</v>
          </cell>
        </row>
        <row r="203">
          <cell r="I203">
            <v>2120.25</v>
          </cell>
        </row>
        <row r="204">
          <cell r="I204">
            <v>5251.3</v>
          </cell>
        </row>
        <row r="206">
          <cell r="I206">
            <v>16263.5</v>
          </cell>
        </row>
        <row r="207">
          <cell r="I207">
            <v>4789.1</v>
          </cell>
        </row>
        <row r="208">
          <cell r="I208">
            <v>7491.15</v>
          </cell>
        </row>
        <row r="209">
          <cell r="I209">
            <v>6236.75</v>
          </cell>
        </row>
        <row r="210">
          <cell r="I210">
            <v>8072.3</v>
          </cell>
        </row>
        <row r="212">
          <cell r="I212">
            <v>516.5</v>
          </cell>
        </row>
        <row r="213">
          <cell r="I213">
            <v>2780.45</v>
          </cell>
        </row>
        <row r="214">
          <cell r="I214">
            <v>143.85</v>
          </cell>
        </row>
        <row r="215">
          <cell r="I215">
            <v>83.1</v>
          </cell>
        </row>
        <row r="216">
          <cell r="I216">
            <v>607.55</v>
          </cell>
        </row>
        <row r="217">
          <cell r="I217">
            <v>4289.6</v>
          </cell>
        </row>
        <row r="218">
          <cell r="I218">
            <v>6301.75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1" refreshedVersion="5" refreshedDate="44150.4694328704" refreshedBy="Administrator" recordCount="224">
  <cacheSource type="worksheet">
    <worksheetSource ref="A3:AF227" sheet="双面"/>
  </cacheSource>
  <cacheFields count="32">
    <cacheField name="机台号" numFmtId="0">
      <sharedItems containsNumber="1" containsInteger="1" containsMixedTypes="1" count="197">
        <s v="例子"/>
        <n v="186"/>
        <n v="196"/>
        <n v="199"/>
        <n v="206"/>
        <n v="207"/>
        <n v="209"/>
        <n v="210"/>
        <n v="211"/>
        <n v="212"/>
        <n v="213"/>
        <n v="214"/>
        <n v="216"/>
        <n v="217"/>
        <n v="218"/>
        <n v="219"/>
        <n v="220"/>
        <n v="221"/>
        <n v="222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101" u="1"/>
        <n v="102" u="1"/>
        <n v="103" u="1"/>
        <n v="104" u="1"/>
        <n v="105" u="1"/>
        <n v="106" u="1"/>
        <n v="107" u="1"/>
        <n v="108" u="1"/>
        <n v="109" u="1"/>
        <n v="110" u="1"/>
        <n v="111" u="1"/>
        <n v="112" u="1"/>
        <n v="113" u="1"/>
        <n v="114" u="1"/>
        <n v="115" u="1"/>
        <n v="116" u="1"/>
        <n v="117" u="1"/>
        <n v="118" u="1"/>
        <n v="119" u="1"/>
        <n v="120" u="1"/>
        <n v="187" u="1"/>
        <n v="188" u="1"/>
        <n v="189" u="1"/>
        <n v="190" u="1"/>
        <n v="191" u="1"/>
        <n v="192" u="1"/>
        <n v="193" u="1"/>
        <n v="194" u="1"/>
        <n v="195" u="1"/>
        <n v="197" u="1"/>
        <n v="198" u="1"/>
        <n v="200" u="1"/>
        <n v="201" u="1"/>
        <n v="202" u="1"/>
        <n v="203" u="1"/>
        <n v="204" u="1"/>
        <n v="205" u="1"/>
        <n v="208" u="1"/>
        <n v="215" u="1"/>
        <n v="223" u="1"/>
        <n v="237" u="1"/>
        <n v="301" u="1"/>
        <n v="302" u="1"/>
        <n v="303" u="1"/>
        <n v="304" u="1"/>
        <n v="305" u="1"/>
        <n v="306" u="1"/>
        <n v="307" u="1"/>
        <n v="308" u="1"/>
        <n v="309" u="1"/>
        <n v="310" u="1"/>
        <n v="311" u="1"/>
        <n v="312" u="1"/>
        <n v="313" u="1"/>
        <n v="314" u="1"/>
        <n v="315" u="1"/>
        <n v="316" u="1"/>
        <n v="317" u="1"/>
        <n v="318" u="1"/>
        <n v="319" u="1"/>
        <n v="320" u="1"/>
        <n v="321" u="1"/>
        <n v="322" u="1"/>
        <n v="323" u="1"/>
        <n v="324" u="1"/>
        <n v="325" u="1"/>
        <n v="326" u="1"/>
        <n v="327" u="1"/>
        <n v="328" u="1"/>
        <n v="329" u="1"/>
        <n v="330" u="1"/>
        <n v="331" u="1"/>
        <n v="332" u="1"/>
        <n v="333" u="1"/>
        <n v="334" u="1"/>
        <n v="335" u="1"/>
        <n v="336" u="1"/>
        <n v="337" u="1"/>
        <n v="338" u="1"/>
        <n v="339" u="1"/>
        <n v="340" u="1"/>
        <n v="341" u="1"/>
        <n v="342" u="1"/>
        <n v="343" u="1"/>
        <n v="344" u="1"/>
        <n v="345" u="1"/>
        <n v="346" u="1"/>
        <n v="347" u="1"/>
        <n v="348" u="1"/>
        <n v="349" u="1"/>
        <n v="350" u="1"/>
        <n v="170" u="1"/>
        <n v="143" u="1"/>
        <n v="122" u="1"/>
        <n v="169" u="1"/>
        <n v="142" u="1"/>
        <n v="168" u="1"/>
        <n v="141" u="1"/>
        <n v="121" u="1"/>
        <n v="167" u="1"/>
        <n v="140" u="1"/>
        <n v="246" u="1"/>
        <n v="166" u="1"/>
        <n v="139" u="1"/>
        <n v="245" u="1"/>
        <n v="165" u="1"/>
        <n v="138" u="1"/>
        <n v="244" u="1"/>
        <n v="164" u="1"/>
        <n v="137" u="1"/>
        <n v="243" u="1"/>
        <n v="163" u="1"/>
        <n v="136" u="1"/>
        <n v="242" u="1"/>
        <n v="162" u="1"/>
        <n v="135" u="1"/>
        <n v="241" u="1"/>
        <n v="161" u="1"/>
        <n v="134" u="1"/>
        <n v="240" u="1"/>
        <n v="160" u="1"/>
        <n v="133" u="1"/>
        <n v="239" u="1"/>
        <n v="159" u="1"/>
        <n v="132" u="1"/>
        <n v="185" u="1"/>
        <n v="238" u="1"/>
        <n v="158" u="1"/>
        <n v="131" u="1"/>
        <n v="184" u="1"/>
        <n v="157" u="1"/>
        <n v="130" u="1"/>
        <n v="183" u="1"/>
        <n v="156" u="1"/>
        <n v="129" u="1"/>
        <n v="182" u="1"/>
        <n v="155" u="1"/>
        <n v="128" u="1"/>
        <n v="181" u="1"/>
        <n v="154" u="1"/>
        <n v="180" u="1"/>
        <n v="153" u="1"/>
        <n v="127" u="1"/>
        <n v="179" u="1"/>
        <n v="152" u="1"/>
        <n v="178" u="1"/>
        <n v="151" u="1"/>
        <n v="126" u="1"/>
        <n v="177" u="1"/>
        <n v="150" u="1"/>
        <n v="176" u="1"/>
        <n v="149" u="1"/>
        <n v="125" u="1"/>
        <n v="175" u="1"/>
        <n v="148" u="1"/>
        <n v="174" u="1"/>
        <n v="147" u="1"/>
        <n v="124" u="1"/>
        <n v="173" u="1"/>
        <n v="146" u="1"/>
        <n v="172" u="1"/>
        <n v="145" u="1"/>
        <n v="123" u="1"/>
        <n v="171" u="1"/>
        <n v="144" u="1"/>
      </sharedItems>
    </cacheField>
    <cacheField name="机台" numFmtId="0">
      <sharedItems containsBlank="1" containsNumber="1" containsInteger="1" containsMixedTypes="1" count="33">
        <s v="列子"/>
        <m/>
        <n v="186"/>
        <n v="196"/>
        <n v="199"/>
        <n v="206"/>
        <n v="207"/>
        <n v="209"/>
        <n v="210"/>
        <n v="211"/>
        <n v="212"/>
        <n v="213"/>
        <n v="214"/>
        <n v="216"/>
        <n v="217"/>
        <n v="218"/>
        <n v="219"/>
        <n v="220"/>
        <n v="221"/>
        <n v="222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</sharedItems>
    </cacheField>
    <cacheField name="机台状态" numFmtId="0">
      <sharedItems containsString="0" containsBlank="1" containsNumber="1" containsInteger="1" minValue="0" maxValue="1" count="2">
        <n v="1"/>
        <m/>
      </sharedItems>
    </cacheField>
    <cacheField name="机速" numFmtId="0">
      <sharedItems containsSemiMixedTypes="0" containsString="0" containsNumber="1" containsInteger="1" minValue="0" maxValue="730" count="11">
        <n v="420"/>
        <n v="400"/>
        <n v="350"/>
        <n v="480"/>
        <n v="470"/>
        <n v="450"/>
        <n v="380"/>
        <n v="650"/>
        <n v="730"/>
        <n v="660"/>
        <n v="680"/>
      </sharedItems>
    </cacheField>
    <cacheField name="产品代号" numFmtId="0">
      <sharedItems containsNumber="1" containsInteger="1" containsMixedTypes="1" count="32">
        <n v="1"/>
        <s v="耐折AY-LN49-12M"/>
        <s v="AY-LN49-09M"/>
        <s v="ZN-YF601-14E"/>
        <s v="AY-LN49-10M"/>
        <s v="YD-G862-22E-F"/>
        <s v="耐折YS-U780"/>
        <s v="JD-JD166-06-14E"/>
        <s v="YD-Z025-26EMS"/>
        <s v="YA-B745-26E-FMS"/>
        <s v="YD-29736-26E-F"/>
        <s v="YT-22969-26E"/>
        <s v="YT-3969-26EMS"/>
        <s v="YT-8617-26EMS"/>
        <s v="YT-45025-26E"/>
        <s v="YT-8522-B-26E"/>
        <s v="YT-H969-26EMS"/>
        <s v="YA-C989-26E-F"/>
        <s v="YH-U004"/>
        <s v="YH-L002"/>
        <s v="YT-0510MS"/>
        <s v="YT-4004MS"/>
        <s v="YH-H001"/>
        <s v="YT-0621MS"/>
        <s v="AY-LN49-08M"/>
        <s v="YH-A515MS"/>
        <s v="YD-44736-26E-F"/>
        <s v="YT-8002MS"/>
        <s v="YH-2631"/>
        <s v="YT-22991"/>
        <s v="YT-0531MS"/>
        <n v="0" u="1"/>
      </sharedItems>
    </cacheField>
    <cacheField name="计划总量（KG)" numFmtId="0">
      <sharedItems containsSemiMixedTypes="0" containsString="0" containsNumber="1" containsInteger="1" minValue="0" maxValue="25000" count="17">
        <n v="110"/>
        <n v="1"/>
        <n v="20"/>
        <n v="50"/>
        <n v="5050"/>
        <n v="7550"/>
        <n v="2050"/>
        <n v="10050"/>
        <n v="10550"/>
        <n v="4640"/>
        <n v="7999"/>
        <n v="30"/>
        <n v="14044"/>
        <n v="10549"/>
        <n v="200"/>
        <n v="25000"/>
        <n v="10000"/>
      </sharedItems>
    </cacheField>
    <cacheField name="订单量对比" numFmtId="0">
      <sharedItems containsBlank="1" containsNumber="1" containsMixedTypes="1" count="52">
        <m/>
        <n v="4500"/>
        <s v="订单总量"/>
        <n v="400.7"/>
        <e v="#VALUE!"/>
        <n v="1676.4"/>
        <n v="30"/>
        <n v="2853.9"/>
        <n v="2155.5"/>
        <n v="8000"/>
        <n v="123000"/>
        <n v="4275.1"/>
        <n v="5000"/>
        <n v="60000"/>
        <n v="4886.35"/>
        <n v="2800.75"/>
        <n v="10000"/>
        <n v="174000"/>
        <n v="2444.95"/>
        <n v="5200"/>
        <n v="15435.85"/>
        <n v="48000"/>
        <n v="2480.75"/>
        <n v="1294.35"/>
        <n v="15000"/>
        <n v="0"/>
        <n v="3000"/>
        <n v="5643.6"/>
        <n v="8574.55"/>
        <n v="2000"/>
        <n v="6000"/>
        <n v="16000"/>
        <n v="2120.25"/>
        <n v="7470"/>
        <s v="                                                                          "/>
        <n v="5251.3"/>
        <n v="16263.5"/>
        <n v="2500"/>
        <n v="4789.1"/>
        <n v="19000"/>
        <n v="7491.15"/>
        <n v="6236.75"/>
        <n v="8072.3"/>
        <n v="516.5"/>
        <n v="2780.45"/>
        <n v="143.85"/>
        <n v="83.1"/>
        <n v="607.55"/>
        <n v="4289.6"/>
        <n v="7000"/>
        <n v="11000"/>
        <n v="6301.75"/>
      </sharedItems>
    </cacheField>
    <cacheField name="梳节" numFmtId="0">
      <sharedItems count="7">
        <s v="L1"/>
        <s v="L2"/>
        <s v="L3"/>
        <s v="L4"/>
        <s v="L5"/>
        <s v="L6"/>
        <s v="L7"/>
      </sharedItems>
    </cacheField>
    <cacheField name="D数" numFmtId="0">
      <sharedItems containsString="0" containsBlank="1" containsNumber="1" containsInteger="1" minValue="0" maxValue="450" count="21">
        <n v="120"/>
        <n v="40"/>
        <m/>
        <n v="100"/>
        <n v="157"/>
        <n v="159"/>
        <n v="450"/>
        <n v="400"/>
        <n v="200"/>
        <n v="20"/>
        <n v="75"/>
        <n v="32"/>
        <n v="204"/>
        <n v="309"/>
        <n v="85"/>
        <n v="43"/>
        <n v="50"/>
        <n v="30"/>
        <n v="150"/>
        <n v="151"/>
        <n v="68"/>
      </sharedItems>
    </cacheField>
    <cacheField name="原料（D）" numFmtId="0">
      <sharedItems containsBlank="1" count="8">
        <m/>
        <s v="有光"/>
        <s v="单丝"/>
        <s v="半光"/>
        <s v="低弹"/>
        <s v="有光单丝"/>
        <s v="氨纶"/>
        <s v="黑纱"/>
      </sharedItems>
    </cacheField>
    <cacheField name="原料" numFmtId="0">
      <sharedItems containsBlank="1" containsNumber="1" containsMixedTypes="1" count="35">
        <s v="例子"/>
        <m/>
        <s v="0.1耐折热定型单丝3"/>
        <s v="150阳离子低弹"/>
        <s v="150低弹"/>
        <s v="450低弹"/>
        <s v="400阳离子低弹并纱（200阳离子低弹X2)"/>
        <s v="400锦纶低弹并纱（200锦纶低弹X2）"/>
        <s v="200半光"/>
        <s v=""/>
        <s v="120/192f扁平纱"/>
        <s v="20单丝"/>
        <s v="75低弹"/>
        <s v="100低弹"/>
        <s v="30单丝母丝"/>
        <s v="0.1耐折单丝3"/>
        <s v="300低弹"/>
        <s v="75/20涤氨包芯纱"/>
        <s v="70氨纶"/>
        <s v="50半光"/>
        <s v="75半光"/>
        <s v="100/96f低弹"/>
        <s v="150/144f低弹"/>
        <s v="100黑纱"/>
        <s v="30黑单丝母丝"/>
        <s v="75黑纱"/>
        <s v="150半光"/>
        <s v="150有光"/>
        <s v="68半光"/>
        <s v="75有光"/>
        <s v="100半光"/>
        <s v="100有光"/>
        <n v="0.11" u="1"/>
        <n v="200" u="1"/>
        <n v="250" u="1"/>
      </sharedItems>
    </cacheField>
    <cacheField name="条数" numFmtId="0">
      <sharedItems containsString="0" containsBlank="1" containsNumber="1" containsInteger="1" minValue="16" maxValue="646" count="245">
        <n v="550"/>
        <n v="275"/>
        <m/>
        <n v="476"/>
        <n v="238"/>
        <n v="320"/>
        <n v="160"/>
        <n v="253"/>
        <n v="506"/>
        <n v="440"/>
        <n v="220"/>
        <n v="110"/>
        <n v="299"/>
        <n v="598"/>
        <n v="294"/>
        <n v="588"/>
        <n v="138"/>
        <n v="441"/>
        <n v="300"/>
        <n v="448"/>
        <n v="357"/>
        <n v="296" u="1"/>
        <n v="396" u="1"/>
        <n v="154" u="1"/>
        <n v="308" u="1"/>
        <n v="470" u="1"/>
        <n v="192" u="1"/>
        <n v="48" u="1"/>
        <n v="155" u="1"/>
        <n v="310" u="1"/>
        <n v="156" u="1"/>
        <n v="230" u="1"/>
        <n v="460" u="1"/>
        <n v="158" u="1"/>
        <n v="380" u="1"/>
        <n v="118" u="1"/>
        <n v="488" u="1"/>
        <n v="317" u="1"/>
        <n v="168" u="1"/>
        <n v="336" u="1"/>
        <n v="176" u="1"/>
        <n v="350" u="1"/>
        <n v="181" u="1"/>
        <n v="183" u="1"/>
        <n v="366" u="1"/>
        <n v="100" u="1"/>
        <n v="381" u="1"/>
        <n v="345" u="1"/>
        <n v="190" u="1"/>
        <n v="416" u="1"/>
        <n v="208" u="1"/>
        <n v="50" u="1"/>
        <n v="414" u="1"/>
        <n v="207" u="1"/>
        <n v="298" u="1"/>
        <n v="290" u="1"/>
        <n v="72" u="1"/>
        <n v="119" u="1"/>
        <n v="530" u="1"/>
        <n v="265" u="1"/>
        <n v="147" u="1"/>
        <n v="194" u="1"/>
        <n v="388" u="1"/>
        <n v="150" u="1"/>
        <n v="149" u="1"/>
        <n v="589" u="1"/>
        <n v="98" u="1"/>
        <n v="174" u="1"/>
        <n v="458" u="1"/>
        <n v="144" u="1"/>
        <n v="136" u="1"/>
        <n v="552" u="1"/>
        <n v="498" u="1"/>
        <n v="480" u="1"/>
        <n v="490" u="1"/>
        <n v="620" u="1"/>
        <n v="59" u="1"/>
        <n v="145" u="1"/>
        <n v="164" u="1"/>
        <n v="394" u="1"/>
        <n v="384" u="1"/>
        <n v="199" u="1"/>
        <n v="398" u="1"/>
        <n v="397" u="1"/>
        <n v="258" u="1"/>
        <n v="344" u="1"/>
        <n v="172" u="1"/>
        <n v="166" u="1"/>
        <n v="316" u="1"/>
        <n v="252" u="1"/>
        <n v="504" u="1"/>
        <n v="137" u="1"/>
        <n v="79" u="1"/>
        <n v="270" u="1"/>
        <n v="324" u="1"/>
        <n v="421" u="1"/>
        <n v="524" u="1"/>
        <n v="148" u="1"/>
        <n v="392" u="1"/>
        <n v="153" u="1"/>
        <n v="80" u="1"/>
        <n v="94" u="1"/>
        <n v="175" u="1"/>
        <n v="177" u="1"/>
        <n v="354" u="1"/>
        <n v="84" u="1"/>
        <n v="306" u="1"/>
        <n v="126" u="1"/>
        <n v="180" u="1"/>
        <n v="90" u="1"/>
        <n v="196" u="1"/>
        <n v="195" u="1"/>
        <n v="390" u="1"/>
        <n v="379" u="1"/>
        <n v="96" u="1"/>
        <n v="16" u="1"/>
        <n v="307" u="1"/>
        <n v="115" u="1"/>
        <n v="186" u="1"/>
        <n v="112" u="1"/>
        <n v="56" u="1"/>
        <n v="276" u="1"/>
        <n v="130" u="1"/>
        <n v="65" u="1"/>
        <n v="142" u="1"/>
        <n v="337" u="1"/>
        <n v="22" u="1"/>
        <n v="146" u="1"/>
        <n v="584" u="1"/>
        <n v="221" u="1"/>
        <n v="368" u="1"/>
        <n v="161" u="1"/>
        <n v="159" u="1"/>
        <n v="237" u="1"/>
        <n v="173" u="1"/>
        <n v="348" u="1"/>
        <n v="234" u="1"/>
        <n v="312" u="1"/>
        <n v="455" u="1"/>
        <n v="157" u="1"/>
        <n v="314" u="1"/>
        <n v="228" u="1"/>
        <n v="47" u="1"/>
        <n v="404" u="1"/>
        <n v="514" u="1"/>
        <n v="560" u="1"/>
        <n v="284" u="1"/>
        <n v="500" u="1"/>
        <n v="400" u="1"/>
        <n v="382" u="1"/>
        <n v="200" u="1"/>
        <n v="520" u="1"/>
        <n v="182" u="1"/>
        <n v="95" u="1"/>
        <n v="99" u="1"/>
        <n v="250" u="1"/>
        <n v="333" u="1"/>
        <n v="383" u="1"/>
        <n v="131" u="1"/>
        <n v="393" u="1"/>
        <n v="412" u="1"/>
        <n v="77" u="1"/>
        <n v="373" u="1"/>
        <n v="236" u="1"/>
        <n v="410" u="1"/>
        <n v="340" u="1"/>
        <n v="374" u="1"/>
        <n v="346" u="1"/>
        <n v="297" u="1"/>
        <n v="472" u="1"/>
        <n v="169" u="1"/>
        <n v="124" u="1"/>
        <n v="248" u="1"/>
        <n v="496" u="1"/>
        <n v="268" u="1"/>
        <n v="63" u="1"/>
        <n v="178" u="1"/>
        <n v="288" u="1"/>
        <n v="143" u="1"/>
        <n v="120" u="1"/>
        <n v="347" u="1"/>
        <n v="432" u="1"/>
        <n v="240" u="1"/>
        <n v="386" u="1"/>
        <n v="260" u="1"/>
        <n v="318" u="1"/>
        <n v="332" u="1"/>
        <n v="303" u="1"/>
        <n v="375" u="1"/>
        <n v="570" u="1"/>
        <n v="219" u="1"/>
        <n v="436" u="1"/>
        <n v="285" u="1"/>
        <n v="74" u="1"/>
        <n v="338" u="1"/>
        <n v="309" u="1"/>
        <n v="78" u="1"/>
        <n v="69" u="1"/>
        <n v="206" u="1"/>
        <n v="328" u="1"/>
        <n v="274" u="1"/>
        <n v="140" u="1"/>
        <n v="356" u="1"/>
        <n v="87" u="1"/>
        <n v="330" u="1"/>
        <n v="459" u="1"/>
        <n v="224" u="1"/>
        <n v="450" u="1"/>
        <n v="225" u="1"/>
        <n v="202" u="1"/>
        <n v="512" u="1"/>
        <n v="256" u="1"/>
        <n v="64" u="1"/>
        <n v="235" u="1"/>
        <n v="128" u="1"/>
        <n v="378" u="1"/>
        <n v="170" u="1"/>
        <n v="286" u="1"/>
        <n v="191" u="1"/>
        <n v="283" u="1"/>
        <n v="216" u="1"/>
        <n v="282" u="1"/>
        <n v="105" u="1"/>
        <n v="104" u="1"/>
        <n v="28" u="1"/>
        <n v="213" u="1"/>
        <n v="117" u="1"/>
        <n v="212" u="1"/>
        <n v="103" u="1"/>
        <n v="273" u="1"/>
        <n v="323" u="1"/>
        <n v="479" u="1"/>
        <n v="424" u="1"/>
        <n v="369" u="1"/>
        <n v="315" u="1"/>
        <n v="205" u="1"/>
        <n v="420" u="1"/>
        <n v="646" u="1"/>
        <n v="364" u="1"/>
        <n v="30" u="1"/>
        <n v="468" u="1"/>
        <n v="85" u="1"/>
        <n v="254" u="1"/>
        <n v="464" u="1"/>
        <n v="304" u="1"/>
      </sharedItems>
    </cacheField>
    <cacheField name="个数" numFmtId="0">
      <sharedItems containsSemiMixedTypes="0" containsString="0" containsNumber="1" containsInteger="1" minValue="0" maxValue="6" count="1">
        <n v="6"/>
      </sharedItems>
    </cacheField>
    <cacheField name="L1" numFmtId="0">
      <sharedItems containsSemiMixedTypes="0" containsString="0" containsNumber="1" minValue="0" maxValue="638000" count="102">
        <n v="237600"/>
        <n v="115500"/>
        <n v="638000"/>
        <n v="250800"/>
        <n v="0"/>
        <n v="252280"/>
        <n v="195160"/>
        <n v="138254.2"/>
        <n v="166600"/>
        <n v="185640"/>
        <n v="216748.8"/>
        <n v="434880"/>
        <n v="386560"/>
        <n v="470880"/>
        <n v="418560"/>
        <n v="160908"/>
        <n v="144716"/>
        <n v="121440"/>
        <n v="159390"/>
        <n v="136400"/>
        <n v="157410"/>
        <n v="64713"/>
        <n v="163328"/>
        <n v="176000"/>
        <n v="220000"/>
        <n v="342067.2"/>
        <n v="301584"/>
        <n v="508243.2"/>
        <n v="65032.5"/>
        <n v="121095"/>
        <n v="191360"/>
        <n v="112125"/>
        <n v="98670"/>
        <n v="82467"/>
        <n v="184396.8"/>
        <n v="53096.4"/>
        <n v="261777.6"/>
        <n v="139920"/>
        <n v="96544.8"/>
        <n v="227040"/>
        <n v="174900"/>
        <n v="61740"/>
        <n v="225792"/>
        <n v="73500"/>
        <n v="57330"/>
        <n v="226968"/>
        <n v="141120"/>
        <n v="105840"/>
        <n v="274713.6"/>
        <n v="114660"/>
        <n v="61875"/>
        <n v="107250"/>
        <n v="183040"/>
        <n v="99000"/>
        <n v="86625"/>
        <n v="257544"/>
        <n v="116610"/>
        <n v="86400"/>
        <n v="56000"/>
        <n v="239200"/>
        <n v="62790"/>
        <n v="11377.8"/>
        <n v="129360"/>
        <n v="269068.8"/>
        <n v="405720"/>
        <n v="50568"/>
        <n v="102340"/>
        <n v="263513.6"/>
        <n v="128520"/>
        <n v="74970"/>
        <n v="243712"/>
        <n v="124950"/>
        <n v="215628"/>
        <n v="245235.2"/>
        <n v="167790"/>
        <n v="132090"/>
        <n v="174930"/>
        <n v="274176"/>
        <n v="146370"/>
        <n v="286361.6"/>
        <n v="164220"/>
        <n v="77683.2"/>
        <n v="249804.8"/>
        <n v="106814.4"/>
        <n v="155366.4"/>
        <n v="224196"/>
        <n v="85680"/>
        <n v="268083.2"/>
        <n v="96390"/>
        <n v="148500"/>
        <n v="209440"/>
        <n v="132000"/>
        <n v="76755"/>
        <n v="240665.6"/>
        <n v="117810"/>
        <n v="91035"/>
        <n v="254374.4"/>
        <n v="110670"/>
        <n v="118524"/>
        <n v="201062.4"/>
        <n v="114240"/>
        <n v="280268.8"/>
      </sharedItems>
    </cacheField>
    <cacheField name="比例" numFmtId="180">
      <sharedItems containsSemiMixedTypes="0" containsString="0" containsNumber="1" minValue="0" maxValue="0.577791734099858" count="115">
        <n v="0.147742818057456"/>
        <n v="0.0718194254445964"/>
        <n v="0.39671682626539"/>
        <n v="0.155950752393981"/>
        <n v="0"/>
        <n v="0.28328611898017"/>
        <n v="0.219145865626169"/>
        <n v="0.155246138222246"/>
        <n v="0.187075738949169"/>
        <n v="0.277356219582396"/>
        <n v="0.214558584959967"/>
        <n v="0.151996441467371"/>
        <n v="0.204092312522895"/>
        <n v="0.0936608110798911"/>
        <n v="0.187918980508418"/>
        <n v="0.167039093785261"/>
        <n v="0.203475187504148"/>
        <n v="0.180866833337021"/>
        <n v="0.215301286391334"/>
        <n v="0.193635748138118"/>
        <n v="0.16249153689912"/>
        <n v="0.213270142180095"/>
        <n v="0.138820473780843"/>
        <n v="0.160203304822892"/>
        <n v="0.0658613586494111"/>
        <n v="0.166226322153061"/>
        <n v="0.179123191975281"/>
        <n v="0.223903989969101"/>
        <n v="0.235343848247074"/>
        <n v="0.207491215555732"/>
        <n v="0.349673720641463"/>
        <n v="0.0995423340961098"/>
        <n v="0.185354691075515"/>
        <n v="0.292906178489703"/>
        <n v="0.17162471395881"/>
        <n v="0.151029748283753"/>
        <n v="0.124158994334278"/>
        <n v="0.277620396600567"/>
        <n v="0.0799398016997167"/>
        <n v="0.394121813031161"/>
        <n v="0.133286389699225"/>
        <n v="0.0919676088924655"/>
        <n v="0.216276028568554"/>
        <n v="0.166607987124032"/>
        <n v="0.146036161335188"/>
        <n v="0.534075104311544"/>
        <n v="0.173852573018081"/>
        <n v="0.118757612667479"/>
        <n v="0.470158343483557"/>
        <n v="0.292326431181486"/>
        <n v="0.176090784582274"/>
        <n v="0.457053414204657"/>
        <n v="0.190765016630796"/>
        <n v="0.103182610290746"/>
        <n v="0.178849857837292"/>
        <n v="0.305237090708979"/>
        <n v="0.165092176465193"/>
        <n v="0.144455654407044"/>
        <n v="0.181268882175227"/>
        <n v="0.441087613293051"/>
        <n v="0.196374622356495"/>
        <n v="0.287202600857101"/>
        <n v="0.212797399142899"/>
        <n v="0.135268967849465"/>
        <n v="0.577791734099858"/>
        <n v="0.151670330201213"/>
        <n v="0.0114297527983697"/>
        <n v="0.129950677810922"/>
        <n v="0.270297409846717"/>
        <n v="0.407572580406982"/>
        <n v="0.0507989013260876"/>
        <n v="0.141113153058546"/>
        <n v="0.363349960619585"/>
        <n v="0.177211866631662"/>
        <n v="0.144561725562184"/>
        <n v="0.469940339605324"/>
        <n v="0.240936209270307"/>
        <n v="0.220846333853354"/>
        <n v="0.251170046801872"/>
        <n v="0.171850624024961"/>
        <n v="0.135286661466459"/>
        <n v="0.182972367438387"/>
        <n v="0.286781179985063"/>
        <n v="0.153099327856609"/>
        <n v="0.194174757281553"/>
        <n v="0.181622494282255"/>
        <n v="0.404681824297054"/>
        <n v="0.232073187138437"/>
        <n v="0.116405135520685"/>
        <n v="0.37432239657632"/>
        <n v="0.160057061340941"/>
        <n v="0.232810271041369"/>
        <n v="0.233274647887324"/>
        <n v="0.180457746478873"/>
        <n v="0.207306338028169"/>
        <n v="0.171654929577465"/>
        <n v="0.159900506351603"/>
        <n v="0.500310917651239"/>
        <n v="0.179888069645554"/>
        <n v="0.181110812986316"/>
        <n v="0.120740541990877"/>
        <n v="0.255433324389589"/>
        <n v="0.16098738932117"/>
        <n v="0.149916325771662"/>
        <n v="0.470063220528077"/>
        <n v="0.230104127928598"/>
        <n v="0.166391160605533"/>
        <n v="0.46493822864103"/>
        <n v="0.202279450147903"/>
        <n v="0.177806341045416"/>
        <n v="0.301628106255356"/>
        <n v="0.171379605826907"/>
        <n v="0.198339822228752"/>
        <n v="0.432527730845515"/>
        <n v="0.170792624696981"/>
      </sharedItems>
    </cacheField>
    <cacheField name="送纱量（MM)" numFmtId="0">
      <sharedItems containsString="0" containsBlank="1" containsNumber="1" minValue="0" maxValue="29" count="66">
        <n v="3.6"/>
        <n v="3.5"/>
        <n v="29"/>
        <n v="3.8"/>
        <m/>
        <n v="5.3"/>
        <n v="4.1"/>
        <n v="3.7"/>
        <n v="3.9"/>
        <n v="4.26"/>
        <n v="6.04"/>
        <n v="6.54"/>
        <n v="14.3"/>
        <n v="3.2"/>
        <n v="4.2"/>
        <n v="3.1"/>
        <n v="4.5"/>
        <n v="11.6"/>
        <n v="4"/>
        <n v="5"/>
        <n v="5.24"/>
        <n v="6.1"/>
        <n v="5.14"/>
        <n v="2.9"/>
        <n v="2.7"/>
        <n v="10"/>
        <n v="2.5"/>
        <n v="2.2"/>
        <n v="3.3"/>
        <n v="9.8"/>
        <n v="2.1"/>
        <n v="2.8"/>
        <n v="4.4"/>
        <n v="12.9"/>
        <n v="12"/>
        <n v="2.6"/>
        <n v="19.3"/>
        <n v="14.6"/>
        <n v="3"/>
        <n v="10.4"/>
        <n v="2.4"/>
        <n v="9"/>
        <n v="12.5"/>
        <n v="0.9"/>
        <n v="4.6"/>
        <n v="2"/>
        <n v="4.3"/>
        <n v="17.3"/>
        <n v="16"/>
        <n v="16.1"/>
        <n v="4.7"/>
        <n v="4.9"/>
        <n v="18"/>
        <n v="5.2"/>
        <n v="4.8"/>
        <n v="18.8"/>
        <n v="16.4"/>
        <n v="6"/>
        <n v="17.6"/>
        <n v="11.9"/>
        <n v="15.8"/>
        <n v="3.4"/>
        <n v="16.7"/>
        <n v="3.32"/>
        <n v="13.2"/>
        <n v="18.4"/>
      </sharedItems>
    </cacheField>
    <cacheField name="克重克∕㎡" numFmtId="0">
      <sharedItems containsString="0" containsBlank="1" containsNonDate="0" count="1">
        <m/>
      </sharedItems>
    </cacheField>
    <cacheField name="幅宽∕m" numFmtId="0">
      <sharedItems containsString="0" containsBlank="1" containsNonDate="0" count="1">
        <m/>
      </sharedItems>
    </cacheField>
    <cacheField name="下布长度∕m" numFmtId="0">
      <sharedItems containsString="0" containsBlank="1" containsNonDate="0" count="1">
        <m/>
      </sharedItems>
    </cacheField>
    <cacheField name="计划总米数" numFmtId="176">
      <sharedItems containsNumber="1" containsMixedTypes="1" count="113">
        <n v="369.357045143639"/>
        <n v="359.097127222982"/>
        <n v="2975.37619699042"/>
        <n v="389.876880984952"/>
        <e v="#DIV/0!"/>
        <n v="8.92708358130788"/>
        <n v="6.90585711006836"/>
        <n v="6.23211495298852"/>
        <n v="5.8952438744486"/>
        <n v="8.74021700364692"/>
        <n v="6.76129994621743"/>
        <n v="6.10166092707427"/>
        <n v="6.43148043664585"/>
        <n v="55.2245348348415"/>
        <n v="78.299575211841"/>
        <n v="84.7813281267285"/>
        <n v="531.87076677701"/>
        <n v="1435.04754054929"/>
        <n v="321.129519563478"/>
        <n v="421.482494427065"/>
        <n v="236.625807580982"/>
        <n v="343.48907552078"/>
        <n v="282.424350983753"/>
        <n v="885.4385057869"/>
        <n v="305.323622685138"/>
        <n v="381.654528356423"/>
        <n v="5.40771710126549"/>
        <n v="6.29524319040448"/>
        <n v="5.30451639322607"/>
        <n v="33624.6680391542"/>
        <n v="31305.7254157642"/>
        <n v="115947.131169497"/>
        <n v="28986.7827923743"/>
        <n v="25508.3688572894"/>
        <n v="37635.2293750361"/>
        <n v="111765.226628895"/>
        <n v="23949.6914204775"/>
        <n v="31932.92189397"/>
        <n v="34521.8607968834"/>
        <n v="47467.5585957147"/>
        <n v="139166.251337436"/>
        <n v="43152.3259961043"/>
        <n v="50168.8853566461"/>
        <n v="215009.508671341"/>
        <n v="44793.6476398626"/>
        <n v="16561.4357801586"/>
        <n v="122936.811752716"/>
        <n v="20383.3055755798"/>
        <n v="60294.1235191005"/>
        <n v="275091.938555896"/>
        <n v="48988.9753592691"/>
        <n v="75417.1078852359"/>
        <n v="65361.4935005378"/>
        <n v="261445.974002151"/>
        <n v="60333.6863081887"/>
        <n v="52791.9755196652"/>
        <n v="86729.5558706866"/>
        <n v="395703.598660008"/>
        <n v="70467.7641449329"/>
        <n v="44569.2330427073"/>
        <n v="154278.114378602"/>
        <n v="72456.4603009734"/>
        <n v="362282.301504867"/>
        <n v="60863.4266528177"/>
        <n v="40.6849292775381"/>
        <n v="198.904098690186"/>
        <n v="646.438320743106"/>
        <n v="207.945194085195"/>
        <n v="90.4109539500847"/>
        <n v="44913.114891533"/>
        <n v="180696.950610121"/>
        <n v="37601.677583609"/>
        <n v="122087.843857139"/>
        <n v="465096.548027197"/>
        <n v="101739.869880949"/>
        <n v="31033.2791462919"/>
        <n v="124908.948563825"/>
        <n v="36464.102996893"/>
        <n v="28705.7832103201"/>
        <n v="38823.9687211703"/>
        <n v="142618.660608381"/>
        <n v="32485.36158302"/>
        <n v="41200.9463979766"/>
        <n v="102258.042999253"/>
        <n v="400510.66841374"/>
        <n v="97997.2912076173"/>
        <n v="101012.958678479"/>
        <n v="517691.413227202"/>
        <n v="104169.613637181"/>
        <n v="151519.438017718"/>
        <n v="7.35109184518878"/>
        <n v="5.68669369156113"/>
        <n v="8.32199076813824"/>
        <n v="5.40929399928986"/>
        <n v="94498.0639497515"/>
        <n v="519739.351723633"/>
        <n v="79732.7414576029"/>
        <n v="1317.16954899139"/>
        <n v="1097.64129082616"/>
        <n v="4353.97712027709"/>
        <n v="1170.81737688124"/>
        <n v="314950.264226181"/>
        <n v="1157259.11041248"/>
        <n v="241706.016731721"/>
        <n v="93216.3364736881"/>
        <n v="457856.711503115"/>
        <n v="84991.3656083627"/>
        <n v="37727.8160621575"/>
        <n v="150002.160247132"/>
        <n v="36364.1600599109"/>
        <n v="42084.7101787898"/>
        <n v="215099.629802703"/>
        <n v="36239.6115428468"/>
      </sharedItems>
    </cacheField>
    <cacheField name="原料总重量（KG)" numFmtId="176">
      <sharedItems containsSemiMixedTypes="0" containsString="0" containsNumber="1" minValue="0" maxValue="11751.5805132019" count="115">
        <n v="16.2517099863201"/>
        <n v="7.90013679890561"/>
        <n v="43.6388508891929"/>
        <n v="17.1545827633379"/>
        <n v="0"/>
        <n v="0.28328611898017"/>
        <n v="0.219145865626169"/>
        <n v="0.155246138222246"/>
        <n v="0.187075738949169"/>
        <n v="0.277356219582396"/>
        <n v="0.214558584959967"/>
        <n v="0.151996441467371"/>
        <n v="0.204092312522895"/>
        <n v="1.87321622159782"/>
        <n v="3.75837961016837"/>
        <n v="3.34078187570521"/>
        <n v="4.06950375008297"/>
        <n v="3.61733666674042"/>
        <n v="10.7650643195667"/>
        <n v="9.68178740690589"/>
        <n v="8.12457684495599"/>
        <n v="10.6635071090047"/>
        <n v="6.94102368904214"/>
        <n v="8.0101652411446"/>
        <n v="3.29306793247056"/>
        <n v="8.31131610765304"/>
        <n v="8.95615959876405"/>
        <n v="11.1951994984551"/>
        <n v="0.235343848247074"/>
        <n v="0.207491215555732"/>
        <n v="0.349673720641463"/>
        <n v="502.688787185355"/>
        <n v="936.04118993135"/>
        <n v="1479.176201373"/>
        <n v="866.704805491991"/>
        <n v="762.700228832952"/>
        <n v="627.002921388102"/>
        <n v="1401.98300283286"/>
        <n v="403.695998583569"/>
        <n v="1990.31515580737"/>
        <n v="1006.31224222915"/>
        <n v="694.355447138115"/>
        <n v="1632.88401569259"/>
        <n v="1257.89030278644"/>
        <n v="737.482614742698"/>
        <n v="2697.0792767733"/>
        <n v="877.955493741307"/>
        <n v="243.453105968331"/>
        <n v="963.824604141291"/>
        <n v="599.269183922046"/>
        <n v="1329.48542359617"/>
        <n v="3450.75327724516"/>
        <n v="1440.27587556251"/>
        <n v="1036.98523342199"/>
        <n v="1797.44107126479"/>
        <n v="3067.63276162524"/>
        <n v="1659.17637347519"/>
        <n v="1451.77932679079"/>
        <n v="1912.38670694864"/>
        <n v="4653.47432024169"/>
        <n v="2071.75226586103"/>
        <n v="1332.62006797695"/>
        <n v="987.379932023053"/>
        <n v="1082.01647382787"/>
        <n v="4621.75608106476"/>
        <n v="1213.2109712795"/>
        <n v="0.342892583951091"/>
        <n v="3.89852033432765"/>
        <n v="8.10892229540152"/>
        <n v="12.2271774122095"/>
        <n v="1.52396703978263"/>
        <n v="712.621422945657"/>
        <n v="1834.9173011289"/>
        <n v="894.919926489893"/>
        <n v="1452.84534189995"/>
        <n v="4722.90041303351"/>
        <n v="2421.40890316659"/>
        <n v="1115.27398595944"/>
        <n v="1268.40873634945"/>
        <n v="867.845651326053"/>
        <n v="683.197640405618"/>
        <n v="924.010455563854"/>
        <n v="1448.24495892457"/>
        <n v="773.151605675876"/>
        <n v="980.582524271843"/>
        <n v="1825.30606753666"/>
        <n v="4067.05233418539"/>
        <n v="2332.33553074129"/>
        <n v="1634.7937232525"/>
        <n v="5256.98373751783"/>
        <n v="2247.84136947218"/>
        <n v="3269.58744650499"/>
        <n v="0.233274647887324"/>
        <n v="0.180457746478873"/>
        <n v="0.207306338028169"/>
        <n v="0.171654929577465"/>
        <n v="1686.79044150307"/>
        <n v="5277.77987030292"/>
        <n v="1897.63924669095"/>
        <n v="36.2221625972632"/>
        <n v="24.1481083981755"/>
        <n v="51.0866648779179"/>
        <n v="32.197477864234"/>
        <n v="3747.90814429156"/>
        <n v="11751.5805132019"/>
        <n v="5752.60319821495"/>
        <n v="1663.91160605533"/>
        <n v="4649.3822864103"/>
        <n v="2022.79450147903"/>
        <n v="897.922022279349"/>
        <n v="1523.22193658955"/>
        <n v="865.467009425878"/>
        <n v="1001.6161022552"/>
        <n v="2184.26504076985"/>
        <n v="862.502754719753"/>
      </sharedItems>
    </cacheField>
    <cacheField name="每盘确定米数" numFmtId="0">
      <sharedItems containsBlank="1" containsNumber="1" containsInteger="1" containsMixedTypes="1" count="6">
        <m/>
        <n v="30350"/>
        <n v="28000"/>
        <n v="24900"/>
        <s v="195下布"/>
        <s v="  "/>
      </sharedItems>
    </cacheField>
    <cacheField name="已下米数" numFmtId="0">
      <sharedItems containsBlank="1" containsNumber="1" containsInteger="1" containsMixedTypes="1" count="25">
        <n v="380"/>
        <n v="370"/>
        <m/>
        <n v="400"/>
        <n v="320"/>
        <n v="350"/>
        <n v="500"/>
        <n v="450"/>
        <s v="7400"/>
        <n v="26000"/>
        <n v="13000"/>
        <n v="18350"/>
        <n v="18600"/>
        <n v="35000"/>
        <n v="25000"/>
        <n v="34000"/>
        <n v="200"/>
        <n v="250"/>
        <n v="3500"/>
        <n v="16000"/>
        <n v="32000"/>
        <n v="20000"/>
        <n v="24850"/>
        <n v="37740"/>
        <n v="12000"/>
      </sharedItems>
    </cacheField>
    <cacheField name="剩下总米数" numFmtId="176">
      <sharedItems containsNumber="1" containsMixedTypes="1" count="117">
        <n v="-10.6429548563612"/>
        <n v="-10.9028727770178"/>
        <n v="2975.37619699042"/>
        <n v="-10.123119015048"/>
        <e v="#DIV/0!"/>
        <n v="8.92708358130788"/>
        <n v="6.90585711006836"/>
        <n v="6.23211495298852"/>
        <n v="5.8952438744486"/>
        <n v="8.74021700364692"/>
        <n v="6.76129994621743"/>
        <n v="6.10166092707427"/>
        <n v="6.43148043664585"/>
        <n v="-264.775465165158"/>
        <n v="78.299575211841"/>
        <n v="84.7813281267285"/>
        <n v="531.87076677701"/>
        <n v="1435.04754054929"/>
        <n v="321.129519563478"/>
        <n v="421.482494427065"/>
        <n v="-113.374192419018"/>
        <n v="-156.51092447922"/>
        <n v="-167.575649016247"/>
        <n v="885.4385057869"/>
        <n v="305.323622685138"/>
        <n v="381.654528356423"/>
        <n v="5.40771710126549"/>
        <n v="6.29524319040448"/>
        <n v="5.30451639322607"/>
        <n v="26224.6680391542"/>
        <n v="7624.66803915416"/>
        <n v="18305.7254157642"/>
        <n v="115947.131169497"/>
        <n v="15986.7827923743"/>
        <n v="25508.3688572894"/>
        <n v="19285.2293750361"/>
        <n v="111765.226628895"/>
        <n v="23949.6914204775"/>
        <n v="13332.92189397"/>
        <n v="34521.8607968834"/>
        <n v="47467.5585957147"/>
        <n v="139166.251337436"/>
        <n v="43152.3259961043"/>
        <n v="15168.8853566461"/>
        <n v="215009.508671341"/>
        <n v="19793.6476398626"/>
        <n v="16561.4357801586"/>
        <n v="122936.811752716"/>
        <n v="20383.3055755798"/>
        <n v="60294.1235191005"/>
        <n v="275091.938555896"/>
        <n v="48988.9753592691"/>
        <n v="75417.1078852359"/>
        <n v="65361.4935005378"/>
        <n v="261445.974002151"/>
        <n v="60333.6863081887"/>
        <n v="52791.9755196652"/>
        <n v="86729.5558706866"/>
        <n v="52729.5558706866"/>
        <n v="395703.598660008"/>
        <n v="44467.7641449329"/>
        <n v="44569.2330427073"/>
        <n v="154278.114378602"/>
        <n v="72456.4603009734"/>
        <n v="362282.301504867"/>
        <n v="60863.4266528177"/>
        <n v="-159.315070722462"/>
        <n v="-151.095901309814"/>
        <n v="646.438320743106"/>
        <n v="207.945194085195"/>
        <n v="-159.589046049915"/>
        <n v="44913.114891533"/>
        <n v="180696.950610121"/>
        <n v="37601.677583609"/>
        <n v="118587.843857139"/>
        <n v="465096.548027197"/>
        <n v="101739.869880949"/>
        <n v="15033.2791462919"/>
        <n v="124908.948563825"/>
        <n v="36464.102996893"/>
        <n v="28705.7832103201"/>
        <n v="6823.96872117035"/>
        <n v="142618.660608381"/>
        <n v="32485.36158302"/>
        <n v="41200.9463979766"/>
        <n v="102258.042999253"/>
        <n v="400510.66841374"/>
        <n v="97997.2912076173"/>
        <n v="81012.9586784788"/>
        <n v="81012.9586784785"/>
        <n v="517691.413227202"/>
        <n v="84169.613637181"/>
        <n v="131519.438017718"/>
        <n v="7.35109184518878"/>
        <n v="5.68669369156113"/>
        <n v="8.32199076813824"/>
        <n v="5.40929399928986"/>
        <n v="94498.0639497515"/>
        <n v="519739.351723633"/>
        <n v="79732.7414576029"/>
        <n v="1317.16954899139"/>
        <n v="1097.64129082616"/>
        <n v="4353.97712027709"/>
        <n v="1170.81737688124"/>
        <n v="314950.264226181"/>
        <n v="1157259.11041248"/>
        <n v="241706.016731721"/>
        <n v="93216.3364736881"/>
        <n v="457856.711503115"/>
        <n v="84991.3656083627"/>
        <n v="12877.8160621575"/>
        <n v="-12.1839378424847"/>
        <n v="150002.160247132"/>
        <n v="36364.1600599109"/>
        <n v="30084.7101787898"/>
        <n v="215099.629802703"/>
        <n v="36239.6115428468"/>
      </sharedItems>
    </cacheField>
    <cacheField name="剩下总重量（KG)" numFmtId="0">
      <sharedItems containsNumber="1" containsMixedTypes="1" count="118">
        <n v="-0.468290013679893"/>
        <n v="-0.239863201094391"/>
        <n v="43.6388508891929"/>
        <n v="-0.44541723666211"/>
        <e v="#DIV/0!"/>
        <n v="0.28328611898017"/>
        <n v="0.219145865626169"/>
        <n v="0.155246138222246"/>
        <n v="0.187075738949169"/>
        <n v="0.277356219582396"/>
        <n v="0.214558584959967"/>
        <n v="0.151996441467371"/>
        <n v="0.204092312522895"/>
        <n v="-8.98118377840218"/>
        <n v="3.75837961016837"/>
        <n v="3.34078187570521"/>
        <n v="4.06950375008297"/>
        <n v="3.61733666674042"/>
        <n v="10.7650643195667"/>
        <n v="9.68178740690589"/>
        <n v="8.12457684495599"/>
        <n v="10.6635071090047"/>
        <n v="-3.32564297762453"/>
        <n v="-3.6498347588554"/>
        <n v="-1.95393206752944"/>
        <n v="8.31131610765304"/>
        <n v="8.95615959876405"/>
        <n v="11.1951994984551"/>
        <n v="0.235343848247074"/>
        <n v="0.207491215555732"/>
        <n v="0.349673720641463"/>
        <n v="392.058787185355"/>
        <n v="113.988787185355"/>
        <n v="547.34118993135"/>
        <n v="1479.176201373"/>
        <n v="478.004805491991"/>
        <n v="762.700228832952"/>
        <n v="321.291921388102"/>
        <n v="1401.98300283286"/>
        <n v="403.695998583569"/>
        <n v="831.014355807365"/>
        <n v="1006.31224222915"/>
        <n v="694.355447138115"/>
        <n v="1632.88401569259"/>
        <n v="1257.89030278644"/>
        <n v="222.982614742698"/>
        <n v="2697.0792767733"/>
        <n v="387.955493741307"/>
        <n v="243.453105968331"/>
        <n v="963.824604141291"/>
        <n v="599.269183922046"/>
        <n v="1329.48542359617"/>
        <n v="3450.75327724516"/>
        <n v="1440.27587556251"/>
        <n v="1036.98523342199"/>
        <n v="1797.44107126479"/>
        <n v="3067.63276162524"/>
        <n v="1659.17637347519"/>
        <n v="1451.77932679079"/>
        <n v="1912.38670694864"/>
        <n v="1162.68670694864"/>
        <n v="4653.47432024169"/>
        <n v="1307.35226586103"/>
        <n v="1332.62006797695"/>
        <n v="987.379932023053"/>
        <n v="1082.01647382787"/>
        <n v="4621.75608106476"/>
        <n v="1213.2109712795"/>
        <n v="-1.34270741604891"/>
        <n v="-2.96147966567235"/>
        <n v="8.10892229540152"/>
        <n v="12.2271774122095"/>
        <n v="-2.69003296021737"/>
        <n v="712.621422945657"/>
        <n v="1834.9173011289"/>
        <n v="894.919926489893"/>
        <n v="1411.19534189995"/>
        <n v="4722.90041303351"/>
        <n v="2421.40890316658"/>
        <n v="540.265985959438"/>
        <n v="1268.40873634945"/>
        <n v="867.845651326053"/>
        <n v="683.197640405618"/>
        <n v="162.410455563854"/>
        <n v="1448.24495892457"/>
        <n v="773.151605675876"/>
        <n v="980.582524271843"/>
        <n v="1825.30606753666"/>
        <n v="4067.05233418539"/>
        <n v="2332.33553074129"/>
        <n v="1311.1137232525"/>
        <n v="5256.98373751783"/>
        <n v="1816.26803613885"/>
        <n v="2838.01411317166"/>
        <n v="0.233274647887324"/>
        <n v="0.180457746478873"/>
        <n v="0.207306338028169"/>
        <n v="0.171654929577465"/>
        <n v="1686.79044150306"/>
        <n v="5277.77987030292"/>
        <e v="#REF!"/>
        <n v="36.2221625972632"/>
        <n v="24.1481083981755"/>
        <n v="51.0866648779179"/>
        <n v="32.197477864234"/>
        <n v="3747.90814429156"/>
        <n v="11751.5805132019"/>
        <n v="5752.60319821495"/>
        <n v="1663.91160605533"/>
        <n v="4649.3822864103"/>
        <n v="2022.79450147903"/>
        <n v="306.492022279349"/>
        <n v="-0.289977720651137"/>
        <n v="1523.22193658955"/>
        <n v="865.467009425878"/>
        <n v="716.016102255197"/>
        <n v="2184.26504076985"/>
        <n v="862.502754719753"/>
      </sharedItems>
    </cacheField>
    <cacheField name="每盘可整米数" numFmtId="176">
      <sharedItems containsNumber="1" containsMixedTypes="1" count="50">
        <n v="8863.63636363636"/>
        <n v="17727.2727272727"/>
        <n v="26590.9090909091"/>
        <e v="#DIV/0!"/>
        <n v="12289.9159663866"/>
        <n v="15655.9439062249"/>
        <n v="11497.641509434"/>
        <n v="8125"/>
        <n v="9140.625"/>
        <n v="19268.7747035573"/>
        <n v="57806.3241106719"/>
        <n v="15415.0197628459"/>
        <n v="13295.4545454545"/>
        <n v="16723.8421955403"/>
        <n v="33447.6843910806"/>
        <n v="41548.2954545455"/>
        <n v="8961.39705882353"/>
        <n v="11832.5242718447"/>
        <n v="5916.26213592233"/>
        <n v="26086.9565217391"/>
        <n v="13043.4782608696"/>
        <n v="30570.652173913"/>
        <n v="23409.3637454982"/>
        <n v="31090.5612244898"/>
        <n v="23137.1618414808"/>
        <n v="6257.21986907971"/>
        <n v="13379.0737564322"/>
        <n v="26661.1977030353"/>
        <n v="33238.6363636364"/>
        <n v="26530.612244898"/>
        <n v="19897.9591836735"/>
        <n v="49744.8979591837"/>
        <n v="13265.306122449"/>
        <n v="17687.074829932"/>
        <n v="28363.6363636364"/>
        <n v="14181.8181818182"/>
        <n v="33163.2653061224"/>
        <n v="60937.5"/>
        <n v="26116.0714285714"/>
        <n v="19565.2173913043"/>
        <n v="46274.3236829616"/>
        <n v="6632.65306122449"/>
        <n v="24579.8319327731"/>
        <n v="38405.987394958"/>
        <n v="16386.5546218487"/>
        <n v="32773.1092436975"/>
        <n v="10852.0229283766"/>
        <n v="21848.7394957983"/>
        <n v="24097.8744438952"/>
        <n v="18073.4058329214"/>
      </sharedItems>
    </cacheField>
    <cacheField name="每梳用纱长∕m" numFmtId="185">
      <sharedItems containsNumber="1" containsInteger="1" containsMixedTypes="1" count="3">
        <n v="0"/>
        <e v="#DIV/0!"/>
        <e v="#REF!"/>
      </sharedItems>
    </cacheField>
    <cacheField name="理论米数/24小时" numFmtId="176">
      <sharedItems containsSemiMixedTypes="0" containsString="0" containsNumber="1" minValue="0" maxValue="8933.76" count="98">
        <n v="1088.64"/>
        <n v="1058.4"/>
        <n v="8769.6"/>
        <n v="1149.12"/>
        <n v="0"/>
        <n v="1526.4"/>
        <n v="1180.8"/>
        <n v="1065.6"/>
        <n v="1008"/>
        <n v="1123.2"/>
        <n v="1073.52"/>
        <n v="1522.08"/>
        <n v="1648.08"/>
        <n v="1335.6"/>
        <n v="1033.2"/>
        <n v="932.4"/>
        <n v="982.8"/>
        <n v="1831.68"/>
        <n v="4942.08"/>
        <n v="1105.92"/>
        <n v="1451.52"/>
        <n v="1049.04"/>
        <n v="1522.8"/>
        <n v="1252.08"/>
        <n v="3925.44"/>
        <n v="1353.6"/>
        <n v="1692"/>
        <n v="1697.76"/>
        <n v="1976.4"/>
        <n v="1665.36"/>
        <n v="835.2"/>
        <n v="777.6"/>
        <n v="2880"/>
        <n v="720"/>
        <n v="633.6"/>
        <n v="1069.2"/>
        <n v="3175.2"/>
        <n v="680.4"/>
        <n v="907.2"/>
        <n v="921.6"/>
        <n v="1267.2"/>
        <n v="3715.2"/>
        <n v="1152"/>
        <n v="3888"/>
        <n v="810"/>
        <n v="748.8"/>
        <n v="5558.4"/>
        <n v="1036.8"/>
        <n v="4730.4"/>
        <n v="842.4"/>
        <n v="972"/>
        <n v="3369.6"/>
        <n v="875.52"/>
        <n v="3994.56"/>
        <n v="711.36"/>
        <n v="2916"/>
        <n v="4050"/>
        <n v="291.6"/>
        <n v="1425.6"/>
        <n v="4633.2"/>
        <n v="1490.4"/>
        <n v="648"/>
        <n v="2012.4"/>
        <n v="8096.4"/>
        <n v="1684.8"/>
        <n v="1965.6"/>
        <n v="7488"/>
        <n v="1638"/>
        <n v="2102.4"/>
        <n v="8462.16"/>
        <n v="2470.32"/>
        <n v="1944.72"/>
        <n v="2293.2"/>
        <n v="8424"/>
        <n v="1918.8"/>
        <n v="2433.6"/>
        <n v="2280.96"/>
        <n v="8933.76"/>
        <n v="2185.92"/>
        <n v="1497.6"/>
        <n v="7675.2"/>
        <n v="1544.4"/>
        <n v="2246.4"/>
        <n v="1728"/>
        <n v="5702.4"/>
        <n v="874.8"/>
        <n v="1166.4"/>
        <n v="3855.6"/>
        <n v="1393.2"/>
        <n v="5119.2"/>
        <n v="1101.6"/>
        <n v="5410.8"/>
        <n v="1004.4"/>
        <n v="1625.472"/>
        <n v="6462.72"/>
        <n v="1566.72"/>
        <n v="8611.2"/>
        <n v="1450.8"/>
      </sharedItems>
    </cacheField>
    <cacheField name="预计完成时间（天）" numFmtId="182">
      <sharedItems containsNumber="1" containsMixedTypes="1" count="39">
        <n v="0.418867901261375"/>
        <e v="#DIV/0!"/>
        <n v="0.0116969124493028"/>
        <n v="0.0114520663045688"/>
        <n v="0.102884966902976"/>
        <n v="0.0130880757766501"/>
        <n v="0.387164254874949"/>
        <n v="0.271764026571835"/>
        <n v="0.00424694271767151"/>
        <n v="48.5053259577883"/>
        <n v="46.9325718606262"/>
        <n v="45.1308630314009"/>
        <n v="73.7343994071813"/>
        <n v="26.6473518757057"/>
        <n v="70.0651256868916"/>
        <n v="93.4814664649164"/>
        <n v="119.350147121775"/>
        <n v="63.7439116046912"/>
        <n v="107.774000150191"/>
        <n v="0.186030769444619"/>
        <n v="26.8893791573767"/>
        <n v="26.8893791573766"/>
        <n v="74.8340393669541"/>
        <n v="74.8340393669545"/>
        <n v="74.8340393669542"/>
        <n v="17.7841956560786"/>
        <n v="20.3976390760164"/>
        <n v="54.0134248057322"/>
        <n v="89.9331897066228"/>
        <n v="89.9331897066226"/>
        <n v="89.9331897066227"/>
        <n v="0.00963193375941926"/>
        <n v="0.00963193375941927"/>
        <n v="109.812007230021"/>
        <n v="1.36055492442134"/>
        <n v="272.364448514282"/>
        <n v="101.950652800404"/>
        <n v="27.964308259317"/>
        <n v="30.0952457828392"/>
      </sharedItems>
    </cacheField>
    <cacheField name="机台数" numFmtId="0">
      <sharedItems containsSemiMixedTypes="0" containsString="0" containsNumber="1" containsInteger="1" minValue="0" maxValue="1" count="1">
        <n v="1"/>
      </sharedItems>
    </cacheField>
    <cacheField name="理论重量/24小时" numFmtId="178">
      <sharedItems containsNumber="1" containsMixedTypes="1" count="5906">
        <n v="47.90016"/>
        <n v="23.2848"/>
        <n v="128.6208"/>
        <n v="50.56128"/>
        <n v="0"/>
        <n v="48.43776"/>
        <n v="37.47072"/>
        <n v="26.5448064"/>
        <n v="31.9872"/>
        <n v="35.64288"/>
        <s v=""/>
        <n v="42.38304"/>
        <n v="32.78688"/>
        <n v="23.2267056"/>
        <n v="31.18752"/>
        <n v="37.0732032"/>
        <n v="33.3425664"/>
        <n v="27.979776"/>
        <n v="36.723456"/>
        <n v="30.77184"/>
        <n v="35.511696"/>
        <n v="14.5992528"/>
        <n v="36.8467968"/>
        <n v="39.7056"/>
        <n v="49.632"/>
        <n v="12.48624"/>
        <n v="23.25024"/>
        <n v="36.74112"/>
        <n v="21.528"/>
        <n v="18.94464"/>
        <n v="17.812872"/>
        <n v="39.8297088"/>
        <n v="11.4688224"/>
        <n v="56.5439616"/>
        <n v="26.86464"/>
        <n v="18.5366016"/>
        <n v="43.59168"/>
        <n v="33.5808"/>
        <n v="13.33584"/>
        <n v="48.771072"/>
        <n v="15.876"/>
        <n v="11.00736"/>
        <n v="43.577856"/>
        <n v="27.09504"/>
        <n v="22.86144"/>
        <n v="59.3381376"/>
        <n v="24.76656"/>
        <n v="13.365"/>
        <n v="23.166"/>
        <n v="39.53664"/>
        <n v="21.384"/>
        <n v="18.711"/>
        <n v="19.305216"/>
        <n v="46.9760256"/>
        <n v="20.913984"/>
        <n v="25.18776"/>
        <n v="18.6624"/>
        <n v="12.096"/>
        <n v="51.6672"/>
        <n v="13.56264"/>
        <n v="2.4576048"/>
        <n v="27.94176"/>
        <n v="58.1188608"/>
        <n v="87.63552"/>
        <n v="10.922688"/>
        <n v="31.93008"/>
        <n v="82.2162432"/>
        <n v="40.09824"/>
        <n v="23.39064"/>
        <n v="76.038144"/>
        <n v="38.9844"/>
        <n v="75.5560512"/>
        <n v="85.93041408"/>
        <n v="58.793616"/>
        <n v="46.284336"/>
        <n v="54.57816"/>
        <n v="85.542912"/>
        <n v="45.66744"/>
        <n v="57.91968"/>
        <n v="40.715136"/>
        <n v="90.71935488"/>
        <n v="52.024896"/>
        <n v="24.2371584"/>
        <n v="77.9390976"/>
        <n v="33.3260928"/>
        <n v="48.4743168"/>
        <n v="43.045632"/>
        <n v="18.50688"/>
        <n v="57.9059712"/>
        <n v="20.82024"/>
        <n v="32.076"/>
        <n v="45.23904"/>
        <n v="28.512"/>
        <n v="16.57908"/>
        <n v="51.9837696"/>
        <n v="25.44696"/>
        <n v="19.66356"/>
        <n v="54.9448704"/>
        <n v="23.90472"/>
        <n v="38.6862336"/>
        <n v="65.62676736"/>
        <n v="37.287936"/>
        <n v="87.4438656"/>
        <n v="34.52904"/>
        <n v="23.912064" u="1"/>
        <n v="74.7952128" u="1"/>
        <n v="36.191232" u="1"/>
        <n v="11.39544" u="1"/>
        <n v="30.707712" u="1"/>
        <n v="14.994" u="1"/>
        <n v="18.4212" u="1"/>
        <n v="27.07488" u="1"/>
        <n v="14.1372" u="1"/>
        <n v="11.875248" u="1"/>
        <n v="26.029584" u="1"/>
        <n v="13.434624" u="1"/>
        <n v="22.76483328" u="1"/>
        <n v="49.2283008" u="1"/>
        <n v="27.349056" u="1"/>
        <n v="29.5596" u="1"/>
        <n v="64.77408" u="1"/>
        <n v="35.9856" u="1"/>
        <n v="12.1176" u="1"/>
        <n v="26.5608" u="1"/>
        <n v="15.017562" u="1"/>
        <n v="35.163072" u="1"/>
        <n v="17.09316" u="1"/>
        <n v="22.491" u="1"/>
        <n v="59.976" u="1"/>
        <n v="29.1312" u="1"/>
        <n v="29.1024" u="1"/>
        <n v="42.77376" u="1"/>
        <n v="22.3344" u="1"/>
        <n v="17.252352" u="1"/>
        <n v="5.5296" u="1"/>
        <n v="6.76296" u="1"/>
        <n v="57.31776" u="1"/>
        <n v="11.47041" u="1"/>
        <n v="29.3642496" u="1"/>
        <n v="15.29388" u="1"/>
        <n v="18.44262" u="1"/>
        <n v="43.18272" u="1"/>
        <n v="19.19232" u="1"/>
        <n v="14.84406" u="1"/>
        <n v="38.0007936" u="1"/>
        <n v="19.79208" u="1"/>
        <n v="31.684464" u="1"/>
        <n v="46.5687936" u="1"/>
        <n v="24.315984" u="1"/>
        <n v="56.60928" u="1"/>
        <n v="135.6044976" u="1"/>
        <n v="47.4050304" u="1"/>
        <n v="35.35773696" u="1"/>
        <n v="92.4041664" u="1"/>
        <n v="94.8511872" u="1"/>
        <n v="42.6252288" u="1"/>
        <n v="78.16483584" u="1"/>
        <n v="50.56536576" u="1"/>
        <n v="29.79744768" u="1"/>
        <n v="38.82697728" u="1"/>
        <n v="79.66800576" u="1"/>
        <n v="51.53777664" u="1"/>
        <n v="30.37047552" u="1"/>
        <n v="31.29079296" u="1"/>
        <n v="25.069968" u="1"/>
        <n v="67.5569664" u="1"/>
        <n v="32.9868" u="1"/>
        <n v="23.91088896" u="1"/>
        <n v="61.8129792" u="1"/>
        <n v="29.06813952" u="1"/>
        <n v="21.59136" u="1"/>
        <n v="58.54937088" u="1"/>
        <n v="51.3874368" u="1"/>
        <n v="27.628128" u="1"/>
        <n v="64.5958656" u="1"/>
        <n v="31.256064" u="1"/>
        <n v="25.23927168" u="1"/>
        <n v="67.5912384" u="1"/>
        <n v="30.68303616" u="1"/>
        <n v="17.7706464" u="1"/>
        <n v="51.12478272" u="1"/>
        <n v="41.7153024" u="1"/>
        <n v="29.2586496" u="1"/>
        <n v="32.9159808" u="1"/>
        <n v="45.7736832" u="1"/>
        <n v="62.3030688" u="1"/>
        <n v="29.58816" u="1"/>
        <n v="43.9824" u="1"/>
        <n v="34.38624" u="1"/>
        <n v="63.14616" u="1"/>
        <n v="37.1714112" u="1"/>
        <n v="65.5463424" u="1"/>
        <n v="30.15936" u="1"/>
        <n v="14.4865776" u="1"/>
        <n v="32.2579488" u="1"/>
        <n v="55.4932224" u="1"/>
        <n v="31.10184" u="1"/>
        <n v="73.675008" u="1"/>
        <n v="53.4336" u="1"/>
        <n v="78.6676176" u="1"/>
        <n v="21.796992" u="1"/>
        <n v="63.9378432" u="1"/>
        <n v="24.521616" u="1"/>
        <n v="25.5257856" u="1"/>
        <n v="68.78527488" u="1"/>
        <n v="33.58656" u="1"/>
        <n v="26.65872" u="1"/>
        <n v="58.43376" u="1"/>
        <n v="12.70188864" u="1"/>
        <n v="38.69171712" u="1"/>
        <n v="15.00291072" u="1"/>
        <n v="46.2055104" u="1"/>
        <n v="64.568448" u="1"/>
        <n v="42.9051168" u="1"/>
        <n v="47.3056416" u="1"/>
        <n v="24.6316032" u="1"/>
        <n v="30.63642624" u="1"/>
        <n v="59.6606976" u="1"/>
        <n v="24.67584" u="1"/>
        <n v="14.65128" u="1"/>
        <n v="14.5510344" u="1"/>
        <n v="36.808128" u="1"/>
        <n v="16.6150656" u="1"/>
        <n v="28.557144" u="1"/>
        <n v="33.021072" u="1"/>
        <n v="128.86272" u="1"/>
        <n v="41.92333824" u="1"/>
        <n v="64.06624896" u="1"/>
        <n v="67.4381568" u="1"/>
        <n v="19.73268" u="1"/>
        <n v="26.39736" u="1"/>
        <n v="53.2224" u="1"/>
        <n v="47.9952" u="1"/>
        <n v="20.270844" u="1"/>
        <n v="25.437456" u="1"/>
        <n v="57.78432" u="1"/>
        <n v="46.79532" u="1"/>
        <n v="21.7728" u="1"/>
        <n v="44.6404608" u="1"/>
        <n v="24.50736" u="1"/>
        <n v="59.68512" u="1"/>
        <n v="86.519664" u="1"/>
        <n v="73.9909632" u="1"/>
        <n v="37.6992" u="1"/>
        <n v="31.16718" u="1"/>
        <n v="41.8176" u="1"/>
        <n v="37.01808" u="1"/>
        <n v="30.69792" u="1"/>
        <n v="25.0967808" u="1"/>
        <n v="52.4289024" u="1"/>
        <n v="27.9925632" u="1"/>
        <n v="22.95216" u="1"/>
        <n v="60.1128" u="1"/>
        <n v="45.6192" u="1"/>
        <n v="13.5432" u="1"/>
        <n v="25.839" u="1"/>
        <n v="24.057" u="1"/>
        <n v="39.9168" u="1"/>
        <n v="30.294" u="1"/>
        <n v="39.08241792" u="1"/>
        <n v="30.70040064" u="1"/>
        <n v="22.499568" u="1"/>
        <n v="83.16672" u="1"/>
        <n v="73.410624" u="1"/>
        <n v="98.155008" u="1"/>
        <n v="40.61232" u="1"/>
        <n v="41.51196" u="1"/>
        <n v="39.4578432" u="1"/>
        <n v="85.6209408" u="1"/>
        <n v="95.070528" u="1"/>
        <n v="55.6697232" u="1"/>
        <n v="64.53349056" u="1"/>
        <n v="41.846112" u="1"/>
        <n v="58.810752" u="1"/>
        <n v="56.52618048" u="1"/>
        <n v="86.8589568" u="1"/>
        <n v="46.370016" u="1"/>
        <n v="25.557444" u="1"/>
        <n v="66.55896576" u="1"/>
        <n v="87.50235648" u="1"/>
        <n v="38.453184" u="1"/>
        <n v="40.78368" u="1"/>
        <n v="17.1205008" u="1"/>
        <n v="38.1230304" u="1"/>
        <n v="65.5828992" u="1"/>
        <n v="36.75672" u="1"/>
        <n v="7.43424" u="1"/>
        <n v="34.944" u="1"/>
        <n v="148.3476" u="1"/>
        <n v="22.49856" u="1"/>
        <n v="31.833216" u="1"/>
        <n v="29.2190976" u="1"/>
        <n v="25.4665728" u="1"/>
        <n v="58.3075584" u="1"/>
        <n v="124.1899776" u="1"/>
        <n v="28.52928" u="1"/>
        <n v="50.94555648" u="1"/>
        <n v="24.3536832" u="1"/>
        <n v="65.9484672" u="1"/>
        <n v="28.1990016" u="1"/>
        <n v="41.0167296" u="1"/>
        <n v="179.402496" u="1"/>
        <n v="61.59089664" u="1"/>
        <n v="44.39914752" u="1"/>
        <n v="59.998848" u="1"/>
        <n v="27.927396" u="1"/>
        <n v="65.390976" u="1"/>
        <n v="31.78728" u="1"/>
        <n v="40.32032256" u="1"/>
        <n v="58.4817408" u="1"/>
        <n v="30.536352" u="1"/>
        <n v="61.6137984" u="1"/>
        <n v="32.673984" u="1"/>
        <n v="57.7683456" u="1"/>
        <n v="57.4468608" u="1"/>
        <n v="30.035124" u="1"/>
        <n v="70.326144" u="1"/>
        <n v="34.18632" u="1"/>
        <n v="24.907176" u="1"/>
        <n v="30.279312" u="1"/>
        <n v="17.162928" u="1"/>
        <n v="31.8266928" u="1"/>
        <n v="46.76345856" u="1"/>
        <n v="29.33020608" u="1"/>
        <n v="44.46837696" u="1"/>
        <n v="26.6533344" u="1"/>
        <n v="70.37184" u="1"/>
        <n v="40.52664" u="1"/>
        <n v="59.564736" u="1"/>
        <n v="41.0669952" u="1"/>
        <n v="46.1438208" u="1"/>
        <n v="32.6852064" u="1"/>
        <n v="72.7845888" u="1"/>
        <n v="78.22584" u="1"/>
        <n v="44.3766048" u="1"/>
        <n v="53.0061312" u="1"/>
        <n v="29.508192" u="1"/>
        <n v="69.092352" u="1"/>
        <n v="25.1040768" u="1"/>
        <n v="23.7439488" u="1"/>
        <n v="54.40512" u="1"/>
        <n v="40.80384" u="1"/>
        <n v="47.4878976" u="1"/>
        <n v="20.0259864" u="1"/>
        <n v="18.095616" u="1"/>
        <n v="38.3092416" u="1"/>
        <n v="41.89649184" u="1"/>
        <n v="30.39549408" u="1"/>
        <n v="57.38686464" u="1"/>
        <n v="37.9608096" u="1"/>
        <n v="55.31432256" u="1"/>
        <n v="17.54016" u="1"/>
        <n v="23.46432" u="1"/>
        <n v="47.3088" u="1"/>
        <n v="42.6624" u="1"/>
        <n v="52.07328" u="1"/>
        <n v="59.016384" u="1"/>
        <n v="28.224" u="1"/>
        <n v="28.3143168" u="1"/>
        <n v="22.3082496" u="1"/>
        <n v="45.5196672" u="1"/>
        <n v="14.19264" u="1"/>
        <n v="10.289664" u="1"/>
        <n v="7.967232" u="1"/>
        <n v="14.904" u="1"/>
        <n v="10.850112" u="1"/>
        <n v="46.50048" u="1"/>
        <n v="14.00004" u="1"/>
        <n v="50.37552" u="1"/>
        <n v="31.00032" u="1"/>
        <n v="14.44608" u="1"/>
        <n v="7.22304" u="1"/>
        <n v="29.4624" u="1"/>
        <n v="24.950016" u="1"/>
        <n v="62.37504" u="1"/>
        <n v="31.4993952" u="1"/>
        <n v="95.9616" u="1"/>
        <n v="42.28308" u="1"/>
        <n v="44.72221824" u="1"/>
        <n v="91.47973632" u="1"/>
        <n v="36.122688" u="1"/>
        <n v="54.9420144" u="1"/>
        <n v="21.854784" u="1"/>
        <n v="51.437568" u="1"/>
        <n v="31.2984" u="1"/>
        <n v="36.5485824" u="1"/>
        <n v="35.00969472" u="1"/>
        <n v="94.8980736" u="1"/>
        <n v="60.01661952" u="1"/>
        <n v="85.02354432" u="1"/>
        <n v="27.1853568" u="1"/>
        <n v="12.743136" u="1"/>
        <n v="41.537664" u="1"/>
        <n v="46.4060016" u="1"/>
        <n v="27.76032" u="1"/>
        <n v="20.29039488" u="1"/>
        <n v="46.884096" u="1"/>
        <n v="22.79088" u="1"/>
        <n v="19.9206" u="1"/>
        <n v="56.5488" u="1"/>
        <n v="23.1336" u="1"/>
        <n v="63.658944" u="1"/>
        <n v="50.755104" u="1"/>
        <n v="69.2001792" u="1"/>
        <n v="222.25752" u="1"/>
        <n v="58.16918016" u="1"/>
        <n v="71.47585536" u="1"/>
        <n v="71.28576" u="1"/>
        <n v="66.652608" u="1"/>
        <n v="41.3509272" u="1"/>
        <n v="67.5400704" u="1"/>
        <n v="38.07144" u="1"/>
        <n v="52.09776" u="1"/>
        <n v="23.02530048" u="1"/>
        <n v="63.49185024" u="1"/>
        <n v="27.99154176" u="1"/>
        <n v="24.03324" u="1"/>
        <n v="62.957664" u="1"/>
        <n v="29.21688" u="1"/>
        <n v="66.59186688" u="1"/>
        <n v="47.16923904" u="1"/>
        <n v="77.03764992" u="1"/>
        <n v="53.57544192" u="1"/>
        <n v="106.79725056" u="1"/>
        <n v="65.2470336" u="1"/>
        <n v="32.53395264" u="1"/>
        <n v="48.56205312" u="1"/>
        <n v="189.75264" u="1"/>
        <n v="73.1867136" u="1"/>
        <n v="40.6146048" u="1"/>
        <n v="43.1530176" u="1"/>
        <n v="26.38944" u="1"/>
        <n v="65.9736" u="1"/>
        <n v="84.446208" u="1"/>
        <n v="60.9219072" u="1"/>
        <n v="56.45832192" u="1"/>
        <n v="49.5521712" u="1"/>
        <n v="27.184896" u="1"/>
        <n v="23.563224" u="1"/>
        <n v="46.420992" u="1"/>
        <n v="20.8656" u="1"/>
        <n v="44.034539136" u="1"/>
        <n v="29.99816736" u="1"/>
        <n v="59.79230208" u="1"/>
        <n v="40.12999872" u="1"/>
        <n v="54.229728" u="1"/>
        <n v="2.427264" u="1"/>
        <n v="18.0182016" u="1"/>
        <n v="55.996416" u="1"/>
        <n v="37.7524224" u="1"/>
        <n v="9.709056" u="1"/>
        <n v="15.833664" u="1"/>
        <n v="36.12672" u="1"/>
        <n v="9.8304192" u="1"/>
        <n v="13.0572288" u="1"/>
        <n v="9.46649088" u="1"/>
        <n v="16.1215488" u="1"/>
        <n v="36.8492544" u="1"/>
        <n v="8.7381504" u="1"/>
        <n v="50.2612992" u="1"/>
        <n v="21.04704" u="1"/>
        <n v="62.00064" u="1"/>
        <n v="34.87536" u="1"/>
        <n v="27.12528" u="1"/>
        <n v="31.1980032" u="1"/>
        <n v="28.068768" u="1"/>
        <n v="23.210712" u="1"/>
        <n v="11.065572" u="1"/>
        <n v="55.2738816" u="1"/>
        <n v="31.3011216" u="1"/>
        <n v="5.461344" u="1"/>
        <n v="13.272336" u="1"/>
        <n v="34.5080736" u="1"/>
        <n v="20.511792" u="1"/>
        <n v="33.784128" u="1"/>
        <n v="96.509952" u="1"/>
        <n v="42.4116" u="1"/>
        <n v="44.982" u="1"/>
        <n v="47.0760192" u="1"/>
        <n v="86.50801152" u="1"/>
        <n v="90.92041728" u="1"/>
        <n v="93.31305984" u="1"/>
        <n v="50.456952" u="1"/>
        <n v="44.5536" u="1"/>
        <n v="53.46432" u="1"/>
        <n v="31.22112" u="1"/>
        <n v="31.53024" u="1"/>
        <n v="69.737472" u="1"/>
        <n v="33.6168" u="1"/>
        <n v="34.8872832" u="1"/>
        <n v="33.41834496" u="1"/>
        <n v="91.56381696" u="1"/>
        <n v="58.87994112" u="1"/>
        <n v="82.75018752" u="1"/>
        <n v="31.35240768" u="1"/>
        <n v="29.764944" u="1"/>
        <n v="30.939876" u="1"/>
        <n v="26.894952" u="1"/>
        <n v="84.32922624" u="1"/>
        <n v="41.280624" u="1"/>
        <n v="112.12656" u="1"/>
        <n v="76.9886208" u="1"/>
        <n v="92.44872" u="1"/>
        <n v="11.5641792" u="1"/>
        <n v="11.6211456" u="1"/>
        <n v="20.524416" u="1"/>
        <n v="7.87545" u="1"/>
        <n v="57.5600256" u="1"/>
        <n v="14.9688" u="1"/>
        <n v="70.9221744" u="1"/>
        <n v="24.7401" u="1"/>
        <n v="60.31872" u="1"/>
        <n v="25.909632" u="1"/>
        <n v="66.73809408" u="1"/>
        <n v="25.63974" u="1"/>
        <n v="65.6377344" u="1"/>
        <n v="9.233856" u="1"/>
        <n v="30.2725632" u="1"/>
        <n v="43.45344" u="1"/>
        <n v="22.7044224" u="1"/>
        <n v="28.8965376" u="1"/>
        <n v="19.819008" u="1"/>
        <n v="33.88176" u="1"/>
        <n v="26.765376" u="1"/>
        <n v="25.18992" u="1"/>
        <n v="64.4861952" u="1"/>
        <n v="65.2059072" u="1"/>
        <n v="56.343168" u="1"/>
        <n v="31.153248" u="1"/>
        <n v="45.55297152" u="1"/>
        <n v="30.80892864" u="1"/>
        <n v="41.21459328" u="1"/>
        <n v="59.6527008" u="1"/>
        <n v="103.675392" u="1"/>
        <n v="34.558464" u="1"/>
        <n v="58.785792" u="1"/>
        <n v="29.2091904" u="1"/>
        <n v="41.263488" u="1"/>
        <n v="39.739392" u="1"/>
        <n v="32.3616384" u="1"/>
        <n v="47.41632" u="1"/>
        <n v="61.06752" u="1"/>
        <n v="46.99296" u="1"/>
        <n v="2.714796" u="1"/>
        <n v="11.06028" u="1"/>
        <n v="24.734808" u="1"/>
        <n v="5.7344112" u="1"/>
        <n v="44.279424" u="1"/>
        <n v="89.4910464" u="1"/>
        <n v="43.114176" u="1"/>
        <n v="52.43616" u="1"/>
        <n v="31.3211808" u="1"/>
        <n v="37.3656192" u="1"/>
        <n v="84.3913728" u="1"/>
        <n v="56.79894528" u="1"/>
        <n v="45.05509008" u="1"/>
        <n v="10.966032" u="1"/>
        <n v="28.72056" u="1"/>
        <n v="17.70912" u="1"/>
        <n v="6.47064" u="1"/>
        <n v="21.51684" u="1"/>
        <n v="42.57792" u="1"/>
        <n v="14.256" u="1"/>
        <n v="22.465296" u="1"/>
        <n v="17.169408" u="1"/>
        <n v="58.0608" u="1"/>
        <n v="66.533376" u="1"/>
        <n v="28.454328" u="1"/>
        <n v="66.624768" u="1"/>
        <n v="32.38704" u="1"/>
        <n v="42.64533504" u="1"/>
        <n v="70.83245568" u="1"/>
        <n v="36.465408" u="1"/>
        <n v="47.021184" u="1"/>
        <n v="78.928416" u="1"/>
        <n v="75.56976" u="1"/>
        <n v="32.746896" u="1"/>
        <n v="27.708912" u="1"/>
        <n v="40.303872" u="1"/>
        <n v="28.98126" u="1"/>
        <n v="67.85856" u="1"/>
        <n v="47.215872" u="1"/>
        <n v="66.889152" u="1"/>
        <n v="29.50992" u="1"/>
        <n v="86.9412096" u="1"/>
        <n v="34.931736" u="1"/>
        <n v="57.57696" u="1"/>
        <n v="28.53144" u="1"/>
        <n v="37.78488" u="1"/>
        <n v="50.236416" u="1"/>
        <n v="23.1012" u="1"/>
        <n v="71.71210368" u="1"/>
        <n v="68.2972416" u="1"/>
        <n v="8.31164544" u="1"/>
        <n v="12.44448" u="1"/>
        <n v="44.77824" u="1"/>
        <n v="27.55584" u="1"/>
        <n v="30.888" u="1"/>
        <n v="7.09632" u="1"/>
        <n v="41.184" u="1"/>
        <n v="6.533352" u="1"/>
        <n v="47.017152" u="1"/>
        <n v="28.933632" u="1"/>
        <n v="12.38328" u="1"/>
        <n v="47.755008" u="1"/>
        <n v="31.053456" u="1"/>
        <n v="18.8533872" u="1"/>
        <n v="42.367104" u="1"/>
        <n v="32.292" u="1"/>
        <n v="27.7992" u="1"/>
        <n v="42.768" u="1"/>
        <n v="19.408896" u="1"/>
        <n v="10.2168" u="1"/>
        <n v="7.6626" u="1"/>
        <n v="26.56368" u="1"/>
        <n v="38.763648" u="1"/>
        <n v="74.2629888" u="1"/>
        <n v="101.7375744" u="1"/>
        <n v="67.1903232" u="1"/>
        <n v="93.7128192" u="1"/>
        <n v="34.25058" u="1"/>
        <n v="80.19648" u="1"/>
        <n v="30.23564544" u="1"/>
        <n v="76.38478848" u="1"/>
        <n v="39.53892096" u="1"/>
        <n v="30.72461112" u="1"/>
        <n v="7.054236" u="1"/>
        <n v="13.8354048" u="1"/>
        <n v="20.29192704" u="1"/>
        <n v="37.52784" u="1"/>
        <n v="88.5657024" u="1"/>
        <n v="45.033408" u="1"/>
        <n v="38.17352448" u="1"/>
        <n v="66.91356672" u="1"/>
        <n v="29.405376" u="1"/>
        <n v="11.2455" u="1"/>
        <n v="28.78848" u="1"/>
        <n v="48.7872" u="1"/>
        <n v="13.246464" u="1"/>
        <n v="61.20576" u="1"/>
        <n v="35.19936" u="1"/>
        <n v="141.970752" u="1"/>
        <n v="55.5984" u="1"/>
        <n v="45.147648" u="1"/>
        <n v="101.4633984" u="1"/>
        <n v="32.078592" u="1"/>
        <n v="40.989312" u="1"/>
        <n v="27.143424" u="1"/>
        <n v="59.496192" u="1"/>
        <n v="127.0923264" u="1"/>
        <n v="91.65312" u="1"/>
        <n v="32.34816" u="1"/>
        <n v="124.00128" u="1"/>
        <n v="136.8686592" u="1"/>
        <n v="80.87904" u="1"/>
        <n v="53.117856" u="1"/>
        <n v="67.76352" u="1"/>
        <n v="27.33423744" u="1"/>
        <n v="29.18740608" u="1"/>
        <n v="54.29415936" u="1"/>
        <n v="108.64201152" u="1"/>
        <n v="30.096" u="1"/>
        <n v="31.68" u="1"/>
        <n v="36.56448" u="1"/>
        <n v="35.610624" u="1"/>
        <n v="40.061952" u="1"/>
        <n v="62.5968" u="1"/>
        <n v="14.52168" u="1"/>
        <n v="14.85432" u="1"/>
        <n v="3.116988" u="1"/>
        <n v="25.338096" u="1"/>
        <n v="5.8677696" u="1"/>
        <n v="77.9688" u="1"/>
        <n v="71.9712" u="1"/>
        <n v="90.47808" u="1"/>
        <n v="83.897856" u="1"/>
        <n v="29.072736" u="1"/>
        <n v="71.6107392" u="1"/>
        <n v="39.018672" u="1"/>
        <n v="10.182744" u="1"/>
        <n v="48.755808" u="1"/>
        <n v="11.789568" u="1"/>
        <n v="33.4152" u="1"/>
        <n v="78.859872" u="1"/>
        <n v="6.452712" u="1"/>
        <n v="68.852448" u="1"/>
        <n v="85.645728" u="1"/>
        <n v="46.3494528" u="1"/>
        <n v="13.854456" u="1"/>
        <n v="43.4304" u="1"/>
        <n v="35.0784" u="1"/>
        <n v="11.484" u="1"/>
        <n v="57.23136" u="1"/>
        <n v="26.3088" u="1"/>
        <n v="80.5392" u="1"/>
        <n v="38.658816" u="1"/>
        <n v="51.545088" u="1"/>
        <n v="41.13504" u="1"/>
        <n v="22.522752" u="1"/>
        <n v="44.8084224" u="1"/>
        <n v="25.782624" u="1"/>
        <n v="20.77488" u="1"/>
        <n v="48.114" u="1"/>
        <n v="14.85" u="1"/>
        <n v="12.4023312" u="1"/>
        <n v="13.2024816" u="1"/>
        <n v="4.8009024" u="1"/>
        <n v="22.099392" u="1"/>
        <n v="15.71724" u="1"/>
        <n v="5.0676192" u="1"/>
        <n v="29.148336" u="1"/>
        <n v="68.8455936" u="1"/>
        <n v="36.088416" u="1"/>
        <n v="44.416512" u="1"/>
        <n v="34.272" u="1"/>
        <n v="15.139656" u="1"/>
        <n v="42.977088" u="1"/>
        <n v="17.581536" u="1"/>
        <n v="12.646368" u="1"/>
        <n v="29.611008" u="1"/>
        <n v="13.160448" u="1"/>
        <n v="13.7088" u="1"/>
        <n v="24.2352" u="1"/>
        <n v="53.1216" u="1"/>
        <n v="27.4176" u="1"/>
        <n v="213.84" u="1"/>
        <n v="25.4016" u="1"/>
        <n v="18.071424" u="1"/>
        <n v="69.5304" u="1"/>
        <n v="55.4364" u="1"/>
        <n v="73.71648" u="1"/>
        <n v="27.623232" u="1"/>
        <n v="52.0386048" u="1"/>
        <n v="52.77888" u="1"/>
        <n v="60.695712" u="1"/>
        <n v="33.92928" u="1"/>
        <n v="185.342976" u="1"/>
        <n v="75.0876672" u="1"/>
        <n v="163.47744" u="1"/>
        <n v="60.6682944" u="1"/>
        <n v="30.879072" u="1"/>
        <n v="43.593984" u="1"/>
        <n v="45.41856" u="1"/>
        <n v="56.10528" u="1"/>
        <n v="45.0846" u="1"/>
        <n v="35.0658" u="1"/>
        <n v="94.682112" u="1"/>
        <n v="47.2131072" u="1"/>
        <n v="55.657728" u="1"/>
        <n v="70.605216" u="1"/>
        <n v="78.911712" u="1"/>
        <n v="41.53248" u="1"/>
        <n v="51.9156" u="1"/>
        <n v="35.559792" u="1"/>
        <n v="33.209568" u="1"/>
        <n v="53.1353088" u="1"/>
        <n v="18.472608" u="1"/>
        <n v="83.9664" u="1"/>
        <n v="76.129536" u="1"/>
        <n v="31.067568" u="1"/>
        <n v="39.464208" u="1"/>
        <n v="69.74352" u="1"/>
        <n v="54.66384" u="1"/>
        <n v="36.44256" u="1"/>
        <n v="70.120512" u="1"/>
        <n v="61.449696" u="1"/>
        <n v="28.2744" u="1"/>
        <n v="113.0976" u="1"/>
        <n v="59.187744" u="1"/>
        <n v="41.46912" u="1"/>
        <n v="69.023808" u="1"/>
        <n v="35.117376" u="1"/>
        <n v="50.1330816" u="1"/>
        <n v="29.970864" u="1"/>
        <n v="24.482304" u="1"/>
        <n v="69.366528" u="1"/>
        <n v="30.60288" u="1"/>
        <n v="218.65536" u="1"/>
        <n v="79.579584" u="1"/>
        <n v="31.461696" u="1"/>
        <n v="31.907232" u="1"/>
        <n v="32.467008" u="1"/>
        <n v="77.0251776" u="1"/>
        <n v="30.227904" u="1"/>
        <n v="40.261536" u="1"/>
        <n v="65.493792" u="1"/>
        <n v="59.7840768" u="1"/>
        <n v="34.426224" u="1"/>
        <n v="38.624544" u="1"/>
        <n v="53.49722112" u="1"/>
        <n v="143.7696" u="1"/>
        <n v="71.8848" u="1"/>
        <n v="82.944" u="1"/>
        <n v="15.142464" u="1"/>
        <n v="10.969344" u="1"/>
        <n v="12.9888" u="1"/>
        <n v="9.504" u="1"/>
        <n v="7.488" u="1"/>
        <n v="32.4324" u="1"/>
        <n v="47.0448" u="1"/>
        <n v="23.8788" u="1"/>
        <n v="30.27024" u="1"/>
        <n v="43.90848" u="1"/>
        <n v="22.4532" u="1"/>
        <n v="17.4636" u="1"/>
        <n v="35.81424" u="1"/>
        <n v="34.87176" u="1"/>
        <n v="5.32224" u="1"/>
        <n v="12.366" u="1"/>
        <n v="14.7312" u="1"/>
        <n v="46.332" u="1"/>
        <n v="6.6528" u="1"/>
        <n v="23.57586" u="1"/>
        <n v="55.629504" u="1"/>
        <n v="25.147584" u="1"/>
        <n v="54.105408" u="1"/>
        <n v="58.806" u="1"/>
        <n v="40.6296" u="1"/>
        <n v="33.858" u="1"/>
        <n v="12.7656" u="1"/>
        <n v="43.944768" u="1"/>
        <n v="27.814752" u="1"/>
        <n v="19.68624" u="1"/>
        <n v="5.08032" u="1"/>
        <n v="44.4528" u="1"/>
        <n v="5.6010528" u="1"/>
        <n v="142.57152" u="1"/>
        <n v="65.939328" u="1"/>
        <n v="41.58336" u="1"/>
        <n v="54.652416" u="1"/>
        <n v="174.7872" u="1"/>
        <n v="43.8372" u="1"/>
        <n v="82.08" u="1"/>
        <n v="89.89596" u="1"/>
        <n v="103.28472" u="1"/>
        <n v="46.8703872" u="1"/>
        <n v="76.0975488" u="1"/>
        <n v="70.506072" u="1"/>
        <n v="107.9568" u="1"/>
        <n v="80.127936" u="1"/>
        <n v="42.62544" u="1"/>
        <n v="56.478708" u="1"/>
        <n v="38.38464" u="1"/>
        <n v="93.56256" u="1"/>
        <n v="94.76208" u="1"/>
        <n v="69.426504" u="1"/>
        <n v="94.0697856" u="1"/>
        <n v="37.42776576" u="1"/>
        <n v="51.0378624" u="1"/>
        <n v="48.45456" u="1"/>
        <n v="100.989504" u="1"/>
        <n v="49.72968" u="1"/>
        <n v="57.3804" u="1"/>
        <n v="7.6032" u="1"/>
        <n v="35.5488" u="1"/>
        <n v="146.9952" u="1"/>
        <n v="7.738368" u="1"/>
        <n v="55.040832" u="1"/>
        <n v="30.9024" u="1"/>
        <n v="24.6384" u="1"/>
        <n v="33.59232" u="1"/>
        <n v="76.632192" u="1"/>
        <n v="64.8700416" u="1"/>
        <n v="30.296448" u="1"/>
        <n v="42.771456" u="1"/>
        <n v="74.758464" u="1"/>
        <n v="64.921824" u="1"/>
        <n v="31.477248" u="1"/>
        <n v="43.281216" u="1"/>
        <n v="203.164416" u="1"/>
        <n v="82.3076352" u="1"/>
        <n v="78.14016" u="1"/>
        <n v="49.488768" u="1"/>
        <n v="17.837568" u="1"/>
        <n v="36.105552" u="1"/>
        <n v="57.097152" u="1"/>
        <n v="52.059168" u="1"/>
        <n v="25.509792" u="1"/>
        <n v="36.945216" u="1"/>
        <n v="78.105888" u="1"/>
        <n v="66.1175424" u="1"/>
        <n v="44.1103488" u="1"/>
        <n v="23.8464576" u="1"/>
        <n v="36.2734848" u="1"/>
        <n v="39.14316" u="1"/>
        <n v="63.4785984" u="1"/>
        <n v="73.0944" u="1"/>
        <n v="80.8704" u="1"/>
        <n v="51.84" u="1"/>
        <n v="32.967" u="1"/>
        <n v="48.4704" u="1"/>
        <n v="30.7692" u="1"/>
        <n v="21.6216" u="1"/>
        <n v="16.2995328" u="1"/>
        <n v="45.391104" u="1"/>
        <n v="8.252928" u="1"/>
        <n v="68.200704" u="1"/>
        <n v="43.400448" u="1"/>
        <n v="21.90888" u="1"/>
        <n v="3.33396" u="1"/>
        <n v="100.97136" u="1"/>
        <n v="10.668672" u="1"/>
        <n v="73.067904" u="1"/>
        <n v="60.2364672" u="1"/>
        <n v="53.9784" u="1"/>
        <n v="70.686" u="1"/>
        <n v="41.1264" u="1"/>
        <n v="89.62272" u="1"/>
        <n v="102.465" u="1"/>
        <n v="53.992224" u="1"/>
        <n v="62.854848" u="1"/>
        <n v="77.0472" u="1"/>
        <n v="41.3424" u="1"/>
        <n v="172.38528" u="1"/>
        <n v="91.938816" u="1"/>
        <n v="11.442816" u="1"/>
        <n v="22.5871776" u="1"/>
        <n v="11.3778" u="1"/>
        <n v="36.4446" u="1"/>
        <n v="77.112" u="1"/>
        <n v="39.8412" u="1"/>
        <n v="108.20304" u="1"/>
        <n v="53.2818" u="1"/>
        <n v="61.479" u="1"/>
        <n v="154.56672" u="1"/>
        <n v="55.794816" u="1"/>
        <n v="27.33192" u="1"/>
        <n v="39.58416" u="1"/>
        <n v="23.442048" u="1"/>
        <n v="16.604784" u="1"/>
        <n v="35.3584224" u="1"/>
        <n v="40.535208" u="1"/>
        <n v="215.784" u="1"/>
        <n v="10.055808" u="1"/>
        <n v="24.768" u="1"/>
        <n v="21.4656" u="1"/>
        <n v="11.39328" u="1"/>
        <n v="6.5016" u="1"/>
        <n v="96.372864" u="1"/>
        <n v="48.0561984" u="1"/>
        <n v="56.651616" u="1"/>
        <n v="43.95384" u="1"/>
        <n v="57.0423168" u="1"/>
        <n v="55.2636" u="1"/>
        <n v="68.37264" u="1"/>
        <n v="43.6968" u="1"/>
        <n v="80.028" u="1"/>
        <n v="91.26216" u="1"/>
        <n v="101.0988" u="1"/>
        <n v="111.04128" u="1"/>
        <n v="58.1116032" u="1"/>
        <n v="28.685664" u="1"/>
        <n v="76.14288" u="1"/>
        <n v="66.12408" u="1"/>
        <n v="32.06016" u="1"/>
        <n v="44.08272" u="1"/>
        <n v="66.6792" u="1"/>
        <n v="51.57936" u="1"/>
        <n v="63.814464" u="1"/>
        <n v="85.3632" u="1"/>
        <n v="97.346304" u="1"/>
        <n v="107.83872" u="1"/>
        <n v="45.9459" u="1"/>
        <n v="75.1842" u="1"/>
        <n v="67.34448" u="1"/>
        <n v="30.8448" u="1"/>
        <n v="149.134392" u="1"/>
        <n v="90.71568" u="1"/>
        <n v="53.41842" u="1"/>
        <n v="51.2325" u="1"/>
        <n v="27.65952" u="1"/>
        <n v="19.6777728" u="1"/>
        <n v="176.41152" u="1"/>
        <n v="23.66208" u="1"/>
        <n v="23.20704" u="1"/>
        <n v="87.4647552" u="1"/>
        <n v="81.05328" u="1"/>
        <n v="68.612544" u="1"/>
        <n v="32.04432" u="1"/>
        <n v="79.8336" u="1"/>
        <n v="55.88352" u="1"/>
        <n v="46.5696" u="1"/>
        <n v="46.90224" u="1"/>
        <n v="26.67168" u="1"/>
        <n v="6.1344864" u="1"/>
        <n v="40.83696" u="1"/>
        <n v="16.929" u="1"/>
        <n v="71.468544" u="1"/>
        <n v="68.544" u="1"/>
        <n v="43.319808" u="1"/>
        <n v="37.5165" u="1"/>
        <n v="92.5344" u="1"/>
        <n v="35.265888" u="1"/>
        <n v="58.4406144" u="1"/>
        <n v="86.46912" u="1"/>
        <n v="46.03392" u="1"/>
        <n v="22.752" u="1"/>
        <n v="19.56672" u="1"/>
        <n v="99.016704" u="1"/>
        <n v="54.858048" u="1"/>
        <n v="19.032384" u="1"/>
        <n v="51.7233024" u="1"/>
        <n v="29.38824" u="1"/>
        <n v="143.202048" u="1"/>
        <n v="14.4144" u="1"/>
        <n v="44.884224" u="1"/>
        <n v="161.102304" u="1"/>
        <n v="19.2868704" u="1"/>
        <n v="21.831264" u="1"/>
        <n v="19.633536" u="1"/>
        <n v="51.925536" u="1"/>
        <n v="18.08352" u="1"/>
        <n v="48.4638336" u="1"/>
        <n v="48.09024" u="1"/>
        <n v="73.337616" u="1"/>
        <n v="68.12784" u="1"/>
        <n v="46.7544" u="1"/>
        <n v="38.4912" u="1"/>
        <n v="34.749" u="1"/>
        <n v="10.530072" u="1"/>
        <n v="33.552288" u="1"/>
        <n v="24.24744" u="1"/>
        <n v="22.1791248" u="1"/>
        <n v="3.03408" u="1"/>
        <n v="20.024928" u="1"/>
        <n v="20.176632" u="1"/>
        <n v="52.6932" u="1"/>
        <n v="86.87952" u="1"/>
        <n v="61.6896" u="1"/>
        <n v="39.07008" u="1"/>
        <n v="172.1088" u="1"/>
        <n v="20.2176" u="1"/>
        <n v="11.43072" u="1"/>
        <n v="18.6437376" u="1"/>
        <n v="14.46336" u="1"/>
        <n v="72.88512" u="1"/>
        <n v="144.27072" u="1"/>
        <n v="47.288736" u="1"/>
        <n v="164.30832" u="1"/>
        <n v="134.34624" u="1"/>
        <n v="40.943616" u="1"/>
        <n v="18.414" u="1"/>
        <n v="12.24234" u="1"/>
        <n v="2.673" u="1"/>
        <n v="9.1476" u="1"/>
        <n v="38.2104" u="1"/>
        <n v="18.8496" u="1"/>
        <n v="54.648" u="1"/>
        <n v="84.56616" u="1"/>
        <n v="57.257088" u="1"/>
        <n v="95.2898688" u="1"/>
        <n v="1.9114704" u="1"/>
        <n v="96.483744" u="1"/>
        <n v="17.4763008" u="1"/>
        <n v="30.5835264" u="1"/>
        <n v="215.9136" u="1"/>
        <n v="146.135808" u="1"/>
        <n v="52.7514624" u="1"/>
        <n v="25.841088" u="1"/>
        <n v="37.425024" u="1"/>
        <n v="15.87276" u="1"/>
        <n v="21.16368" u="1"/>
        <n v="73.12896" u="1"/>
        <n v="29.808" u="1"/>
        <n v="43.7184" u="1"/>
        <n v="57.178368" u="1"/>
        <n v="65.44512" u="1"/>
        <n v="92.99136" u="1"/>
        <n v="73.51344" u="1"/>
        <n v="169.6464" u="1"/>
        <n v="53.9578368" u="1"/>
        <n v="26.8144128" u="1"/>
        <n v="18.57492" u="1"/>
        <n v="19.0512" u="1"/>
        <n v="3.81024" u="1"/>
        <n v="16.765056" u="1"/>
        <n v="7.874496" u="1"/>
        <n v="14.732928" u="1"/>
        <n v="17.273088" u="1"/>
        <n v="24.830064" u="1"/>
        <n v="83.30784" u="1"/>
        <n v="49.266" u="1"/>
        <n v="6.11670528" u="1"/>
        <n v="50.972544" u="1"/>
        <n v="81.73872" u="1"/>
        <n v="63.334656" u="1"/>
        <n v="112.21056" u="1"/>
        <n v="71.68788" u="1"/>
        <n v="39.204" u="1"/>
        <n v="36.531" u="1"/>
        <n v="22.452192" u="1"/>
        <n v="33.678288" u="1"/>
        <n v="29.21184" u="1"/>
        <n v="15.92892" u="1"/>
        <n v="21.554352" u="1"/>
        <n v="35.17668" u="1"/>
        <n v="44.3394" u="1"/>
        <n v="59.4405" u="1"/>
        <n v="17.8319232" u="1"/>
        <n v="9.7542144" u="1"/>
        <n v="15.24096" u="1"/>
        <n v="20.7277056" u="1"/>
        <n v="28.5005952" u="1"/>
        <n v="20.1916416" u="1"/>
        <n v="40.8705024" u="1"/>
        <n v="54.8900352" u="1"/>
        <n v="35.1676416" u="1"/>
        <n v="43.2466944" u="1"/>
        <n v="25.689312" u="1"/>
        <n v="56.308896" u="1"/>
        <n v="29.062656" u="1"/>
        <n v="50.139936" u="1"/>
        <n v="33.064368" u="1"/>
        <n v="49.4065152" u="1"/>
        <n v="28.154448" u="1"/>
        <n v="66.2112" u="1"/>
        <n v="41.07708" u="1"/>
        <n v="63.318816" u="1"/>
        <n v="114.46272" u="1"/>
        <n v="60.80832" u="1"/>
        <n v="27.72144" u="1"/>
        <n v="38.45232" u="1"/>
        <n v="44.78208" u="1"/>
        <n v="24.350256" u="1"/>
        <n v="19.50984" u="1"/>
        <n v="19.3752" u="1"/>
        <n v="64.51488" u="1"/>
        <n v="54.32832" u="1"/>
        <n v="36.21888" u="1"/>
        <n v="35.08704" u="1"/>
        <n v="17.574732" u="1"/>
        <n v="16.598358" u="1"/>
        <n v="27.052704" u="1"/>
        <n v="26.03664" u="1"/>
        <n v="26.1954" u="1"/>
        <n v="92.671488" u="1"/>
        <n v="58.49088" u="1"/>
        <n v="126.12096" u="1"/>
        <n v="10.71" u="1"/>
        <n v="32.90112" u="1"/>
        <n v="31.28508" u="1"/>
        <n v="23.665824" u="1"/>
        <n v="12.078528" u="1"/>
        <n v="26.093088" u="1"/>
        <n v="24.7884336" u="1"/>
        <n v="90.2016" u="1"/>
        <n v="48.10752" u="1"/>
        <n v="67.63008" u="1"/>
        <n v="67.447296" u="1"/>
        <n v="39.75552" u="1"/>
        <n v="33.06204" u="1"/>
        <n v="83.592" u="1"/>
        <n v="66.4848" u="1"/>
        <n v="25.4664" u="1"/>
        <n v="84.564" u="1"/>
        <n v="124.6752" u="1"/>
        <n v="119.88" u="1"/>
        <n v="40.7592" u="1"/>
        <n v="72.279648" u="1"/>
        <n v="29.30256" u="1"/>
        <n v="106.688736" u="1"/>
        <n v="57.679776" u="1"/>
        <n v="143.25696" u="1"/>
        <n v="23.607936" u="1"/>
        <n v="53.738496" u="1"/>
        <n v="18.2486976" u="1"/>
        <n v="49.7081088" u="1"/>
        <n v="29.0523744" u="1"/>
        <n v="54.145476" u="1"/>
        <n v="54.569592" u="1"/>
        <n v="50.89392" u="1"/>
        <n v="54.42822" u="1"/>
        <n v="48.050496" u="1"/>
        <n v="16.505856" u="1"/>
        <n v="8.768736" u="1"/>
        <n v="65.100672" u="1"/>
        <n v="44.950464" u="1"/>
        <n v="26.73" u="1"/>
        <n v="28.18638" u="1"/>
        <n v="40.095" u="1"/>
        <n v="9.63144" u="1"/>
        <n v="26.290656" u="1"/>
        <n v="7.175952" u="1"/>
        <n v="38.77632" u="1"/>
        <n v="84.99456" u="1"/>
        <n v="43.86816" u="1"/>
        <n v="77.523264" u="1"/>
        <n v="83.349504" u="1"/>
        <n v="71.4096" u="1"/>
        <n v="45.414" u="1"/>
        <n v="132.88032" u="1"/>
        <n v="105.94512" u="1"/>
        <n v="37.152" u="1"/>
        <n v="62.41536" u="1"/>
        <n v="37.0656" u="1"/>
        <n v="39.892608" u="1"/>
        <n v="64.1983104" u="1"/>
        <n v="74.0823552" u="1"/>
        <n v="65.253888" u="1"/>
        <n v="29.748096" u="1"/>
        <n v="15.07968" u="1"/>
        <n v="67.17312" u="1"/>
        <n v="45.901632" u="1"/>
        <n v="71.651328" u="1"/>
        <n v="40.7516928" u="1"/>
        <n v="14.6124" u="1"/>
        <n v="10.692" u="1"/>
        <n v="8.424" u="1"/>
        <n v="16.767" u="1"/>
        <n v="12.206376" u="1"/>
        <n v="16.457904" u="1"/>
        <n v="29.0628" u="1"/>
        <n v="18.664776" u="1"/>
        <n v="24.70338" u="1"/>
        <n v="10.00188" u="1"/>
        <n v="27.62424" u="1"/>
        <n v="7.30296" u="1"/>
        <n v="35.66592" u="1"/>
        <n v="46.81152" u="1"/>
        <n v="39.496704" u="1"/>
        <n v="48.631968" u="1"/>
        <n v="19.67328" u="1"/>
        <n v="74.7860736" u="1"/>
        <n v="42.542976" u="1"/>
        <n v="61.57536" u="1"/>
        <n v="52.3908" u="1"/>
        <n v="33.3396" u="1"/>
        <n v="32.5394496" u="1"/>
        <n v="50.676192" u="1"/>
        <n v="83.82528" u="1"/>
        <n v="12.8024064" u="1"/>
        <n v="34.4448" u="1"/>
        <n v="71.47296" u="1"/>
        <n v="81.8064" u="1"/>
        <n v="51.0515712" u="1"/>
        <n v="39.1283424" u="1"/>
        <n v="108.13824" u="1"/>
        <n v="36.4065408" u="1"/>
        <n v="58.5906048" u="1"/>
        <n v="28.3911264" u="1"/>
        <n v="135.26016" u="1"/>
        <n v="79.51104" u="1"/>
        <n v="49.63032" u="1"/>
        <n v="72.493056" u="1"/>
        <n v="40.53888" u="1"/>
        <n v="117.21024" u="1"/>
        <n v="61.3400256" u="1"/>
        <n v="44.777376" u="1"/>
        <n v="50.37984" u="1"/>
        <n v="126.2854656" u="1"/>
        <n v="22.870848" u="1"/>
        <n v="15.628032" u="1"/>
        <n v="40.388544" u="1"/>
        <n v="28.5768" u="1"/>
        <n v="27.687744" u="1"/>
        <n v="115.8624" u="1"/>
        <n v="39.007008" u="1"/>
        <n v="62.775648" u="1"/>
        <n v="30.419064" u="1"/>
        <n v="40.96008" u="1"/>
        <n v="29.52936" u="1"/>
        <n v="76.76928" u="1"/>
        <n v="56.297472" u="1"/>
        <n v="89.1072" u="1"/>
        <n v="95.20896" u="1"/>
        <n v="56.304" u="1"/>
        <n v="52.46208" u="1"/>
        <n v="66.451968" u="1"/>
        <n v="54.286848" u="1"/>
        <n v="52.835328" u="1"/>
        <n v="33.965568" u="1"/>
        <n v="44.99712" u="1"/>
        <n v="144.446976" u="1"/>
        <n v="1.8963" u="1"/>
        <n v="9.10224" u="1"/>
        <n v="15.018696" u="1"/>
        <n v="28.3989888" u="1"/>
        <n v="18.20448" u="1"/>
        <n v="24.879456" u="1"/>
        <n v="34.3926" u="1"/>
        <n v="8.48232" u="1"/>
        <n v="44.1936" u="1"/>
        <n v="38.6208" u="1"/>
        <n v="21.7404" u="1"/>
        <n v="41.9796" u="1"/>
        <n v="75.77856" u="1"/>
        <n v="15.93648" u="1"/>
        <n v="20.717424" u="1"/>
        <n v="24.058944" u="1"/>
        <n v="13.1733" u="1"/>
        <n v="45.4896" u="1"/>
        <n v="25.71912" u="1"/>
        <n v="41.9484096" u="1"/>
        <n v="32.54256" u="1"/>
        <n v="14.9700096" u="1"/>
        <n v="35.59296" u="1"/>
        <n v="71.645184" u="1"/>
        <n v="25.8336" u="1"/>
        <n v="99.800064" u="1"/>
        <n v="62.7314688" u="1"/>
        <n v="103.638528" u="1"/>
        <n v="65.1442176" u="1"/>
        <n v="82.526976" u="1"/>
        <n v="31.667328" u="1"/>
        <n v="32.626944" u="1"/>
        <n v="135.442944" u="1"/>
        <n v="63.2935296" u="1"/>
        <n v="36.139824" u="1"/>
        <n v="44.930592" u="1"/>
        <n v="42.02496" u="1"/>
        <n v="37.01376" u="1"/>
        <n v="49.35168" u="1"/>
        <n v="115.15392" u="1"/>
        <n v="121.89408" u="1"/>
        <n v="178.44288" u="1"/>
        <n v="28.651392" u="1"/>
        <n v="47.124" u="1"/>
        <n v="64.08864" u="1"/>
        <n v="94.042368" u="1"/>
        <n v="34.9300224" u="1"/>
        <n v="34.237728" u="1"/>
        <n v="41.64048" u="1"/>
        <n v="39.984" u="1"/>
        <n v="31.416" u="1"/>
        <n v="56.20608" u="1"/>
        <n v="10.73856" u="1"/>
        <n v="36.511104" u="1"/>
        <n v="32.09976" u="1"/>
        <n v="7.916832" u="1"/>
        <n v="41.24736" u="1"/>
        <n v="31.6008" u="1"/>
        <n v="48.89808" u="1"/>
        <n v="31.11696" u="1"/>
        <n v="30.37015296" u="1"/>
        <n v="47.2977792" u="1"/>
        <n v="78.236928" u="1"/>
        <n v="11.94891264" u="1"/>
        <n v="12.22452" u="1"/>
        <n v="54.867456" u="1"/>
        <n v="55.057968" u="1"/>
        <n v="49.53312" u="1"/>
        <n v="34.99776" u="1"/>
        <n v="35.56224" u="1"/>
        <n v="9.821952" u="1"/>
        <n v="6.1641216" u="1"/>
        <n v="24.046848" u="1"/>
        <n v="153.53856" u="1"/>
        <n v="94.316544" u="1"/>
        <n v="54.8352" u="1"/>
        <n v="89.56416" u="1"/>
        <n v="37.1569968" u="1"/>
        <n v="36.3528" u="1"/>
        <n v="50.6677248" u="1"/>
        <n v="49.3129728" u="1"/>
        <n v="31.7011968" u="1"/>
        <n v="41.997312" u="1"/>
        <n v="1.764" u="1"/>
        <n v="8.4672" u="1"/>
        <n v="13.97088" u="1"/>
        <n v="26.417664" u="1"/>
        <n v="16.9344" u="1"/>
        <n v="23.14368" u="1"/>
        <n v="22.208256" u="1"/>
        <n v="82.93824" u="1"/>
        <n v="15.56928" u="1"/>
        <n v="36.27744" u="1"/>
        <n v="74.89536" u="1"/>
        <n v="27.20808" u="1"/>
        <n v="28.08576" u="1"/>
        <n v="87.005184" u="1"/>
        <n v="71.7792768" u="1"/>
        <n v="7.451136" u="1"/>
        <n v="43.2432" u="1"/>
        <n v="33.264" u="1"/>
        <n v="49.660128" u="1"/>
        <n v="43.81776" u="1"/>
        <n v="82.2528" u="1"/>
        <n v="103.912704" u="1"/>
        <n v="63.4032" u="1"/>
        <n v="129.06036" u="1"/>
        <n v="82.8828" u="1"/>
        <n v="45.348732" u="1"/>
        <n v="43.80948" u="1"/>
        <n v="13.039488" u="1"/>
        <n v="24.04512" u="1"/>
        <n v="17.48736" u="1"/>
        <n v="33.51744" u="1"/>
        <n v="4.4884224" u="1"/>
        <n v="37.422" u="1"/>
        <n v="31.185" u="1"/>
        <n v="65.596608" u="1"/>
        <n v="71.62848" u="1"/>
        <n v="28.6844976" u="1"/>
        <n v="67.2005376" u="1"/>
        <n v="31.8421152" u="1"/>
        <n v="77.28336" u="1"/>
        <n v="74.832912" u="1"/>
        <n v="12.754896" u="1"/>
        <n v="12.2496" u="1"/>
        <n v="13.5168" u="1"/>
        <n v="96.76128" u="1"/>
        <n v="37.510704" u="1"/>
        <n v="55.229328" u="1"/>
        <n v="169.776" u="1"/>
        <n v="123.12" u="1"/>
        <n v="127.98" u="1"/>
        <n v="27.8768448" u="1"/>
        <n v="54.1863168" u="1"/>
        <n v="59.1123456" u="1"/>
        <n v="26.3654496" u="1"/>
        <n v="12.10944" u="1"/>
        <n v="51.408" u="1"/>
        <n v="55.52064" u="1"/>
        <n v="7.634304" u="1"/>
        <n v="35.437248" u="1"/>
        <n v="24.16176" u="1"/>
        <n v="25.2893088" u="1"/>
        <n v="162.98496" u="1"/>
        <n v="118.1952" u="1"/>
        <n v="122.8608" u="1"/>
        <n v="29.403" u="1"/>
        <n v="37.7784" u="1"/>
        <n v="46.230912" u="1"/>
        <n v="28.449792" u="1"/>
        <n v="27.528984" u="1"/>
        <n v="41.150592" u="1"/>
        <n v="13.8692736" u="1"/>
        <n v="45.5783328" u="1"/>
        <n v="61.96103424" u="1"/>
        <n v="35.3789856" u="1"/>
        <n v="143.7912" u="1"/>
        <n v="63.99" u="1"/>
        <n v="94.230864" u="1"/>
        <n v="100.63116" u="1"/>
        <n v="29.338848" u="1"/>
        <n v="186.7536" u="1"/>
        <n v="135.432" u="1"/>
        <n v="140.778" u="1"/>
        <n v="66.9811968" u="1"/>
        <n v="80.607744" u="1"/>
        <n v="72.1631232" u="1"/>
        <n v="81.56736" u="1"/>
        <n v="87.9648" u="1"/>
        <n v="4.05504" u="1"/>
        <n v="46.12608" u="1"/>
        <n v="7.7305536" u="1"/>
        <n v="11.6509536" u="1"/>
        <n v="48.6877248" u="1"/>
        <n v="14.682096" u="1"/>
        <n v="28.33866" u="1"/>
        <n v="41.91264" u="1"/>
        <n v="14.859936" u="1"/>
        <n v="52.581312" u="1"/>
        <n v="27.2051136" u="1"/>
        <n v="23.814" u="1"/>
        <n v="23.49648" u="1"/>
        <n v="57.1536" u="1"/>
        <n v="17.14608" u="1"/>
        <n v="26.4924" u="1"/>
        <n v="21.1464" u="1"/>
        <n v="24.4134" u="1"/>
        <n v="17.6418" u="1"/>
        <n v="14.652" u="1"/>
        <n v="20.592" u="1"/>
        <n v="16.632" u="1"/>
        <n v="42.2688" u="1"/>
        <n v="56.3584" u="1"/>
        <n v="131.072256" u="1"/>
        <n v="63.567072" u="1"/>
        <n v="252.5147136" u="1"/>
        <n v="94.254624" u="1"/>
        <n v="11.176704" u="1"/>
        <n v="13.3056" u="1"/>
        <n v="18.070272" u="1"/>
        <n v="34.24608" u="1"/>
        <n v="31.87296" u="1"/>
        <n v="28.839888" u="1"/>
        <n v="58.193856" u="1"/>
        <n v="35.047584" u="1"/>
        <n v="126.8064" u="1"/>
        <n v="63.23184" u="1"/>
        <n v="74.5416" u="1"/>
        <n v="15.27552" u="1"/>
        <n v="73.48224" u="1"/>
        <n v="26.69472" u="1"/>
        <n v="7.9524" u="1"/>
        <n v="52.8337152" u="1"/>
        <n v="24.967152" u="1"/>
        <n v="26.577936" u="1"/>
        <n v="26.136" u="1"/>
        <n v="20.79" u="1"/>
        <n v="23.96952" u="1"/>
        <n v="17.82" u="1"/>
        <n v="150.6384" u="1"/>
        <n v="64.8432" u="1"/>
        <n v="96.64704" u="1"/>
        <n v="101.5308" u="1"/>
        <n v="62.65728" u="1"/>
        <n v="1.87488" u="1"/>
        <n v="2.4192" u="1"/>
        <n v="1.37088" u="1"/>
        <n v="24.178176" u="1"/>
        <n v="54.49248" u="1"/>
        <n v="26.338032" u="1"/>
        <n v="46.49568" u="1"/>
        <n v="279.87047424" u="1"/>
        <n v="92.062656" u="1"/>
        <n v="63.8007552" u="1"/>
        <n v="23.8807296" u="1"/>
        <n v="85.954176" u="1"/>
        <n v="28.325808" u="1"/>
        <n v="53.5260096" u="1"/>
        <n v="35.5212" u="1"/>
        <n v="64.12032" u="1"/>
        <n v="69.2208" u="1"/>
        <n v="34.22952" u="1"/>
        <n v="61.788672" u="1"/>
        <n v="66.70368" u="1"/>
        <n v="12.5664" u="1"/>
        <n v="52.5504" u="1"/>
        <n v="58.2624" u="1"/>
        <n v="108.38016" u="1"/>
        <n v="84.04992" u="1"/>
        <n v="27.869184" u="1"/>
        <n v="70.77888" u="1"/>
        <n v="29.70756" u="1"/>
        <n v="49.730112" u="1"/>
        <n v="50.82912" u="1"/>
        <n v="69.71832" u="1"/>
        <n v="58.58244" u="1"/>
        <n v="66.393432" u="1"/>
        <n v="31.752" u="1"/>
        <n v="31.43448" u="1"/>
        <n v="15.147" u="1"/>
        <n v="19.602" u="1"/>
        <n v="15.5925" u="1"/>
        <n v="17.424" u="1"/>
        <n v="63.099648" u="1"/>
        <n v="86.112" u="1"/>
        <n v="47.42784" u="1"/>
        <n v="61.272" u="1"/>
        <n v="179.928" u="1"/>
        <n v="119.952" u="1"/>
        <n v="141.372" u="1"/>
        <n v="36.49536" u="1"/>
        <n v="94.248" u="1"/>
        <n v="77.91168" u="1"/>
        <n v="55.60632" u="1"/>
        <n v="39.366" u="1"/>
        <n v="22.04496" u="1"/>
        <n v="43.932456" u="1"/>
        <n v="21.52008" u="1"/>
        <n v="28.8684" u="1"/>
        <n v="70.57512" u="1"/>
        <n v="44.683848" u="1"/>
        <n v="51.6569328" u="1"/>
        <n v="54.10152" u="1"/>
        <n v="49.7904" u="1"/>
        <n v="61.9344" u="1"/>
        <n v="25.546752" u="1"/>
        <n v="27.828864" u="1"/>
        <n v="10.584" u="1"/>
        <n v="58.2912" u="1"/>
        <n v="47.3616" u="1"/>
        <n v="59.5056" u="1"/>
        <n v="17.718624" u="1"/>
        <n v="69.5858688" u="1"/>
        <n v="29.799504" u="1"/>
        <n v="37.853424" u="1"/>
        <n v="51.8022" u="1"/>
        <n v="99.588528" u="1"/>
        <n v="41.65668" u="1"/>
        <n v="34.673184" u="1"/>
        <n v="47.6534016" u="1"/>
        <n v="16.8327936" u="1"/>
        <n v="23.3525376" u="1"/>
        <n v="29.910384" u="1"/>
        <n v="25.39143936" u="1"/>
        <n v="59.439744" u="1"/>
        <n v="24.52778496" u="1"/>
        <n v="37.1371392" u="1"/>
        <n v="5.0688" u="1"/>
        <n v="39.03744" u="1"/>
        <n v="49.772736" u="1"/>
        <n v="22.31424" u="1"/>
        <n v="32.72256" u="1"/>
        <n v="17.6256" u="1"/>
        <n v="55.64988" u="1"/>
        <n v="79.9463808" u="1"/>
        <n v="117.61464" u="1"/>
        <n v="49.22316" u="1"/>
        <n v="37.2708" u="1"/>
        <n v="70.737408" u="1"/>
        <n v="38.556" u="1"/>
        <n v="65.75904" u="1"/>
        <n v="300.91336704" u="1"/>
        <n v="52.50816" u="1"/>
        <n v="19.17972" u="1"/>
        <n v="3.60448" u="1"/>
        <n v="10.992" u="1"/>
        <n v="13.0944" u="1"/>
        <n v="4.5056" u="1"/>
        <n v="24.4992" u="1"/>
        <n v="143.856" u="1"/>
        <n v="35.964" u="1"/>
        <n v="60.849936" u="1"/>
        <n v="67.5706752" u="1"/>
        <n v="33.854976" u="1"/>
        <n v="23.579136" u="1"/>
        <n v="52.18117632" u="1"/>
        <n v="23.42559744" u="1"/>
        <n v="44.9328" u="1"/>
        <n v="49.4315136" u="1"/>
        <n v="17.188416" u="1"/>
        <n v="23.70816" u="1"/>
        <n v="186.624" u="1"/>
        <n v="106.272" u="1"/>
        <n v="78.414336" u="1"/>
        <n v="48.8307456" u="1"/>
        <n v="26.73216" u="1"/>
        <n v="180.95616" u="1"/>
        <n v="40.0752" u="1"/>
        <n v="50.094" u="1"/>
        <n v="28.548576" u="1"/>
        <n v="57.7688832" u="1"/>
        <n v="26.869248" u="1"/>
        <n v="40.44096" u="1"/>
        <n v="39.4128" u="1"/>
        <n v="59.2704" u="1"/>
        <n v="3.84072192" u="1"/>
        <n v="198.13248" u="1"/>
        <n v="12.2689728" u="1"/>
        <n v="50.8032" u="1"/>
        <n v="19.3644" u="1"/>
        <n v="40.986" u="1"/>
        <n v="36.828" u="1"/>
        <n v="36.5105664" u="1"/>
        <n v="42.674688" u="1"/>
        <n v="37.8737856" u="1"/>
        <n v="14.60592" u="1"/>
        <n v="51.43824" u="1"/>
        <n v="27.560736" u="1"/>
        <n v="59.05872" u="1"/>
        <n v="95.413248" u="1"/>
        <n v="50.72256" u="1"/>
        <n v="85.84704" u="1"/>
        <n v="46.368" u="1"/>
        <n v="60.9408" u="1"/>
        <n v="34.9540128" u="1"/>
        <n v="70.42896" u="1"/>
        <n v="196.992" u="1"/>
        <n v="78.76224" u="1"/>
        <n v="1.61215488" u="1"/>
        <n v="39.37248" u="1"/>
        <n v="36.747648" u="1"/>
        <n v="5.2157952" u="1"/>
        <n v="76.08384" u="1"/>
        <n v="102.816" u="1"/>
        <n v="41.38960896" u="1"/>
        <n v="55.3104384" u="1"/>
        <n v="71.928" u="1"/>
        <n v="80.24832" u="1"/>
        <n v="45.69696" u="1"/>
        <n v="56.35656" u="1"/>
        <n v="23.82372" u="1"/>
        <n v="55.728" u="1"/>
        <n v="25.969248" u="1"/>
        <n v="24.52032" u="1"/>
        <n v="13.79268" u="1"/>
        <n v="60.9493248" u="1"/>
        <n v="23.853312" u="1"/>
        <n v="24.76386" u="1"/>
        <n v="68.528592" u="1"/>
        <n v="24.1823232" u="1"/>
        <n v="21.640608" u="1"/>
        <n v="14.669424" u="1"/>
        <n v="12.274416" u="1"/>
        <n v="19.345392" u="1"/>
        <n v="37.70712" u="1"/>
        <n v="5.0494752" u="1"/>
        <n v="38.061504" u="1"/>
        <n v="50.748672" u="1"/>
        <n v="17.1648" u="1"/>
        <n v="58.94784" u="1"/>
        <n v="86.639616" u="1"/>
        <n v="73.5264" u="1"/>
        <n v="81.60768" u="1"/>
        <n v="45.0432" u="1"/>
        <n v="2.96352" u="1"/>
        <n v="137.8944" u="1"/>
        <n v="1.6595712" u="1"/>
        <n v="38.94912" u="1"/>
        <n v="36.352512" u="1"/>
        <n v="214.812" u="1"/>
        <n v="76.34088" u="1"/>
        <n v="33.35184" u="1"/>
        <n v="57.92688" u="1"/>
        <n v="63.19296" u="1"/>
        <n v="64.94832" u="1"/>
        <n v="88.59312" u="1"/>
        <n v="73.022208" u="1"/>
        <n v="4.000752" u="1"/>
        <n v="201.94272" u="1"/>
        <n v="14.6821248" u="1"/>
        <n v="30.48192" u="1"/>
        <n v="26.7732864" u="1"/>
        <n v="60.201792" u="1"/>
        <n v="25.0459776" u="1"/>
        <n v="49.222656" u="1"/>
        <n v="45.1584" u="1"/>
        <n v="1.8670176" u="1"/>
        <n v="40.896576" u="1"/>
        <n v="26.002944" u="1"/>
        <n v="60.558624" u="1"/>
        <n v="188.496" u="1"/>
        <n v="42.72576" u="1"/>
        <n v="44.352" u="1"/>
        <n v="6.054048" u="1"/>
        <n v="22.296384" u="1"/>
        <n v="12.573792" u="1"/>
        <n v="11.376288" u="1"/>
        <n v="34.42824" u="1"/>
        <n v="4.590432" u="1"/>
        <n v="110.64144" u="1"/>
        <n v="113.4" u="1"/>
        <n v="7.507584" u="1"/>
        <n v="13.1712" u="1"/>
        <n v="17.950464" u="1"/>
        <n v="13.12416" u="1"/>
        <n v="7.90272" u="1"/>
        <n v="30.657528" u="1"/>
        <n v="50.6128896" u="1"/>
        <n v="16.96464" u="1"/>
        <n v="29.887488" u="1"/>
        <n v="59.599008" u="1"/>
        <n v="45.101952" u="1"/>
        <n v="56.37744" u="1"/>
        <n v="64.368" u="1"/>
        <n v="41.48928" u="1"/>
        <n v="49.787136" u="1"/>
        <n v="37.340352" u="1"/>
        <n v="23.147208" u="1"/>
        <n v="2.54016" u="1"/>
        <n v="38.1024" u="1"/>
        <n v="20.194272" u="1"/>
        <n v="82.1376" u="1"/>
        <n v="62.8452" u="1"/>
        <n v="93.44808" u="1"/>
        <n v="130.2336" u="1"/>
        <n v="55.13508" u="1"/>
        <n v="43.3755" u="1"/>
        <n v="7.112448" u="1"/>
        <n v="11.76" u="1"/>
        <n v="12.1275" u="1"/>
        <n v="18.04572" u="1"/>
        <n v="6.519744" u="1"/>
        <n v="102.176256" u="1"/>
        <n v="32.969664" u="1"/>
        <n v="50.791104" u="1"/>
        <n v="53.31744" u="1"/>
        <n v="92.17296" u="1"/>
        <n v="76.8108" u="1"/>
        <n v="65.322576" u="1"/>
        <n v="39.07332" u="1"/>
        <n v="12.82032" u="1"/>
        <n v="58.26912" u="1"/>
        <n v="53.3232" u="1"/>
        <n v="22.977" u="1"/>
        <n v="10.50732" u="1"/>
        <n v="28.01952" u="1"/>
        <n v="33.623424" u="1"/>
        <n v="44.8471296" u="1"/>
        <n v="15.4054656" u="1"/>
        <n v="42.3650304" u="1"/>
        <n v="8.1841536" u="1"/>
        <n v="60.7606272" u="1"/>
        <n v="41.9537664" u="1"/>
        <n v="66.650688" u="1"/>
        <n v="32.550336" u="1"/>
        <n v="61.3548" u="1"/>
        <n v="155.0016" u="1"/>
        <n v="6.32016" u="1"/>
        <n v="22.572" u="1"/>
        <n v="25.6608" u="1"/>
        <n v="78.59712" u="1"/>
        <n v="72.828" u="1"/>
        <n v="87.3936" u="1"/>
        <n v="82.76688" u="1"/>
        <n v="239.76" u="1"/>
        <n v="386.975232" u="1"/>
        <n v="317.872512" u="1"/>
        <n v="23.31648" u="1"/>
        <n v="27.68832" u="1"/>
        <n v="2.655744" u="1"/>
        <n v="6.996864" u="1"/>
        <n v="13.993728" u="1"/>
        <n v="4.8964608" u="1"/>
        <n v="21.8592" u="1"/>
        <n v="93.21984" u="1"/>
        <n v="57.1748352" u="1"/>
        <n v="61.3057536" u="1"/>
        <n v="104.19552" u="1"/>
        <n v="62.918064" u="1"/>
        <n v="84.15792" u="1"/>
        <n v="35.4993408" u="1"/>
        <n v="31.1275008" u="1"/>
        <n v="41.969664" u="1"/>
        <n v="28.562688" u="1"/>
        <n v="71.8147584" u="1"/>
        <n v="150.7968" u="1"/>
        <n v="14.323392" u="1"/>
        <n v="114.701184" u="1"/>
        <n v="57.589056" u="1"/>
        <n v="26.15652" u="1"/>
        <n v="20.52" u="1"/>
        <n v="38.89872" u="1"/>
        <n v="47.52" u="1"/>
        <n v="6.48648" u="1"/>
        <n v="56.83392" u="1"/>
        <n v="58.1256" u="1"/>
        <n v="40.392" u="1"/>
        <n v="42.74688" u="1"/>
        <n v="62.517312" u="1"/>
        <n v="79.14852" u="1"/>
        <n v="76.90464" u="1"/>
        <n v="39.34656" u="1"/>
        <n v="48.438" u="1"/>
        <n v="36.19728" u="1"/>
        <n v="10.3761" u="1"/>
        <n v="21.978" u="1"/>
        <n v="23.5224" u="1"/>
        <n v="19.1565" u="1"/>
        <n v="45.17568" u="1"/>
        <n v="40.512384" u="1"/>
        <n v="104.341248" u="1"/>
        <n v="42.406848" u="1"/>
        <n v="92.123136" u="1"/>
        <n v="414.61632" u="1"/>
        <n v="290.231424" u="1"/>
        <n v="12.59496" u="1"/>
        <n v="18.62784" u="1"/>
        <n v="11.85408" u="1"/>
        <n v="63.06048" u="1"/>
        <n v="15.261696" u="1"/>
        <n v="57.946752" u="1"/>
        <n v="24.81516" u="1"/>
        <n v="2.964" u="1"/>
        <n v="1.36344" u="1"/>
        <n v="12.56736" u="1"/>
        <n v="10.1945088" u="1"/>
        <n v="38.74176" u="1"/>
        <n v="104.92416" u="1"/>
        <n v="52.753536" u="1"/>
        <n v="12.192768" u="1"/>
        <n v="44.301312" u="1"/>
        <n v="54.5605632" u="1"/>
        <n v="29.728512" u="1"/>
        <n v="38.472192" u="1"/>
        <n v="70.91712" u="1"/>
        <n v="35.411904" u="1"/>
        <n v="68.85648" u="1"/>
        <n v="11.14074" u="1"/>
        <n v="12.303252" u="1"/>
        <n v="35.133696" u="1"/>
        <n v="19.762704" u="1"/>
        <n v="35.19" u="1"/>
        <n v="72.43344" u="1"/>
        <n v="39.2472" u="1"/>
        <n v="35.9073792" u="1"/>
        <n v="46.63296" u="1"/>
        <n v="23.721984" u="1"/>
        <n v="56.6721792" u="1"/>
        <n v="98.2646784" u="1"/>
        <n v="46.8292608" u="1"/>
        <n v="58.60512" u="1"/>
        <n v="64.842624" u="1"/>
        <n v="67.96224" u="1"/>
        <n v="46.232208" u="1"/>
        <n v="60.7916736" u="1"/>
        <n v="35.4144" u="1"/>
        <n v="27.2412" u="1"/>
        <n v="29.465856" u="1"/>
        <n v="12.59388" u="1"/>
        <n v="36.16704" u="1"/>
        <n v="32.184" u="1"/>
        <n v="63.93816" u="1"/>
        <n v="28.09404" u="1"/>
        <n v="22.70928" u="1"/>
        <n v="62.11656" u="1"/>
        <n v="78.14664" u="1"/>
        <n v="21.46181184" u="1"/>
        <n v="10.3278672" u="1"/>
        <n v="48.3646464" u="1"/>
        <n v="4.879139328" u="1"/>
        <n v="38.7504" u="1"/>
        <n v="14.04702" u="1"/>
        <n v="24.219" u="1"/>
        <n v="20.34396" u="1"/>
        <n v="20.95632" u="1"/>
        <n v="7.62048" u="1"/>
        <n v="20.32128" u="1"/>
        <n v="87.17184" u="1"/>
        <n v="48.48768" u="1"/>
        <n v="61.73568" u="1"/>
        <n v="412.3872" u="1"/>
        <n v="1.885984128" u="1"/>
        <n v="92.842848" u="1"/>
        <n v="5.86184256" u="1"/>
        <n v="2.72688" u="1"/>
        <n v="27.400464" u="1"/>
        <n v="67.721472" u="1"/>
        <n v="45.3212928" u="1"/>
        <n v="34.6421376" u="1"/>
        <n v="45.467136" u="1"/>
        <n v="26.1144576" u="1"/>
        <n v="278.97408" u="1"/>
        <n v="107.44272" u="1"/>
        <n v="65.03112" u="1"/>
        <n v="24.1325568" u="1"/>
        <n v="177.05952" u="1"/>
        <n v="231.952896" u="1"/>
        <n v="39.3031296" u="1"/>
        <n v="40.2696" u="1"/>
        <n v="45.907344" u="1"/>
        <n v="13.950144" u="1"/>
        <n v="23.831496" u="1"/>
        <n v="20.925216" u="1"/>
        <n v="59.01984" u="1"/>
        <n v="31.878" u="1"/>
        <n v="41.8968" u="1"/>
        <n v="15.50016" u="1"/>
        <n v="11.88" u="1"/>
        <n v="39.638016" u="1"/>
        <n v="99.09504" u="1"/>
        <n v="51.587712" u="1"/>
        <n v="20.631744" u="1"/>
        <n v="18.966528" u="1"/>
        <n v="74.233152" u="1"/>
        <n v="37.767744" u="1"/>
        <n v="53.9167104" u="1"/>
        <n v="32.232816" u="1"/>
        <n v="54.8856" u="1"/>
        <n v="55.484352" u="1"/>
        <n v="69.455232" u="1"/>
        <n v="271.43424" u="1"/>
        <n v="86.70816" u="1"/>
        <n v="24.29028" u="1"/>
        <n v="62.1831168" u="1"/>
        <n v="78.962688" u="1"/>
        <n v="52.641792" u="1"/>
        <n v="23.84046" u="1"/>
        <n v="61.0315776" u="1"/>
        <n v="41.143536" u="1"/>
        <n v="58.1047488" u="1"/>
        <n v="53.6928" u="1"/>
        <n v="27.51408" u="1"/>
        <n v="22.28148" u="1"/>
        <n v="35.08596" u="1"/>
        <n v="33.02208" u="1"/>
        <n v="25.268256" u="1"/>
        <n v="38.916" u="1"/>
        <n v="69.552" u="1"/>
        <n v="44.712" u="1"/>
        <n v="45.684576" u="1"/>
        <n v="56.5213824" u="1"/>
        <n v="35.060256" u="1"/>
        <n v="11.352" u="1"/>
        <n v="20.4336" u="1"/>
        <n v="25.2132048" u="1"/>
        <n v="13.81416624" u="1"/>
        <n v="26.2144512" u="1"/>
        <n v="14.8366512" u="1"/>
        <n v="19.8428832" u="1"/>
        <n v="14.304" u="1"/>
        <n v="22.9632" u="1"/>
        <n v="37.88928" u="1"/>
        <n v="18.37056" u="1"/>
        <n v="13.77792" u="1"/>
        <n v="13.263264" u="1"/>
        <n v="69.263712" u="1"/>
        <n v="48.3372288" u="1"/>
        <n v="53.053056" u="1"/>
        <n v="35.368704" u="1"/>
        <n v="49.838976" u="1"/>
        <n v="41.313888" u="1"/>
        <n v="62.954496" u="1"/>
        <n v="32.460912" u="1"/>
        <n v="32.64624" u="1"/>
        <n v="24.35454" u="1"/>
        <n v="37.9134" u="1"/>
        <n v="84.30912" u="1"/>
        <n v="72.930816" u="1"/>
        <n v="46.60992" u="1"/>
        <n v="11.529504" u="1"/>
        <n v="23.4837792" u="1"/>
        <n v="38.229408" u="1"/>
        <n v="5.0972544" u="1"/>
        <n v="13.6381896" u="1"/>
        <n v="26.5785408" u="1"/>
        <n v="14.563584" u="1"/>
        <n v="19.114704" u="1"/>
        <n v="1.78403904" u="1"/>
        <n v="41.870304" u="1"/>
        <n v="39.0789504" u="1"/>
        <n v="11.21395968" u="1"/>
        <n v="36.40896" u="1"/>
        <n v="108.573696" u="1"/>
        <n v="28.740096" u="1"/>
        <n v="110.968704" u="1"/>
        <n v="138.910464" u="1"/>
        <n v="39.052944" u="1"/>
        <n v="57.3987456" u="1"/>
        <n v="42.4019904" u="1"/>
        <n v="41.3924192" u="1"/>
        <n v="58.5551296" u="1"/>
        <n v="59.5647008" u="1"/>
        <n v="59.529888" u="1"/>
        <n v="40.777344" u="1"/>
        <n v="20.00376" u="1"/>
        <n v="55.24848" u="1"/>
        <n v="49.025088" u="1"/>
        <n v="7.43184" u="1"/>
        <n v="3.564288" u="1"/>
        <n v="8.91072" u="1"/>
        <n v="60.67584" u="1"/>
        <n v="4.84239168" u="1"/>
        <n v="23.059008" u="1"/>
        <n v="19.6608384" u="1"/>
        <n v="13.54752" u="1"/>
        <n v="10.3130496" u="1"/>
        <n v="18.789624" u="1"/>
        <n v="27.6163776" u="1"/>
        <n v="14.419944" u="1"/>
        <n v="11.390544" u="1"/>
        <n v="12.886272" u="1"/>
        <n v="21.514248" u="1"/>
        <n v="61.072704" u="1"/>
        <n v="24.984288" u="1"/>
        <n v="12.359952" u="1"/>
        <n v="27.092016" u="1"/>
        <n v="13.982976" u="1"/>
        <n v="43.690752" u="1"/>
        <n v="106.99776" u="1"/>
        <n v="92.13696" u="1"/>
        <n v="50.1552" u="1"/>
        <n v="28.42128" u="1"/>
        <n v="14.46984" u="1"/>
        <n v="30.947616" u="1"/>
        <n v="45.4857984" u="1"/>
        <n v="23.750496" u="1"/>
        <n v="18.792" u="1"/>
        <n v="22.2372" u="1"/>
        <n v="25.58976" u="1"/>
        <n v="97.241088" u="1"/>
        <n v="26.815536" u="1"/>
        <n v="60.87118464" u="1"/>
        <n v="50.6194304" u="1"/>
        <n v="67.8760544" u="1"/>
        <n v="67.836384" u="1"/>
        <n v="56.89152" u="1"/>
        <n v="44.3502528" u="1"/>
        <n v="56.0552832" u="1"/>
        <n v="40.806528" u="1"/>
        <n v="55.840512" u="1"/>
        <n v="21.31272" u="1"/>
        <n v="56.296296" u="1"/>
        <n v="63.8024688" u="1"/>
        <n v="51.819264" u="1"/>
        <n v="5.334336" u="1"/>
        <n v="1.9559232" u="1"/>
        <n v="8.45582976" u="1"/>
        <n v="29.71584" u="1"/>
        <n v="34.59456" u="1"/>
        <n v="31.93344" u="1"/>
        <n v="8.382528" u="1"/>
        <n v="10.2465" u="1"/>
        <n v="49.1832" u="1"/>
        <n v="52.272" u="1"/>
        <n v="56.575584" u="1"/>
        <n v="36.425376" u="1"/>
        <n v="28.481544" u="1"/>
        <n v="38.316096" u="1"/>
        <n v="56.3157504" u="1"/>
        <n v="47.9808" u="1"/>
        <n v="20.60604" u="1"/>
        <n v="72.176832" u="1"/>
        <n v="47.52384" u="1"/>
        <n v="3.874816" u="1"/>
        <n v="11.8164" u="1"/>
        <n v="14.07648" u="1"/>
        <n v="44.2728" u="1"/>
        <n v="4.84352" u="1"/>
        <n v="17.294256" u="1"/>
        <n v="18.9326592" u="1"/>
        <n v="11.4081408" u="1"/>
        <n v="19.418112" u="1"/>
        <n v="28.0348992" u="1"/>
        <n v="36.6912" u="1"/>
        <n v="2.502528" u="1"/>
        <n v="8.04384" u="1"/>
        <n v="8.297856" u="1"/>
        <n v="46.2672" u="1"/>
        <n v="19.6001568" u="1"/>
        <n v="21.845376" u="1"/>
        <n v="23.1768" u="1"/>
        <n v="37.14984" u="1"/>
        <n v="41.023584" u="1"/>
        <n v="7.048944" u="1"/>
        <n v="56.88144" u="1"/>
        <n v="70.85232" u="1"/>
        <n v="111.456" u="1"/>
        <n v="49.932288" u="1"/>
        <n v="49.04064" u="1"/>
        <n v="26.74944" u="1"/>
        <n v="24.463296" u="1"/>
        <n v="55.53160704" u="1"/>
        <n v="28.514304" u="1"/>
        <n v="104.049792" u="1"/>
        <n v="79.567488" u="1"/>
        <n v="53.8610688" u="1"/>
        <n v="87.728256" u="1"/>
        <n v="167.9328" u="1"/>
        <n v="50.03712" u="1"/>
        <n v="26.2752" u="1"/>
        <n v="42.8468544" u="1"/>
        <n v="36.24264" u="1"/>
        <n v="58.6325376" u="1"/>
        <n v="3.762612" u="1"/>
        <n v="3.873744" u="1"/>
        <n v="18.41616" u="1"/>
        <n v="27.433728" u="1"/>
        <n v="41.531616" u="1"/>
        <n v="30.100896" u="1"/>
        <n v="26.925696" u="1"/>
        <n v="1.862784" u="1"/>
        <n v="7.747488" u="1"/>
        <n v="29.9376" u="1"/>
        <n v="3.937248" u="1"/>
        <n v="57.915648" u="1"/>
        <n v="14.866992" u="1"/>
        <n v="20.3890176" u="1"/>
        <n v="31.85784" u="1"/>
        <n v="29.622528" u="1"/>
        <n v="11.089872" u="1"/>
        <n v="10.78182" u="1"/>
        <n v="25.1791488" u="1"/>
        <n v="25.302576" u="1"/>
        <n v="5.3738496" u="1"/>
        <n v="8.975232" u="1"/>
        <n v="18.6864" u="1"/>
        <n v="23.76" u="1"/>
        <n v="14.2506" u="1"/>
        <n v="16.443" u="1"/>
        <n v="108.39744" u="1"/>
        <n v="50.71248" u="1"/>
        <n v="25.204608" u="1"/>
        <n v="55.246464" u="1"/>
        <n v="60.6477312" u="1"/>
        <n v="120.911616" u="1"/>
        <n v="62.135136" u="1"/>
        <n v="61.295472" u="1"/>
        <n v="48.26304" u="1"/>
        <n v="18.035136" u="1"/>
        <n v="52.7308992" u="1"/>
        <n v="78.36864" u="1"/>
        <n v="18.2592" u="1"/>
        <n v="28.13664" u="1"/>
        <n v="24.79008" u="1"/>
        <n v="37.58496" u="1"/>
        <n v="15.7856832" u="1"/>
        <n v="47.8939776" u="1"/>
        <n v="48.32352" u="1"/>
        <n v="34.363392" u="1"/>
        <n v="25.94592" u="1"/>
        <n v="32.514048" u="1"/>
        <n v="9.0091008" u="1"/>
        <n v="3.5117712" u="1"/>
        <n v="3.6154944" u="1"/>
        <n v="53.34336" u="1"/>
        <n v="39.118464" u="1"/>
        <n v="25.6048128" u="1"/>
        <n v="38.7628416" u="1"/>
        <n v="28.0941696" u="1"/>
        <n v="25.1306496" u="1"/>
        <n v="35.498736" u="1"/>
        <n v="39.2003136" u="1"/>
        <n v="6.7356576" u="1"/>
        <n v="12.3904" u="1"/>
        <n v="19.712" u="1"/>
        <n v="33.8688" u="1"/>
        <n v="6.265728" u="1"/>
        <n v="3.471552" u="1"/>
        <n v="3.5872704" u="1"/>
        <n v="16.779168" u="1"/>
        <n v="27.772416" u="1"/>
        <n v="52.7675904" u="1"/>
        <n v="26.5573728" u="1"/>
        <n v="38.187072" u="1"/>
        <n v="16.892064" u="1"/>
        <n v="56.010528" u="1"/>
        <n v="19.53666" u="1"/>
        <n v="25.45686" u="1"/>
        <n v="35.994816" u="1"/>
        <n v="77.673024" u="1"/>
        <n v="33.15312" u="1"/>
        <n v="7.888608" u="1"/>
        <n v="21.23856" u="1"/>
        <n v="27.761832" u="1"/>
        <n v="19.569816" u="1"/>
        <n v="7.6458816" u="1"/>
        <n v="15.048" u="1"/>
        <n v="5.9136" u="1"/>
        <n v="15.84" u="1"/>
        <n v="21.12" u="1"/>
        <n v="40.4928" u="1"/>
        <n v="167.832" u="1"/>
        <n v="25.704" u="1"/>
        <n v="42.84" u="1"/>
        <n v="15.41371776" u="1"/>
        <n v="21.6260352" u="1"/>
        <n v="35.70336" u="1"/>
        <n v="6.28379136" u="1"/>
        <n v="19.008" u="1"/>
        <n v="46.2528" u="1"/>
        <n v="26.928" u="1"/>
        <n v="3.4281576" u="1"/>
        <n v="3.5294112" u="1"/>
        <n v="34.3080144" u="1"/>
        <n v="28.8772176" u="1"/>
        <n v="14.6797312" u="1"/>
        <n v="20.207616" u="1"/>
        <n v="34.0032" u="1"/>
        <n v="5.9845632" u="1"/>
        <n v="23.40576" u="1"/>
        <n v="13.37472" u="1"/>
        <n v="40.352832" u="1"/>
        <n v="50.409216" u="1"/>
        <n v="47.226816" u="1"/>
        <n v="65.34528" u="1"/>
        <n v="188.084736" u="1"/>
        <n v="85.9815936" u="1"/>
        <n v="41.7113088" u="1"/>
        <n v="58.856448" u="1"/>
        <n v="30.647736" u="1"/>
        <n v="4.773384" u="1"/>
        <n v="118.719744" u="1"/>
        <n v="59.8650624" u="1"/>
        <n v="29.364192" u="1"/>
        <n v="34.100352" u="1"/>
        <n v="11.832912" u="1"/>
        <n v="39.744" u="1"/>
        <n v="84.7872" u="1"/>
        <n v="99.36" u="1"/>
        <n v="49.900032" u="1"/>
        <n v="11.69532" u="1"/>
        <n v="29.9400192" u="1"/>
        <n v="15.59376" u="1"/>
        <n v="10.450944" u="1"/>
        <n v="59.457024" u="1"/>
        <n v="32.351616" u="1"/>
        <n v="3.7933056" u="1"/>
        <n v="29.58228" u="1"/>
        <n v="7.433496" u="1"/>
        <n v="27.30672" u="1"/>
        <n v="7.2211104" u="1"/>
        <n v="26.6409" u="1"/>
        <n v="26.04888" u="1"/>
        <n v="34.33716" u="1"/>
        <n v="83.356416" u="1"/>
        <n v="18.3222" u="1"/>
        <n v="20.358" u="1"/>
        <n v="34.52544" u="1"/>
        <n v="63.03744" u="1"/>
        <n v="14.5152" u="1"/>
        <n v="24.966144" u="1"/>
        <n v="20.77992" u="1"/>
        <n v="56.4254208" u="1"/>
        <n v="64.654128" u="1"/>
        <n v="13.9944" u="1"/>
        <n v="50.8276608" u="1"/>
        <n v="53.0667648" u="1"/>
        <n v="35.825664" u="1"/>
        <n v="21.40992" u="1"/>
        <n v="30.9672" u="1"/>
        <n v="21.2179968" u="1"/>
        <n v="35.223552" u="1"/>
        <n v="3.7044" u="1"/>
        <n v="17.78112" u="1"/>
        <n v="55.4770944" u="1"/>
        <n v="36.451296" u="1"/>
        <n v="25.3677312" u="1"/>
        <n v="3.6162" u="1"/>
        <n v="17.35776" u="1"/>
        <n v="28.640304" u="1"/>
        <n v="54.1562112" u="1"/>
        <n v="35.583408" u="1"/>
        <n v="53.62344" u="1"/>
        <n v="70.095168" u="1"/>
        <n v="94.7232" u="1"/>
        <n v="139.71672" u="1"/>
        <n v="35.7179328" u="1"/>
        <n v="29.127168" u="1"/>
        <n v="11.0440512" u="1"/>
        <n v="191.9232" u="1"/>
        <n v="43.502592" u="1"/>
        <n v="61.415424" u="1"/>
        <n v="65.80224" u="1"/>
        <n v="35.4816" u="1"/>
        <n v="72.4464" u="1"/>
        <n v="10.86696" u="1"/>
        <n v="36.2232" u="1"/>
        <n v="70.5729024" u="1"/>
        <n v="49.00896" u="1"/>
        <n v="49.5161856" u="1"/>
        <n v="64.3182624" u="1"/>
        <n v="10.8864" u="1"/>
        <n v="33.6996" u="1"/>
        <n v="15.153936" u="1"/>
        <n v="14.224896" u="1"/>
        <n v="24.6564864" u="1"/>
        <n v="44.4912" u="1"/>
        <n v="15.2832" u="1"/>
        <n v="42.0288" u="1"/>
        <n v="8.1192" u="1"/>
        <n v="60.2784" u="1"/>
        <n v="41.6208" u="1"/>
        <n v="16.003008" u="1"/>
        <n v="90.889344" u="1"/>
        <n v="82.6914816" u="1"/>
        <n v="60.592896" u="1"/>
        <n v="40.395264" u="1"/>
        <n v="64.43136" u="1"/>
        <n v="8.0883" u="1"/>
        <n v="46.827" u="1"/>
        <n v="13.6224" u="1"/>
        <n v="19.5822" u="1"/>
        <n v="14.43232" u="1"/>
        <n v="24.62208" u="1"/>
        <n v="20.2752" u="1"/>
        <n v="22.704" u="1"/>
        <n v="0.9580032" u="1"/>
        <n v="7.281792" u="1"/>
        <n v="45.9793152" u="1"/>
        <n v="61.8732" u="1"/>
        <n v="109.296" u="1"/>
        <n v="161.2116" u="1"/>
        <n v="38.90592" u="1"/>
        <n v="21.141" u="1"/>
        <n v="75.58272" u="1"/>
        <n v="73.6848" u="1"/>
        <n v="38.5968" u="1"/>
        <n v="32.01264" u="1"/>
        <n v="55.17072" u="1"/>
        <n v="26.73396" u="1"/>
        <n v="36.95076" u="1"/>
        <n v="32.7888" u="1"/>
        <n v="92.9016" u="1"/>
        <n v="13.1967" u="1"/>
        <n v="24.86088" u="1"/>
        <n v="18.1632" u="1"/>
        <n v="42.3936" u="1"/>
        <n v="100.6848" u="1"/>
        <n v="34.4088" u="1"/>
        <n v="164.00610432" u="1"/>
        <n v="19.5048" u="1"/>
        <n v="48.48336" u="1"/>
        <n v="25.0776" u="1"/>
        <n v="14.21064" u="1"/>
        <n v="41.499648" u="1"/>
        <n v="39.481344" u="1"/>
        <n v="56.5899264" u="1"/>
        <n v="62.512128" u="1"/>
        <n v="14.50848" u="1"/>
        <n v="20.40192" u="1"/>
        <n v="2.816" u="1"/>
        <n v="14.06976" u="1"/>
        <n v="18.304" u="1"/>
        <n v="40.50816" u="1"/>
        <n v="15.38784" u="1"/>
        <n v="44.9856" u="1"/>
        <n v="23.6544" u="1"/>
        <n v="39.6857664" u="1"/>
        <n v="28.7630784" u="1"/>
        <n v="64.5136128" u="1"/>
        <n v="73.958976" u="1"/>
        <n v="22.415616" u="1"/>
        <n v="2.83824" u="1"/>
        <n v="11.35296" u="1"/>
        <n v="7.068672" u="1"/>
        <n v="519.837696" u="1"/>
        <n v="19.740672" u="1"/>
        <n v="12.844656" u="1"/>
        <n v="14.531328" u="1"/>
        <n v="12.363624" u="1"/>
        <n v="19.7568" u="1"/>
        <n v="14.055552" u="1"/>
        <n v="21.385728" u="1"/>
        <n v="109.824" u="1"/>
        <n v="76.032" u="1"/>
        <n v="46.4508" u="1"/>
        <n v="28.90272" u="1"/>
        <n v="38.812224" u="1"/>
        <n v="98.01792" u="1"/>
        <n v="91.483392" u="1"/>
        <n v="45.60624" u="1"/>
        <n v="28.377216" u="1"/>
        <n v="38.1065472" u="1"/>
        <n v="38.34432" u="1"/>
        <n v="59.222016" u="1"/>
        <n v="51.499392" u="1"/>
        <n v="55.417824" u="1"/>
        <n v="12.7628928" u="1"/>
        <n v="38.7227904" u="1"/>
        <n v="27.783168" u="1"/>
        <n v="30.38784" u="1"/>
        <n v="16.23636" u="1"/>
        <n v="22.733568" u="1"/>
        <n v="38.2536" u="1"/>
        <n v="6.412032" u="1"/>
        <n v="12.9536" u="1"/>
        <n v="39.05496" u="1"/>
        <n v="33.5016" u="1"/>
        <n v="57.7368" u="1"/>
        <n v="27.9774" u="1"/>
        <n v="38.6694" u="1"/>
        <n v="34.71552" u="1"/>
        <n v="24.385536" u="1"/>
        <n v="6.0850944" u="1"/>
        <n v="85.688064" u="1"/>
        <n v="79.9755264" u="1"/>
        <n v="19.1245824" u="1"/>
        <n v="37.25568" u="1"/>
        <n v="26.9892" u="1"/>
        <n v="17.749368" u="1"/>
        <n v="3.640896" u="1"/>
        <n v="5.9467968" u="1"/>
        <n v="10.2855312" u="1"/>
        <n v="11.088" u="1"/>
        <n v="36.02016" u="1"/>
        <n v="99.677952" u="1"/>
        <n v="49.110336" u="1"/>
        <n v="38.836224" u="1"/>
        <n v="18.216" u="1"/>
        <n v="13.9392" u="1"/>
        <n v="12.936" u="1"/>
        <n v="106.8052608" u="1"/>
        <n v="114.434208" u="1"/>
        <n v="61.758144" u="1"/>
        <n v="40.86936" u="1"/>
        <n v="20.43468" u="1"/>
        <n v="72.211104" u="1"/>
        <n v="54.4102272" u="1"/>
        <n v="27.5664384" u="1"/>
        <n v="64.157184" u="1"/>
        <n v="62.14656" u="1"/>
        <n v="3.168" u="1"/>
        <n v="15.82848" u="1"/>
        <n v="10.4544" u="1"/>
        <n v="43.4808" u="1"/>
        <n v="35.64" u="1"/>
        <n v="19.4304" u="1"/>
        <n v="42.15456" u="1"/>
        <n v="98.70336" u="1"/>
        <n v="31.61592" u="1"/>
        <n v="74.02752" u="1"/>
        <n v="1.6990848" u="1"/>
        <n v="42.780528" u="1"/>
        <n v="39.9284928" u="1"/>
        <n v="5.3399808" u="1"/>
        <n v="14.108472" u="1"/>
        <n v="1.5876" u="1"/>
        <n v="0.975936" u="1"/>
        <n v="11.74656" u="1"/>
        <n v="16.5146976" u="1"/>
        <n v="11.221056" u="1"/>
        <n v="48.3166656" u="1"/>
        <n v="20.6976" u="1"/>
        <n v="15.5232" u="1"/>
        <n v="1.400256" u="1"/>
        <n v="11.410944" u="1"/>
        <n v="91.574784" u="1"/>
        <n v="59.913" u="1"/>
        <n v="100.2456" u="1"/>
        <n v="97.16112" u="1"/>
        <n v="60.4044" u="1"/>
        <n v="70.1568" u="1"/>
        <n v="25.292736" u="1"/>
        <n v="150.282" u="1"/>
        <n v="95.08752" u="1"/>
        <n v="20.203776" u="1"/>
        <n v="33.0107904" u="1"/>
        <n v="53.2998144" u="1"/>
        <n v="23.7984768" u="1"/>
        <n v="57.028608" u="1"/>
        <n v="14.0781312" u="1"/>
        <n v="28.31808" u="1"/>
        <n v="37.41696" u="1"/>
        <n v="63.756" u="1"/>
        <n v="30.2598912" u="1"/>
        <n v="15.777216" u="1"/>
        <n v="29.733984" u="1"/>
        <n v="7.10976" u="1"/>
        <n v="32.5632" u="1"/>
        <n v="130.3164" u="1"/>
        <n v="8.1408" u="1"/>
        <n v="1.77744" u="1"/>
        <n v="98.086464" u="1"/>
        <n v="38.1241728" u="1"/>
        <n v="79.586496" u="1"/>
        <n v="171.291456" u="1"/>
        <n v="59.4482112" u="1"/>
        <n v="27.3730464" u="1"/>
        <n v="14.8512" u="1"/>
        <n v="63.9744" u="1"/>
        <n v="5.44896" u="1"/>
        <n v="26.468736" u="1"/>
        <n v="21.34176" u="1"/>
        <n v="17.028" u="1"/>
        <n v="24.17976" u="1"/>
        <n v="6.35712" u="1"/>
        <n v="5.7024" u="1"/>
        <n v="27.69984" u="1"/>
        <n v="25.542" u="1"/>
        <n v="18.659592" u="1"/>
        <n v="13.65336" u="1"/>
        <n v="13.1072256" u="1"/>
        <n v="10.31616" u="1"/>
        <n v="10.0296" u="1"/>
        <n v="23.422464" u="1"/>
        <n v="23.53728" u="1"/>
        <n v="20.88768" u="1"/>
        <n v="24.4068" u="1"/>
        <n v="29.973888" u="1"/>
        <n v="52.09344" u="1"/>
        <n v="89.381376" u="1"/>
        <n v="8.514" u="1"/>
        <n v="8.9397" u="1"/>
        <n v="99.8844" u="1"/>
        <n v="51.36912" u="1"/>
        <n v="29.1456" u="1"/>
        <n v="47.3570496" u="1"/>
        <n v="39.18432" u="1"/>
        <n v="49.540176" u="1"/>
        <n v="17.3745" u="1"/>
        <n v="59.8752" u="1"/>
        <n v="28.3338" u="1"/>
        <n v="39.3822" u="1"/>
        <n v="13.349952" u="1"/>
        <n v="81.088128" u="1"/>
        <n v="60.867072" u="1"/>
        <n v="57.56256" u="1"/>
        <n v="30.0564" u="1"/>
        <n v="11.907" u="1"/>
        <n v="24.13152" u="1"/>
        <n v="7.26624" u="1"/>
        <n v="77.72544" u="1"/>
        <n v="39.42144" u="1"/>
        <n v="31.72608" u="1"/>
        <n v="60.54912" u="1"/>
        <n v="21.609" u="1"/>
        <n v="54.19008" u="1"/>
        <n v="29.35296" u="1"/>
        <n v="19.072368" u="1"/>
        <n v="45.341856" u="1"/>
        <n v="33.1387392" u="1"/>
        <n v="52.997328" u="1"/>
        <n v="52.5595392" u="1"/>
        <n v="26.12736" u="1"/>
        <n v="57.3585408" u="1"/>
        <n v="26.23104" u="1"/>
        <n v="97.886712" u="1"/>
        <n v="50.3417376" u="1"/>
        <n v="29.8123056" u="1"/>
        <n v="117.9648" u="1"/>
        <n v="55.296" u="1"/>
        <n v="24.33024" u="1"/>
        <n v="88.4736" u="1"/>
        <n v="65.175552" u="1"/>
        <n v="64.75788" u="1"/>
        <n v="71.807472" u="1"/>
        <n v="60.440688" u="1"/>
        <n v="7.7616" u="1"/>
        <n v="36.965208" u="1"/>
        <n v="22.9376448" u="1"/>
        <n v="29.026032" u="1"/>
        <n v="30.037392" u="1"/>
        <n v="8.495424" u="1"/>
        <n v="20.26134" u="1"/>
        <n v="56.068848" u="1"/>
        <n v="27.05076" u="1"/>
        <n v="39.664128" u="1"/>
        <n v="14.28" u="1"/>
        <n v="45.696" u="1"/>
        <n v="59.4048" u="1"/>
        <n v="91.80864" u="1"/>
        <n v="24.576048" u="1"/>
        <n v="15.03684" u="1"/>
        <n v="60.14736" u="1"/>
        <n v="60.91848" u="1"/>
        <n v="22.932" u="1"/>
        <n v="55.5408" u="1"/>
        <n v="117.644352" u="1"/>
        <n v="41.880384" u="1"/>
        <n v="101.719296" u="1"/>
        <n v="65.7542592" u="1"/>
        <n v="48.117888" u="1"/>
        <n v="91.300608" u="1"/>
        <n v="60.7025664" u="1"/>
        <n v="37.939104" u="1"/>
        <n v="58.8930048" u="1"/>
        <n v="61.8541056" u="1"/>
        <n v="11.9952" u="1"/>
        <n v="53.80704" u="1"/>
        <n v="48.66624" u="1"/>
        <n v="156.30336" u="1"/>
        <n v="80.73216" u="1"/>
        <n v="101.74464" u="1"/>
        <n v="92.749824" u="1"/>
        <n v="11.0682" u="1"/>
        <n v="17.8794" u="1"/>
        <n v="17.4537" u="1"/>
        <n v="23.15808" u="1"/>
        <n v="16.4604" u="1"/>
        <n v="28.216944" u="1"/>
        <n v="25.486272" u="1"/>
        <n v="8.0706528" u="1"/>
        <n v="16.236" u="1"/>
        <n v="5.57568" u="1"/>
        <n v="26.208" u="1"/>
        <n v="156.87144" u="1"/>
        <n v="69.4761984" u="1"/>
        <n v="47.341056" u="1"/>
        <n v="106.92864" u="1"/>
        <n v="108.29952" u="1"/>
        <n v="32.099328" u="1"/>
        <n v="60.880896" u="1"/>
        <n v="130.507776" u="1"/>
        <n v="75.489792" u="1"/>
        <n v="38.035008" u="1"/>
        <n v="66.1022208" u="1"/>
        <n v="132.7104" u="1"/>
        <n v="59.71968" u="1"/>
        <n v="23.445504" u="1"/>
        <n v="92.89728" u="1"/>
        <n v="66.428928" u="1"/>
        <n v="29.7" u="1"/>
        <n v="48.8376" u="1"/>
        <n v="47.5524" u="1"/>
        <n v="57.834" u="1"/>
        <n v="27.77112" u="1"/>
        <n v="2.9733984" u="1"/>
        <n v="13.198248" u="1"/>
        <n v="15.444" u="1"/>
        <n v="34.990704" u="1"/>
        <n v="24.44904" u="1"/>
        <n v="9.779616" u="1"/>
        <n v="55.15776" u="1"/>
        <n v="53.70624" u="1"/>
        <n v="35.92512" u="1"/>
        <n v="46.44864" u="1"/>
        <n v="23.5872" u="1"/>
        <n v="58.78656" u="1"/>
        <n v="151.257024" u="1"/>
        <n v="104.7900672" u="1"/>
        <n v="112.275072" u="1"/>
        <n v="20.04912" u="1"/>
        <n v="45.0059904" u="1"/>
        <n v="61.826688" u="1"/>
        <n v="30.9270528" u="1"/>
        <n v="19.312272" u="1"/>
        <n v="55.0819584" u="1"/>
        <n v="6.3814464" u="1"/>
        <n v="82.57536" u="1"/>
        <n v="51.6096" u="1"/>
        <n v="22.1184" u="1"/>
        <n v="104.14656" u="1"/>
        <n v="96.52608" u="1"/>
        <n v="66.350592" u="1"/>
        <n v="42.711552" u="1"/>
        <n v="14.213376" u="1"/>
        <n v="39.430656" u="1"/>
        <n v="7.794432" u="1"/>
        <n v="58.4183808" u="1"/>
        <n v="39.955968" u="1"/>
        <n v="39.672" u="1"/>
        <n v="39.9456" u="1"/>
        <n v="26.3358144" u="1"/>
        <n v="13.1679072" u="1"/>
        <n v="10.012464" u="1"/>
        <n v="18.4472064" u="1"/>
        <n v="26.3934" u="1"/>
        <n v="18.7308" u="1"/>
        <n v="14.4738" u="1"/>
        <n v="14.8176" u="1"/>
        <n v="21.73248" u="1"/>
        <n v="8.692992" u="1"/>
        <n v="77.4144" u="1"/>
        <n v="20.736" u="1"/>
        <n v="61.10208" u="1"/>
        <n v="51.682176" u="1"/>
        <n v="27.58536" u="1"/>
        <n v="14.38866" u="1"/>
        <n v="62.205696" u="1"/>
        <n v="86.6533248" u="1"/>
        <n v="50.105664" u="1"/>
        <n v="33.15816" u="1"/>
        <n v="15.514744" u="1"/>
        <n v="21.7231872" u="1"/>
        <n v="36.55344" u="1"/>
        <n v="10.7223424" u="1"/>
        <n v="21.115836" u="1"/>
        <n v="59.941728" u="1"/>
        <n v="44.9100288" u="1"/>
        <n v="51.202368" u="1"/>
        <n v="36.142848" u="1"/>
        <n v="34.751808" u="1"/>
        <n v="43.662528" u="1"/>
        <n v="35.505792" u="1"/>
        <n v="13.50756" u="1"/>
        <n v="50.494752" u="1"/>
        <n v="14.69424" u="1"/>
        <n v="32.72724" u="1"/>
        <n v="50.166864" u="1"/>
        <n v="93.768192" u="1"/>
        <n v="58.2349824" u="1"/>
        <n v="30.433536" u="1"/>
        <n v="79.7121024" u="1"/>
        <n v="112.8508416" u="1"/>
        <n v="45.430704" u="1"/>
        <n v="61.278624" u="1"/>
        <n v="62.29872" u="1"/>
        <n v="37.836288" u="1"/>
        <n v="3.746736" u="1"/>
        <n v="18.797184" u="1"/>
        <n v="2.413152" u="1"/>
        <n v="12.27744" u="1"/>
        <n v="38.864448" u="1"/>
        <n v="58.296672" u="1"/>
        <n v="15.990048" u="1"/>
        <n v="44.359488" u="1"/>
        <n v="65.7206784" u="1"/>
        <n v="23.413104" u="1"/>
        <n v="64.7906688" u="1"/>
        <n v="31.258656" u="1"/>
        <n v="34.97472" u="1"/>
        <n v="67.356576" u="1"/>
        <n v="2.015496" u="1"/>
        <n v="2.60064" u="1"/>
        <n v="1.473696" u="1"/>
        <n v="6.45408" u="1"/>
        <n v="20.66688" u="1"/>
        <n v="6.60192" u="1"/>
        <n v="100.896768" u="1"/>
        <n v="42.49728" u="1"/>
        <n v="89.019" u="1"/>
        <n v="24.1623" u="1"/>
        <n v="11.8881" u="1"/>
        <n v="15.995232" u="1"/>
        <n v="43.959552" u="1"/>
        <n v="41.3457408" u="1"/>
        <n v="31.6033536" u="1"/>
        <n v="92.36304" u="1"/>
        <n v="38.64168" u="1"/>
        <n v="66.4054272" u="1"/>
        <n v="51.17952" u="1"/>
        <n v="62.694912" u="1"/>
        <n v="84.8232" u="1"/>
        <n v="34.546176" u="1"/>
        <n v="39.1523328" u="1"/>
        <n v="65.1168" u="1"/>
        <n v="35.5332096" u="1"/>
        <n v="10.1523456" u="1"/>
        <n v="51.508224" u="1"/>
        <n v="25.754112" u="1"/>
        <n v="35.7696" u="1"/>
        <n v="15.113952" u="1"/>
        <n v="48.5885568" u="1"/>
        <n v="47.6929152" u="1"/>
        <n v="26.9305344" u="1"/>
        <n v="28.854144" u="1"/>
        <n v="10.192896" u="1"/>
        <n v="125.024256" u="1"/>
        <n v="38.8233216" u="1"/>
        <n v="50.448384" u="1"/>
        <n v="67.16736" u="1"/>
        <n v="19.3104" u="1"/>
        <n v="38.7288" u="1"/>
        <n v="57.9312" u="1"/>
        <n v="23.115456" u="1"/>
        <n v="62.487936" u="1"/>
        <n v="83.79504" u="1"/>
        <n v="16.1766" u="1"/>
        <n v="22.1364" u="1"/>
        <n v="12.3453" u="1"/>
        <n v="15.3252" u="1"/>
        <n v="6.98544" u="1"/>
        <n v="30.8016" u="1"/>
        <n v="26.8272" u="1"/>
        <n v="38.41344" u="1"/>
        <n v="12.9276" u="1"/>
        <n v="22.90032" u="1"/>
        <n v="25.41132" u="1"/>
        <n v="103.364352" u="1"/>
        <n v="184.246272" u="1"/>
        <n v="63.35208" u="1"/>
        <n v="52.899264" u="1"/>
        <n v="220.4136" u="1"/>
        <n v="69.730848" u="1"/>
        <n v="42.07896" u="1"/>
        <n v="56.906784" u="1"/>
        <n v="29.05452" u="1"/>
        <n v="36.06768" u="1"/>
        <n v="48.964608" u="1"/>
        <n v="10.57536" u="1"/>
        <n v="27.8208" u="1"/>
        <n v="71.559936" u="1"/>
        <n v="27.965952" u="1"/>
        <n v="282.949632" u="1"/>
        <n v="9.870336" u="1"/>
        <n v="75.672576" u="1"/>
        <n v="39.9200256" u="1"/>
        <n v="54.800928" u="1"/>
        <n v="16.08768" u="1"/>
        <n v="10.78272" u="1"/>
        <n v="16.633344" u="1"/>
        <n v="72.65664" u="1"/>
        <n v="85.371552" u="1"/>
        <n v="64.180032" u="1"/>
        <n v="78.522048" u="1"/>
        <n v="46.0354752" u="1"/>
        <n v="35.3138688" u="1"/>
        <n v="56.0415744" u="1"/>
        <n v="36.79632" u="1"/>
        <n v="50.895504" u="1"/>
        <n v="128.24064" u="1"/>
        <n v="92.1456" u="1"/>
        <n v="35.094528" u="1"/>
        <n v="7.402752" u="1"/>
        <n v="26.9789184" u="1"/>
        <n v="80.441856" u="1"/>
        <n v="67.03488" u="1"/>
        <n v="57.0087936" u="1"/>
        <n v="17.050176" u="1"/>
        <n v="36.81288" u="1"/>
        <n v="44.175456" u="1"/>
        <n v="43.5942" u="1"/>
        <n v="12.7008" u="1"/>
        <n v="19.85958" u="1"/>
        <n v="12.1095" u="1"/>
        <n v="13.780368" u="1"/>
        <n v="47.246976" u="1"/>
        <n v="24.70051584" u="1"/>
        <n v="36.79167744" u="1"/>
        <n v="4.12776" u="1"/>
        <n v="40.00752" u="1"/>
        <n v="18.289152" u="1"/>
        <n v="39.626496" u="1"/>
        <n v="71.091072" u="1"/>
        <n v="60.622848" u="1"/>
        <n v="44.519904" u="1"/>
        <n v="71.3286" u="1"/>
        <n v="15.124992" u="1"/>
        <n v="13.31968" u="1"/>
        <n v="28.0016" u="1"/>
        <n v="75.41424" u="1"/>
        <n v="53.445744" u="1"/>
        <n v="15.98454" u="1"/>
        <n v="15.445248" u="1"/>
        <n v="51.9494976" u="1"/>
        <n v="47.68092" u="1"/>
        <n v="53.88768" u="1"/>
        <n v="70.6962816" u="1"/>
        <n v="45.650304" u="1"/>
        <n v="40.6877184" u="1"/>
        <n v="22.139712" u="1"/>
        <n v="25.635456" u="1"/>
        <n v="13.0987584" u="1"/>
        <n v="47.158272" u="1"/>
        <n v="34.947072" u="1"/>
        <n v="24.127488" u="1"/>
        <n v="47.3776128" u="1"/>
        <n v="9.09954" u="1"/>
        <n v="49.896" u="1"/>
        <n v="14.0470848" u="1"/>
        <n v="45.408" u="1"/>
        <n v="44.0352" u="1"/>
        <n v="3.38688" u="1"/>
        <n v="16.36992" u="1"/>
        <n v="39.207168" u="1"/>
        <n v="63.4443264" u="1"/>
        <n v="33.860736" u="1"/>
        <n v="69.4008" u="1"/>
        <n v="28.82376" u="1"/>
        <n v="24.070368" u="1"/>
        <n v="31.4330688" u="1"/>
        <n v="33.981696" u="1"/>
        <n v="16.45056" u="1"/>
        <n v="54.745152" u="1"/>
        <n v="77.1192576" u="1"/>
        <n v="38.083584" u="1"/>
        <n v="69.026496" u="1"/>
        <n v="4.56192" u="1"/>
        <n v="50.130432" u="1"/>
        <n v="54.9103104" u="1"/>
        <n v="37.306368" u="1"/>
        <n v="29.0660832" u="1"/>
        <n v="33.530112" u="1"/>
        <n v="16.662672" u="1"/>
        <n v="20.365488" u="1"/>
        <n v="17.125524" u="1"/>
        <n v="20.82834" u="1"/>
        <n v="75.2338944" u="1"/>
        <n v="38.064768" u="1"/>
        <n v="36.432" u="1"/>
        <n v="156.21984" u="1"/>
        <n v="72.39456" u="1"/>
        <n v="21.4326" u="1"/>
        <n v="58.254336" u="1"/>
        <n v="39.5136" u="1"/>
        <n v="7.452" u="1"/>
        <n v="69.94944" u="1"/>
        <n v="5.16516" u="1"/>
        <n v="21.79584" u="1"/>
        <n v="17.588376" u="1"/>
        <n v="20.7531072" u="1"/>
        <n v="20.48004" u="1"/>
        <n v="6.91488" u="1"/>
        <n v="16.595712" u="1"/>
        <n v="21.337344" u="1"/>
        <n v="41.7312" u="1"/>
        <n v="17.3502" u="1"/>
        <n v="8.70912" u="1"/>
        <n v="53.627904" u="1"/>
        <n v="83.607552" u="1"/>
        <n v="41.28768" u="1"/>
        <n v="67.617792" u="1"/>
        <n v="309.672" u="1"/>
        <n v="17.1376128" u="1"/>
        <n v="14.7573888" u="1"/>
        <n v="32.006016" u="1"/>
        <n v="58.910544" u="1"/>
        <n v="78.547392" u="1"/>
        <n v="61.8552" u="1"/>
        <n v="51.52224" u="1"/>
        <n v="17.62236" u="1"/>
        <n v="19.559232" u="1"/>
        <n v="20.935152" u="1"/>
        <n v="26.24832" u="1"/>
        <n v="32.782176" u="1"/>
        <n v="45.3432672" u="1"/>
        <n v="114.250752" u="1"/>
        <n v="52.9296768" u="1"/>
        <n v="48.58056" u="1"/>
        <n v="73.6665216" u="1"/>
        <n v="17.894016" u="1"/>
        <n v="27.5739072" u="1"/>
        <n v="23.510592" u="1"/>
        <n v="36.8332608" u="1"/>
        <n v="41.41104" u="1"/>
        <n v="31.05828" u="1"/>
        <n v="15.216768" u="1"/>
        <n v="44.0875008" u="1"/>
        <n v="37.131264" u="1"/>
        <n v="25.224192" u="1"/>
        <n v="2.923776" u="1"/>
        <n v="41.58" u="1"/>
        <n v="13.2" u="1"/>
        <n v="3.969" u="1"/>
        <n v="110.75328" u="1"/>
        <n v="96.18048" u="1"/>
        <n v="24.55488" u="1"/>
        <n v="19.47456" u="1"/>
        <n v="14.39424" u="1"/>
        <n v="41.823936" u="1"/>
        <n v="62.4298752" u="1"/>
        <n v="34.683264" u="1"/>
        <n v="10.06544" u="1"/>
        <n v="21.5688" u="1"/>
        <n v="7.705152" u="1"/>
        <n v="11.3526" u="1"/>
        <n v="23.2501248" u="1"/>
        <n v="16.347744" u="1"/>
        <n v="114.057216" u="1"/>
        <n v="51.3257472" u="1"/>
        <n v="52.744608" u="1"/>
        <n v="97.6752" u="1"/>
        <n v="66.60192" u="1"/>
        <n v="75.3984" u="1"/>
        <n v="43.35408" u="1"/>
        <n v="55.29216" u="1"/>
        <n v="17.96256" u="1"/>
        <n v="64.521072" u="1"/>
        <n v="11.781" u="1"/>
        <n v="9.73728" u="1"/>
        <n v="29.6352" u="1"/>
        <n v="40.2192" u="1"/>
        <n v="25.02528" u="1"/>
        <n v="16.039296" u="1"/>
        <n v="15.4638" u="1"/>
        <n v="21.36288" u="1"/>
        <n v="25.76112" u="1"/>
        <n v="9.53568" u="1"/>
        <n v="27.2448" u="1"/>
        <n v="8.87004" u="1"/>
        <n v="18.09864" u="1"/>
        <n v="4.608" u="1"/>
        <n v="14.208" u="1"/>
        <n v="23.328" u="1"/>
        <n v="21.312" u="1"/>
        <n v="87.919104" u="1"/>
        <n v="37.7814528" u="1"/>
        <n v="79.16832" u="1"/>
        <n v="78.916992" u="1"/>
        <n v="44.29656" u="1"/>
        <n v="21.2058" u="1"/>
        <n v="53.909856" u="1"/>
        <n v="49.4802" u="1"/>
        <n v="41.4142848" u="1"/>
        <n v="22.65408" u="1"/>
        <n v="45.30816" u="1"/>
        <n v="56.6352" u="1"/>
        <n v="59.530464" u="1"/>
        <n v="55.829088" u="1"/>
        <n v="62.46072" u="1"/>
        <n v="34.04544" u="1"/>
        <n v="32.9472" u="1"/>
        <n v="21.2784" u="1"/>
        <n v="39.961152" u="1"/>
        <n v="72.13536" u="1"/>
        <n v="45.685728" u="1"/>
        <n v="55.703424" u="1"/>
        <n v="41.172096" u="1"/>
        <n v="55.774656" u="1"/>
        <n v="106.19928" u="1"/>
        <n v="58.6992384" u="1"/>
        <n v="41.514264" u="1"/>
        <n v="88.9056" u="1"/>
        <n v="57.125376" u="1"/>
        <n v="46.414368" u="1"/>
        <n v="81.156096" u="1"/>
        <n v="34.8751872" u="1"/>
        <n v="65.73312" u="1"/>
        <n v="43.68384" u="1"/>
        <n v="20.196" u="1"/>
        <n v="71.989632" u="1"/>
        <n v="63.2750976" u="1"/>
        <n v="6.82668" u="1"/>
        <n v="12.288024" u="1"/>
        <n v="18.27672" u="1"/>
        <n v="31.7856" u="1"/>
        <n v="8.2830384" u="1"/>
        <n v="18.5685696" u="1"/>
        <n v="8.9201952" u="1"/>
        <n v="17.8403904" u="1"/>
        <n v="16.1413056" u="1"/>
        <n v="9.362682" u="1"/>
        <n v="10.872792" u="1"/>
        <n v="20.319012" u="1"/>
        <n v="23.596272" u="1"/>
        <n v="48.734784" u="1"/>
        <n v="48.54528" u="1"/>
        <n v="34.5364992" u="1"/>
        <n v="27.64728" u="1"/>
        <n v="40.635072" u="1"/>
        <n v="21.21768" u="1"/>
        <n v="12.4416" u="1"/>
        <n v="12.125862" u="1"/>
        <n v="12.047616" u="1"/>
        <n v="29.68812" u="1"/>
        <n v="27.68629248" u="1"/>
        <n v="40.27097088" u="1"/>
        <n v="62.7264" u="1"/>
        <n v="4.2336" u="1"/>
        <n v="52.364928" u="1"/>
        <n v="39.273696" u="1"/>
        <n v="114.3072" u="1"/>
        <n v="12.474" u="1"/>
        <n v="8.7318" u="1"/>
        <n v="42.8652" u="1"/>
        <n v="64.152" u="1"/>
        <n v="60.588" u="1"/>
        <n v="24.948" u="1"/>
        <n v="27.621" u="1"/>
        <n v="38.313" u="1"/>
        <n v="56.772576" u="1"/>
        <n v="26.100144" u="1"/>
        <n v="90.934272" u="1"/>
        <n v="54.939456" u="1"/>
        <n v="46.421424" u="1"/>
        <n v="16.384032" u="1"/>
        <n v="9.51487488" u="1"/>
        <n v="14.7456288" u="1"/>
        <n v="4.55112" u="1"/>
        <n v="15.1704" u="1"/>
        <n v="34.56" u="1"/>
        <n v="66.42" u="1"/>
        <n v="48.6" u="1"/>
        <n v="87.696" u="1"/>
        <n v="1.1664" u="1"/>
        <n v="42.000336" u="1"/>
        <n v="37.116576" u="1"/>
        <n v="72.936864" u="1"/>
        <n v="51.09588" u="1"/>
        <n v="105.55776" u="1"/>
        <n v="68.235552" u="1"/>
        <n v="107.476992" u="1"/>
        <n v="6.4266048" u="1"/>
        <n v="47.60448" u="1"/>
        <n v="47.1284352" u="1"/>
        <n v="84.2599296" u="1"/>
        <n v="34.771968" u="1"/>
        <n v="76.2048" u="1"/>
        <n v="35.24472" u="1"/>
        <n v="75.307008" u="1"/>
        <n v="41.674752" u="1"/>
        <n v="42.223104" u="1"/>
        <n v="12.771" u="1"/>
        <n v="11.9196" u="1"/>
        <n v="8.34372" u="1"/>
        <n v="16.6023" u="1"/>
        <n v="30.3408" u="1"/>
        <n v="52.3950336" u="1"/>
        <n v="59.736096" u="1"/>
        <n v="84.5376" u="1"/>
        <n v="36.32832" u="1"/>
        <n v="63.57456" u="1"/>
        <n v="70.189056" u="1"/>
        <n v="26.320896" u="1"/>
        <n v="181.6416" u="1"/>
        <n v="60.44544" u="1"/>
        <n v="65.650464" u="1"/>
        <n v="70.2846144" u="1"/>
        <n v="38.61792" u="1"/>
        <n v="49.237848" u="1"/>
        <n v="61.483968" u="1"/>
        <n v="62.0186112" u="1"/>
        <n v="59.701824" u="1"/>
        <n v="118.331136" u="1"/>
        <n v="42.844032" u="1"/>
        <n v="12.8314368" u="1"/>
        <n v="50.996736" u="1"/>
        <n v="46.7195904" u="1"/>
        <n v="12.33792" u="1"/>
        <n v="33.067008" u="1"/>
        <n v="12.379392" u="1"/>
        <n v="12.03552" u="1"/>
        <n v="28.1069568" u="1"/>
        <n v="28.244736" u="1"/>
        <n v="39.2345856" u="1"/>
        <n v="87.4368" u="1"/>
        <n v="52.8264" u="1"/>
        <n v="14.76468" u="1"/>
        <n v="8.89056" u="1"/>
        <n v="19.52748" u="1"/>
        <n v="23.232" u="1"/>
        <n v="5.28528" u="1"/>
        <n v="22.30272" u="1"/>
        <n v="35.328" u="1"/>
        <n v="67.896" u="1"/>
        <n v="49.68" u="1"/>
        <n v="51.0048" u="1"/>
        <n v="89.6448" u="1"/>
        <n v="27.4752" u="1"/>
        <n v="28.39104" u="1"/>
        <n v="36.6336" u="1"/>
        <n v="100.9584" u="1"/>
        <n v="90.153" u="1"/>
        <n v="70.2576" u="1"/>
        <n v="59.63328" u="1"/>
        <n v="58.125312" u="1"/>
        <n v="59.2151616" u="1"/>
        <n v="27.24624" u="1"/>
        <n v="78.688512" u="1"/>
        <n v="46.061568" u="1"/>
        <n v="5.25312" u="1"/>
        <n v="20.151936" u="1"/>
        <n v="27.6369408" u="1"/>
        <n v="33.723648" u="1"/>
        <n v="35.6977152" u="1"/>
        <n v="41.4554112" u="1"/>
        <n v="50.688" u="1"/>
        <n v="11.53152" u="1"/>
        <n v="48.66048" u="1"/>
        <n v="3.84912" u="1"/>
        <n v="29.304" u="1"/>
        <n v="147.3696" u="1"/>
        <n v="48.803328" u="1"/>
        <n v="120.63744" u="1"/>
        <n v="49.448448" u="1"/>
        <n v="40.656" u="1"/>
        <n v="33.9768" u="1"/>
        <n v="58.54464" u="1"/>
        <n v="27.8784" u="1"/>
        <n v="38.3328" u="1"/>
        <n v="60.074784" u="1"/>
        <n v="16.990848" u="1"/>
        <n v="118.935936" u="1"/>
        <n v="33.948" u="1"/>
        <n v="52.706304" u="1"/>
        <n v="51.319296" u="1"/>
        <n v="34.328448" u="1"/>
        <n v="44.384256" u="1"/>
        <n v="52.070592" u="1"/>
        <n v="45.4104" u="1"/>
        <n v="78.38208" u="1"/>
        <n v="37.9717632" u="1"/>
        <n v="16.488" u="1"/>
        <n v="19.8" u="1"/>
        <n v="34.29216" u="1"/>
        <n v="48.825504" u="1"/>
        <n v="45.5112" u="1"/>
        <n v="47.6928" u="1"/>
        <n v="28.3176" u="1"/>
        <n v="48.88512" u="1"/>
        <n v="33.632256" u="1"/>
        <n v="47.29536" u="1"/>
        <n v="88.284672" u="1"/>
        <n v="62.6234112" u="1"/>
        <n v="42.47712" u="1"/>
        <n v="72.78768" u="1"/>
        <n v="58.2552" u="1"/>
        <n v="94.864896" u="1"/>
        <n v="119.883456" u="1"/>
        <n v="62.1214272" u="1"/>
        <n v="65.219616" u="1"/>
        <n v="33.444576" u="1"/>
        <n v="36.395568" u="1"/>
        <n v="117.89568" u="1"/>
        <n v="123.3792" u="1"/>
        <n v="148.05504" u="1"/>
        <n v="36.96" u="1"/>
        <n v="25.344" u="1"/>
        <n v="34.848" u="1"/>
        <n v="141.680448" u="1"/>
        <n v="111.1887" u="1"/>
        <n v="69.503616" u="1"/>
        <n v="60.8256" u="1"/>
        <n v="22.8096" u="1"/>
        <n v="35.788032" u="1"/>
        <n v="22.3727616" u="1"/>
        <n v="39.19104" u="1"/>
        <n v="14.75496" u="1"/>
        <n v="42.297552" u="1"/>
        <n v="46.484928" u="1"/>
        <n v="54.486432" u="1"/>
        <n v="77.55264" u="1"/>
        <n v="31.5018" u="1"/>
        <n v="54.4896" u="1"/>
        <n v="29.799" u="1"/>
        <n v="55.17792" u="1"/>
        <n v="26.800704" u="1"/>
        <n v="35.734272" u="1"/>
        <n v="6.36174" u="1"/>
        <n v="17.73576" u="1"/>
        <n v="45.53388" u="1"/>
        <n v="14.265504" u="1"/>
        <n v="64.465632" u="1"/>
        <n v="59.907456" u="1"/>
        <n v="34.511904" u="1"/>
        <n v="20.385792" u="1"/>
        <n v="13.261968" u="1"/>
        <n v="49.5766656" u="1"/>
        <n v="14.427072" u="1"/>
        <n v="50.713344" u="1"/>
        <n v="88.602624" u="1"/>
        <n v="66.528" u="1"/>
        <n v="126.72" u="1"/>
        <n v="9.7911" u="1"/>
        <n v="47.6784" u="1"/>
        <n v="51.53808" u="1"/>
        <n v="139.38264" u="1"/>
        <n v="28.95984" u="1"/>
        <n v="21.91266" u="1"/>
        <n v="62.20368" u="1"/>
        <n v="20.507136" u="1"/>
        <n v="40.6328832" u="1"/>
        <n v="32.69376" u="1"/>
        <n v="21.897216" u="1"/>
        <n v="12.0911616" u="1"/>
        <n v="40.932864" u="1"/>
        <n v="64.3534848" u="1"/>
        <n v="60.96384" u="1"/>
        <n v="10.47816" u="1"/>
        <n v="27.72" u="1"/>
        <n v="66" u="1"/>
        <n v="3.3792" u="1"/>
        <n v="8.244" u="1"/>
        <n v="15.4176" u="1"/>
        <n v="9.9" u="1"/>
        <n v="4.6464" u="1"/>
        <n v="67.264512" u="1"/>
        <n v="29.953728" u="1"/>
        <n v="32.581248" u="1"/>
        <n v="33.702912" u="1"/>
        <n v="47.043648" u="1"/>
        <n v="35.1072" u="1"/>
        <n v="30.7188" u="1"/>
        <n v="10.57077" u="1"/>
        <n v="27.0611712" u="1"/>
        <n v="14.09436" u="1"/>
        <n v="17.315928" u="1"/>
        <n v="25.4503872" u="1"/>
        <n v="13.288968" u="1"/>
        <n v="30.150792" u="1"/>
        <n v="66.0695616" u="1"/>
        <n v="36.705312" u="1"/>
        <n v="18.89244" u="1"/>
        <n v="11.85597" u="1"/>
        <n v="16.947504" u="1"/>
        <n v="49.8177792" u="1"/>
        <n v="26.012448" u="1"/>
        <n v="62.2836" u="1"/>
        <n v="45.2196" u="1"/>
        <n v="16.2108" u="1"/>
        <n v="105.7968" u="1"/>
        <n v="28.8144" u="1"/>
        <n v="24.26112" u="1"/>
        <n v="20.69172" u="1"/>
        <n v="19.656" u="1"/>
        <n v="47.628" u="1"/>
        <n v="74.575872" u="1"/>
        <n v="61.5250944" u="1"/>
        <n v="23.159304" u="1"/>
        <n v="39.344256" u="1"/>
        <n v="66.7892736" u="1"/>
        <n v="17.067456" u="1"/>
        <n v="25.202772" u="1"/>
        <n v="30.46735104" u="1"/>
        <n v="42.941184" u="1"/>
        <n v="71.2318464" u="1"/>
        <n v="64.411776" u="1"/>
        <n v="15.148224" u="1"/>
        <n v="39.6824064" u="1"/>
        <n v="18.415488" u="1"/>
        <n v="37.062144" u="1"/>
        <n v="26.171136" u="1"/>
        <n v="47.374848" u="1"/>
        <n v="42.92352" u="1"/>
        <n v="23.8464" u="1"/>
        <n v="11.41272" u="1"/>
        <n v="48.555936" u="1"/>
        <n v="24.90048" u="1"/>
        <n v="27.2349" u="1"/>
        <n v="30.617136" u="1"/>
        <n v="22.962852" u="1"/>
        <n v="43.1063424" u="1"/>
        <n v="10.50624" u="1"/>
        <n v="18.918144" u="1"/>
        <n v="22.39104" u="1"/>
        <n v="35.675136" u="1"/>
        <n v="52.618944" u="1"/>
        <n v="35.1539328" u="1"/>
        <n v="47.27808" u="1"/>
        <n v="17.667072" u="1"/>
        <n v="51.6547584" u="1"/>
        <n v="25.498368" u="1"/>
        <n v="9.72" u="1"/>
        <n v="13.7808" u="1"/>
        <n v="37.5408" u="1"/>
        <n v="35.345664" u="1"/>
        <n v="8.21376" u="1"/>
        <n v="17.43768" u="1"/>
        <n v="7.00002" u="1"/>
        <n v="55.025568" u="1"/>
        <n v="11.62512" u="1"/>
        <n v="12.45888" u="1"/>
        <n v="47.7576" u="1"/>
        <n v="64.012032" u="1"/>
        <n v="45.72288" u="1"/>
        <n v="58.0932" u="1"/>
        <n v="7.047" u="1"/>
        <n v="66.8304" u="1"/>
        <n v="67.6872" u="1"/>
        <n v="14.30784" u="1"/>
        <n v="21.700224" u="1"/>
        <n v="99.251712" u="1"/>
        <n v="35.4235392" u="1"/>
        <n v="89.929728" u="1"/>
        <n v="45.646524" u="1"/>
        <n v="49.796208" u="1"/>
        <n v="59.5510272" u="1"/>
        <n v="68.269824" u="1"/>
        <n v="59.1072768" u="1"/>
        <n v="22.722336" u="1"/>
        <n v="59.5236096" u="1"/>
        <n v="51.270912" u="1"/>
        <n v="118.855296" u="1"/>
        <n v="19.236096" u="1"/>
        <n v="57.708288" u="1"/>
        <n v="23.265792" u="1"/>
        <n v="58.73472" u="1"/>
        <n v="70.691328" u="1"/>
        <n v="41.33376" u="1"/>
        <n v="16.42752" u="1"/>
        <n v="62.86896" u="1"/>
        <n v="10.79568" u="1"/>
        <n v="16.146" u="1"/>
        <n v="53.4006" u="1"/>
        <n v="44.7876" u="1"/>
        <n v="13.81212" u="1"/>
        <n v="6.66792" u="1"/>
        <n v="48.2651136" u="1"/>
        <n v="19.483632" u="1"/>
        <n v="41.6199168" u="1"/>
        <n v="23.535072" u="1"/>
        <n v="20.984832" u="1"/>
        <n v="22.6149504" u="1"/>
        <n v="38.5491456" u="1"/>
        <n v="21.93408" u="1"/>
        <n v="48.529152" u="1"/>
        <n v="73.6985088" u="1"/>
        <n v="29.81016" u="1"/>
        <n v="6.75864" u="1"/>
        <n v="60.06312" u="1"/>
        <n v="35.84412" u="1"/>
        <n v="31.96908" u="1"/>
        <n v="59.933952" u="1"/>
        <n v="21.27708" u="1"/>
        <n v="32.5584" u="1"/>
        <n v="59.29056" u="1"/>
        <n v="4.752" u="1"/>
        <n v="22.176" u="1"/>
        <n v="13.0977" u="1"/>
        <n v="12.3552" u="1"/>
        <n v="19.29096" u="1"/>
        <n v="97.82208" u="1"/>
        <n v="7.676928" u="1"/>
        <n v="72.382464" u="1"/>
        <n v="24.719904" u="1"/>
        <n v="60.1267968" u="1"/>
        <n v="22.950816" u="1"/>
        <n v="8.764416" u="1"/>
        <n v="31.124736" u="1"/>
        <n v="20.837376" u="1"/>
        <n v="38.1207456" u="1"/>
        <n v="69.692112" u="1"/>
        <n v="24.068304" u="1"/>
        <n v="6.688908" u="1"/>
        <n v="52.5799872" u="1"/>
        <n v="10.645596" u="1"/>
        <n v="10.9233072" u="1"/>
        <n v="11.108448" u="1"/>
        <n v="28.546128" u="1"/>
        <n v="7.933356" u="1"/>
        <n v="62.3623104" u="1"/>
        <n v="13.175136" u="1"/>
        <n v="24.7104" u="1"/>
        <n v="38.016" u="1"/>
        <n v="39.15648" u="1"/>
        <n v="51.3216" u="1"/>
        <n v="101.44512" u="1"/>
        <n v="17.449344" u="1"/>
        <n v="38.247552" u="1"/>
        <n v="47.706624" u="1"/>
        <n v="140.4288" u="1"/>
        <n v="59.616" u="1"/>
        <n v="62.2656" u="1"/>
        <n v="22.36248" u="1"/>
        <n v="56.8503936" u="1"/>
        <n v="52.17912" u="1"/>
        <n v="58.11264" u="1"/>
        <n v="49.814352" u="1"/>
        <n v="21.97692" u="1"/>
        <n v="55.8702144" u="1"/>
        <n v="51.27948" u="1"/>
        <n v="130.91232" u="1"/>
        <n v="72.086784" u="1"/>
        <n v="64.8781056" u="1"/>
        <n v="50.9693184" u="1"/>
        <n v="13.753152" u="1"/>
        <n v="51.4128384" u="1"/>
        <n v="14.961408" u="1"/>
        <n v="60.044544" u="1"/>
        <n v="81.753408" u="1"/>
        <n v="53.882928" u="1"/>
        <n v="75.250296" u="1"/>
        <n v="23.49864" u="1"/>
        <n v="55.74096" u="1"/>
        <n v="27.87048" u="1"/>
        <n v="49.2043104" u="1"/>
        <n v="27.8712" u="1"/>
        <n v="24.526656" u="1"/>
        <n v="41.6473344" u="1"/>
        <n v="3.9481344" u="1"/>
        <n v="43.1004672" u="1"/>
        <n v="71.857152" u="1"/>
        <n v="6.835968" u="1"/>
        <n v="27.02592" u="1"/>
        <n v="37.35936" u="1"/>
        <n v="82.9108224" u="1"/>
        <n v="98.18424" u="1"/>
        <n v="62.1238464" u="1"/>
        <n v="34.810776" u="1"/>
        <n v="33.918192" u="1"/>
        <n v="81.5033856" u="1"/>
        <n v="33.7824" u="1"/>
        <n v="213.9552" u="1"/>
        <n v="20.974464" u="1"/>
        <n v="24.9945696" u="1"/>
        <n v="61.8746688" u="1"/>
        <n v="28.4903136" u="1"/>
        <n v="51.2126496" u="1"/>
        <n v="63.173088" u="1"/>
        <n v="36.231624" u="1"/>
        <n v="45.521784" u="1"/>
        <n v="18.352656" u="1"/>
        <n v="9.7778016" u="1"/>
        <n v="33.070032" u="1"/>
        <n v="29.0088" u="1"/>
        <n v="25.527744" u="1"/>
        <n v="43.3472256" u="1"/>
        <n v="19.226592" u="1"/>
        <n v="56.4841728" u="1"/>
        <n v="42.6108672" u="1"/>
        <n v="123.771648" u="1"/>
        <n v="19.64736" u="1"/>
        <n v="73.446912" u="1"/>
        <n v="21.37344" u="1"/>
        <n v="22.38912" u="1"/>
        <n v="6.22224" u="1"/>
        <n v="48.911616" u="1"/>
        <n v="10.33344" u="1"/>
        <n v="52.49664" u="1"/>
        <n v="16.19982" u="1"/>
        <n v="26.21808" u="1"/>
        <n v="22.071168" u="1"/>
        <n v="27.58176" u="1"/>
        <n v="49.3608" u="1"/>
        <n v="84.851712" u="1"/>
        <n v="44.78976" u="1"/>
        <n v="131.06688" u="1"/>
        <n v="55.6416" u="1"/>
        <n v="58.11456" u="1"/>
        <n v="26.08956" u="1"/>
        <n v="31.804416" u="1"/>
        <n v="81.8202" u="1"/>
        <n v="63.80352" u="1"/>
        <n v="86.89032" u="1"/>
        <n v="22.61952" u="1"/>
        <n v="71.662752" u="1"/>
        <n v="61.17552" u="1"/>
        <n v="18.643968" u="1"/>
        <n v="60.65928" u="1"/>
        <n v="36.8874" u="1"/>
        <n v="28.6304256" u="1"/>
        <n v="65.8296576" u="1"/>
        <n v="20.5632" u="1"/>
        <n v="99.525888" u="1"/>
        <n v="42.8076" u="1"/>
        <n v="52.0540416" u="1"/>
        <n v="39.2688384" u="1"/>
        <n v="23.562" u="1"/>
        <n v="119.96424" u="1"/>
        <n v="41.948928" u="1"/>
        <n v="62.923392" u="1"/>
        <n v="66.419136" u="1"/>
        <n v="88.0927488" u="1"/>
        <n v="25.344144" u="1"/>
        <n v="50.688288" u="1"/>
        <n v="4.1948928" u="1"/>
        <n v="23.30496" u="1"/>
        <n v="45.7942464" u="1"/>
        <n v="26.3928672" u="1"/>
        <n v="8.5645728" u="1"/>
        <n v="41.074992" u="1"/>
        <n v="60.4763712" u="1"/>
        <n v="17.952" u="1"/>
        <n v="34.2144" u="1"/>
        <n v="32.736" u="1"/>
        <n v="47.80944" u="1"/>
        <n v="50.585472" u="1"/>
        <n v="48.871872" u="1"/>
        <n v="29.165472" u="1"/>
        <n v="51.7095936" u="1"/>
        <n v="29.713824" u="1"/>
        <n v="45.444672" u="1"/>
        <n v="32.335632" u="1"/>
        <n v="9.9603" u="1"/>
        <n v="11.5668" u="1"/>
        <n v="12.37005" u="1"/>
        <n v="16.4934" u="1"/>
        <n v="12.81987" u="1"/>
        <n v="32.8188672" u="1"/>
        <n v="41.1538176" u="1"/>
        <n v="14.708736" u="1"/>
        <n v="28.643328" u="1"/>
        <n v="19.160064" u="1"/>
        <n v="24.772608" u="1"/>
        <n v="59.8800384" u="1"/>
        <n v="30.562056" u="1"/>
        <n v="67.395888" u="1"/>
        <n v="50.0097024" u="1"/>
        <n v="25.4043648" u="1"/>
        <n v="34.756128" u="1"/>
        <n v="44.0244288" u="1"/>
        <n v="69.512256" u="1"/>
        <n v="4.386816" u="1"/>
        <n v="17.998848" u="1"/>
        <n v="54.210816" u="1"/>
        <n v="45.1173888" u="1"/>
        <n v="4.1674752" u="1"/>
        <n v="68.654592" u="1"/>
        <n v="22.812672" u="1"/>
        <n v="54.4444992" u="1"/>
        <n v="33.289536" u="1"/>
        <n v="10.033632" u="1"/>
        <n v="33.01848" u="1"/>
        <n v="46.487232" u="1"/>
        <n v="15.3812736" u="1"/>
        <n v="97.880832" u="1"/>
        <n v="56.9806272" u="1"/>
        <n v="46.318608" u="1"/>
        <n v="59.427648" u="1"/>
        <n v="63.6225408" u="1"/>
        <n v="69.040944" u="1"/>
        <n v="60.301584" u="1"/>
        <n v="39.618432" u="1"/>
        <n v="31.1121216" u="1"/>
        <n v="68.167008" u="1"/>
        <n v="54.5336064" u="1"/>
        <n v="28.41696" u="1"/>
        <n v="45.513216" u="1"/>
        <n v="28.2348" u="1"/>
        <n v="56.4696" u="1"/>
        <n v="57.19824" u="1"/>
        <n v="13.477344" u="1"/>
        <n v="48.3912" u="1"/>
        <n v="15.51" u="1"/>
        <n v="15.25176" u="1"/>
        <n v="115.87584" u="1"/>
        <n v="11.8818" u="1"/>
        <n v="14.93712" u="1"/>
        <n v="49.248" u="1"/>
        <n v="92.34" u="1"/>
        <n v="8.15616" u="1"/>
        <n v="54.6158592" u="1"/>
        <n v="30.568944" u="1"/>
        <n v="56.968704" u="1"/>
        <n v="57.2479488" u="1"/>
        <n v="21.62700288" u="1"/>
        <n v="23.11852032" u="1"/>
        <n v="25.772544" u="1"/>
        <n v="95.036256" u="1"/>
        <n v="57.988224" u="1"/>
        <n v="33.7339296" u="1"/>
        <n v="17.072352" u="1"/>
        <n v="31.90968" u="1"/>
        <n v="34.95744" u="1"/>
        <n v="69.91488" u="1"/>
        <n v="38.089656" u="1"/>
        <n v="54.2545344" u="1"/>
        <n v="19.509336" u="1"/>
        <n v="25.36272" u="1"/>
        <n v="37.16064" u="1"/>
        <n v="50.0527104" u="1"/>
        <n v="35.193312" u="1"/>
        <n v="53.2927296" u="1"/>
        <n v="56.979648" u="1"/>
        <n v="97.200576" u="1"/>
        <n v="9.234" u="1"/>
        <n v="28.728" u="1"/>
        <n v="37.26" u="1"/>
        <n v="22.9824" u="1"/>
        <n v="9.866052" u="1"/>
        <n v="33.895008" u="1"/>
        <n v="25.793856" u="1"/>
        <n v="98.28" u="1"/>
        <n v="162" u="1"/>
        <n v="268.128" u="1"/>
        <n v="129.6" u="1"/>
        <n v="58.32" u="1"/>
        <n v="30.6432" u="1"/>
        <n v="29.8368" u="1"/>
        <n v="19.9584" u="1"/>
        <n v="25.8048" u="1"/>
        <n v="46.189728" u="1"/>
        <n v="21.0083328" u="1"/>
        <n v="43.658784" u="1"/>
        <n v="47.196" u="1"/>
        <n v="61.6032" u="1"/>
        <n v="259.992" u="1"/>
        <n v="74.438784" u="1"/>
        <n v="165.053952" u="1"/>
        <n v="85.474368" u="1"/>
        <n v="67.1868288" u="1"/>
        <n v="28.822752" u="1"/>
        <n v="41.743296" u="1"/>
        <n v="63.6842304" u="1"/>
        <n v="18.565632" u="1"/>
        <n v="55.931904" u="1"/>
        <n v="69.8600448" u="1"/>
        <n v="83.943552" u="1"/>
        <n v="25.87464" u="1"/>
        <n v="97.423872" u="1"/>
        <n v="21.488544" u="1"/>
        <n v="68.7633408" u="1"/>
        <n v="26.5676544" u="1"/>
        <n v="30.7625472" u="1"/>
        <n v="44.7455232" u="1"/>
        <n v="47.192544" u="1"/>
        <n v="17.67744" u="1"/>
        <n v="36.1584" u="1"/>
        <n v="37.283328" u="1"/>
        <n v="72.85248" u="1"/>
        <n v="17.527104" u="1"/>
        <n v="12.8532096" u="1"/>
        <n v="18.394992" u="1"/>
        <n v="53.4026304" u="1"/>
        <n v="56.257488" u="1"/>
        <n v="56.9189376" u="1"/>
        <n v="20.1793536" u="1"/>
        <n v="140.652288" u="1"/>
        <n v="30.604896" u="1"/>
        <n v="52.5115584" u="1"/>
        <n v="68.9644032" u="1"/>
        <n v="173.41632" u="1"/>
        <n v="29.028384" u="1"/>
        <n v="44.862048" u="1"/>
        <n v="204.38352" u="1"/>
        <n v="64.6595136" u="1"/>
        <n v="35.302608" u="1"/>
        <n v="42.3631296" u="1"/>
        <n v="88.186752" u="1"/>
        <n v="40.201056" u="1"/>
        <n v="181.778688" u="1"/>
        <n v="67.1182848" u="1"/>
        <n v="33.792192" u="1"/>
        <n v="24.470208" u="1"/>
        <n v="16.612992" u="1"/>
        <n v="49.54752" u="1"/>
        <n v="68.31" u="1"/>
        <n v="12.6408192" u="1"/>
        <n v="14.8896" u="1"/>
        <n v="12.102912" u="1"/>
        <n v="33.96096" u="1"/>
        <n v="59.06208" u="1"/>
        <n v="36.9212256" u="1"/>
        <n v="60.455808" u="1"/>
        <n v="56.754432" u="1"/>
        <n v="57.302784" u="1"/>
        <n v="16.5048" u="1"/>
        <n v="25.89984" u="1"/>
        <n v="13.71168" u="1"/>
        <n v="52.57728" u="1"/>
        <n v="38.22336" u="1"/>
        <n v="102.795264" u="1"/>
        <n v="54.632448" u="1"/>
        <n v="60.318144" u="1"/>
        <n v="109.19664" u="1"/>
        <n v="23.938992" u="1"/>
        <n v="42.737184" u="1"/>
        <n v="61.621056" u="1"/>
        <n v="65.45616" u="1"/>
        <n v="53.700768" u="1"/>
        <n v="90.1692" u="1"/>
        <n v="135.71712" u="1"/>
        <n v="68.80104" u="1"/>
        <n v="41.513472" u="1"/>
        <n v="32.440512" u="1"/>
        <n v="89.41248" u="1"/>
        <n v="75.5891136" u="1"/>
        <n v="82.026648" u="1"/>
        <n v="50.4004032" u="1"/>
        <n v="52.238592" u="1"/>
        <n v="30.5980416" u="1"/>
        <n v="37.904832" u="1"/>
        <n v="75.009984" u="1"/>
        <n v="68.4343296" u="1"/>
        <n v="88.16544" u="1"/>
        <n v="48.490992" u="1"/>
        <n v="46.0791936" u="1"/>
        <n v="23.992848" u="1"/>
        <n v="13.10904" u="1"/>
        <n v="33.37848" u="1"/>
        <n v="34.120224" u="1"/>
        <n v="47.5656192" u="1"/>
        <n v="118.914048" u="1"/>
        <n v="68.04" u="1"/>
        <n v="73.1775744" u="1"/>
        <n v="33.459264" u="1"/>
        <n v="12.4362" u="1"/>
        <n v="30.7754496" u="1"/>
        <n v="14.591808" u="1"/>
        <n v="74.32128" u="1"/>
        <n v="46.99728" u="1"/>
        <n v="119.540736" u="1"/>
        <n v="117.0183168" u="1"/>
        <n v="50.27616" u="1"/>
        <n v="98.3664" u="1"/>
        <n v="35.5537728" u="1"/>
        <n v="17.67177216" u="1"/>
        <n v="25.3368" u="1"/>
        <n v="13.041" u="1"/>
        <n v="62.03232" u="1"/>
        <n v="29.988" u="1"/>
        <n v="22.3838208" u="1"/>
        <n v="18.798912" u="1"/>
        <n v="36.7258752" u="1"/>
        <n v="38.093328" u="1"/>
        <n v="19.11168" u="1"/>
        <n v="26.836992" u="1"/>
        <n v="19.8761472" u="1"/>
        <n v="15.510528" u="1"/>
        <n v="18.3472128" u="1"/>
        <n v="175.81536" u="1"/>
        <n v="10.64448" u="1"/>
        <n v="30.933504" u="1"/>
        <n v="149.700096" u="1"/>
        <n v="74.850048" u="1"/>
        <n v="64.1023488" u="1"/>
        <n v="28.8707328" u="1"/>
        <n v="42.3190656" u="1"/>
        <n v="98.520576" u="1"/>
        <n v="91.026432" u="1"/>
        <n v="121.391424" u="1"/>
        <n v="21.33864" u="1"/>
        <n v="34.7004" u="1"/>
        <n v="95.550336" u="1"/>
        <n v="89.185536" u="1"/>
        <n v="60.5718432" u="1"/>
        <n v="90.424224" u="1"/>
        <n v="15.57468" u="1"/>
        <n v="82.149984" u="1"/>
        <n v="59.00815872" u="1"/>
        <n v="132.838272" u="1"/>
        <n v="62.318592" u="1"/>
        <n v="49.335552" u="1"/>
        <n v="10.711008" u="1"/>
        <n v="53.7497856" u="1"/>
        <n v="58.42368" u="1"/>
        <n v="54.7729728" u="1"/>
        <n v="4.8465648" u="1"/>
        <n v="23.2552992" u="1"/>
        <n v="54.638064" u="1"/>
        <n v="41.5519104" u="1"/>
        <n v="51.3571968" u="1"/>
        <n v="4.49064" u="1"/>
        <n v="22.265712" u="1"/>
        <n v="39.525408" u="1"/>
        <n v="112.41216" u="1"/>
        <n v="30.523392" u="1"/>
        <n v="69.009408" u="1"/>
        <n v="73.60843776" u="1"/>
        <n v="10.616832" u="1"/>
        <n v="6.785856" u="1"/>
        <n v="32.174064" u="1"/>
        <n v="8.736768" u="1"/>
        <n v="17.684352" u="1"/>
        <n v="14.33376" u="1"/>
        <n v="32.643072" u="1"/>
        <n v="21.422016" u="1"/>
        <n v="8.96427" u="1"/>
        <n v="10.41012" u="1"/>
        <n v="12.5908992" u="1"/>
        <n v="55.674864" u="1"/>
        <n v="32.74992" u="1"/>
        <n v="43.7584896" u="1"/>
        <n v="35.86896" u="1"/>
        <n v="32.223744" u="1"/>
        <n v="82.190592" u="1"/>
        <n v="31.05865728" u="1"/>
        <n v="52.056576" u="1"/>
        <n v="64.181088" u="1"/>
        <n v="72.6703488" u="1"/>
        <n v="25.68206592" u="1"/>
        <n v="27.45324288" u="1"/>
        <n v="196.7328" u="1"/>
        <n v="10.2384" u="1"/>
        <n v="87.90768" u="1"/>
        <n v="35.47152" u="1"/>
        <n v="11.60352" u="1"/>
        <n v="99.628704" u="1"/>
        <n v="88.1362944" u="1"/>
        <n v="55.959552" u="1"/>
        <n v="64.671264" u="1"/>
        <n v="69.2157312" u="1"/>
        <n v="131.0904" u="1"/>
        <n v="108.07104" u="1"/>
        <n v="53.72136" u="1"/>
        <n v="20.45952" u="1"/>
        <n v="68.124672" u="1"/>
        <n v="40.64256" u="1"/>
        <n v="24.8832" u="1"/>
        <n v="105.283584" u="1"/>
        <n v="20.3986944" u="1"/>
        <n v="31.7376" u="1"/>
        <n v="61.788" u="1"/>
        <n v="166.973184" u="1"/>
        <n v="78.517152" u="1"/>
        <n v="156.211776" u="1"/>
        <n v="21.67704" u="1"/>
        <n v="20.494656" u="1"/>
        <n v="60.5380608" u="1"/>
        <n v="77.317632" u="1"/>
        <n v="19.657728" u="1"/>
        <n v="97.137792" u="1"/>
        <n v="24.734592" u="1"/>
        <n v="61.6866624" u="1"/>
        <n v="91.662912" u="1"/>
        <n v="10.487232" u="1"/>
        <n v="40.9002048" u="1"/>
        <n v="79.236864" u="1"/>
        <n v="89.141472" u="1"/>
        <n v="30.58776" u="1"/>
        <n v="96.768" u="1"/>
        <n v="249.3504" u="1"/>
        <n v="66.0215808" u="1"/>
        <n v="58.4543232" u="1"/>
        <n v="82.11456" u="1"/>
        <n v="140.5152" u="1"/>
        <n v="24.8472" u="1"/>
        <n v="44.21088" u="1"/>
        <n v="63.74592" u="1"/>
        <n v="53.92128" u="1"/>
        <n v="52.573248" u="1"/>
        <n v="50.2656" u="1"/>
        <n v="70.916544" u="1"/>
        <n v="56.7683424" u="1"/>
        <n v="33.79068" u="1"/>
        <n v="44.410608" u="1"/>
        <n v="31.14936" u="1"/>
        <n v="70.4906496" u="1"/>
        <n v="97.04448" u="1"/>
        <n v="29.113344" u="1"/>
        <n v="22.1584896" u="1"/>
        <n v="81.948672" u="1"/>
        <n v="43.4294784" u="1"/>
        <n v="34.062336" u="1"/>
        <n v="16.5888" u="1"/>
        <n v="112.80384" u="1"/>
        <n v="49.102848" u="1"/>
        <n v="28.20096" u="1"/>
        <n v="38.15424" u="1"/>
        <n v="21.01248" u="1"/>
        <n v="71.221248" u="1"/>
        <n v="41.472" u="1"/>
        <n v="41.095296" u="1"/>
        <n v="35.958384" u="1"/>
        <n v="54.793728" u="1"/>
        <n v="25.68456" u="1"/>
        <n v="19.248192" u="1"/>
        <n v="95.114088" u="1"/>
        <n v="59.93064" u="1"/>
        <n v="22.32576" u="1"/>
        <n v="44.064" u="1"/>
        <n v="26.4384" u="1"/>
        <n v="36.03456" u="1"/>
        <n v="19.38816" u="1"/>
        <n v="54.991872" u="1"/>
        <n v="29.08224" u="1"/>
        <n v="40.5506304" u="1"/>
        <n v="32.99982336" u="1"/>
        <n v="62.5738176" u="1"/>
        <n v="24.0768" u="1"/>
        <n v="53.19072" u="1"/>
        <n v="31.135056" u="1"/>
        <n v="7.059024" u="1"/>
        <n v="62.732592" u="1"/>
        <n v="37.437192" u="1"/>
        <n v="33.389928" u="1"/>
        <n v="12.85956" u="1"/>
        <n v="16.19352" u="1"/>
        <n v="56.391552" u="1"/>
        <n v="24.5916" u="1"/>
        <n v="45.502464" u="1"/>
        <n v="27.017088" u="1"/>
        <n v="49.971456" u="1"/>
        <n v="31.48608" u="1"/>
        <n v="25.13808" u="1"/>
        <n v="10.7476992" u="1"/>
        <n v="13.630464" u="1"/>
        <n v="65.7199872" u="1"/>
        <n v="34.3816704" u="1"/>
        <n v="18.069912" u="1"/>
        <n v="30.84048" u="1"/>
        <n v="47.6517888" u="1"/>
        <n v="24.56784" u="1"/>
        <n v="29.0304" u="1"/>
        <n v="18.86976" u="1"/>
        <n v="24.9984" u="1"/>
        <n v="31.868928" u="1"/>
        <n v="30.191616" u="1"/>
        <n v="20.756736" u="1"/>
        <n v="27.675648" u="1"/>
        <n v="16.982784" u="1"/>
        <n v="23.22432" u="1"/>
        <n v="8.3555136" u="1"/>
        <n v="31.7016" u="1"/>
        <n v="36.8424" u="1"/>
        <n v="60.070248" u="1"/>
        <n v="58.399488" u="1"/>
        <n v="31.088988" u="1"/>
        <n v="72.793728" u="1"/>
        <n v="32.352768" u="1"/>
        <n v="43.766976" u="1"/>
        <n v="72.6016896" u="1"/>
        <n v="46.341504" u="1"/>
        <n v="29.2819968" u="1"/>
        <n v="27.655488" u="1"/>
        <n v="60.1679232" u="1"/>
        <n v="30.41064" u="1"/>
        <n v="55.941624" u="1"/>
        <n v="38.2886784" u="1"/>
        <n v="23.030784" u="1"/>
        <n v="30.68928" u="1"/>
        <n v="24.551424" u="1"/>
        <n v="29.85984" u="1"/>
        <n v="22.249728" u="1"/>
        <n v="95.86944" u="1"/>
        <n v="52.586496" u="1"/>
        <n v="30.0690432" u="1"/>
        <n v="43.378368" u="1"/>
        <n v="28.253016" u="1"/>
        <n v="22.114944" u="1"/>
        <n v="109.280016" u="1"/>
        <n v="38.291616" u="1"/>
        <n v="54.766656" u="1"/>
        <n v="70.1479296" u="1"/>
        <n v="21.557088" u="1"/>
        <n v="53.8344576" u="1"/>
        <n v="63.797328" u="1"/>
        <n v="23.640336" u="1"/>
        <n v="101.86128" u="1"/>
        <n v="20.886336" u="1"/>
        <n v="103.208904" u="1"/>
        <n v="56.6310528" u="1"/>
        <n v="51.562224" u="1"/>
        <n v="77.3724672" u="1"/>
        <n v="50.76192" u="1"/>
        <n v="97.058304" u="1"/>
        <n v="34.08048" u="1"/>
        <n v="13.145328" u="1"/>
        <n v="16.553376" u="1"/>
        <n v="57.6446976" u="1"/>
        <n v="36.027936" u="1"/>
        <n v="34.82136" u="1"/>
        <n v="13.431096" u="1"/>
        <n v="16.913232" u="1"/>
        <n v="58.8978432" u="1"/>
        <n v="36.811152" u="1"/>
        <n v="25.1712" u="1"/>
        <n v="27.3792" u="1"/>
        <n v="53.682048" u="1"/>
        <n v="31.0883328" u="1"/>
        <n v="21.67776" u="1"/>
        <n v="19.17648" u="1"/>
        <n v="113.224608" u="1"/>
        <n v="117.712896" u="1"/>
        <n v="37.105152" u="1"/>
        <n v="20.39184" u="1"/>
        <n v="26.412288" u="1"/>
        <n v="58.6872" u="1"/>
        <n v="66.925584" u="1"/>
        <n v="74.13912" u="1"/>
        <n v="18.957888" u="1"/>
        <n v="14.3763984" u="1"/>
        <n v="20.388672" u="1"/>
        <n v="15.4614096" u="1"/>
        <n v="53.258688" u="1"/>
        <n v="48.620544" u="1"/>
        <n v="7.814016" u="1"/>
        <n v="49.968576" u="1"/>
        <n v="10.133856" u="1"/>
        <n v="21.648384" u="1"/>
        <n v="76.44672" u="1"/>
        <n v="51.483672576" u="1"/>
        <n v="16.811712" u="1"/>
        <n v="12.608784" u="1"/>
        <n v="21.197376" u="1"/>
        <n v="93.87216" u="1"/>
        <n v="24.354432" u="1"/>
        <n v="107.85312" u="1"/>
        <n v="67.293072" u="1"/>
        <n v="19.0944" u="1"/>
        <n v="30.805632" u="1"/>
        <n v="19.73088" u="1"/>
        <n v="23.001408" u="1"/>
        <n v="42.504" u="1"/>
        <n v="35.1019008" u="1"/>
        <n v="59.74848" u="1"/>
        <n v="39.52872" u="1"/>
        <n v="15.255072" u="1"/>
        <n v="31.7952" u="1"/>
        <n v="111.315456" u="1"/>
        <n v="69.1746048" u="1"/>
        <n v="63.608832" u="1"/>
        <n v="23.34528" u="1"/>
        <n v="20.42712" u="1"/>
        <n v="122.56272" u="1"/>
        <n v="31.484544" u="1"/>
        <n v="96.87552" u="1"/>
        <n v="65.0276928" u="1"/>
        <n v="68.1156" u="1"/>
        <n v="80.093664" u="1"/>
        <n v="13.049856" u="1"/>
        <n v="76.3305984" u="1"/>
        <n v="13.0201344" u="1"/>
        <n v="58.5639936" u="1"/>
        <n v="12.7488816" u="1"/>
        <n v="89.242848" u="1"/>
        <n v="102.534336" u="1"/>
        <n v="19.145808" u="1"/>
        <n v="17.889984" u="1"/>
        <n v="58.7138112" u="1"/>
        <n v="50.9100768" u="1"/>
        <n v="79.276032" u="1"/>
        <n v="39.32712" u="1"/>
        <n v="60.8259456" u="1"/>
        <n v="56.80584" u="1"/>
        <n v="96.837984" u="1"/>
        <n v="67.584384" u="1"/>
        <n v="34.083504" u="1"/>
        <n v="39.055104" u="1"/>
        <n v="27.20256" u="1"/>
        <n v="34.776" u="1"/>
        <n v="26.976768" u="1"/>
        <n v="23.604672" u="1"/>
        <n v="141.628032" u="1"/>
        <n v="81.430272" u="1"/>
        <n v="67.08744" u="1"/>
        <n v="22.482432" u="1"/>
        <n v="26.6499072" u="1"/>
        <n v="13.571712" u="1"/>
        <n v="88.558848" u="1"/>
        <n v="10.19592" u="1"/>
        <n v="57.3302016" u="1"/>
        <n v="40.43952" u="1"/>
        <n v="54.25056" u="1"/>
        <n v="9.787392" u="1"/>
        <n v="8.670816" u="1"/>
        <n v="55.77396" u="1"/>
        <n v="46.77816" u="1"/>
        <n v="26.0568" u="1"/>
        <n v="62.539776" u="1"/>
        <n v="153.4111488" u="1"/>
        <n v="17.200512" u="1"/>
        <n v="81.097632" u="1"/>
        <n v="48.2724" u="1"/>
        <n v="41.772672" u="1"/>
        <n v="62.5532544" u="1"/>
        <n v="11.104128" u="1"/>
        <n v="14.805504" u="1"/>
        <n v="11.926656" u="1"/>
        <n v="53.6288256" u="1"/>
        <n v="40.578048" u="1"/>
        <n v="35.80272" u="1"/>
        <n v="7.7832" u="1"/>
        <n v="26.46288" u="1"/>
        <n v="36.58104" u="1"/>
        <n v="48.940416" u="1"/>
        <n v="37.579248" u="1"/>
        <n v="62.2242432" u="1"/>
        <n v="58.7284992" u="1"/>
        <n v="78.7707648" u="1"/>
        <n v="30.510144" u="1"/>
        <n v="15.918336" u="1"/>
        <n v="29.87424" u="1"/>
        <n v="66.06336" u="1"/>
        <n v="24.77376" u="1"/>
        <n v="64.226304" u="1"/>
        <n v="43.3686528" u="1"/>
        <n v="35.0244" u="1"/>
        <n v="125.32608" u="1"/>
        <n v="95.014656" u="1"/>
        <n v="73.59264" u="1"/>
        <n v="46.08648" u="1"/>
        <n v="40.046832" u="1"/>
        <n v="16.04736" u="1"/>
        <n v="17.731584" u="1"/>
        <n v="131.60448" u="1"/>
        <n v="44.7676416" u="1"/>
        <n v="102.592512" u="1"/>
        <n v="84.8434176" u="1"/>
        <n v="21.0774528" u="1"/>
        <n v="52.420608" u="1"/>
        <n v="16.8910848" u="1"/>
        <n v="94.55616" u="1"/>
        <n v="35.288352" u="1"/>
        <n v="50.5786176" u="1"/>
        <n v="66.579072" u="1"/>
        <n v="59.7772224" u="1"/>
        <n v="21.73824" u="1"/>
        <n v="73.322496" u="1"/>
        <n v="55.2327552" u="1"/>
        <n v="98.3485152" u="1"/>
        <n v="55.0427904" u="1"/>
        <n v="40.68792" u="1"/>
        <n v="33.52752" u="1"/>
        <n v="24.50088" u="1"/>
        <n v="33.03168" u="1"/>
        <n v="44.68992" u="1"/>
        <n v="7.96824" u="1"/>
        <n v="9.25344" u="1"/>
        <n v="25.4646" u="1"/>
        <n v="19.5426" u="1"/>
        <n v="71.8889472" u="1"/>
        <n v="15.36216" u="1"/>
        <n v="31.792992" u="1"/>
        <n v="17.36592" u="1"/>
        <n v="17.47872" u="1"/>
        <n v="58.3422048" u="1"/>
        <n v="99.157968" u="1"/>
        <n v="56.661696" u="1"/>
        <n v="37.200384" u="1"/>
        <n v="63.86688" u="1"/>
        <n v="31.3632" u="1"/>
        <n v="147.408" u="1"/>
        <n v="580.668" u="1"/>
        <n v="92.6208" u="1"/>
        <n v="48.8448" u="1"/>
        <n v="125.259264" u="1"/>
        <n v="139.023" u="1"/>
        <n v="32.49048" u="1"/>
        <n v="116.5824" u="1"/>
        <n v="62.8479936" u="1"/>
        <n v="44.502192" u="1"/>
        <n v="101.993472" u="1"/>
        <n v="23.506308" u="1"/>
        <n v="66.727584" u="1"/>
        <n v="27.297648" u="1"/>
        <n v="85.45152" u="1"/>
        <n v="80.1504" u="1"/>
        <n v="65.723328" u="1"/>
        <n v="38.320128" u="1"/>
        <n v="183.61728" u="1"/>
        <n v="19.04256" u="1"/>
        <n v="40.7973888" u="1"/>
        <n v="77.6466432" u="1"/>
        <n v="103.090176" u="1"/>
        <n v="37.5072768" u="1"/>
        <n v="61.52112" u="1"/>
        <n v="69.4053888" u="1"/>
        <n v="62.78448" u="1"/>
        <n v="35.387616" u="1"/>
        <n v="139.82976" u="1"/>
        <n v="12.514176" u="1"/>
        <n v="72.245376" u="1"/>
        <n v="56.368872" u="1"/>
        <n v="80.34048" u="1"/>
        <n v="30.841776" u="1"/>
        <n v="35.816256" u="1"/>
        <n v="54.1223424" u="1"/>
        <n v="29.84688" u="1"/>
        <n v="57.80544" u="1"/>
        <n v="108.81024" u="1"/>
        <n v="49.043232" u="1"/>
        <n v="166.56192" u="1"/>
        <n v="21.393792" u="1"/>
        <n v="45.7003008" u="1"/>
        <n v="25.842432" u="1"/>
        <n v="58.579416" u="1"/>
        <n v="43.6762368" u="1"/>
        <n v="61.9363584" u="1"/>
        <n v="91.609056" u="1"/>
        <n v="11.031552" u="1"/>
        <n v="33.094656" u="1"/>
        <n v="179.536896" u="1"/>
        <n v="37.9459584" u="1"/>
        <n v="13.5305856" u="1"/>
        <n v="75.706848" u="1"/>
        <n v="28.18872" u="1"/>
        <n v="82.4995584" u="1"/>
        <n v="109.533312" u="1"/>
        <n v="39.8514816" u="1"/>
        <n v="36.1152" u="1"/>
        <n v="34.6924032" u="1"/>
        <n v="36.5568" u="1"/>
        <n v="118.08" u="1"/>
        <n v="50.96448" u="1"/>
        <n v="51.601536" u="1"/>
        <n v="209.74464" u="1"/>
        <n v="21.8484" u="1"/>
        <n v="57.23424" u="1"/>
        <n v="21.46176" u="1"/>
        <n v="16.275168" u="1"/>
        <n v="26.53938" u="1"/>
        <n v="67.9408128" u="1"/>
        <n v="35.38584" u="1"/>
        <n v="60.78996" u="1"/>
        <n v="5.2641792" u="1"/>
        <n v="15.3743616" u="1"/>
        <n v="71.0664192" u="1"/>
        <n v="66.898944" u="1"/>
        <n v="15.4635264" u="1"/>
        <n v="23.3597952" u="1"/>
        <n v="63.5722752" u="1"/>
        <n v="42.11388" u="1"/>
        <n v="21.46566744" u="1"/>
        <n v="50.5384704" u="1"/>
        <n v="89.30304" u="1"/>
        <n v="76.4402688" u="1"/>
        <n v="60.64616448" u="1"/>
        <n v="48.308832" u="1"/>
        <n v="9.05148" u="1"/>
        <n v="26.537544" u="1"/>
        <n v="42.2661888" u="1"/>
        <n v="25.615872" u="1"/>
        <n v="40.0248" u="1"/>
        <n v="25.4693376" u="1"/>
        <n v="49.8774528" u="1"/>
        <n v="32.831568" u="1"/>
        <n v="69.114816" u="1"/>
        <n v="49.3143552" u="1"/>
        <n v="62.0165376" u="1"/>
        <n v="38.604672" u="1"/>
        <n v="163.84032" u="1"/>
        <n v="50.295168" u="1"/>
        <n v="25.5024" u="1"/>
        <n v="60.47712" u="1"/>
        <n v="23.4918" u="1"/>
        <n v="93.26592" u="1"/>
        <n v="17.82144" u="1"/>
        <n v="466.0992" u="1"/>
        <n v="87.73632" u="1"/>
        <n v="58.0293504" u="1"/>
        <n v="41.8608" u="1"/>
        <n v="20.023416" u="1"/>
        <n v="120.4416" u="1"/>
        <n v="36.92304" u="1"/>
        <n v="188.35344" u="1"/>
        <n v="70.840224" u="1"/>
        <n v="31.460352" u="1"/>
        <n v="32.17536" u="1"/>
        <n v="42.9907968" u="1"/>
        <n v="31.8076416" u="1"/>
        <n v="34.3127232" u="1"/>
        <n v="18.689616" u="1"/>
        <n v="20.02752" u="1"/>
        <n v="46.8661248" u="1"/>
        <n v="42.4424448" u="1"/>
        <n v="60.355584" u="1"/>
        <n v="37.7266176" u="1"/>
        <n v="64.705536" u="1"/>
        <n v="14.4353664" u="1"/>
        <n v="17.7666048" u="1"/>
        <n v="85.59432" u="1"/>
        <n v="61.315056" u="1"/>
        <n v="68.0504832" u="1"/>
        <n v="44.65152" u="1"/>
        <n v="30.66932736" u="1"/>
        <n v="60.4896768" u="1"/>
        <n v="25.25709312" u="1"/>
        <n v="37.88563968" u="1"/>
        <n v="68.0064" u="1"/>
        <n v="35.88552" u="1"/>
        <n v="49.1184" u="1"/>
        <n v="34.72896" u="1"/>
        <n v="42.588" u="1"/>
        <n v="19.3536" u="1"/>
        <n v="40.1544" u="1"/>
        <n v="202.2048" u="1"/>
        <n v="65.5143552" u="1"/>
        <n v="49.877184" u="1"/>
        <n v="67.4016" u="1"/>
        <n v="49.693248" u="1"/>
        <n v="38.304" u="1"/>
        <n v="35.23968" u="1"/>
        <n v="33.596928" u="1"/>
        <n v="19.9051776" u="1"/>
        <n v="81.9237888" u="1"/>
        <n v="157.30848" u="1"/>
        <n v="44.0463744" u="1"/>
        <n v="46.04688" u="1"/>
        <n v="125.846784" u="1"/>
        <n v="94.17672" u="1"/>
        <n v="11.6593344" u="1"/>
        <n v="7.43256" u="1"/>
        <n v="44.4132" u="1"/>
        <n v="20.20032" u="1"/>
        <n v="68.909568" u="1"/>
        <n v="65.048256" u="1"/>
        <n v="185.0688" u="1"/>
        <n v="68.681088" u="1"/>
        <n v="10.16064" u="1"/>
        <n v="14.745024" u="1"/>
        <n v="60.673536" u="1"/>
        <n v="122.41152" u="1"/>
        <n v="56.6590464" u="1"/>
        <n v="44.1873792" u="1"/>
        <n v="24.815376" u="1"/>
        <n v="48.02976" u="1"/>
        <n v="65.37888" u="1"/>
        <n v="42.340608" u="1"/>
        <n v="17.36448" u="1"/>
        <n v="44.142336" u="1"/>
        <n v="72.473856" u="1"/>
        <n v="12.82176" u="1"/>
        <n v="167.384448" u="1"/>
        <n v="34.327296" u="1"/>
        <n v="64.38528" u="1"/>
        <n v="61.523712" u="1"/>
        <n v="20.540991744" u="1"/>
        <n v="19.329133824" u="1"/>
        <n v="26.66087424" u="1"/>
        <n v="36.598109184" u="1"/>
        <n v="32.052504" u="1"/>
        <n v="73.890432" u="1"/>
        <n v="41.777568" u="1"/>
        <n v="62.0928" u="1"/>
        <n v="43.0848" u="1"/>
        <n v="27.0336" u="1"/>
        <n v="38.8608" u="1"/>
        <n v="210.292992" u="1"/>
        <n v="42.463008" u="1"/>
        <n v="50.5512" u="1"/>
        <n v="98.651952" u="1"/>
        <n v="67.9819392" u="1"/>
        <n v="41.2840512" u="1"/>
        <n v="5.757696" u="1"/>
        <n v="39.26016" u="1"/>
        <n v="20.289024" u="1"/>
        <n v="74.612736" u="1"/>
        <n v="42.822864" u="1"/>
        <n v="122.35104" u="1"/>
        <n v="104.87232" u="1"/>
        <n v="43.428" u="1"/>
        <n v="62.53632" u="1"/>
        <n v="30.7098" u="1"/>
        <n v="58.900608" u="1"/>
        <n v="40.300416" u="1"/>
        <n v="45.2088" u="1"/>
        <n v="34.6104" u="1"/>
        <n v="29.919456" u="1"/>
        <n v="35.3481408" u="1"/>
        <n v="33.312384" u="1"/>
        <n v="20.26332" u="1"/>
        <n v="21.294" u="1"/>
        <n v="78.97032" u="1"/>
        <n v="38.77945344" u="1"/>
        <n v="77.2079616" u="1"/>
        <n v="24.5994624" u="1"/>
        <n v="22.308336" u="1"/>
        <n v="107.256312" u="1"/>
        <n v="22.729248" u="1"/>
        <n v="70.823808" u="1"/>
        <n v="38.1652992" u="1"/>
        <n v="58.3446528" u="1"/>
        <n v="26.1015552" u="1"/>
        <n v="91.141632" u="1"/>
        <n v="30.1045248" u="1"/>
        <n v="24.9407424" u="1"/>
        <n v="50.5717632" u="1"/>
        <n v="27.7329024" u="1"/>
        <n v="53.601408" u="1"/>
        <n v="116.5248" u="1"/>
        <n v="114.194304" u="1"/>
        <n v="23.15016" u="1"/>
        <n v="111.30372" u="1"/>
        <n v="31.836672" u="1"/>
        <n v="27.96321024" u="1"/>
        <n v="62.8774272" u="1"/>
        <n v="26.15913216" u="1"/>
        <n v="12.933648" u="1"/>
        <n v="51.2039808" u="1"/>
        <n v="41.1048" u="1"/>
        <n v="30.940704" u="1"/>
        <n v="52.7472" u="1"/>
        <n v="85.7279808" u="1"/>
        <n v="34.31208" u="1"/>
        <n v="78.51456" u="1"/>
        <n v="73.88220096" u="1"/>
        <n v="80.90385408" u="1"/>
        <n v="89.5732992" u="1"/>
        <n v="69.354528" u="1"/>
        <n v="8.1216" u="1"/>
        <n v="228.42864" u="1"/>
        <n v="72.2665152" u="1"/>
        <n v="40.494168" u="1"/>
        <n v="39.455856" u="1"/>
        <n v="47.5969536" u="1"/>
        <n v="24.754176" u="1"/>
        <n v="23.298048" u="1"/>
        <n v="66.97728" u="1"/>
        <n v="20.231808" u="1"/>
        <n v="64.4692608" u="1"/>
        <n v="39.79584" u="1"/>
        <n v="51.12096" u="1"/>
        <n v="58.81392" u="1"/>
        <n v="83.754" u="1"/>
        <n v="93.06" u="1"/>
        <n v="131.1552" u="1"/>
        <n v="74.0784" u="1"/>
        <n v="42.834816" u="1"/>
        <n v="41.0312448" u="1"/>
        <n v="76.68864" u="1"/>
        <n v="67.741632" u="1"/>
        <n v="19.6992" u="1"/>
        <n v="25.0048512" u="1"/>
        <n v="87.218208" u="1"/>
        <n v="143.9424" u="1"/>
        <n v="21.50064" u="1"/>
        <n v="35.849088" u="1"/>
        <n v="51.0630912" u="1"/>
        <n v="9.52128" u="1"/>
        <n v="24.3468288" u="1"/>
        <n v="58.61376" u="1"/>
        <n v="29.76768" u="1"/>
        <n v="50.174208" u="1"/>
        <n v="45.139968" u="1"/>
        <n v="24.57216" u="1"/>
        <n v="87.187968" u="1"/>
        <n v="75.4532352" u="1"/>
        <n v="82.627776" u="1"/>
        <n v="25.8685056" u="1"/>
        <n v="62.27712" u="1"/>
        <n v="15.730848" u="1"/>
        <n v="12.235104" u="1"/>
        <n v="59.53536" u="1"/>
        <n v="9.385632" u="1"/>
        <n v="19.725984" u="1"/>
        <n v="10.13472" u="1"/>
        <n v="34.62696" u="1"/>
        <n v="53.376192" u="1"/>
        <n v="106.527168" u="1"/>
        <n v="19.799424" u="1"/>
        <n v="41.332032" u="1"/>
        <n v="31.586544" u="1"/>
        <n v="21.8988" u="1"/>
        <n v="59.8995072" u="1"/>
        <n v="20.4447744" u="1"/>
        <n v="64.8672192" u="1"/>
        <n v="26.3466" u="1"/>
        <n v="18.0407808" u="1"/>
        <n v="32.216832" u="1"/>
        <n v="64.0749312" u="1"/>
        <n v="26.15382" u="1"/>
        <n v="40.763664" u="1"/>
        <n v="45.58176" u="1"/>
        <n v="73.50384384" u="1"/>
        <n v="15.8625" u="1"/>
        <n v="15.525" u="1"/>
        <n v="146.52" u="1"/>
        <n v="371.764272" u="1"/>
        <n v="18.2380032" u="1"/>
        <n v="92.340864" u="1"/>
        <n v="50.554368" u="1"/>
        <n v="54.9504" u="1"/>
        <n v="7.143552" u="1"/>
        <n v="5.0996736" u="1"/>
        <n v="9.326592" u="1"/>
        <n v="33.38496" u="1"/>
        <n v="34.17984" u="1"/>
        <n v="32.51556" u="1"/>
        <n v="109.004544" u="1"/>
        <n v="20.6244" u="1"/>
        <n v="69.75072" u="1"/>
        <n v="48.28896" u="1"/>
        <n v="30.40416" u="1"/>
        <n v="42.26112" u="1"/>
        <n v="79.922304" u="1"/>
        <n v="55.5823296" u="1"/>
        <n v="38.750208" u="1"/>
        <n v="50.0544" u="1"/>
        <n v="70.497504" u="1"/>
        <n v="36.039168" u="1"/>
        <n v="67.995648" u="1"/>
        <n v="19.3778784" u="1"/>
        <n v="99.386352" u="1"/>
        <n v="8.974368" u="1"/>
        <n v="96.13296" u="1"/>
        <n v="66.8570112" u="1"/>
        <n v="34.197504" u="1"/>
        <n v="71.21088" u="1"/>
        <n v="9.58392" u="1"/>
        <n v="28.098576" u="1"/>
        <n v="46.7866368" u="1"/>
        <n v="26.275104" u="1"/>
        <n v="50.85504" u="1"/>
        <n v="7.2382464" u="1"/>
        <n v="5.4286848" u="1"/>
        <n v="29.1174912" u="1"/>
        <n v="32.7914496" u="1"/>
        <n v="22.5" u="1"/>
        <n v="118.8" u="1"/>
        <n v="289.2672" u="1"/>
        <n v="35.97984" u="1"/>
        <n v="52.2288" u="1"/>
        <n v="241.8" u="1"/>
        <n v="37.14048" u="1"/>
        <n v="238.53312" u="1"/>
        <n v="47.3470272" u="1"/>
        <n v="127.49184" u="1"/>
        <n v="9.8496" u="1"/>
        <n v="33.997824" u="1"/>
        <n v="19.0826496" u="1"/>
        <n v="79.9497216" u="1"/>
        <n v="49.45536" u="1"/>
        <n v="63.25632" u="1"/>
        <n v="11.818944" u="1"/>
        <n v="12.672072" u="1"/>
        <n v="36.31608" u="1"/>
        <n v="61.2855936" u="1"/>
        <n v="58.677696" u="1"/>
        <n v="314.928" u="1"/>
        <n v="38.04192" u="1"/>
        <n v="66.9949056" u="1"/>
        <n v="76.803552" u="1"/>
        <n v="26.5807872" u="1"/>
        <n v="29.57695488" u="1"/>
        <n v="33.48864" u="1"/>
        <n v="26.9172288" u="1"/>
        <n v="35.831376" u="1"/>
        <n v="20.30616" u="1"/>
        <n v="33.48" u="1"/>
        <n v="225" u="1"/>
        <n v="164.5056" u="1"/>
        <n v="54.698112" u="1"/>
        <n v="44.964864" u="1"/>
        <n v="108.368064" u="1"/>
        <n v="52.7681088" u="1"/>
        <n v="39.947688" u="1"/>
        <n v="54.184032" u="1"/>
        <n v="87.65064" u="1"/>
        <n v="3.934656" u="1"/>
        <n v="16.904448" u="1"/>
        <n v="8.452224" u="1"/>
        <n v="70.933104" u="1"/>
        <n v="176.569344" u="1"/>
        <n v="4.76928" u="1"/>
        <n v="28.47744" u="1"/>
        <n v="29.6165376" u="1"/>
        <n v="10.67904" u="1"/>
        <n v="82.999296" u="1"/>
        <n v="15.902208" u="1"/>
        <n v="48.0356352" u="1"/>
        <n v="47.775168" u="1"/>
        <n v="78.3046656" u="1"/>
        <n v="43.25616" u="1"/>
        <n v="18.670176" u="1"/>
        <n v="19.1100672" u="1"/>
        <n v="10.4652" u="1"/>
        <n v="1.1628" u="1"/>
        <n v="21.49056" u="1"/>
        <n v="43.6896" u="1"/>
        <n v="16.7795712" u="1"/>
        <n v="16.167816" u="1"/>
        <n v="19.809216" u="1"/>
        <n v="36.23510016" u="1"/>
        <n v="62.856192" u="1"/>
        <n v="76.495104" u="1"/>
        <n v="66.433056" u="1"/>
        <n v="75.2201856" u="1"/>
        <n v="26.58319104" u="1"/>
        <n v="28.41651456" u="1"/>
        <n v="76.0044384" u="1"/>
        <n v="96.563016" u="1"/>
        <n v="45.505152" u="1"/>
        <n v="76.5773568" u="1"/>
        <n v="171.085824" u="1"/>
        <n v="63.1701504" u="1"/>
        <n v="44.093376" u="1"/>
        <n v="6.503112" u="1"/>
        <n v="13.625568" u="1"/>
        <n v="7.664382" u="1"/>
        <n v="6.35904" u="1"/>
        <n v="30.375936" u="1"/>
        <n v="11.390976" u="1"/>
        <n v="62.9028288" u="1"/>
        <n v="95.721696" u="1"/>
        <n v="76.186656" u="1"/>
        <n v="47.574432" u="1"/>
        <n v="10.0106064" u="1"/>
        <n v="27.104868" u="1"/>
        <n v="32.76677376" u="1"/>
        <n v="53.310096" u="1"/>
        <n v="30.9955968" u="1"/>
        <n v="58.3789248" u="1"/>
        <n v="68.749632" u="1"/>
        <n v="13.289472" u="1"/>
        <n v="50.94144" u="1"/>
        <n v="67.55904" u="1"/>
        <n v="27.0337536" u="1"/>
        <n v="28.8981504" u="1"/>
        <n v="164.299968" u="1"/>
        <n v="11.16288" u="1"/>
        <n v="97.1131392" u="1"/>
        <n v="40.903632" u="1"/>
        <n v="32.459952" u="1"/>
        <n v="7.359408" u="1"/>
        <n v="62.4484224" u="1"/>
        <n v="39.030264" u="1"/>
        <n v="26.078976" u="1"/>
        <n v="53.512704" u="1"/>
        <n v="75.0145536" u="1"/>
        <n v="80.88192" u="1"/>
        <n v="152.16768" u="1"/>
        <n v="75.0816" u="1"/>
        <n v="156.28032" u="1"/>
        <n v="23.670528" u="1"/>
        <n v="53.3546496" u="1"/>
        <n v="71.011584" u="1"/>
        <n v="52.9708032" u="1"/>
        <n v="90.497088" u="1"/>
        <n v="84.595104" u="1"/>
        <n v="168.001344" u="1"/>
        <n v="15.7925376" u="1"/>
        <n v="48.254976" u="1"/>
        <n v="49.0226688" u="1"/>
        <n v="20.35584" u="1"/>
        <n v="54.48425472" u="1"/>
        <n v="50.8870656" u="1"/>
        <n v="60.9434496" u="1"/>
        <n v="42.115392" u="1"/>
        <n v="38.3366592" u="1"/>
        <n v="57.2832" u="1"/>
        <n v="26.04672" u="1"/>
        <n v="54.14976" u="1"/>
        <n v="18.326952" u="1"/>
        <n v="40.1599296" u="1"/>
        <n v="22.311072" u="1"/>
        <n v="17.547264" u="1"/>
        <n v="42.1134336" u="1"/>
        <n v="44.4178944" u="1"/>
        <n v="76.944384" u="1"/>
        <n v="9.53856" u="1"/>
        <n v="32.59008" u="1"/>
        <n v="8.6982336" u="1"/>
        <n v="48.06648" u="1"/>
        <n v="13.94442" u="1"/>
        <n v="18.59256" u="1"/>
        <n v="19.894896" u="1"/>
        <n v="29.2408704" u="1"/>
        <n v="15.268176" u="1"/>
        <n v="70.874496" u="1"/>
        <n v="30.2690304" u="1"/>
        <n v="12.14514" u="1"/>
        <n v="31.0915584" u="1"/>
        <n v="24.00948" u="1"/>
        <n v="35.7388416" u="1"/>
        <n v="18.42588" u="1"/>
        <n v="64.979712" u="1"/>
        <n v="67.1514624" u="1"/>
        <n v="46.5163776" u="1"/>
        <n v="75.195648" u="1"/>
        <n v="67.2826176" u="1"/>
        <n v="32.818032" u="1"/>
        <n v="35.5880448" u="1"/>
        <n v="61.73376" u="1"/>
        <n v="11.515392" u="1"/>
        <n v="60.2002368" u="1"/>
        <n v="20.07936" u="1"/>
        <n v="97.929216" u="1"/>
        <n v="48.381696" u="1"/>
        <n v="65.286144" u="1"/>
        <n v="33.337248" u="1"/>
        <n v="7.709856" u="1"/>
        <n v="102.384" u="1"/>
        <n v="79.348896" u="1"/>
        <n v="55.6535232" u="1"/>
        <n v="20.6180352" u="1"/>
        <n v="71.080128" u="1"/>
        <n v="82.0334592" u="1"/>
        <n v="77.8385664" u="1"/>
        <n v="157.377024" u="1"/>
        <n v="56.8092672" u="1"/>
        <n v="36.88215552" u="1"/>
        <n v="48.6324" u="1"/>
        <n v="49.95144" u="1"/>
        <n v="34.494768" u="1"/>
        <n v="33.516288" u="1"/>
        <n v="7.209216" u="1"/>
        <n v="34.94098944" u="1"/>
        <n v="60.611328" u="1"/>
        <n v="35.420112" u="1"/>
        <n v="71.748432" u="1"/>
        <n v="58.10904" u="1"/>
        <n v="93.5088" u="1"/>
        <n v="152.28576" u="1"/>
        <n v="47.9153664" u="1"/>
        <n v="19.4116608" u="1"/>
        <n v="21.4953984" u="1"/>
        <n v="27.67464" u="1"/>
        <n v="8.859312" u="1"/>
        <n v="26.7424416" u="1"/>
        <n v="14.5656" u="1"/>
        <n v="57.244032" u="1"/>
        <n v="34.214544" u="1"/>
        <n v="63.29232" u="1"/>
        <n v="37.975392" u="1"/>
        <n v="29.7142272" u="1"/>
        <n v="65.663136" u="1"/>
        <n v="23.21424" u="1"/>
        <n v="26.9285184" u="1"/>
        <n v="8.22528" u="1"/>
        <n v="7.5672576" u="1"/>
        <n v="94.59072" u="1"/>
        <n v="46.0728" u="1"/>
        <n v="32.8599936" u="1"/>
        <n v="48.978048" u="1"/>
        <n v="36.2208" u="1"/>
        <n v="28.71792" u="1"/>
        <n v="71.533728" u="1"/>
        <n v="23.35872" u="1"/>
        <n v="81.81888" u="1"/>
        <n v="369.6" u="1"/>
        <n v="11.81952" u="1"/>
        <n v="23.243616" u="1"/>
        <n v="90.96192" u="1"/>
        <n v="46.780416" u="1"/>
        <n v="112.137696" u="1"/>
        <n v="80.988336" u="1"/>
        <n v="56.8994976" u="1"/>
        <n v="91.371456" u="1"/>
        <n v="14.88384" u="1"/>
        <n v="23.24784" u="1"/>
        <n v="52.401888" u="1"/>
        <n v="58.4077824" u="1"/>
        <n v="132.903936" u="1"/>
        <n v="25.133472" u="1"/>
        <n v="12.88896" u="1"/>
        <n v="50.4504" u="1"/>
        <n v="3.8808" u="1"/>
        <n v="28.32984" u="1"/>
        <n v="35.766864" u="1"/>
        <n v="31.900176" u="1"/>
        <n v="7.00896" u="1"/>
        <n v="61.6045248" u="1"/>
        <n v="23.0256" u="1"/>
        <n v="63.000504" u="1"/>
        <n v="15.01632" u="1"/>
        <n v="87.5169792" u="1"/>
        <n v="195.761664" u="1"/>
        <n v="65.07072" u="1"/>
        <n v="58.0580352" u="1"/>
        <n v="179.859456" u="1"/>
        <n v="18.4246272" u="1"/>
        <n v="18.571392" u="1"/>
        <n v="59.69376" u="1"/>
        <n v="13.928544" u="1"/>
        <n v="27.857088" u="1"/>
        <n v="22.4352" u="1"/>
        <n v="42.5088" u="1"/>
        <n v="15.96672" u="1"/>
        <n v="25.4435328" u="1"/>
        <n v="61.6621824" u="1"/>
        <n v="46.335744" u="1"/>
        <n v="63.977472" u="1"/>
        <n v="168.892416" u="1"/>
        <n v="83.486592" u="1"/>
        <n v="72.8211456" u="1"/>
        <n v="37.142784" u="1"/>
        <n v="21.537792" u="1"/>
        <n v="40.808448" u="1"/>
        <n v="60.696576" u="1"/>
        <n v="158.2272" u="1"/>
        <n v="14.24574" u="1"/>
        <n v="34.90848" u="1"/>
        <n v="17.45424" u="1"/>
        <n v="70.6277376" u="1"/>
        <n v="87.6266496" u="1"/>
        <n v="14.7" u="1"/>
        <n v="103.9824" u="1"/>
        <n v="21.924" u="1"/>
        <n v="52.9022592" u="1"/>
        <n v="41.785632" u="1"/>
        <n v="19.30896" u="1"/>
        <n v="7.723584" u="1"/>
        <n v="151.1928" u="1"/>
        <n v="67.060224" u="1"/>
        <n v="28.1546496" u="1"/>
        <n v="20.110464" u="1"/>
        <n v="84.000672" u="1"/>
        <n v="71.1075456" u="1"/>
        <n v="55.109376" u="1"/>
        <n v="8.6292" u="1"/>
        <n v="33.826464" u="1"/>
        <n v="34.373592" u="1"/>
        <n v="53.263584" u="1"/>
        <n v="39.58848" u="1"/>
        <n v="88.42176" u="1"/>
        <n v="20.272032" u="1"/>
        <n v="101.1852" u="1"/>
        <n v="6.524928" u="1"/>
        <n v="16.175808" u="1"/>
        <n v="237.6" u="1"/>
        <n v="91.611648" u="1"/>
        <n v="47.213568" u="1"/>
        <n v="60.803136" u="1"/>
        <n v="24.33037824" u="1"/>
        <n v="26.00833536" u="1"/>
        <n v="195.3504" u="1"/>
        <n v="35.45856" u="1"/>
        <n v="65.94048" u="1"/>
        <n v="50.3635968" u="1"/>
        <n v="55.2600576" u="1"/>
        <n v="28.394496" u="1"/>
        <n v="28.4594688" u="1"/>
        <n v="22.10544" u="1"/>
        <n v="32.489856" u="1"/>
        <n v="16.03008" u="1"/>
        <n v="23.462208" u="1"/>
        <n v="13.47984" u="1"/>
        <n v="51.767856" u="1"/>
        <n v="35.7491232" u="1"/>
        <n v="87.71328" u="1"/>
        <n v="45.20448" u="1"/>
        <n v="44.59392" u="1"/>
        <n v="19.03572" u="1"/>
        <n v="86.36544" u="1"/>
        <n v="85.183488" u="1"/>
        <n v="29.47392" u="1"/>
        <n v="25.441584" u="1"/>
        <n v="10.162992" u="1"/>
        <n v="40.085136" u="1"/>
        <n v="30.591288" u="1"/>
        <n v="35.12592" u="1"/>
        <n v="37.2348288" u="1"/>
        <n v="247.104" u="1"/>
        <n v="34.117776" u="1"/>
        <n v="24.630144" u="1"/>
        <n v="51.0972" u="1"/>
        <n v="33.172416" u="1"/>
        <n v="83.28096" u="1"/>
        <n v="68.1053184" u="1"/>
        <n v="67.3650432" u="1"/>
        <n v="80.504928" u="1"/>
        <n v="43.13736" u="1"/>
        <n v="69.9560064" u="1"/>
        <n v="39.789792" u="1"/>
        <n v="43.491168" u="1"/>
        <n v="63.9104256" u="1"/>
        <n v="77.728896" u="1"/>
        <n v="244.290816" u="1"/>
        <n v="58.8518784" u="1"/>
        <n v="28.1926656" u="1"/>
        <n v="245.661696" u="1"/>
        <n v="115.76807424" u="1"/>
        <n v="85.68" u="1"/>
        <n v="9.936" u="1"/>
        <n v="24.84" u="1"/>
        <n v="36.792" u="1"/>
        <n v="34.2792" u="1"/>
        <n v="52.3296" u="1"/>
        <n v="45.144" u="1"/>
        <n v="56.1216" u="1"/>
        <n v="35.1288" u="1"/>
        <n v="9.81432" u="1"/>
        <n v="32.4216" u="1"/>
        <n v="21.7056" u="1"/>
        <n v="55.085184" u="1"/>
        <n v="25.78968" u="1"/>
        <n v="75.809664" u="1"/>
        <n v="36.88524" u="1"/>
        <n v="74.37024" u="1"/>
        <n v="29.7528" u="1"/>
        <n v="44.6292" u="1"/>
        <n v="12.877056" u="1"/>
        <n v="41.19984" u="1"/>
        <n v="90.30672" u="1"/>
        <n v="83.06496" u="1"/>
        <n v="11.92023" u="1"/>
        <n v="30.5157888" u="1"/>
        <n v="15.89364" u="1"/>
        <n v="19.158048" u="1"/>
        <n v="28.1578752" u="1"/>
        <n v="14.702688" u="1"/>
        <n v="14.03676" u="1"/>
        <n v="15.7437" u="1"/>
        <n v="20.9916" u="1"/>
        <n v="9.1392" u="1"/>
        <n v="14.16576" u="1"/>
        <n v="13.663104" u="1"/>
        <n v="30.50208" u="1"/>
        <n v="15.4224" u="1"/>
        <n v="10.6488" u="1"/>
        <n v="31.22064" u="1"/>
        <n v="51.985152" u="1"/>
        <n v="28.2528" u="1"/>
        <n v="56.5056" u="1"/>
        <n v="84.40992" u="1"/>
        <n v="94.453632" u="1"/>
        <n v="44.804928" u="1"/>
        <n v="60.5472" u="1"/>
        <n v="70.2073344" u="1"/>
        <n v="23.64768" u="1"/>
        <n v="66.31632" u="1"/>
        <n v="21.3408" u="1"/>
        <n v="22.573824" u="1"/>
        <n v="27.2916" u="1"/>
        <n v="36.34092" u="1"/>
        <n v="23.20128" u="1"/>
        <n v="74.473056" u="1"/>
        <n v="95.5584" u="1"/>
        <n v="67.036032" u="1"/>
        <n v="39.439872" u="1"/>
        <n v="52.3127808" u="1"/>
        <n v="51.21792" u="1"/>
        <n v="58.7575296" u="1"/>
        <n v="47.0486016" u="1"/>
        <n v="11.778048" u="1"/>
        <n v="48.052224" u="1"/>
        <n v="41.80572" u="1"/>
        <n v="63.9163008" u="1"/>
        <n v="43.663752" u="1"/>
        <n v="94.88448" u="1"/>
        <n v="17.728416" u="1"/>
        <n v="20.9304" u="1"/>
        <n v="99.349632" u="1"/>
        <n v="19.5761664" u="1"/>
        <n v="55.4658048" u="1"/>
        <n v="21.4405632" u="1"/>
        <n v="78.65424" u="1"/>
        <n v="62.3808" u="1"/>
        <n v="76.5072" u="1"/>
        <n v="39.3984" u="1"/>
        <n v="55.34928" u="1"/>
        <n v="53.89272" u="1"/>
        <n v="65.5452" u="1"/>
        <n v="38.2347" u="1"/>
        <n v="50.9796" u="1"/>
        <n v="77.3568" u="1"/>
        <n v="108.950688" u="1"/>
        <n v="107.202816" u="1"/>
        <n v="45.15336" u="1"/>
        <n v="97.298208" u="1"/>
        <n v="49.52304" u="1"/>
        <n v="56.3463936" u="1"/>
        <n v="47.2582656" u="1"/>
        <n v="62.7080832" u="1"/>
        <n v="27.264384" u="1"/>
        <n v="19.93176" u="1"/>
        <n v="56.8484928" u="1"/>
        <n v="26.540712" u="1"/>
        <n v="32.533776" u="1"/>
        <n v="99.62496" u="1"/>
        <n v="59.5584" u="1"/>
        <n v="37.96848" u="1"/>
        <n v="53.3544" u="1"/>
        <n v="31.31604" u="1"/>
        <n v="92.054592" u="1"/>
        <n v="40.876704" u="1"/>
        <n v="10.12095" u="1"/>
        <n v="13.4946" u="1"/>
        <n v="63.342" u="1"/>
        <n v="41.31" u="1"/>
        <n v="103.275" u="1"/>
        <n v="22.99752" u="1"/>
        <n v="85.2879456" u="1"/>
        <n v="33.106752" u="1"/>
        <n v="30.351168" u="1"/>
        <n v="9.449136" u="1"/>
        <n v="19.969152" u="1"/>
        <n v="24.173184" u="1"/>
        <n v="54.03552" u="1"/>
        <n v="64.0338048" u="1"/>
        <n v="21.888" u="1"/>
        <n v="41.9832" u="1"/>
        <n v="55.854792" u="1"/>
        <n v="33.603696" u="1"/>
        <n v="19.78368" u="1"/>
        <n v="28.566" u="1"/>
        <n v="22.356" u="1"/>
        <n v="31.05" u="1"/>
        <n v="34.537536" u="1"/>
        <n v="45.0882432" u="1"/>
        <n v="17.341632" u="1"/>
        <n v="80.402112" u="1"/>
        <n v="24.435936" u="1"/>
        <n v="36.259776" u="1"/>
        <n v="116.661888" u="1"/>
        <n v="64.636992" u="1"/>
        <n v="51.0789888" u="1"/>
        <n v="15.732" u="1"/>
        <n v="30.21648" u="1"/>
        <n v="42.565824" u="1"/>
        <n v="27.15104" u="1"/>
        <n v="41.16448" u="1"/>
        <n v="43.091328" u="1"/>
        <n v="51.088128" u="1"/>
        <n v="37.3428" u="1"/>
        <n v="45.54" u="1"/>
        <n v="54.0743616" u="1"/>
        <n v="22.092336" u="1"/>
        <n v="55.6972416" u="1"/>
        <n v="26.77752" u="1"/>
        <n v="85.085952" u="1"/>
        <n v="17.912832" u="1"/>
        <n v="34.706112" u="1"/>
        <n v="36.789984" u="1"/>
        <n v="216.40608" u="1"/>
        <n v="68.4630144" u="1"/>
        <n v="38.362896" u="1"/>
        <n v="37.379232" u="1"/>
        <n v="39.5199" u="1"/>
        <n v="39.627" u="1"/>
        <n v="52.836" u="1"/>
        <n v="64.7232768" u="1"/>
        <n v="34.228656" u="1"/>
        <n v="43.9786368" u="1"/>
        <n v="57.024" u="1"/>
        <n v="66.17376" u="1"/>
        <n v="95.3856" u="1"/>
        <n v="51.084" u="1"/>
        <n v="27.6318" u="1"/>
        <n v="81.22464" u="1"/>
        <n v="17.710056" u="1"/>
        <n v="30.1525056" u="1"/>
        <n v="12.260808" u="1"/>
        <n v="40.24416" u="1"/>
        <n v="29.36736" u="1"/>
        <n v="33.500544" u="1"/>
        <n v="18.49056" u="1"/>
        <n v="90.203904" u="1"/>
        <n v="66.847536" u="1"/>
        <n v="23.167872" u="1"/>
        <n v="43.25724" u="1"/>
        <n v="40.580352" u="1"/>
        <n v="26.6026752" u="1"/>
        <n v="43.962048" u="1"/>
        <n v="28.222992" u="1"/>
        <n v="31.61088" u="1"/>
        <n v="22.4888832" u="1"/>
        <n v="19.244736" u="1"/>
        <n v="24.020832" u="1"/>
        <n v="26.631792" u="1"/>
        <n v="21.409872" u="1"/>
        <n v="10.69929" u="1"/>
        <n v="157.034304" u="1"/>
        <n v="246.484224" u="1"/>
        <n v="81.498816" u="1"/>
        <n v="64.8563328" u="1"/>
        <n v="26.372304" u="1"/>
        <n v="64.934016" u="1"/>
        <n v="43.731072" u="1"/>
        <n v="25.2447552" u="1"/>
        <n v="36.773856" u="1"/>
        <n v="27.01512" u="1"/>
        <n v="53.00736" u="1"/>
        <n v="98.9712" u="1"/>
        <n v="35.06976" u="1"/>
        <n v="46.18152" u="1"/>
        <n v="67.104576" u="1"/>
        <n v="52.070544" u="1"/>
        <n v="75.2247936" u="1"/>
        <n v="33.808896" u="1"/>
        <n v="106.563072" u="1"/>
        <n v="64.3011264" u="1"/>
        <n v="35.326368" u="1"/>
        <n v="69.5584512" u="1"/>
        <n v="21.7512" u="1"/>
        <n v="43.33824" u="1"/>
        <n v="10.83456" u="1"/>
        <n v="23.037696" u="1"/>
        <n v="37.2480768" u="1"/>
        <n v="38.1224448" u="1"/>
        <n v="11.8444032" u="1"/>
        <n v="23.87616" u="1"/>
        <n v="33.1296" u="1"/>
        <n v="27.216" u="1"/>
        <n v="89.2584" u="1"/>
        <n v="27.324" u="1"/>
        <n v="38.803392" u="1"/>
        <n v="53.6716224" u="1"/>
        <n v="135.235584" u="1"/>
        <n v="91.392" u="1"/>
        <n v="49.176576" u="1"/>
        <n v="10.37795328" u="1"/>
        <n v="6.571008" u="1"/>
        <n v="59.38416" u="1"/>
        <n v="119.5923456" u="1"/>
        <n v="50.4271872" u="1"/>
        <n v="8.4851712" u="1"/>
        <n v="30.457152" u="1"/>
        <n v="54.8228736" u="1"/>
        <n v="26.303904" u="1"/>
        <n v="64.4436" u="1"/>
        <n v="70.94304" u="1"/>
        <n v="35.779968" u="1"/>
        <n v="37.5689664" u="1"/>
        <n v="46.712736" u="1"/>
        <n v="31.9536" u="1"/>
        <n v="71.148672" u="1"/>
        <n v="15.708" u="1"/>
        <n v="62.580672" u="1"/>
        <n v="68.578272" u="1"/>
        <n v="32.695488" u="1"/>
        <n v="90.8208" u="1"/>
        <n v="64.703232" u="1"/>
        <n v="60.8560128" u="1"/>
        <n v="16.685568" u="1"/>
        <n v="40.21248" u="1"/>
        <n v="8.46" u="1"/>
        <n v="89.5104" u="1"/>
        <n v="85.008" u="1"/>
        <n v="50.3712" u="1"/>
        <n v="10.2816" u="1"/>
        <n v="119.26656" u="1"/>
        <n v="53.669952" u="1"/>
        <n v="64.60272" u="1"/>
        <n v="34.3434" u="1"/>
        <n v="45.7912" u="1"/>
        <n v="35.650368" u="1"/>
        <n v="79.66464" u="1"/>
        <n v="81.289728" u="1"/>
        <n v="44.089344" u="1"/>
        <n v="8.211456" u="1"/>
        <n v="17.43588" u="1"/>
        <n v="23.09076" u="1"/>
        <n v="11.579652" u="1"/>
        <n v="30.3341472" u="1"/>
        <n v="14.077224" u="1"/>
        <n v="27.805056" u="1"/>
        <n v="23.1458304" u="1"/>
        <n v="12.775296" u="1"/>
        <n v="60.2090496" u="1"/>
        <n v="38.394" u="1"/>
        <n v="16.79328" u="1"/>
        <n v="23.9904" u="1"/>
        <n v="60.421536" u="1"/>
        <n v="88.8056064" u="1"/>
        <n v="97.215552" u="1"/>
        <n v="72.68184" u="1"/>
        <n v="65.067552" u="1"/>
        <n v="34.219152" u="1"/>
        <n v="25.664364" u="1"/>
        <n v="48.1776768" u="1"/>
        <n v="63.978624" u="1"/>
        <n v="46.013184" u="1"/>
        <n v="14.4764928" u="1"/>
        <n v="33.78672" u="1"/>
        <n v="39.942" u="1"/>
        <n v="23.63904" u="1"/>
        <n v="75.878208" u="1"/>
        <n v="61.4428416" u="1"/>
        <n v="160.187328" u="1"/>
        <n v="34.128864" u="1"/>
        <n v="99.937152" u="1"/>
        <n v="23.95008" u="1"/>
        <n v="28.6902" u="1"/>
        <n v="57.052512" u="1"/>
        <n v="78.69312" u="1"/>
        <n v="19.79424" u="1"/>
        <n v="10.1574" u="1"/>
        <n v="6.426" u="1"/>
        <n v="83.7216" u="1"/>
        <n v="15.64272" u="1"/>
        <n v="47.500992" u="1"/>
        <n v="14.497056" u="1"/>
        <n v="20.1096" u="1"/>
        <n v="82.97856" u="1"/>
        <n v="40.16628" u="1"/>
        <n v="49.363776" u="1"/>
        <n v="14.7780864" u="1"/>
        <n v="10.075968" u="1"/>
        <n v="22.670928" u="1"/>
        <n v="58.77648" u="1"/>
        <n v="71.12448" u="1"/>
        <n v="6.42816" u="1"/>
        <n v="53.55504" u="1"/>
        <n v="64.266048" u="1"/>
        <n v="50.82" u="1"/>
        <n v="42.471" u="1"/>
        <n v="73.1808" u="1"/>
        <n v="35.937" u="1"/>
        <n v="13.963698" u="1"/>
        <n v="31.9689216" u="1"/>
        <n v="19.456" u="1"/>
        <n v="26.9952" u="1"/>
        <n v="14.9568" u="1"/>
        <n v="17.5104" u="1"/>
        <n v="19.123776" u="1"/>
        <n v="19.329408" u="1"/>
        <n v="52.1894016" u="1"/>
        <n v="22.550976" u="1"/>
        <n v="268.5312" u="1"/>
        <n v="19.64928" u="1"/>
        <n v="36.6876" u="1"/>
        <n v="199.257408" u="1"/>
        <n v="95.147136" u="1"/>
        <n v="39.02904" u="1"/>
        <n v="149.516928" u="1"/>
        <n v="75.1737888" u="1"/>
        <n v="47.4854688" u="1"/>
        <n v="56.000448" u="1"/>
        <n v="70.7168448" u="1"/>
        <n v="89.861184" u="1"/>
        <n v="182.652624" u="1"/>
        <n v="65.8844928" u="1"/>
        <n v="69.9354432" u="1"/>
        <n v="53.361504" u="1"/>
        <n v="52.127712" u="1"/>
        <n v="12.852" u="1"/>
        <n v="29.17944" u="1"/>
        <n v="10.2708" u="1"/>
        <n v="16.244928" u="1"/>
        <n v="89.3402496" u="1"/>
        <n v="61.1275392" u="1"/>
        <n v="55.9776" u="1"/>
        <n v="51.174816" u="1"/>
        <n v="24.4944" u="1"/>
        <n v="80.33256" u="1"/>
        <n v="53.773632" u="1"/>
        <n v="30.32964" u="1"/>
        <n v="33.7365" u="1"/>
        <n v="89.964" u="1"/>
        <n v="106.6716" u="1"/>
        <n v="78.613632" u="1"/>
        <n v="41.6835072" u="1"/>
        <n v="30.820608" u="1"/>
        <n v="5.419008" u="1"/>
        <n v="19.0773" u="1"/>
        <n v="20.4732" u="1"/>
        <n v="74.51136" u="1"/>
        <n v="45.01728" u="1"/>
        <n v="48.186432" u="1"/>
        <n v="148.466304" u="1"/>
        <n v="18.44107776" u="1"/>
        <n v="31.989312" u="1"/>
        <n v="14.11776" u="1"/>
        <n v="11.294208" u="1"/>
        <n v="36.071424" u="1"/>
        <n v="22.1616" u="1"/>
        <n v="40.84542" u="1"/>
        <n v="67.326336" u="1"/>
        <n v="44.108064" u="1"/>
        <n v="29.81664" u="1"/>
        <n v="43.799616" u="1"/>
        <n v="6.717312" u="1"/>
        <n v="43.8864384" u="1"/>
        <n v="14.4422208" u="1"/>
        <n v="24.4188" u="1"/>
        <n v="23.7762" u="1"/>
        <n v="28.917" u="1"/>
        <n v="15.95556" u="1"/>
        <n v="17.12304" u="1"/>
        <n v="37.650816" u="1"/>
        <n v="51.150528" u="1"/>
        <n v="100.279872" u="1"/>
        <n v="47.75232" u="1"/>
        <n v="62.832" u="1"/>
        <n v="87.256512" u="1"/>
        <n v="47.20968" u="1"/>
        <n v="85.131648" u="1"/>
        <n v="104.18688" u="1"/>
        <n v="79.116912" u="1"/>
        <n v="73.0610496" u="1"/>
        <n v="19.53504" u="1"/>
        <n v="4.62672" u="1"/>
        <n v="25.36128" u="1"/>
        <n v="72.2304" u="1"/>
        <n v="51.1632" u="1"/>
        <n v="52.96896" u="1"/>
        <n v="31.0992" u="1"/>
        <n v="48.1536" u="1"/>
        <n v="35.6643" u="1"/>
        <n v="78.3288" u="1"/>
        <n v="38.95584" u="1"/>
        <n v="60.192" u="1"/>
        <n v="71.333856" u="1"/>
        <n v="6.16896" u="1"/>
        <n v="84.19488" u="1"/>
        <n v="12.453588" u="1"/>
        <n v="32.6235168" u="1"/>
        <n v="28.16" u="1"/>
        <n v="39.072" u="1"/>
        <n v="21.648" u="1"/>
        <n v="10.95633" u="1"/>
        <n v="12.72348" u="1"/>
        <n v="11.354742" u="1"/>
        <n v="13.186152" u="1"/>
        <n v="11.95236" u="1"/>
        <n v="13.88016" u="1"/>
        <n v="51.192" u="1"/>
        <n v="13.314672" u="1"/>
        <n v="14.741244" u="1"/>
        <n v="17.118864" u="1"/>
        <n v="57.4330176" u="1"/>
        <n v="33.316272" u="1"/>
        <n v="62.249472" u="1"/>
        <n v="13.647168" u="1"/>
        <n v="51.87456" u="1"/>
        <n v="73.8424512" u="1"/>
        <n v="47.860848" u="1"/>
        <n v="30.11652" u="1"/>
        <n v="40.15536" u="1"/>
        <n v="88.833024" u="1"/>
        <n v="20.749824" u="1"/>
        <n v="108.093888" u="1"/>
        <n v="73.9278144" u="1"/>
        <n v="31.347456" u="1"/>
        <n v="18.19272" u="1"/>
        <n v="63.1427328" u="1"/>
        <n v="29.108352" u="1"/>
        <n v="48.576" u="1"/>
        <n v="36.91776" u="1"/>
        <n v="13.632192" u="1"/>
        <n v="54.528768" u="1"/>
        <n v="35.4436992" u="1"/>
        <n v="8.3091456" u="1"/>
        <n v="73.9694592" u="1"/>
        <n v="38.52576" u="1"/>
        <n v="26.996112" u="1"/>
        <n v="43.1937792" u="1"/>
        <n v="33.225984" u="1"/>
        <n v="18.468" u="1"/>
        <n v="103.535712" u="1"/>
        <n v="71.4982464" u="1"/>
        <n v="179.722368" u="1"/>
        <n v="30.0839616" u="1"/>
        <n v="46.4933952" u="1"/>
        <n v="56.0895552" u="1"/>
        <n v="44.592768" u="1"/>
        <n v="29.0598" u="1"/>
        <n v="38.7464" u="1"/>
        <n v="69.5447424" u="1"/>
        <n v="220.122144" u="1"/>
        <n v="69.3592416" u="1"/>
        <n v="54.595296" u="1"/>
        <n v="64.362816" u="1"/>
        <n v="60.66144" u="1"/>
        <n v="34.320384" u="1"/>
        <n v="107.984448" u="1"/>
        <n v="105.237888" u="1"/>
        <n v="8.622432" u="1"/>
        <n v="48.700512" u="1"/>
        <n v="82.287072" u="1"/>
        <n v="50.6844" u="1"/>
        <n v="30.90906" u="1"/>
        <n v="54.302976" u="1"/>
        <n v="72.2082816" u="1"/>
        <n v="48.432384" u="1"/>
        <n v="29.534208" u="1"/>
        <n v="22.87296" u="1"/>
        <n v="23.77584" u="1"/>
        <n v="46.30032" u="1"/>
        <n v="43.297056" u="1"/>
        <n v="109.396224" u="1"/>
        <n v="105.489216" u="1"/>
        <n v="56.2609152" u="1"/>
        <n v="29.22441984" u="1"/>
        <n v="42.50824704" u="1"/>
        <n v="71.251488" u="1"/>
        <n v="80.744832" u="1"/>
        <n v="6.374592" u="1"/>
        <n v="62.71776" u="1"/>
        <n v="82.047168" u="1"/>
        <n v="56.137536" u="1"/>
        <n v="49.984704" u="1"/>
        <n v="41.65392" u="1"/>
        <n v="66.7652832" u="1"/>
        <n v="45.224256" u="1"/>
        <n v="63.075936" u="1"/>
        <n v="113.78304" u="1"/>
        <n v="32.24232" u="1"/>
        <n v="52.70496" u="1"/>
        <n v="38.0952" u="1"/>
        <n v="54.912" u="1"/>
        <n v="67.12992" u="1"/>
        <n v="43.9296" u="1"/>
        <n v="57.6576" u="1"/>
        <n v="10.7984448" u="1"/>
        <n v="24.95232" u="1"/>
        <n v="51.9374592" u="1"/>
        <n v="118.12416" u="1"/>
        <n v="42.90048" u="1"/>
        <n v="117.55296" u="1"/>
        <n v="57.8394432" u="1"/>
        <n v="32.133024" u="1"/>
        <n v="40.293" u="1"/>
        <n v="58.08" u="1"/>
        <n v="71.0028" u="1"/>
        <n v="46.464" u="1"/>
        <n v="60.984" u="1"/>
        <n v="91.814688" u="1"/>
        <n v="65.00736" u="1"/>
        <n v="89.244288" u="1"/>
        <n v="136.74528" u="1"/>
        <n v="13.674528" u="1"/>
        <n v="24.37776" u="1"/>
        <n v="7.171416" u="1"/>
        <n v="55.212192" u="1"/>
        <n v="22.516704" u="1"/>
        <n v="14.274288" u="1"/>
        <n v="32.2430976" u="1"/>
        <n v="40.41324" u="1"/>
        <n v="76.614048" u="1"/>
        <n v="12.4270272" u="1"/>
        <n v="101.03808" u="1"/>
        <n v="59.30496" u="1"/>
        <n v="185.328" u="1"/>
        <n v="40.658112" u="1"/>
        <n v="16.3944" u="1"/>
        <n v="42.7565952" u="1"/>
        <n v="106.8672" u="1"/>
        <n v="196.02" u="1"/>
        <n v="103.8312" u="1"/>
        <n v="47.6239104" u="1"/>
        <n v="210.978432" u="1"/>
        <n v="183.629376" u="1"/>
        <n v="84.9123072" u="1"/>
        <n v="18.712512" u="1"/>
        <n v="24.4523328" u="1"/>
        <n v="62.0924928" u="1"/>
        <n v="100.75104" u="1"/>
        <n v="89.55648" u="1"/>
        <n v="28.611264" u="1"/>
        <n v="6.229872" u="1"/>
        <n v="45.1319616" u="1"/>
        <n v="48.906" u="1"/>
        <n v="154.224" u="1"/>
        <n v="43.52544" u="1"/>
        <n v="57.12" u="1"/>
        <n v="91.08" u="1"/>
        <n v="41.77536" u="1"/>
        <n v="171.36" u="1"/>
        <n v="93.6768" u="1"/>
        <n v="201.427968" u="1"/>
        <n v="28.491456" u="1"/>
        <n v="72.3550464" u="1"/>
        <n v="96.738432" u="1"/>
        <n v="45.504" u="1"/>
        <n v="161.0784" u="1"/>
        <n v="74.48448" u="1"/>
        <n v="29.69136" u="1"/>
        <n v="97.152" u="1"/>
        <n v="29.2383" u="1"/>
        <n v="60.039936" u="1"/>
        <n v="44.44704" u="1"/>
        <n v="48.136608" u="1"/>
        <n v="62.459904" u="1"/>
        <n v="64.182144" u="1"/>
        <n v="78.36192" u="1"/>
        <n v="38.497536" u="1"/>
        <n v="13.9087872" u="1"/>
        <n v="10.944" u="1"/>
        <n v="10.39584" u="1"/>
        <n v="20.79168" u="1"/>
        <n v="77.249088" u="1"/>
        <n v="59.336256" u="1"/>
        <n v="25.89678" u="1"/>
        <n v="30.07368" u="1"/>
        <n v="38.5632" u="1"/>
        <n v="26.6976" u="1"/>
        <n v="33.42144" u="1"/>
        <n v="22.4128" u="1"/>
        <n v="46.8384" u="1"/>
        <n v="45.648" u="1"/>
        <n v="51.510816" u="1"/>
        <n v="58.216704" u="1"/>
        <n v="15.4498176" u="1"/>
        <n v="65.359008" u="1"/>
        <n v="59.41728" u="1"/>
        <n v="27.728064" u="1"/>
        <n v="48.854208" u="1"/>
        <n v="44.24112" u="1"/>
        <n v="61.7992704" u="1"/>
        <n v="29.8809" u="1"/>
        <n v="14.49063" u="1"/>
        <n v="33.175296" u="1"/>
        <n v="160.39296" u="1"/>
        <n v="45.2664576" u="1"/>
        <n v="66.2957568" u="1"/>
        <n v="40.105728" u="1"/>
        <n v="27.765504" u="1"/>
        <n v="34.7582976" u="1"/>
        <n v="23.309312" u="1"/>
        <n v="87.325056" u="1"/>
        <n v="36.533952" u="1"/>
        <n v="83.760768" u="1"/>
        <n v="27.383328" u="1"/>
        <n v="11.38176" u="1"/>
        <n v="57.7414656" u="1"/>
        <n v="48.711936" u="1"/>
        <n v="47.47392" u="1"/>
        <n v="22.76352" u="1"/>
        <n v="47.249664" u="1"/>
        <n v="28.994112" u="1"/>
        <n v="50.471232" u="1"/>
        <n v="51.2229312" u="1"/>
        <n v="12.08088" u="1"/>
        <n v="100.455168" u="1"/>
        <n v="19.0068" u="1"/>
        <n v="52.510656" u="1"/>
        <n v="53.8001856" u="1"/>
        <n v="67.652928" u="1"/>
        <n v="57.3439104" u="1"/>
        <n v="80.2008" u="1"/>
        <n v="85.90848" u="1"/>
        <n v="39.0883584" u="1"/>
        <n v="10.8116736" u="1"/>
        <n v="21.6233472" u="1"/>
        <n v="55.9593216" u="1"/>
        <n v="109.304832" u="1"/>
        <n v="9.561888" u="1"/>
        <n v="143.979264" u="1"/>
        <n v="141.866208" u="1"/>
        <n v="70.7648256" u="1"/>
        <n v="21.745584" u="1"/>
        <n v="71.1623808" u="1"/>
        <n v="25.8984" u="1"/>
        <n v="29.14752" u="1"/>
        <n v="101.376576" u="1"/>
        <n v="113.508864" u="1"/>
        <n v="21.27312" u="1"/>
        <n v="12.8592" u="1"/>
        <n v="36.830976" u="1"/>
        <n v="28.238112" u="1"/>
        <n v="53.0804736" u="1"/>
        <n v="61.2864" u="1"/>
        <n v="68.012784" u="1"/>
        <n v="59.26176" u="1"/>
        <n v="12.1185792" u="1"/>
        <n v="68.361216" u="1"/>
        <n v="24.264576" u="1"/>
        <n v="13.1376" u="1"/>
        <n v="74.85408" u="1"/>
        <n v="24.456168" u="1"/>
        <n v="120.2256" u="1"/>
        <n v="13.4232" u="1"/>
        <n v="14.8900416" u="1"/>
        <n v="43.474032" u="1"/>
        <n v="55.0888128" u="1"/>
        <n v="19.7589504" u="1"/>
        <n v="46.72404" u="1"/>
        <n v="8.918784" u="1"/>
        <n v="41.241024" u="1"/>
        <n v="62.4710016" u="1"/>
        <n v="76.837824" u="1"/>
        <n v="46.738944" u="1"/>
        <n v="72.48528" u="1"/>
        <n v="77.343336" u="1"/>
        <n v="54.03456" u="1"/>
        <n v="70.417536" u="1"/>
        <n v="9.7614" u="1"/>
        <n v="4.780944" u="1"/>
        <n v="49.6121472" u="1"/>
        <n v="84.497952" u="1"/>
        <n v="17.7936" u="1"/>
        <n v="77.163408" u="1"/>
        <n v="28.3497984" u="1"/>
        <n v="25.322976" u="1"/>
        <n v="66.1567488" u="1"/>
        <n v="66.042144" u="1"/>
        <n v="41.14944" u="1"/>
        <n v="43.228416" u="1"/>
        <n v="51.9632064" u="1"/>
        <n v="63.8967168" u="1"/>
        <n v="44.26272" u="1"/>
        <n v="39.686976" u="1"/>
        <n v="23.20384" u="1"/>
        <n v="56.55312" u="1"/>
        <n v="132.24816" u="1"/>
        <n v="51.53328" u="1"/>
        <n v="52.7389632" u="1"/>
        <n v="37.048032" u="1"/>
        <n v="63.2112768" u="1"/>
        <n v="101.78784" u="1"/>
        <n v="34.631856" u="1"/>
        <n v="59.5881792" u="1"/>
        <n v="60.9580224" u="1"/>
        <n v="49.0752" u="1"/>
        <n v="79.19688" u="1"/>
        <n v="27.5444064" u="1"/>
        <n v="52.276224" u="1"/>
        <n v="28.148736" u="1"/>
        <n v="38.418912" u="1"/>
        <n v="45.056256" u="1"/>
        <n v="82.117728" u="1"/>
        <n v="35.89344" u="1"/>
        <n v="90.99216" u="1"/>
        <n v="76.17024" u="1"/>
        <n v="38.52684" u="1"/>
        <n v="120.8064" u="1"/>
        <n v="24.845184" u="1"/>
        <n v="61.961088" u="1"/>
        <n v="48.66432" u="1"/>
        <n v="33.363792" u="1"/>
        <n v="14.76552" u="1"/>
        <n v="135.672768" u="1"/>
        <n v="36.942048" u="1"/>
        <n v="16.19244" u="1"/>
        <n v="144.353664" u="1"/>
        <n v="37.42848" u="1"/>
        <n v="94.87872" u="1"/>
        <n v="48.140736" u="1"/>
        <n v="49.29984" u="1"/>
        <n v="78.2841024" u="1"/>
        <n v="62.0218368" u="1"/>
        <n v="22.13136" u="1"/>
        <n v="74.4113664" u="1"/>
        <n v="71.40672" u="1"/>
        <n v="14.15232" u="1"/>
        <n v="32.798304" u="1"/>
        <n v="62.335152" u="1"/>
        <n v="15.39384" u="1"/>
        <n v="18.0576" u="1"/>
        <n v="24.881472" u="1"/>
        <n v="15.3216" u="1"/>
        <n v="68.283648" u="1"/>
        <n v="51.8740992" u="1"/>
        <n v="74.977056" u="1"/>
        <n v="32.21568" u="1"/>
        <n v="89.37984" u="1"/>
        <n v="78.765984" u="1"/>
        <n v="29.109168" u="1"/>
        <n v="33.7305024" u="1"/>
        <n v="172.73088" u="1"/>
        <n v="60.3324288" u="1"/>
        <n v="112.75488" u="1"/>
        <n v="112.514976" u="1"/>
        <n v="188.770176" u="1"/>
        <n v="53.6836608" u="1"/>
        <n v="40.220928" u="1"/>
        <n v="73.1501568" u="1"/>
        <n v="49.397376" u="1"/>
        <n v="68.292672" u="1"/>
        <n v="41.058864" u="1"/>
        <n v="163.944" u="1"/>
        <n v="31.721616" u="1"/>
        <n v="40.27392" u="1"/>
        <n v="9.664704" u="1"/>
        <n v="189.227808" u="1"/>
        <n v="51.806304" u="1"/>
        <n v="40.372992" u="1"/>
        <n v="27.64368" u="1"/>
        <n v="71.077536" u="1"/>
        <n v="71.843904" u="1"/>
        <n v="49.280832" u="1"/>
        <n v="76.289472" u="1"/>
        <n v="42.405888" u="1"/>
        <n v="242.371584" u="1"/>
        <n v="14.188608" u="1"/>
        <n v="57.645504" u="1"/>
        <n v="23.571072" u="1"/>
        <n v="141.54336" u="1"/>
        <n v="73.4517504" u="1"/>
        <n v="10.28736" u="1"/>
        <n v="73.53765888" u="1"/>
        <n v="98.063616" u="1"/>
        <n v="42.41952" u="1"/>
        <n v="79.90752" u="1"/>
        <n v="88.40832" u="1"/>
        <n v="31.69584" u="1"/>
        <n v="107.304384" u="1"/>
        <n v="9.0288" u="1"/>
        <n v="12.954816" u="1"/>
        <n v="37.597824" u="1"/>
        <n v="37.06956" u="1"/>
        <n v="26.174016" u="1"/>
        <n v="26.69568" u="1"/>
        <n v="196.03584" u="1"/>
        <n v="71.948352" u="1"/>
        <n v="139.9571712" u="1"/>
        <n v="29.1984" u="1"/>
        <n v="39.382992" u="1"/>
        <n v="54.9831744" u="1"/>
        <n v="64.4919264" u="1"/>
        <n v="13.5168768" u="1"/>
        <n v="71.443152" u="1"/>
        <n v="52.403904" u="1"/>
        <n v="58.0176" u="1"/>
        <n v="75.0207744" u="1"/>
        <n v="28.040064" u="1"/>
        <n v="62.5610304" u="1"/>
        <n v="118.5408" u="1"/>
        <n v="17.01648" u="1"/>
        <n v="78.8097024" u="1"/>
        <n v="16.33632" u="1"/>
        <n v="74.661312" u="1"/>
        <n v="53.155872" u="1"/>
        <n v="15.3264384" u="1"/>
        <n v="105.146496" u="1"/>
        <n v="82.7942976" u="1"/>
        <n v="54.2320128" u="1"/>
        <n v="46.175808" u="1"/>
        <n v="49.09212" u="1"/>
        <n v="163.957248" u="1"/>
        <n v="49.031808" u="1"/>
        <n v="8.02008" u="1"/>
        <n v="14.3119872" u="1"/>
        <n v="16.6973184" u="1"/>
        <n v="6.477408" u="1"/>
        <n v="67.0086144" u="1"/>
        <n v="49.260288" u="1"/>
        <n v="27.3024" u="1"/>
        <n v="13.0781952" u="1"/>
        <n v="10.9512" u="1"/>
        <n v="19.293696" u="1"/>
        <n v="48.346368" u="1"/>
        <n v="84.52224" u="1"/>
        <n v="95.04768" u="1"/>
        <n v="79.465344" u="1"/>
        <n v="68.475456" u="1"/>
        <n v="87.094656" u="1"/>
        <n v="80.296128" u="1"/>
        <n v="74.7403776" u="1"/>
        <n v="5.95921536" u="1"/>
        <n v="37.53792" u="1"/>
        <n v="105.352128" u="1"/>
        <n v="40.7217024" u="1"/>
        <n v="28.96344" u="1"/>
        <n v="60.135936" u="1"/>
        <n v="8.98128" u="1"/>
        <n v="55.4109696" u="1"/>
        <n v="32.645184" u="1"/>
        <n v="62.23392" u="1"/>
        <n v="45.2048256" u="1"/>
        <n v="93.96576" u="1"/>
        <n v="86.9320704" u="1"/>
        <n v="76.992768" u="1"/>
        <n v="20.10624" u="1"/>
        <n v="47.9259648" u="1"/>
        <n v="67.744512" u="1"/>
        <n v="222.08256" u="1"/>
        <n v="49.23072" u="1"/>
        <n v="7.6632192" u="1"/>
        <n v="31.164672" u="1"/>
        <n v="65.4345216" u="1"/>
        <n v="213.85728" u="1"/>
        <n v="68.7770496" u="1"/>
        <n v="99.3888" u="1"/>
        <n v="11.0492928" u="1"/>
        <n v="62.48088" u="1"/>
        <n v="48.8581632" u="1"/>
        <n v="52.230528" u="1"/>
        <n v="10.744272" u="1"/>
        <n v="19.5441792" u="1"/>
        <n v="31.670784" u="1"/>
        <n v="81.978624" u="1"/>
        <n v="67.57344" u="1"/>
        <n v="93.425472" u="1"/>
        <n v="13.320384" u="1"/>
        <n v="72.99648" u="1"/>
        <n v="57.371328" u="1"/>
        <n v="49.128912" u="1"/>
        <n v="38.019072" u="1"/>
        <n v="86.69952" u="1"/>
        <n v="39.732672" u="1"/>
        <n v="231.67872" u="1"/>
        <n v="36.288" u="1"/>
        <n v="55.8085248" u="1"/>
        <n v="30.067968" u="1"/>
        <n v="47.944512" u="1"/>
        <n v="86.982336" u="1"/>
        <n v="80.08704" u="1"/>
        <n v="82.869696" u="1"/>
        <n v="32.169984" u="1"/>
        <n v="51.4368" u="1"/>
        <n v="56.914368" u="1"/>
        <n v="13.5580032" u="1"/>
        <n v="82.2343104" u="1"/>
        <n v="114.485184" u="1"/>
        <n v="110.35584" u="1"/>
        <n v="28.61892" u="1"/>
        <n v="71.3040384" u="1"/>
        <n v="9.7720896" u="1"/>
        <n v="90.6048" u="1"/>
        <n v="75.74112" u="1"/>
        <n v="76.6184832" u="1"/>
        <n v="53.23968" u="1"/>
        <n v="46.9115136" u="1"/>
        <n v="42.45696" u="1"/>
        <n v="58.77696" u="1"/>
        <n v="31.50504" u="1"/>
        <n v="41.128848" u="1"/>
        <n v="87.0912" u="1"/>
        <n v="59.9211648" u="1"/>
        <n v="73.629072" u="1"/>
        <n v="33.149664" u="1"/>
        <n v="49.14432" u="1"/>
        <n v="42.4150272" u="1"/>
        <n v="62.9508096" u="1"/>
        <n v="0.0363557376" u="1"/>
        <n v="29.455272" u="1"/>
        <n v="30.7716864" u="1"/>
        <n v="32.906016" u="1"/>
        <n v="153.264384" u="1"/>
        <n v="8.34156" u="1"/>
        <n v="15.033984" u="1"/>
        <n v="0.0328470912" u="1"/>
        <n v="89.4187008" u="1"/>
        <n v="51.7968" u="1"/>
        <n v="61.7307264" u="1"/>
        <n v="13.8527424" u="1"/>
        <n v="7.5816" u="1"/>
        <n v="30.821472" u="1"/>
        <n v="40.8576" u="1"/>
        <n v="100.713984" u="1"/>
        <n v="27.775872" u="1"/>
        <n v="125.034624" u="1"/>
        <n v="34.78608" u="1"/>
        <n v="78.084864" u="1"/>
        <n v="47.653056" u="1"/>
        <n v="62.969088" u="1"/>
        <n v="57.474144" u="1"/>
        <n v="63.4752" u="1"/>
        <n v="97.720896" u="1"/>
        <n v="12.3242112" u="1"/>
        <n v="148.192128" u="1"/>
        <n v="65.9187648" u="1"/>
        <n v="83.688" u="1"/>
        <n v="60.185664" u="1"/>
        <n v="61.7668128" u="1"/>
        <n v="68.783616" u="1"/>
        <n v="68.620032" u="1"/>
        <n v="31.141824" u="1"/>
        <n v="68.6605248" u="1"/>
        <n v="69.05808" u="1"/>
        <n v="38.6039808" u="1"/>
        <n v="70.52629248" u="1"/>
        <n v="3.89232" u="1"/>
        <n v="48.38688" u="1"/>
        <n v="3.67632" u="1"/>
        <n v="26.50368" u="1"/>
        <n v="73.6025472" u="1"/>
        <n v="79.602432" u="1"/>
      </sharedItems>
    </cacheField>
    <cacheField name="上机时间" numFmtId="179">
      <sharedItems containsSemiMixedTypes="0" containsString="0" containsNonDate="0" containsDate="1" minDate="2019-01-07T00:00:00" maxDate="2020-11-15T00:00:00" count="28">
        <d v="2019-01-07T00:00:00"/>
        <d v="2020-11-05T00:00:00"/>
        <d v="2020-10-14T00:00:00"/>
        <d v="2020-10-22T00:00:00"/>
        <d v="2020-10-26T00:00:00"/>
        <d v="2020-11-15T00:00:00"/>
        <d v="2020-11-13T00:00:00"/>
        <d v="2020-11-11T00:00:00"/>
        <d v="2020-10-09T00:00:00"/>
        <d v="2020-09-29T00:00:00"/>
        <d v="2020-10-23T00:00:00"/>
        <d v="2020-10-28T00:00:00"/>
        <d v="2020-09-23T00:00:00"/>
        <d v="2020-09-22T00:00:00"/>
        <d v="2020-08-19T00:00:00"/>
        <d v="2020-08-25T00:00:00"/>
        <d v="2020-11-06T00:00:00"/>
        <d v="2020-10-19T00:00:00"/>
        <d v="2020-10-13T00:00:00"/>
        <d v="2020-11-10T00:00:00"/>
        <d v="2020-10-20T00:00:00"/>
        <d v="2020-10-11T00:00:00"/>
        <d v="2020-08-30T00:00:00"/>
        <d v="2020-09-28T00:00:00"/>
        <d v="2020-11-12T00:00:00"/>
        <d v="2020-09-18T00:00:00"/>
        <d v="2020-06-20T00:00:00"/>
        <d v="2020-11-04T00:00:0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1" refreshedVersion="5" refreshedDate="44150.4694328704" refreshedBy="Administrator" recordCount="224">
  <cacheSource type="worksheet">
    <worksheetSource ref="A3:AI227" sheet="双面"/>
  </cacheSource>
  <cacheFields count="35">
    <cacheField name="机台号" numFmtId="0">
      <sharedItems containsNumber="1" containsInteger="1" containsMixedTypes="1" count="72">
        <s v="例子"/>
        <n v="186"/>
        <n v="196"/>
        <n v="199"/>
        <n v="206"/>
        <n v="207"/>
        <n v="209"/>
        <n v="210"/>
        <n v="211"/>
        <n v="212"/>
        <n v="213"/>
        <n v="214"/>
        <n v="216"/>
        <n v="217"/>
        <n v="218"/>
        <n v="219"/>
        <n v="220"/>
        <n v="221"/>
        <n v="222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101" u="1"/>
        <n v="102" u="1"/>
        <n v="103" u="1"/>
        <n v="104" u="1"/>
        <n v="105" u="1"/>
        <n v="106" u="1"/>
        <n v="107" u="1"/>
        <n v="108" u="1"/>
        <n v="109" u="1"/>
        <n v="110" u="1"/>
        <n v="111" u="1"/>
        <n v="112" u="1"/>
        <n v="113" u="1"/>
        <n v="114" u="1"/>
        <n v="115" u="1"/>
        <n v="116" u="1"/>
        <n v="117" u="1"/>
        <n v="118" u="1"/>
        <n v="119" u="1"/>
        <n v="120" u="1"/>
        <n v="187" u="1"/>
        <n v="188" u="1"/>
        <n v="189" u="1"/>
        <n v="190" u="1"/>
        <n v="191" u="1"/>
        <n v="192" u="1"/>
        <n v="193" u="1"/>
        <n v="194" u="1"/>
        <n v="195" u="1"/>
        <n v="197" u="1"/>
        <n v="198" u="1"/>
        <n v="200" u="1"/>
        <n v="201" u="1"/>
        <n v="202" u="1"/>
        <n v="203" u="1"/>
        <n v="204" u="1"/>
        <n v="205" u="1"/>
        <n v="208" u="1"/>
        <n v="215" u="1"/>
        <n v="223" u="1"/>
      </sharedItems>
    </cacheField>
    <cacheField name="机台" numFmtId="0">
      <sharedItems containsBlank="1" containsNumber="1" containsInteger="1" containsMixedTypes="1" count="33">
        <s v="列子"/>
        <m/>
        <n v="186"/>
        <n v="196"/>
        <n v="199"/>
        <n v="206"/>
        <n v="207"/>
        <n v="209"/>
        <n v="210"/>
        <n v="211"/>
        <n v="212"/>
        <n v="213"/>
        <n v="214"/>
        <n v="216"/>
        <n v="217"/>
        <n v="218"/>
        <n v="219"/>
        <n v="220"/>
        <n v="221"/>
        <n v="222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</sharedItems>
    </cacheField>
    <cacheField name="机台状态" numFmtId="0">
      <sharedItems containsString="0" containsBlank="1" containsNumber="1" containsInteger="1" minValue="0" maxValue="1" count="2">
        <n v="1"/>
        <m/>
      </sharedItems>
    </cacheField>
    <cacheField name="机速" numFmtId="0">
      <sharedItems containsSemiMixedTypes="0" containsString="0" containsNumber="1" containsInteger="1" minValue="0" maxValue="730" count="11">
        <n v="420"/>
        <n v="400"/>
        <n v="350"/>
        <n v="480"/>
        <n v="470"/>
        <n v="450"/>
        <n v="380"/>
        <n v="650"/>
        <n v="730"/>
        <n v="660"/>
        <n v="680"/>
      </sharedItems>
    </cacheField>
    <cacheField name="产品代号" numFmtId="0">
      <sharedItems containsNumber="1" containsInteger="1" containsMixedTypes="1" count="32">
        <n v="1"/>
        <s v="耐折AY-LN49-12M"/>
        <s v="AY-LN49-09M"/>
        <s v="ZN-YF601-14E"/>
        <s v="AY-LN49-10M"/>
        <s v="YD-G862-22E-F"/>
        <s v="耐折YS-U780"/>
        <s v="JD-JD166-06-14E"/>
        <s v="YD-Z025-26EMS"/>
        <s v="YA-B745-26E-FMS"/>
        <s v="YD-29736-26E-F"/>
        <s v="YT-22969-26E"/>
        <s v="YT-3969-26EMS"/>
        <s v="YT-8617-26EMS"/>
        <s v="YT-45025-26E"/>
        <s v="YT-8522-B-26E"/>
        <s v="YT-H969-26EMS"/>
        <s v="YA-C989-26E-F"/>
        <s v="YH-U004"/>
        <s v="YH-L002"/>
        <s v="YT-0510MS"/>
        <s v="YT-4004MS"/>
        <s v="YH-H001"/>
        <s v="YT-0621MS"/>
        <s v="AY-LN49-08M"/>
        <s v="YH-A515MS"/>
        <s v="YD-44736-26E-F"/>
        <s v="YT-8002MS"/>
        <s v="YH-2631"/>
        <s v="YT-22991"/>
        <s v="YT-0531MS"/>
        <n v="0" u="1"/>
      </sharedItems>
    </cacheField>
    <cacheField name="计划总量（KG)" numFmtId="0">
      <sharedItems containsSemiMixedTypes="0" containsString="0" containsNumber="1" containsInteger="1" minValue="0" maxValue="25000" count="17">
        <n v="110"/>
        <n v="1"/>
        <n v="20"/>
        <n v="50"/>
        <n v="5050"/>
        <n v="7550"/>
        <n v="2050"/>
        <n v="10050"/>
        <n v="10550"/>
        <n v="4640"/>
        <n v="7999"/>
        <n v="30"/>
        <n v="14044"/>
        <n v="10549"/>
        <n v="200"/>
        <n v="25000"/>
        <n v="10000"/>
      </sharedItems>
    </cacheField>
    <cacheField name="订单量对比" numFmtId="0">
      <sharedItems containsBlank="1" containsNumber="1" containsMixedTypes="1" count="52">
        <m/>
        <n v="4500"/>
        <s v="订单总量"/>
        <n v="400.7"/>
        <e v="#VALUE!"/>
        <n v="1676.4"/>
        <n v="30"/>
        <n v="2853.9"/>
        <n v="2155.5"/>
        <n v="8000"/>
        <n v="123000"/>
        <n v="4275.1"/>
        <n v="5000"/>
        <n v="60000"/>
        <n v="4886.35"/>
        <n v="2800.75"/>
        <n v="10000"/>
        <n v="174000"/>
        <n v="2444.95"/>
        <n v="5200"/>
        <n v="15435.85"/>
        <n v="48000"/>
        <n v="2480.75"/>
        <n v="1294.35"/>
        <n v="15000"/>
        <n v="0"/>
        <n v="3000"/>
        <n v="5643.6"/>
        <n v="8574.55"/>
        <n v="2000"/>
        <n v="6000"/>
        <n v="16000"/>
        <n v="2120.25"/>
        <n v="7470"/>
        <s v="                                                                          "/>
        <n v="5251.3"/>
        <n v="16263.5"/>
        <n v="2500"/>
        <n v="4789.1"/>
        <n v="19000"/>
        <n v="7491.15"/>
        <n v="6236.75"/>
        <n v="8072.3"/>
        <n v="516.5"/>
        <n v="2780.45"/>
        <n v="143.85"/>
        <n v="83.1"/>
        <n v="607.55"/>
        <n v="4289.6"/>
        <n v="7000"/>
        <n v="11000"/>
        <n v="6301.75"/>
      </sharedItems>
    </cacheField>
    <cacheField name="梳节" numFmtId="0">
      <sharedItems count="7">
        <s v="L1"/>
        <s v="L2"/>
        <s v="L3"/>
        <s v="L4"/>
        <s v="L5"/>
        <s v="L6"/>
        <s v="L7"/>
      </sharedItems>
    </cacheField>
    <cacheField name="D数" numFmtId="0">
      <sharedItems containsString="0" containsBlank="1" containsNumber="1" containsInteger="1" minValue="0" maxValue="450" count="21">
        <n v="120"/>
        <n v="40"/>
        <m/>
        <n v="100"/>
        <n v="157"/>
        <n v="159"/>
        <n v="450"/>
        <n v="400"/>
        <n v="200"/>
        <n v="20"/>
        <n v="75"/>
        <n v="32"/>
        <n v="204"/>
        <n v="309"/>
        <n v="85"/>
        <n v="43"/>
        <n v="50"/>
        <n v="30"/>
        <n v="150"/>
        <n v="151"/>
        <n v="68"/>
      </sharedItems>
    </cacheField>
    <cacheField name="原料（D）" numFmtId="0">
      <sharedItems containsBlank="1" count="8">
        <m/>
        <s v="有光"/>
        <s v="单丝"/>
        <s v="半光"/>
        <s v="低弹"/>
        <s v="有光单丝"/>
        <s v="氨纶"/>
        <s v="黑纱"/>
      </sharedItems>
    </cacheField>
    <cacheField name="原料" numFmtId="0">
      <sharedItems containsBlank="1" count="32">
        <s v="例子"/>
        <m/>
        <s v="0.1耐折热定型单丝3"/>
        <s v="150阳离子低弹"/>
        <s v="150低弹"/>
        <s v="450低弹"/>
        <s v="400阳离子低弹并纱（200阳离子低弹X2)"/>
        <s v="400锦纶低弹并纱（200锦纶低弹X2）"/>
        <s v="200半光"/>
        <s v=""/>
        <s v="120/192f扁平纱"/>
        <s v="20单丝"/>
        <s v="75低弹"/>
        <s v="100低弹"/>
        <s v="30单丝母丝"/>
        <s v="0.1耐折单丝3"/>
        <s v="300低弹"/>
        <s v="75/20涤氨包芯纱"/>
        <s v="70氨纶"/>
        <s v="50半光"/>
        <s v="75半光"/>
        <s v="100/96f低弹"/>
        <s v="150/144f低弹"/>
        <s v="100黑纱"/>
        <s v="30黑单丝母丝"/>
        <s v="75黑纱"/>
        <s v="150半光"/>
        <s v="150有光"/>
        <s v="68半光"/>
        <s v="75有光"/>
        <s v="100半光"/>
        <s v="100有光"/>
      </sharedItems>
    </cacheField>
    <cacheField name="条数" numFmtId="0">
      <sharedItems containsString="0" containsBlank="1" containsNumber="1" containsInteger="1" minValue="0" maxValue="598" count="21">
        <n v="550"/>
        <n v="275"/>
        <m/>
        <n v="476"/>
        <n v="238"/>
        <n v="320"/>
        <n v="160"/>
        <n v="253"/>
        <n v="506"/>
        <n v="440"/>
        <n v="220"/>
        <n v="110"/>
        <n v="299"/>
        <n v="598"/>
        <n v="294"/>
        <n v="588"/>
        <n v="138"/>
        <n v="441"/>
        <n v="300"/>
        <n v="448"/>
        <n v="357"/>
      </sharedItems>
    </cacheField>
    <cacheField name="个数" numFmtId="0">
      <sharedItems containsSemiMixedTypes="0" containsString="0" containsNumber="1" containsInteger="1" minValue="0" maxValue="6" count="1">
        <n v="6"/>
      </sharedItems>
    </cacheField>
    <cacheField name="L1" numFmtId="0">
      <sharedItems containsSemiMixedTypes="0" containsString="0" containsNumber="1" minValue="0" maxValue="638000" count="102">
        <n v="237600"/>
        <n v="115500"/>
        <n v="638000"/>
        <n v="250800"/>
        <n v="0"/>
        <n v="252280"/>
        <n v="195160"/>
        <n v="138254.2"/>
        <n v="166600"/>
        <n v="185640"/>
        <n v="216748.8"/>
        <n v="434880"/>
        <n v="386560"/>
        <n v="470880"/>
        <n v="418560"/>
        <n v="160908"/>
        <n v="144716"/>
        <n v="121440"/>
        <n v="159390"/>
        <n v="136400"/>
        <n v="157410"/>
        <n v="64713"/>
        <n v="163328"/>
        <n v="176000"/>
        <n v="220000"/>
        <n v="342067.2"/>
        <n v="301584"/>
        <n v="508243.2"/>
        <n v="65032.5"/>
        <n v="121095"/>
        <n v="191360"/>
        <n v="112125"/>
        <n v="98670"/>
        <n v="82467"/>
        <n v="184396.8"/>
        <n v="53096.4"/>
        <n v="261777.6"/>
        <n v="139920"/>
        <n v="96544.8"/>
        <n v="227040"/>
        <n v="174900"/>
        <n v="61740"/>
        <n v="225792"/>
        <n v="73500"/>
        <n v="57330"/>
        <n v="226968"/>
        <n v="141120"/>
        <n v="105840"/>
        <n v="274713.6"/>
        <n v="114660"/>
        <n v="61875"/>
        <n v="107250"/>
        <n v="183040"/>
        <n v="99000"/>
        <n v="86625"/>
        <n v="257544"/>
        <n v="116610"/>
        <n v="86400"/>
        <n v="56000"/>
        <n v="239200"/>
        <n v="62790"/>
        <n v="11377.8"/>
        <n v="129360"/>
        <n v="269068.8"/>
        <n v="405720"/>
        <n v="50568"/>
        <n v="102340"/>
        <n v="263513.6"/>
        <n v="128520"/>
        <n v="74970"/>
        <n v="243712"/>
        <n v="124950"/>
        <n v="215628"/>
        <n v="245235.2"/>
        <n v="167790"/>
        <n v="132090"/>
        <n v="174930"/>
        <n v="274176"/>
        <n v="146370"/>
        <n v="286361.6"/>
        <n v="164220"/>
        <n v="77683.2"/>
        <n v="249804.8"/>
        <n v="106814.4"/>
        <n v="155366.4"/>
        <n v="224196"/>
        <n v="85680"/>
        <n v="268083.2"/>
        <n v="96390"/>
        <n v="148500"/>
        <n v="209440"/>
        <n v="132000"/>
        <n v="76755"/>
        <n v="240665.6"/>
        <n v="117810"/>
        <n v="91035"/>
        <n v="254374.4"/>
        <n v="110670"/>
        <n v="118524"/>
        <n v="201062.4"/>
        <n v="114240"/>
        <n v="280268.8"/>
      </sharedItems>
    </cacheField>
    <cacheField name="比例" numFmtId="180">
      <sharedItems containsSemiMixedTypes="0" containsString="0" containsNumber="1" minValue="0" maxValue="0.577791734099858" count="115">
        <n v="0.147742818057456"/>
        <n v="0.0718194254445964"/>
        <n v="0.39671682626539"/>
        <n v="0.155950752393981"/>
        <n v="0"/>
        <n v="0.28328611898017"/>
        <n v="0.219145865626169"/>
        <n v="0.155246138222246"/>
        <n v="0.187075738949169"/>
        <n v="0.277356219582396"/>
        <n v="0.214558584959967"/>
        <n v="0.151996441467371"/>
        <n v="0.204092312522895"/>
        <n v="0.0936608110798911"/>
        <n v="0.187918980508418"/>
        <n v="0.167039093785261"/>
        <n v="0.203475187504148"/>
        <n v="0.180866833337021"/>
        <n v="0.215301286391334"/>
        <n v="0.193635748138118"/>
        <n v="0.16249153689912"/>
        <n v="0.213270142180095"/>
        <n v="0.138820473780843"/>
        <n v="0.160203304822892"/>
        <n v="0.0658613586494111"/>
        <n v="0.166226322153061"/>
        <n v="0.179123191975281"/>
        <n v="0.223903989969101"/>
        <n v="0.235343848247074"/>
        <n v="0.207491215555732"/>
        <n v="0.349673720641463"/>
        <n v="0.0995423340961098"/>
        <n v="0.185354691075515"/>
        <n v="0.292906178489703"/>
        <n v="0.17162471395881"/>
        <n v="0.151029748283753"/>
        <n v="0.124158994334278"/>
        <n v="0.277620396600567"/>
        <n v="0.0799398016997167"/>
        <n v="0.394121813031161"/>
        <n v="0.133286389699225"/>
        <n v="0.0919676088924655"/>
        <n v="0.216276028568554"/>
        <n v="0.166607987124032"/>
        <n v="0.146036161335188"/>
        <n v="0.534075104311544"/>
        <n v="0.173852573018081"/>
        <n v="0.118757612667479"/>
        <n v="0.470158343483557"/>
        <n v="0.292326431181486"/>
        <n v="0.176090784582274"/>
        <n v="0.457053414204657"/>
        <n v="0.190765016630796"/>
        <n v="0.103182610290746"/>
        <n v="0.178849857837292"/>
        <n v="0.305237090708979"/>
        <n v="0.165092176465193"/>
        <n v="0.144455654407044"/>
        <n v="0.181268882175227"/>
        <n v="0.441087613293051"/>
        <n v="0.196374622356495"/>
        <n v="0.287202600857101"/>
        <n v="0.212797399142899"/>
        <n v="0.135268967849465"/>
        <n v="0.577791734099858"/>
        <n v="0.151670330201213"/>
        <n v="0.0114297527983697"/>
        <n v="0.129950677810922"/>
        <n v="0.270297409846717"/>
        <n v="0.407572580406982"/>
        <n v="0.0507989013260876"/>
        <n v="0.141113153058546"/>
        <n v="0.363349960619585"/>
        <n v="0.177211866631662"/>
        <n v="0.144561725562184"/>
        <n v="0.469940339605324"/>
        <n v="0.240936209270307"/>
        <n v="0.220846333853354"/>
        <n v="0.251170046801872"/>
        <n v="0.171850624024961"/>
        <n v="0.135286661466459"/>
        <n v="0.182972367438387"/>
        <n v="0.286781179985063"/>
        <n v="0.153099327856609"/>
        <n v="0.194174757281553"/>
        <n v="0.181622494282255"/>
        <n v="0.404681824297054"/>
        <n v="0.232073187138437"/>
        <n v="0.116405135520685"/>
        <n v="0.37432239657632"/>
        <n v="0.160057061340941"/>
        <n v="0.232810271041369"/>
        <n v="0.233274647887324"/>
        <n v="0.180457746478873"/>
        <n v="0.207306338028169"/>
        <n v="0.171654929577465"/>
        <n v="0.159900506351603"/>
        <n v="0.500310917651239"/>
        <n v="0.179888069645554"/>
        <n v="0.181110812986316"/>
        <n v="0.120740541990877"/>
        <n v="0.255433324389589"/>
        <n v="0.16098738932117"/>
        <n v="0.149916325771662"/>
        <n v="0.470063220528077"/>
        <n v="0.230104127928598"/>
        <n v="0.166391160605533"/>
        <n v="0.46493822864103"/>
        <n v="0.202279450147903"/>
        <n v="0.177806341045416"/>
        <n v="0.301628106255356"/>
        <n v="0.171379605826907"/>
        <n v="0.198339822228752"/>
        <n v="0.432527730845515"/>
        <n v="0.170792624696981"/>
      </sharedItems>
    </cacheField>
    <cacheField name="送纱量（MM)" numFmtId="0">
      <sharedItems containsString="0" containsBlank="1" containsNumber="1" minValue="0" maxValue="29" count="66">
        <n v="3.6"/>
        <n v="3.5"/>
        <n v="29"/>
        <n v="3.8"/>
        <m/>
        <n v="5.3"/>
        <n v="4.1"/>
        <n v="3.7"/>
        <n v="3.9"/>
        <n v="4.26"/>
        <n v="6.04"/>
        <n v="6.54"/>
        <n v="14.3"/>
        <n v="3.2"/>
        <n v="4.2"/>
        <n v="3.1"/>
        <n v="4.5"/>
        <n v="11.6"/>
        <n v="4"/>
        <n v="5"/>
        <n v="5.24"/>
        <n v="6.1"/>
        <n v="5.14"/>
        <n v="2.9"/>
        <n v="2.7"/>
        <n v="10"/>
        <n v="2.5"/>
        <n v="2.2"/>
        <n v="3.3"/>
        <n v="9.8"/>
        <n v="2.1"/>
        <n v="2.8"/>
        <n v="4.4"/>
        <n v="12.9"/>
        <n v="12"/>
        <n v="2.6"/>
        <n v="19.3"/>
        <n v="14.6"/>
        <n v="3"/>
        <n v="10.4"/>
        <n v="2.4"/>
        <n v="9"/>
        <n v="12.5"/>
        <n v="0.9"/>
        <n v="4.6"/>
        <n v="2"/>
        <n v="4.3"/>
        <n v="17.3"/>
        <n v="16"/>
        <n v="16.1"/>
        <n v="4.7"/>
        <n v="4.9"/>
        <n v="18"/>
        <n v="5.2"/>
        <n v="4.8"/>
        <n v="18.8"/>
        <n v="16.4"/>
        <n v="6"/>
        <n v="17.6"/>
        <n v="11.9"/>
        <n v="15.8"/>
        <n v="3.4"/>
        <n v="16.7"/>
        <n v="3.32"/>
        <n v="13.2"/>
        <n v="18.4"/>
      </sharedItems>
    </cacheField>
    <cacheField name="克重克∕㎡" numFmtId="0">
      <sharedItems containsString="0" containsBlank="1" containsNonDate="0" count="1">
        <m/>
      </sharedItems>
    </cacheField>
    <cacheField name="幅宽∕m" numFmtId="0">
      <sharedItems containsString="0" containsBlank="1" containsNonDate="0" count="1">
        <m/>
      </sharedItems>
    </cacheField>
    <cacheField name="下布长度∕m" numFmtId="0">
      <sharedItems containsString="0" containsBlank="1" containsNonDate="0" count="1">
        <m/>
      </sharedItems>
    </cacheField>
    <cacheField name="计划总米数" numFmtId="176">
      <sharedItems containsNumber="1" containsMixedTypes="1" count="113">
        <n v="369.357045143639"/>
        <n v="359.097127222982"/>
        <n v="2975.37619699042"/>
        <n v="389.876880984952"/>
        <e v="#DIV/0!"/>
        <n v="8.92708358130788"/>
        <n v="6.90585711006836"/>
        <n v="6.23211495298852"/>
        <n v="5.8952438744486"/>
        <n v="8.74021700364692"/>
        <n v="6.76129994621743"/>
        <n v="6.10166092707427"/>
        <n v="6.43148043664585"/>
        <n v="55.2245348348415"/>
        <n v="78.299575211841"/>
        <n v="84.7813281267285"/>
        <n v="531.87076677701"/>
        <n v="1435.04754054929"/>
        <n v="321.129519563478"/>
        <n v="421.482494427065"/>
        <n v="236.625807580982"/>
        <n v="343.48907552078"/>
        <n v="282.424350983753"/>
        <n v="885.4385057869"/>
        <n v="305.323622685138"/>
        <n v="381.654528356423"/>
        <n v="5.40771710126549"/>
        <n v="6.29524319040448"/>
        <n v="5.30451639322607"/>
        <n v="33624.6680391542"/>
        <n v="31305.7254157642"/>
        <n v="115947.131169497"/>
        <n v="28986.7827923743"/>
        <n v="25508.3688572894"/>
        <n v="37635.2293750361"/>
        <n v="111765.226628895"/>
        <n v="23949.6914204775"/>
        <n v="31932.92189397"/>
        <n v="34521.8607968834"/>
        <n v="47467.5585957147"/>
        <n v="139166.251337436"/>
        <n v="43152.3259961043"/>
        <n v="50168.8853566461"/>
        <n v="215009.508671341"/>
        <n v="44793.6476398626"/>
        <n v="16561.4357801586"/>
        <n v="122936.811752716"/>
        <n v="20383.3055755798"/>
        <n v="60294.1235191005"/>
        <n v="275091.938555896"/>
        <n v="48988.9753592691"/>
        <n v="75417.1078852359"/>
        <n v="65361.4935005378"/>
        <n v="261445.974002151"/>
        <n v="60333.6863081887"/>
        <n v="52791.9755196652"/>
        <n v="86729.5558706866"/>
        <n v="395703.598660008"/>
        <n v="70467.7641449329"/>
        <n v="44569.2330427073"/>
        <n v="154278.114378602"/>
        <n v="72456.4603009734"/>
        <n v="362282.301504867"/>
        <n v="60863.4266528177"/>
        <n v="40.6849292775381"/>
        <n v="198.904098690186"/>
        <n v="646.438320743106"/>
        <n v="207.945194085195"/>
        <n v="90.4109539500847"/>
        <n v="44913.114891533"/>
        <n v="180696.950610121"/>
        <n v="37601.677583609"/>
        <n v="122087.843857139"/>
        <n v="465096.548027197"/>
        <n v="101739.869880949"/>
        <n v="31033.2791462919"/>
        <n v="124908.948563825"/>
        <n v="36464.102996893"/>
        <n v="28705.7832103201"/>
        <n v="38823.9687211703"/>
        <n v="142618.660608381"/>
        <n v="32485.36158302"/>
        <n v="41200.9463979766"/>
        <n v="102258.042999253"/>
        <n v="400510.66841374"/>
        <n v="97997.2912076173"/>
        <n v="101012.958678479"/>
        <n v="517691.413227202"/>
        <n v="104169.613637181"/>
        <n v="151519.438017718"/>
        <n v="7.35109184518878"/>
        <n v="5.68669369156113"/>
        <n v="8.32199076813824"/>
        <n v="5.40929399928986"/>
        <n v="94498.0639497515"/>
        <n v="519739.351723633"/>
        <n v="79732.7414576029"/>
        <n v="1317.16954899139"/>
        <n v="1097.64129082616"/>
        <n v="4353.97712027709"/>
        <n v="1170.81737688124"/>
        <n v="314950.264226181"/>
        <n v="1157259.11041248"/>
        <n v="241706.016731721"/>
        <n v="93216.3364736881"/>
        <n v="457856.711503115"/>
        <n v="84991.3656083627"/>
        <n v="37727.8160621575"/>
        <n v="150002.160247132"/>
        <n v="36364.1600599109"/>
        <n v="42084.7101787898"/>
        <n v="215099.629802703"/>
        <n v="36239.6115428468"/>
      </sharedItems>
    </cacheField>
    <cacheField name="原料总重量（KG)" numFmtId="176">
      <sharedItems containsSemiMixedTypes="0" containsString="0" containsNumber="1" minValue="0" maxValue="11751.5805132019" count="115">
        <n v="16.2517099863201"/>
        <n v="7.90013679890561"/>
        <n v="43.6388508891929"/>
        <n v="17.1545827633379"/>
        <n v="0"/>
        <n v="0.28328611898017"/>
        <n v="0.219145865626169"/>
        <n v="0.155246138222246"/>
        <n v="0.187075738949169"/>
        <n v="0.277356219582396"/>
        <n v="0.214558584959967"/>
        <n v="0.151996441467371"/>
        <n v="0.204092312522895"/>
        <n v="1.87321622159782"/>
        <n v="3.75837961016837"/>
        <n v="3.34078187570521"/>
        <n v="4.06950375008297"/>
        <n v="3.61733666674042"/>
        <n v="10.7650643195667"/>
        <n v="9.68178740690589"/>
        <n v="8.12457684495599"/>
        <n v="10.6635071090047"/>
        <n v="6.94102368904214"/>
        <n v="8.0101652411446"/>
        <n v="3.29306793247056"/>
        <n v="8.31131610765304"/>
        <n v="8.95615959876405"/>
        <n v="11.1951994984551"/>
        <n v="0.235343848247074"/>
        <n v="0.207491215555732"/>
        <n v="0.349673720641463"/>
        <n v="502.688787185355"/>
        <n v="936.04118993135"/>
        <n v="1479.176201373"/>
        <n v="866.704805491991"/>
        <n v="762.700228832952"/>
        <n v="627.002921388102"/>
        <n v="1401.98300283286"/>
        <n v="403.695998583569"/>
        <n v="1990.31515580737"/>
        <n v="1006.31224222915"/>
        <n v="694.355447138115"/>
        <n v="1632.88401569259"/>
        <n v="1257.89030278644"/>
        <n v="737.482614742698"/>
        <n v="2697.0792767733"/>
        <n v="877.955493741307"/>
        <n v="243.453105968331"/>
        <n v="963.824604141291"/>
        <n v="599.269183922046"/>
        <n v="1329.48542359617"/>
        <n v="3450.75327724516"/>
        <n v="1440.27587556251"/>
        <n v="1036.98523342199"/>
        <n v="1797.44107126479"/>
        <n v="3067.63276162524"/>
        <n v="1659.17637347519"/>
        <n v="1451.77932679079"/>
        <n v="1912.38670694864"/>
        <n v="4653.47432024169"/>
        <n v="2071.75226586103"/>
        <n v="1332.62006797695"/>
        <n v="987.379932023053"/>
        <n v="1082.01647382787"/>
        <n v="4621.75608106476"/>
        <n v="1213.2109712795"/>
        <n v="0.342892583951091"/>
        <n v="3.89852033432765"/>
        <n v="8.10892229540152"/>
        <n v="12.2271774122095"/>
        <n v="1.52396703978263"/>
        <n v="712.621422945657"/>
        <n v="1834.9173011289"/>
        <n v="894.919926489893"/>
        <n v="1452.84534189995"/>
        <n v="4722.90041303351"/>
        <n v="2421.40890316659"/>
        <n v="1115.27398595944"/>
        <n v="1268.40873634945"/>
        <n v="867.845651326053"/>
        <n v="683.197640405618"/>
        <n v="924.010455563854"/>
        <n v="1448.24495892457"/>
        <n v="773.151605675876"/>
        <n v="980.582524271843"/>
        <n v="1825.30606753666"/>
        <n v="4067.05233418539"/>
        <n v="2332.33553074129"/>
        <n v="1634.7937232525"/>
        <n v="5256.98373751783"/>
        <n v="2247.84136947218"/>
        <n v="3269.58744650499"/>
        <n v="0.233274647887324"/>
        <n v="0.180457746478873"/>
        <n v="0.207306338028169"/>
        <n v="0.171654929577465"/>
        <n v="1686.79044150307"/>
        <n v="5277.77987030292"/>
        <n v="1897.63924669095"/>
        <n v="36.2221625972632"/>
        <n v="24.1481083981755"/>
        <n v="51.0866648779179"/>
        <n v="32.197477864234"/>
        <n v="3747.90814429156"/>
        <n v="11751.5805132019"/>
        <n v="5752.60319821495"/>
        <n v="1663.91160605533"/>
        <n v="4649.3822864103"/>
        <n v="2022.79450147903"/>
        <n v="897.922022279349"/>
        <n v="1523.22193658955"/>
        <n v="865.467009425878"/>
        <n v="1001.6161022552"/>
        <n v="2184.26504076985"/>
        <n v="862.502754719753"/>
      </sharedItems>
    </cacheField>
    <cacheField name="每盘确定米数" numFmtId="0">
      <sharedItems containsBlank="1" containsNumber="1" containsInteger="1" containsMixedTypes="1" count="6">
        <m/>
        <n v="30350"/>
        <n v="28000"/>
        <n v="24900"/>
        <s v="195下布"/>
        <s v="  "/>
      </sharedItems>
    </cacheField>
    <cacheField name="已下米数" numFmtId="0">
      <sharedItems containsBlank="1" containsNumber="1" containsInteger="1" containsMixedTypes="1" count="25">
        <n v="380"/>
        <n v="370"/>
        <m/>
        <n v="400"/>
        <n v="320"/>
        <n v="350"/>
        <n v="500"/>
        <n v="450"/>
        <s v="7400"/>
        <n v="26000"/>
        <n v="13000"/>
        <n v="18350"/>
        <n v="18600"/>
        <n v="35000"/>
        <n v="25000"/>
        <n v="34000"/>
        <n v="200"/>
        <n v="250"/>
        <n v="3500"/>
        <n v="16000"/>
        <n v="32000"/>
        <n v="20000"/>
        <n v="24850"/>
        <n v="37740"/>
        <n v="12000"/>
      </sharedItems>
    </cacheField>
    <cacheField name="剩下总米数" numFmtId="176">
      <sharedItems containsNumber="1" containsMixedTypes="1" count="117">
        <n v="-10.6429548563612"/>
        <n v="-10.9028727770178"/>
        <n v="2975.37619699042"/>
        <n v="-10.123119015048"/>
        <e v="#DIV/0!"/>
        <n v="8.92708358130788"/>
        <n v="6.90585711006836"/>
        <n v="6.23211495298852"/>
        <n v="5.8952438744486"/>
        <n v="8.74021700364692"/>
        <n v="6.76129994621743"/>
        <n v="6.10166092707427"/>
        <n v="6.43148043664585"/>
        <n v="-264.775465165158"/>
        <n v="78.299575211841"/>
        <n v="84.7813281267285"/>
        <n v="531.87076677701"/>
        <n v="1435.04754054929"/>
        <n v="321.129519563478"/>
        <n v="421.482494427065"/>
        <n v="-113.374192419018"/>
        <n v="-156.51092447922"/>
        <n v="-167.575649016247"/>
        <n v="885.4385057869"/>
        <n v="305.323622685138"/>
        <n v="381.654528356423"/>
        <n v="5.40771710126549"/>
        <n v="6.29524319040448"/>
        <n v="5.30451639322607"/>
        <n v="26224.6680391542"/>
        <n v="7624.66803915416"/>
        <n v="18305.7254157642"/>
        <n v="115947.131169497"/>
        <n v="15986.7827923743"/>
        <n v="25508.3688572894"/>
        <n v="19285.2293750361"/>
        <n v="111765.226628895"/>
        <n v="23949.6914204775"/>
        <n v="13332.92189397"/>
        <n v="34521.8607968834"/>
        <n v="47467.5585957147"/>
        <n v="139166.251337436"/>
        <n v="43152.3259961043"/>
        <n v="15168.8853566461"/>
        <n v="215009.508671341"/>
        <n v="19793.6476398626"/>
        <n v="16561.4357801586"/>
        <n v="122936.811752716"/>
        <n v="20383.3055755798"/>
        <n v="60294.1235191005"/>
        <n v="275091.938555896"/>
        <n v="48988.9753592691"/>
        <n v="75417.1078852359"/>
        <n v="65361.4935005378"/>
        <n v="261445.974002151"/>
        <n v="60333.6863081887"/>
        <n v="52791.9755196652"/>
        <n v="86729.5558706866"/>
        <n v="52729.5558706866"/>
        <n v="395703.598660008"/>
        <n v="44467.7641449329"/>
        <n v="44569.2330427073"/>
        <n v="154278.114378602"/>
        <n v="72456.4603009734"/>
        <n v="362282.301504867"/>
        <n v="60863.4266528177"/>
        <n v="-159.315070722462"/>
        <n v="-151.095901309814"/>
        <n v="646.438320743106"/>
        <n v="207.945194085195"/>
        <n v="-159.589046049915"/>
        <n v="44913.114891533"/>
        <n v="180696.950610121"/>
        <n v="37601.677583609"/>
        <n v="118587.843857139"/>
        <n v="465096.548027197"/>
        <n v="101739.869880949"/>
        <n v="15033.2791462919"/>
        <n v="124908.948563825"/>
        <n v="36464.102996893"/>
        <n v="28705.7832103201"/>
        <n v="6823.96872117035"/>
        <n v="142618.660608381"/>
        <n v="32485.36158302"/>
        <n v="41200.9463979766"/>
        <n v="102258.042999253"/>
        <n v="400510.66841374"/>
        <n v="97997.2912076173"/>
        <n v="81012.9586784788"/>
        <n v="81012.9586784785"/>
        <n v="517691.413227202"/>
        <n v="84169.613637181"/>
        <n v="131519.438017718"/>
        <n v="7.35109184518878"/>
        <n v="5.68669369156113"/>
        <n v="8.32199076813824"/>
        <n v="5.40929399928986"/>
        <n v="94498.0639497515"/>
        <n v="519739.351723633"/>
        <n v="79732.7414576029"/>
        <n v="1317.16954899139"/>
        <n v="1097.64129082616"/>
        <n v="4353.97712027709"/>
        <n v="1170.81737688124"/>
        <n v="314950.264226181"/>
        <n v="1157259.11041248"/>
        <n v="241706.016731721"/>
        <n v="93216.3364736881"/>
        <n v="457856.711503115"/>
        <n v="84991.3656083627"/>
        <n v="12877.8160621575"/>
        <n v="-12.1839378424847"/>
        <n v="150002.160247132"/>
        <n v="36364.1600599109"/>
        <n v="30084.7101787898"/>
        <n v="215099.629802703"/>
        <n v="36239.6115428468"/>
      </sharedItems>
    </cacheField>
    <cacheField name="剩下总重量（KG)" numFmtId="0">
      <sharedItems containsNumber="1" containsMixedTypes="1" count="118">
        <n v="-0.468290013679893"/>
        <n v="-0.239863201094391"/>
        <n v="43.6388508891929"/>
        <n v="-0.44541723666211"/>
        <e v="#DIV/0!"/>
        <n v="0.28328611898017"/>
        <n v="0.219145865626169"/>
        <n v="0.155246138222246"/>
        <n v="0.187075738949169"/>
        <n v="0.277356219582396"/>
        <n v="0.214558584959967"/>
        <n v="0.151996441467371"/>
        <n v="0.204092312522895"/>
        <n v="-8.98118377840218"/>
        <n v="3.75837961016837"/>
        <n v="3.34078187570521"/>
        <n v="4.06950375008297"/>
        <n v="3.61733666674042"/>
        <n v="10.7650643195667"/>
        <n v="9.68178740690589"/>
        <n v="8.12457684495599"/>
        <n v="10.6635071090047"/>
        <n v="-3.32564297762453"/>
        <n v="-3.6498347588554"/>
        <n v="-1.95393206752944"/>
        <n v="8.31131610765304"/>
        <n v="8.95615959876405"/>
        <n v="11.1951994984551"/>
        <n v="0.235343848247074"/>
        <n v="0.207491215555732"/>
        <n v="0.349673720641463"/>
        <n v="392.058787185355"/>
        <n v="113.988787185355"/>
        <n v="547.34118993135"/>
        <n v="1479.176201373"/>
        <n v="478.004805491991"/>
        <n v="762.700228832952"/>
        <n v="321.291921388102"/>
        <n v="1401.98300283286"/>
        <n v="403.695998583569"/>
        <n v="831.014355807365"/>
        <n v="1006.31224222915"/>
        <n v="694.355447138115"/>
        <n v="1632.88401569259"/>
        <n v="1257.89030278644"/>
        <n v="222.982614742698"/>
        <n v="2697.0792767733"/>
        <n v="387.955493741307"/>
        <n v="243.453105968331"/>
        <n v="963.824604141291"/>
        <n v="599.269183922046"/>
        <n v="1329.48542359617"/>
        <n v="3450.75327724516"/>
        <n v="1440.27587556251"/>
        <n v="1036.98523342199"/>
        <n v="1797.44107126479"/>
        <n v="3067.63276162524"/>
        <n v="1659.17637347519"/>
        <n v="1451.77932679079"/>
        <n v="1912.38670694864"/>
        <n v="1162.68670694864"/>
        <n v="4653.47432024169"/>
        <n v="1307.35226586103"/>
        <n v="1332.62006797695"/>
        <n v="987.379932023053"/>
        <n v="1082.01647382787"/>
        <n v="4621.75608106476"/>
        <n v="1213.2109712795"/>
        <n v="-1.34270741604891"/>
        <n v="-2.96147966567235"/>
        <n v="8.10892229540152"/>
        <n v="12.2271774122095"/>
        <n v="-2.69003296021737"/>
        <n v="712.621422945657"/>
        <n v="1834.9173011289"/>
        <n v="894.919926489893"/>
        <n v="1411.19534189995"/>
        <n v="4722.90041303351"/>
        <n v="2421.40890316658"/>
        <n v="540.265985959438"/>
        <n v="1268.40873634945"/>
        <n v="867.845651326053"/>
        <n v="683.197640405618"/>
        <n v="162.410455563854"/>
        <n v="1448.24495892457"/>
        <n v="773.151605675876"/>
        <n v="980.582524271843"/>
        <n v="1825.30606753666"/>
        <n v="4067.05233418539"/>
        <n v="2332.33553074129"/>
        <n v="1311.1137232525"/>
        <n v="5256.98373751783"/>
        <n v="1816.26803613885"/>
        <n v="2838.01411317166"/>
        <n v="0.233274647887324"/>
        <n v="0.180457746478873"/>
        <n v="0.207306338028169"/>
        <n v="0.171654929577465"/>
        <n v="1686.79044150306"/>
        <n v="5277.77987030292"/>
        <e v="#REF!"/>
        <n v="36.2221625972632"/>
        <n v="24.1481083981755"/>
        <n v="51.0866648779179"/>
        <n v="32.197477864234"/>
        <n v="3747.90814429156"/>
        <n v="11751.5805132019"/>
        <n v="5752.60319821495"/>
        <n v="1663.91160605533"/>
        <n v="4649.3822864103"/>
        <n v="2022.79450147903"/>
        <n v="306.492022279349"/>
        <n v="-0.289977720651137"/>
        <n v="1523.22193658955"/>
        <n v="865.467009425878"/>
        <n v="716.016102255197"/>
        <n v="2184.26504076985"/>
        <n v="862.502754719753"/>
      </sharedItems>
    </cacheField>
    <cacheField name="每盘可整米数" numFmtId="176">
      <sharedItems containsNumber="1" containsMixedTypes="1" count="50">
        <n v="8863.63636363636"/>
        <n v="17727.2727272727"/>
        <n v="26590.9090909091"/>
        <e v="#DIV/0!"/>
        <n v="12289.9159663866"/>
        <n v="15655.9439062249"/>
        <n v="11497.641509434"/>
        <n v="8125"/>
        <n v="9140.625"/>
        <n v="19268.7747035573"/>
        <n v="57806.3241106719"/>
        <n v="15415.0197628459"/>
        <n v="13295.4545454545"/>
        <n v="16723.8421955403"/>
        <n v="33447.6843910806"/>
        <n v="41548.2954545455"/>
        <n v="8961.39705882353"/>
        <n v="11832.5242718447"/>
        <n v="5916.26213592233"/>
        <n v="26086.9565217391"/>
        <n v="13043.4782608696"/>
        <n v="30570.652173913"/>
        <n v="23409.3637454982"/>
        <n v="31090.5612244898"/>
        <n v="23137.1618414808"/>
        <n v="6257.21986907971"/>
        <n v="13379.0737564322"/>
        <n v="26661.1977030353"/>
        <n v="33238.6363636364"/>
        <n v="26530.612244898"/>
        <n v="19897.9591836735"/>
        <n v="49744.8979591837"/>
        <n v="13265.306122449"/>
        <n v="17687.074829932"/>
        <n v="28363.6363636364"/>
        <n v="14181.8181818182"/>
        <n v="33163.2653061224"/>
        <n v="60937.5"/>
        <n v="26116.0714285714"/>
        <n v="19565.2173913043"/>
        <n v="46274.3236829616"/>
        <n v="6632.65306122449"/>
        <n v="24579.8319327731"/>
        <n v="38405.987394958"/>
        <n v="16386.5546218487"/>
        <n v="32773.1092436975"/>
        <n v="10852.0229283766"/>
        <n v="21848.7394957983"/>
        <n v="24097.8744438952"/>
        <n v="18073.4058329214"/>
      </sharedItems>
    </cacheField>
    <cacheField name="每梳用纱长∕m" numFmtId="185">
      <sharedItems containsNumber="1" containsInteger="1" containsMixedTypes="1" count="3">
        <n v="0"/>
        <e v="#DIV/0!"/>
        <e v="#REF!"/>
      </sharedItems>
    </cacheField>
    <cacheField name="理论米数/24小时" numFmtId="176">
      <sharedItems containsSemiMixedTypes="0" containsString="0" containsNumber="1" minValue="0" maxValue="8933.76" count="98">
        <n v="1088.64"/>
        <n v="1058.4"/>
        <n v="8769.6"/>
        <n v="1149.12"/>
        <n v="0"/>
        <n v="1526.4"/>
        <n v="1180.8"/>
        <n v="1065.6"/>
        <n v="1008"/>
        <n v="1123.2"/>
        <n v="1073.52"/>
        <n v="1522.08"/>
        <n v="1648.08"/>
        <n v="1335.6"/>
        <n v="1033.2"/>
        <n v="932.4"/>
        <n v="982.8"/>
        <n v="1831.68"/>
        <n v="4942.08"/>
        <n v="1105.92"/>
        <n v="1451.52"/>
        <n v="1049.04"/>
        <n v="1522.8"/>
        <n v="1252.08"/>
        <n v="3925.44"/>
        <n v="1353.6"/>
        <n v="1692"/>
        <n v="1697.76"/>
        <n v="1976.4"/>
        <n v="1665.36"/>
        <n v="835.2"/>
        <n v="777.6"/>
        <n v="2880"/>
        <n v="720"/>
        <n v="633.6"/>
        <n v="1069.2"/>
        <n v="3175.2"/>
        <n v="680.4"/>
        <n v="907.2"/>
        <n v="921.6"/>
        <n v="1267.2"/>
        <n v="3715.2"/>
        <n v="1152"/>
        <n v="3888"/>
        <n v="810"/>
        <n v="748.8"/>
        <n v="5558.4"/>
        <n v="1036.8"/>
        <n v="4730.4"/>
        <n v="842.4"/>
        <n v="972"/>
        <n v="3369.6"/>
        <n v="875.52"/>
        <n v="3994.56"/>
        <n v="711.36"/>
        <n v="2916"/>
        <n v="4050"/>
        <n v="291.6"/>
        <n v="1425.6"/>
        <n v="4633.2"/>
        <n v="1490.4"/>
        <n v="648"/>
        <n v="2012.4"/>
        <n v="8096.4"/>
        <n v="1684.8"/>
        <n v="1965.6"/>
        <n v="7488"/>
        <n v="1638"/>
        <n v="2102.4"/>
        <n v="8462.16"/>
        <n v="2470.32"/>
        <n v="1944.72"/>
        <n v="2293.2"/>
        <n v="8424"/>
        <n v="1918.8"/>
        <n v="2433.6"/>
        <n v="2280.96"/>
        <n v="8933.76"/>
        <n v="2185.92"/>
        <n v="1497.6"/>
        <n v="7675.2"/>
        <n v="1544.4"/>
        <n v="2246.4"/>
        <n v="1728"/>
        <n v="5702.4"/>
        <n v="874.8"/>
        <n v="1166.4"/>
        <n v="3855.6"/>
        <n v="1393.2"/>
        <n v="5119.2"/>
        <n v="1101.6"/>
        <n v="5410.8"/>
        <n v="1004.4"/>
        <n v="1625.472"/>
        <n v="6462.72"/>
        <n v="1566.72"/>
        <n v="8611.2"/>
        <n v="1450.8"/>
      </sharedItems>
    </cacheField>
    <cacheField name="预计完成时间（天）" numFmtId="182">
      <sharedItems containsNumber="1" containsMixedTypes="1" count="39">
        <n v="0.418867901261375"/>
        <e v="#DIV/0!"/>
        <n v="0.0116969124493028"/>
        <n v="0.0114520663045688"/>
        <n v="0.102884966902976"/>
        <n v="0.0130880757766501"/>
        <n v="0.387164254874949"/>
        <n v="0.271764026571835"/>
        <n v="0.00424694271767151"/>
        <n v="48.5053259577883"/>
        <n v="46.9325718606262"/>
        <n v="45.1308630314009"/>
        <n v="73.7343994071813"/>
        <n v="26.6473518757057"/>
        <n v="70.0651256868916"/>
        <n v="93.4814664649164"/>
        <n v="119.350147121775"/>
        <n v="63.7439116046912"/>
        <n v="107.774000150191"/>
        <n v="0.186030769444619"/>
        <n v="26.8893791573767"/>
        <n v="26.8893791573766"/>
        <n v="74.8340393669541"/>
        <n v="74.8340393669545"/>
        <n v="74.8340393669542"/>
        <n v="17.7841956560786"/>
        <n v="20.3976390760164"/>
        <n v="54.0134248057322"/>
        <n v="89.9331897066228"/>
        <n v="89.9331897066226"/>
        <n v="89.9331897066227"/>
        <n v="0.00963193375941926"/>
        <n v="0.00963193375941927"/>
        <n v="109.812007230021"/>
        <n v="1.36055492442134"/>
        <n v="272.364448514282"/>
        <n v="101.950652800404"/>
        <n v="27.964308259317"/>
        <n v="30.0952457828392"/>
      </sharedItems>
    </cacheField>
    <cacheField name="机台数" numFmtId="0">
      <sharedItems containsSemiMixedTypes="0" containsString="0" containsNumber="1" containsInteger="1" minValue="0" maxValue="1" count="1">
        <n v="1"/>
      </sharedItems>
    </cacheField>
    <cacheField name="理论重量/24小时" numFmtId="178">
      <sharedItems containsNumber="1" containsMixedTypes="1" count="104">
        <n v="47.90016"/>
        <n v="23.2848"/>
        <n v="128.6208"/>
        <n v="50.56128"/>
        <n v="0"/>
        <n v="48.43776"/>
        <n v="37.47072"/>
        <n v="26.5448064"/>
        <n v="31.9872"/>
        <n v="35.64288"/>
        <s v=""/>
        <n v="42.38304"/>
        <n v="32.78688"/>
        <n v="23.2267056"/>
        <n v="31.18752"/>
        <n v="37.0732032"/>
        <n v="33.3425664"/>
        <n v="27.979776"/>
        <n v="36.723456"/>
        <n v="30.77184"/>
        <n v="35.511696"/>
        <n v="14.5992528"/>
        <n v="36.8467968"/>
        <n v="39.7056"/>
        <n v="49.632"/>
        <n v="12.48624"/>
        <n v="23.25024"/>
        <n v="36.74112"/>
        <n v="21.528"/>
        <n v="18.94464"/>
        <n v="17.812872"/>
        <n v="39.8297088"/>
        <n v="11.4688224"/>
        <n v="56.5439616"/>
        <n v="26.86464"/>
        <n v="18.5366016"/>
        <n v="43.59168"/>
        <n v="33.5808"/>
        <n v="13.33584"/>
        <n v="48.771072"/>
        <n v="15.876"/>
        <n v="11.00736"/>
        <n v="43.577856"/>
        <n v="27.09504"/>
        <n v="22.86144"/>
        <n v="59.3381376"/>
        <n v="24.76656"/>
        <n v="13.365"/>
        <n v="23.166"/>
        <n v="39.53664"/>
        <n v="21.384"/>
        <n v="18.711"/>
        <n v="19.305216"/>
        <n v="46.9760256"/>
        <n v="20.913984"/>
        <n v="25.18776"/>
        <n v="18.6624"/>
        <n v="12.096"/>
        <n v="51.6672"/>
        <n v="13.56264"/>
        <n v="2.4576048"/>
        <n v="27.94176"/>
        <n v="58.1188608"/>
        <n v="87.63552"/>
        <n v="10.922688"/>
        <n v="31.93008"/>
        <n v="82.2162432"/>
        <n v="40.09824"/>
        <n v="23.39064"/>
        <n v="76.038144"/>
        <n v="38.9844"/>
        <n v="75.5560512"/>
        <n v="85.93041408"/>
        <n v="58.793616"/>
        <n v="46.284336"/>
        <n v="54.57816"/>
        <n v="85.542912"/>
        <n v="45.66744"/>
        <n v="57.91968"/>
        <n v="40.715136"/>
        <n v="90.71935488"/>
        <n v="52.024896"/>
        <n v="24.2371584"/>
        <n v="77.9390976"/>
        <n v="33.3260928"/>
        <n v="48.4743168"/>
        <n v="43.045632"/>
        <n v="18.50688"/>
        <n v="57.9059712"/>
        <n v="20.82024"/>
        <n v="32.076"/>
        <n v="45.23904"/>
        <n v="28.512"/>
        <n v="16.57908"/>
        <n v="51.9837696"/>
        <n v="25.44696"/>
        <n v="19.66356"/>
        <n v="54.9448704"/>
        <n v="23.90472"/>
        <n v="38.6862336"/>
        <n v="65.62676736"/>
        <n v="37.287936"/>
        <n v="87.4438656"/>
        <n v="34.52904"/>
      </sharedItems>
    </cacheField>
    <cacheField name="上机时间" numFmtId="179">
      <sharedItems containsSemiMixedTypes="0" containsString="0" containsNonDate="0" containsDate="1" minDate="2012-11-24T00:00:00" maxDate="2020-11-15T00:00:00" count="161">
        <d v="2019-01-07T00:00:00"/>
        <d v="2020-11-05T00:00:00"/>
        <d v="2020-10-14T00:00:00"/>
        <d v="2020-10-22T00:00:00"/>
        <d v="2020-10-26T00:00:00"/>
        <d v="2020-11-15T00:00:00"/>
        <d v="2020-11-13T00:00:00"/>
        <d v="2020-11-11T00:00:00"/>
        <d v="2020-10-09T00:00:00"/>
        <d v="2020-09-29T00:00:00"/>
        <d v="2020-10-23T00:00:00"/>
        <d v="2020-10-28T00:00:00"/>
        <d v="2020-09-23T00:00:00"/>
        <d v="2020-09-22T00:00:00"/>
        <d v="2020-08-19T00:00:00"/>
        <d v="2020-08-25T00:00:00"/>
        <d v="2020-11-06T00:00:00"/>
        <d v="2020-10-19T00:00:00"/>
        <d v="2020-10-13T00:00:00"/>
        <d v="2020-11-10T00:00:00"/>
        <d v="2020-10-20T00:00:00"/>
        <d v="2020-10-11T00:00:00"/>
        <d v="2020-08-30T00:00:00"/>
        <d v="2020-09-28T00:00:00"/>
        <d v="2020-11-12T00:00:00"/>
        <d v="2020-09-18T00:00:00"/>
        <d v="2020-06-20T00:00:00"/>
        <d v="2020-11-04T00:00:00"/>
        <d v="2016-06-26T00:00:00" u="1"/>
        <d v="2015-09-09T00:00:00" u="1"/>
        <d v="2013-10-17T00:00:00" u="1"/>
        <d v="2014-09-30T00:00:00" u="1"/>
        <d v="2015-03-15T00:00:00" u="1"/>
        <d v="2015-05-03T00:00:00" u="1"/>
        <d v="2016-03-15T00:00:00" u="1"/>
        <d v="2013-09-20T00:00:00" u="1"/>
        <d v="2015-07-28T00:00:00" u="1"/>
        <d v="2014-08-26T00:00:00" u="1"/>
        <d v="2016-04-22T00:00:00" u="1"/>
        <d v="2014-08-28T00:00:00" u="1"/>
        <d v="2016-04-30T00:00:00" u="1"/>
        <d v="2016-05-23T00:00:00" u="1"/>
        <d v="2012-11-24T00:00:00" u="1"/>
        <d v="2014-04-09T00:00:00" u="1"/>
        <d v="2013-06-07T00:00:00" u="1"/>
        <d v="2015-10-07T00:00:00" u="1"/>
        <d v="2016-05-17T00:00:00" u="1"/>
        <d v="2016-06-30T00:00:00" u="1"/>
        <d v="2016-05-25T00:00:00" u="1"/>
        <d v="2016-03-24T00:00:00" u="1"/>
        <d v="2016-05-01T00:00:00" u="1"/>
        <d v="2016-04-10T00:00:00" u="1"/>
        <d v="2016-05-13T00:00:00" u="1"/>
        <d v="2016-03-25T00:00:00" u="1"/>
        <d v="2016-05-04T00:00:00" u="1"/>
        <d v="2016-05-20T00:00:00" u="1"/>
        <d v="2016-07-29T00:00:00" u="1"/>
        <d v="2015-11-20T00:00:00" u="1"/>
        <d v="2016-05-16T00:00:00" u="1"/>
        <d v="2016-04-06T00:00:00" u="1"/>
        <d v="2016-06-08T00:00:00" u="1"/>
        <d v="2016-03-19T00:00:00" u="1"/>
        <d v="2016-06-24T00:00:00" u="1"/>
        <d v="2016-04-07T00:00:00" u="1"/>
        <d v="2016-05-30T00:00:00" u="1"/>
        <d v="2016-05-31T00:00:00" u="1"/>
        <d v="2016-07-28T00:00:00" u="1"/>
        <d v="2016-08-01T00:00:00" u="1"/>
        <d v="2016-04-23T00:00:00" u="1"/>
        <d v="2016-04-11T00:00:00" u="1"/>
        <d v="2016-07-21T00:00:00" u="1"/>
        <d v="2016-07-25T00:00:00" u="1"/>
        <d v="2016-06-11T00:00:00" u="1"/>
        <d v="2016-07-05T00:00:00" u="1"/>
        <d v="2016-05-22T00:00:00" u="1"/>
        <d v="2016-07-23T00:00:00" u="1"/>
        <d v="2016-07-07T00:00:00" u="1"/>
        <d v="2016-07-08T00:00:00" u="1"/>
        <d v="2016-07-20T00:00:00" u="1"/>
        <d v="2016-07-19T00:00:00" u="1"/>
        <d v="2014-12-09T00:00:00" u="1"/>
        <d v="2016-04-12T00:00:00" u="1"/>
        <d v="2014-03-20T00:00:00" u="1"/>
        <d v="2016-03-12T00:00:00" u="1"/>
        <d v="2016-06-06T00:00:00" u="1"/>
        <d v="2016-07-14T00:00:00" u="1"/>
        <d v="2016-06-15T00:00:00" u="1"/>
        <d v="2016-07-27T00:00:00" u="1"/>
        <d v="2015-11-04T00:00:00" u="1"/>
        <d v="2016-04-17T00:00:00" u="1"/>
        <d v="2014-10-07T00:00:00" u="1"/>
        <d v="2014-08-29T00:00:00" u="1"/>
        <d v="2013-10-22T00:00:00" u="1"/>
        <d v="2014-09-08T00:00:00" u="1"/>
        <d v="2014-10-13T00:00:00" u="1"/>
        <d v="2014-04-21T00:00:00" u="1"/>
        <d v="2014-11-01T00:00:00" u="1"/>
        <d v="2014-10-17T00:00:00" u="1"/>
        <d v="2014-10-08T00:00:00" u="1"/>
        <d v="2014-03-27T00:00:00" u="1"/>
        <d v="2014-10-31T00:00:00" u="1"/>
        <d v="2014-08-13T00:00:00" u="1"/>
        <d v="2014-09-20T00:00:00" u="1"/>
        <d v="2014-10-22T00:00:00" u="1"/>
        <d v="2014-10-06T00:00:00" u="1"/>
        <d v="2014-10-27T00:00:00" u="1"/>
        <d v="2014-10-15T00:00:00" u="1"/>
        <d v="2014-11-02T00:00:00" u="1"/>
        <d v="2014-09-12T00:00:00" u="1"/>
        <d v="2014-10-28T00:00:00" u="1"/>
        <d v="2014-10-19T00:00:00" u="1"/>
        <d v="2014-10-30T00:00:00" u="1"/>
        <d v="2014-07-19T00:00:00" u="1"/>
        <d v="2014-10-23T00:00:00" u="1"/>
        <d v="2014-08-08T00:00:00" u="1"/>
        <d v="2014-09-28T00:00:00" u="1"/>
        <d v="2014-10-14T00:00:00" u="1"/>
        <d v="2014-10-29T00:00:00" u="1"/>
        <d v="2014-09-29T00:00:00" u="1"/>
        <d v="2014-09-13T00:00:00" u="1"/>
        <d v="2014-08-25T00:00:00" u="1"/>
        <d v="2014-10-18T00:00:00" u="1"/>
        <d v="2014-10-25T00:00:00" u="1"/>
        <d v="2014-03-04T00:00:00" u="1"/>
        <d v="2014-10-20T00:00:00" u="1"/>
        <d v="2014-09-23T00:00:00" u="1"/>
        <d v="2014-10-21T00:00:00" u="1"/>
        <d v="2014-05-15T00:00:00" u="1"/>
        <d v="2014-09-04T00:00:00" u="1"/>
        <d v="2014-04-27T00:00:00" u="1"/>
        <d v="2014-10-24T00:00:00" u="1"/>
        <d v="2014-02-22T00:00:00" u="1"/>
        <d v="2014-11-03T00:00:00" u="1"/>
        <d v="2014-10-16T00:00:00" u="1"/>
        <d v="2014-09-03T00:00:00" u="1"/>
        <d v="2014-09-25T00:00:00" u="1"/>
        <d v="2014-08-03T00:00:00" u="1"/>
        <d v="2014-10-12T00:00:00" u="1"/>
        <d v="2014-07-10T00:00:00" u="1"/>
        <d v="2014-08-18T00:00:00" u="1"/>
        <d v="2014-06-12T00:00:00" u="1"/>
        <d v="2014-09-15T00:00:00" u="1"/>
        <d v="2014-06-10T00:00:00" u="1"/>
        <d v="2014-09-09T00:00:00" u="1"/>
        <d v="2014-09-01T00:00:00" u="1"/>
        <d v="2014-07-24T00:00:00" u="1"/>
        <d v="2014-08-17T00:00:00" u="1"/>
        <d v="2014-09-07T00:00:00" u="1"/>
        <d v="2014-08-22T00:00:00" u="1"/>
        <d v="2014-08-09T00:00:00" u="1"/>
        <d v="2014-09-10T00:00:00" u="1"/>
        <d v="2014-08-23T00:00:00" u="1"/>
        <d v="2014-08-27T00:00:00" u="1"/>
        <d v="2014-08-20T00:00:00" u="1"/>
        <d v="2014-08-30T00:00:00" u="1"/>
        <d v="2014-08-31T00:00:00" u="1"/>
        <d v="2014-08-05T00:00:00" u="1"/>
        <d v="2014-07-22T00:00:00" u="1"/>
        <d v="2014-09-06T00:00:00" u="1"/>
        <d v="2014-03-10T00:00:00" u="1"/>
        <d v="2014-09-14T00:00:00" u="1"/>
      </sharedItems>
    </cacheField>
    <cacheField name="理论完成日期" numFmtId="0">
      <sharedItems containsDate="1" containsMixedTypes="1" count="33">
        <d v="2019-01-07T10:03:10"/>
        <d v="2020-11-05T00:16:51"/>
        <d v="2020-10-14T00:16:29"/>
        <d v="2020-10-22T02:28:09"/>
        <d v="2020-10-26T00:18:51"/>
        <d v="2020-11-15T09:17:31"/>
        <d v="2020-11-13T06:31:20"/>
        <d v="2020-10-14T00:06:07"/>
        <d v="2020-12-29T12:07:40"/>
        <d v="2020-11-24T22:22:54"/>
        <d v="2020-11-13T03:08:27"/>
        <d v="2021-01-04T17:37:32"/>
        <d v="2020-11-23T15:32:11"/>
        <d v="2020-12-02T01:33:47"/>
        <d v="2020-12-24T11:33:19"/>
        <d v="2021-01-19T08:24:13"/>
        <d v="2020-10-21T17:51:14"/>
        <d v="2020-12-10T18:34:34"/>
        <d v="2020-11-06T04:27:53"/>
        <d v="2020-11-14T21:20:42"/>
        <e v="#DIV/0!"/>
        <d v="2020-12-26T20:01:01"/>
        <d v="2020-11-27T18:49:15"/>
        <d v="2020-11-09T09:32:36"/>
        <d v="2020-12-04T00:19:20"/>
        <d v="2020-11-27T22:23:48"/>
        <d v="2020-10-22T00:13:52"/>
        <d v="2021-01-15T19:29:17"/>
        <d v="2020-11-13T08:39:12"/>
        <d v="2021-06-17T08:44:48"/>
        <d v="2020-09-29T22:48:56"/>
        <d v="2020-12-01T23:08:36"/>
        <d v="2020-12-05T02:17:09"/>
      </sharedItems>
    </cacheField>
    <cacheField name="关注" numFmtId="0">
      <sharedItems count="2">
        <s v="跟踪"/>
        <s v=" "/>
      </sharedItems>
    </cacheField>
    <cacheField name="计划完成时间" numFmtId="0">
      <sharedItems containsBlank="1" containsDate="1" containsMixedTypes="1" count="131">
        <m/>
        <d v="1899-12-30T00:00:00"/>
        <d v="2020-11-12T00:00:00"/>
        <d v="2020-11-03T00:00:00"/>
        <d v="2020-10-25T00:00:00"/>
        <d v="2020-11-27T00:00:00"/>
        <d v="2020-11-19T00:00:00"/>
        <d v="2020-11-16T00:00:00"/>
        <d v="2020-10-18T00:00:00"/>
        <d v="2020-01-01T00:00:00"/>
        <d v="2020-11-28T00:00:00"/>
        <d v="2020-01-06T00:00:00"/>
        <d v="2020-11-11T00:00:00"/>
        <d v="2019-02-12T00:00:00"/>
        <d v="2020-10-20T00:00:00"/>
        <d v="2019-01-24T00:00:00"/>
        <d v="2020-10-17T00:00:00"/>
        <d v="2020-12-15T00:00:00"/>
        <d v="2020-11-10T00:00:00"/>
        <d v="2020-10-05T00:00:00"/>
        <d v="2020-11-21T00:00:00"/>
        <d v="2020-11-29T00:00:00"/>
        <d v="2019-03-05T00:00:00"/>
        <d v="2020-12-01T00:00:00"/>
        <d v="2017-12-23T00:00:00"/>
        <d v="2017-04-27T00:00:00"/>
        <d v="2019-03-15T00:00:00"/>
        <d v="2020-12-02T00:00:00"/>
        <d v="2020-12-07T00:00:00"/>
        <d v="2016-05-18T00:00:00" u="1"/>
        <d v="2015-01-05T00:00:00" u="1"/>
        <d v="2015-01-15T00:00:00" u="1"/>
        <d v="2014-09-12T00:00:00" u="1"/>
        <d v="2014-10-02T00:00:00" u="1"/>
        <d v="2015-04-25T00:00:00" u="1"/>
        <d v="2015-06-20T00:00:00" u="1"/>
        <d v="2016-04-15T00:00:00" u="1"/>
        <d v="2014-09-23T00:00:00" u="1"/>
        <d v="2015-09-23T00:00:00" u="1"/>
        <d v="2016-07-30T15:18:13" u="1"/>
        <d v="2016-05-09T00:00:00" u="1"/>
        <d v="2015-09-26T00:00:00" u="1"/>
        <d v="2016-06-01T00:00:00" u="1"/>
        <d v="2015-11-28T00:00:00" u="1"/>
        <d v="2016-07-15T00:00:00" u="1"/>
        <d v="2016-07-20T00:00:00" u="1"/>
        <d v="2016-06-19T00:00:00" u="1"/>
        <d v="2016-05-12T00:00:00" u="1"/>
        <d v="2016-08-05T00:00:00" u="1"/>
        <d v="2016-05-14T00:00:00" u="1"/>
        <d v="2016-06-15T00:00:00" u="1"/>
        <d v="2016-05-26T00:00:00" u="1"/>
        <d v="2016-05-23T00:00:00" u="1"/>
        <d v="2016-07-10T00:00:00" u="1"/>
        <d v="2016-08-08T00:00:00" u="1"/>
        <d v="2015-12-10T00:00:00" u="1"/>
        <d v="2016-06-10T00:00:00" u="1"/>
        <d v="2016-04-20T00:00:00" u="1"/>
        <d v="2016-06-25T00:00:00" u="1"/>
        <d v="2016-04-12T00:00:00" u="1"/>
        <d v="2016-07-25T00:00:00" u="1"/>
        <d v="2016-04-26T00:00:00" u="1"/>
        <d v="2016-07-01T00:00:00" u="1"/>
        <d v="2016-08-07T00:00:00" u="1"/>
        <d v="2016-09-20T00:00:00" u="1"/>
        <d v="2016-08-15T00:00:00" u="1"/>
        <d v="2016-07-23T00:00:00" u="1"/>
        <d v="2016-09-05T00:00:00" u="1"/>
        <d v="2016-08-10T00:00:00" u="1"/>
        <d v="2016-05-28T00:00:00" u="1"/>
        <d v="2016-08-01T00:00:00" u="1"/>
        <d v="2016-09-01T00:00:00" u="1"/>
        <d v="2016-05-15T00:00:00" u="1"/>
        <d v="2016-05-31T00:00:00" u="1"/>
        <d v="2016-08-20T00:00:00" u="1"/>
        <d v="2014-01-02T00:00:00" u="1"/>
        <d v="2016-02-13T00:00:00" u="1"/>
        <d v="2016-04-03T00:00:00" u="1"/>
        <d v="2016-07-03T00:00:00" u="1"/>
        <d v="2015-12-07T00:00:00" u="1"/>
        <d v="2016-03-11T00:00:00" u="1"/>
        <d v="2016-09-26T00:00:00" u="1"/>
        <d v="2015-11-05T00:00:00" u="1"/>
        <d v="2014-11-02T00:00:00" u="1"/>
        <s v="285966A9-A5BF-456B-88F2-8A25520761B6_0:00:00" u="1"/>
        <d v="2014-09-15T00:00:00" u="1"/>
        <d v="2014-09-18T00:00:00" u="1"/>
        <d v="2014-09-25T00:00:00" u="1"/>
        <d v="2014-11-04T09:45:32" u="1"/>
        <d v="2014-09-01T00:00:00" u="1"/>
        <d v="2014-11-28T00:00:00" u="1"/>
        <d v="2014-10-16T00:00:00" u="1"/>
        <d v="2014-11-23T00:00:00" u="1"/>
        <d v="2014-11-11T00:00:00" u="1"/>
        <d v="2014-10-25T00:00:00" u="1"/>
        <d v="2014-11-19T00:00:00" u="1"/>
        <d v="2014-11-03T00:00:00" u="1"/>
        <d v="2014-12-15T00:00:00" u="1"/>
        <d v="2014-11-27T00:00:00" u="1"/>
        <d v="2014-11-22T00:00:00" u="1"/>
        <d v="2014-11-06T00:00:00" u="1"/>
        <d v="2014-11-08T00:00:00" u="1"/>
        <d v="2014-11-20T00:00:00" u="1"/>
        <d v="2014-11-17T00:00:00" u="1"/>
        <d v="2014-11-26T00:00:00" u="1"/>
        <d v="2014-12-03T00:00:00" u="1"/>
        <d v="2014-10-29T00:00:00" u="1"/>
        <d v="2014-11-16T00:00:00" u="1"/>
        <d v="2014-10-24T00:00:00" u="1"/>
        <d v="2014-12-07T00:00:00" u="1"/>
        <d v="2014-11-29T00:00:00" u="1"/>
        <d v="2014-11-18T00:00:00" u="1"/>
        <d v="2014-12-08T00:00:00" u="1"/>
        <d v="2014-11-05T00:00:00" u="1"/>
        <d v="2014-11-07T00:00:00" u="1"/>
        <d v="2014-10-19T00:00:00" u="1"/>
        <d v="2014-10-20T00:00:00" u="1"/>
        <d v="2014-10-21T00:00:00" u="1"/>
        <d v="2014-10-18T00:00:00" u="1"/>
        <d v="2014-10-04T00:00:00" u="1"/>
        <d v="2014-11-03T13:49:09" u="1"/>
        <d v="2014-11-03T10:48:47" u="1"/>
        <d v="2014-11-02T11:04:37" u="1"/>
        <d v="2014-10-23T00:00:00" u="1"/>
        <d v="2014-11-02T11:03:59" u="1"/>
        <d v="2014-09-16T16:55:13" u="1"/>
        <d v="2014-09-16T16:07:48" u="1"/>
        <d v="2014-09-16T16:07:33" u="1"/>
        <d v="2014-09-16T16:04:07" u="1"/>
        <d v="2014-09-16T16:01:26" u="1"/>
        <d v="2014-09-16T15:23:17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1"/>
    <x v="0"/>
    <x v="0"/>
    <x v="1"/>
    <x v="1"/>
    <x v="0"/>
    <x v="1"/>
    <x v="1"/>
    <x v="1"/>
    <x v="0"/>
    <x v="0"/>
    <x v="0"/>
    <x v="1"/>
    <x v="1"/>
    <x v="0"/>
    <x v="1"/>
    <x v="1"/>
    <x v="1"/>
    <x v="1"/>
    <x v="0"/>
    <x v="1"/>
    <x v="0"/>
    <x v="0"/>
    <x v="1"/>
    <x v="0"/>
  </r>
  <r>
    <x v="0"/>
    <x v="1"/>
    <x v="0"/>
    <x v="0"/>
    <x v="0"/>
    <x v="0"/>
    <x v="0"/>
    <x v="2"/>
    <x v="0"/>
    <x v="0"/>
    <x v="0"/>
    <x v="1"/>
    <x v="0"/>
    <x v="1"/>
    <x v="1"/>
    <x v="1"/>
    <x v="0"/>
    <x v="0"/>
    <x v="0"/>
    <x v="1"/>
    <x v="1"/>
    <x v="0"/>
    <x v="1"/>
    <x v="1"/>
    <x v="1"/>
    <x v="1"/>
    <x v="0"/>
    <x v="1"/>
    <x v="0"/>
    <x v="0"/>
    <x v="1"/>
    <x v="0"/>
  </r>
  <r>
    <x v="0"/>
    <x v="1"/>
    <x v="0"/>
    <x v="0"/>
    <x v="0"/>
    <x v="0"/>
    <x v="0"/>
    <x v="3"/>
    <x v="1"/>
    <x v="0"/>
    <x v="0"/>
    <x v="0"/>
    <x v="0"/>
    <x v="2"/>
    <x v="2"/>
    <x v="2"/>
    <x v="0"/>
    <x v="0"/>
    <x v="0"/>
    <x v="2"/>
    <x v="2"/>
    <x v="0"/>
    <x v="2"/>
    <x v="2"/>
    <x v="2"/>
    <x v="2"/>
    <x v="0"/>
    <x v="2"/>
    <x v="0"/>
    <x v="0"/>
    <x v="2"/>
    <x v="0"/>
  </r>
  <r>
    <x v="0"/>
    <x v="1"/>
    <x v="0"/>
    <x v="0"/>
    <x v="0"/>
    <x v="0"/>
    <x v="0"/>
    <x v="4"/>
    <x v="0"/>
    <x v="0"/>
    <x v="1"/>
    <x v="0"/>
    <x v="0"/>
    <x v="3"/>
    <x v="3"/>
    <x v="3"/>
    <x v="0"/>
    <x v="0"/>
    <x v="0"/>
    <x v="3"/>
    <x v="3"/>
    <x v="0"/>
    <x v="3"/>
    <x v="3"/>
    <x v="3"/>
    <x v="0"/>
    <x v="0"/>
    <x v="3"/>
    <x v="0"/>
    <x v="0"/>
    <x v="3"/>
    <x v="0"/>
  </r>
  <r>
    <x v="0"/>
    <x v="1"/>
    <x v="0"/>
    <x v="0"/>
    <x v="0"/>
    <x v="0"/>
    <x v="0"/>
    <x v="5"/>
    <x v="0"/>
    <x v="0"/>
    <x v="1"/>
    <x v="0"/>
    <x v="0"/>
    <x v="3"/>
    <x v="3"/>
    <x v="3"/>
    <x v="0"/>
    <x v="0"/>
    <x v="0"/>
    <x v="3"/>
    <x v="3"/>
    <x v="0"/>
    <x v="3"/>
    <x v="3"/>
    <x v="3"/>
    <x v="0"/>
    <x v="0"/>
    <x v="3"/>
    <x v="0"/>
    <x v="0"/>
    <x v="3"/>
    <x v="0"/>
  </r>
  <r>
    <x v="0"/>
    <x v="1"/>
    <x v="0"/>
    <x v="0"/>
    <x v="0"/>
    <x v="0"/>
    <x v="0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0"/>
  </r>
  <r>
    <x v="1"/>
    <x v="2"/>
    <x v="0"/>
    <x v="1"/>
    <x v="1"/>
    <x v="1"/>
    <x v="1"/>
    <x v="0"/>
    <x v="3"/>
    <x v="1"/>
    <x v="2"/>
    <x v="3"/>
    <x v="0"/>
    <x v="5"/>
    <x v="5"/>
    <x v="5"/>
    <x v="0"/>
    <x v="0"/>
    <x v="0"/>
    <x v="5"/>
    <x v="5"/>
    <x v="0"/>
    <x v="2"/>
    <x v="5"/>
    <x v="5"/>
    <x v="4"/>
    <x v="0"/>
    <x v="5"/>
    <x v="2"/>
    <x v="0"/>
    <x v="5"/>
    <x v="1"/>
  </r>
  <r>
    <x v="1"/>
    <x v="1"/>
    <x v="0"/>
    <x v="1"/>
    <x v="1"/>
    <x v="1"/>
    <x v="0"/>
    <x v="1"/>
    <x v="3"/>
    <x v="1"/>
    <x v="2"/>
    <x v="3"/>
    <x v="0"/>
    <x v="6"/>
    <x v="6"/>
    <x v="6"/>
    <x v="0"/>
    <x v="0"/>
    <x v="0"/>
    <x v="6"/>
    <x v="6"/>
    <x v="0"/>
    <x v="2"/>
    <x v="6"/>
    <x v="6"/>
    <x v="4"/>
    <x v="0"/>
    <x v="6"/>
    <x v="2"/>
    <x v="0"/>
    <x v="6"/>
    <x v="1"/>
  </r>
  <r>
    <x v="1"/>
    <x v="1"/>
    <x v="0"/>
    <x v="1"/>
    <x v="1"/>
    <x v="1"/>
    <x v="2"/>
    <x v="2"/>
    <x v="4"/>
    <x v="2"/>
    <x v="3"/>
    <x v="4"/>
    <x v="0"/>
    <x v="7"/>
    <x v="7"/>
    <x v="7"/>
    <x v="0"/>
    <x v="0"/>
    <x v="0"/>
    <x v="7"/>
    <x v="7"/>
    <x v="0"/>
    <x v="2"/>
    <x v="7"/>
    <x v="7"/>
    <x v="5"/>
    <x v="0"/>
    <x v="7"/>
    <x v="2"/>
    <x v="0"/>
    <x v="7"/>
    <x v="1"/>
  </r>
  <r>
    <x v="1"/>
    <x v="1"/>
    <x v="0"/>
    <x v="1"/>
    <x v="1"/>
    <x v="1"/>
    <x v="0"/>
    <x v="3"/>
    <x v="4"/>
    <x v="3"/>
    <x v="3"/>
    <x v="4"/>
    <x v="0"/>
    <x v="7"/>
    <x v="7"/>
    <x v="7"/>
    <x v="0"/>
    <x v="0"/>
    <x v="0"/>
    <x v="7"/>
    <x v="7"/>
    <x v="0"/>
    <x v="2"/>
    <x v="7"/>
    <x v="7"/>
    <x v="5"/>
    <x v="0"/>
    <x v="7"/>
    <x v="2"/>
    <x v="0"/>
    <x v="7"/>
    <x v="1"/>
  </r>
  <r>
    <x v="1"/>
    <x v="1"/>
    <x v="0"/>
    <x v="1"/>
    <x v="1"/>
    <x v="1"/>
    <x v="1"/>
    <x v="4"/>
    <x v="3"/>
    <x v="3"/>
    <x v="2"/>
    <x v="3"/>
    <x v="0"/>
    <x v="8"/>
    <x v="8"/>
    <x v="1"/>
    <x v="0"/>
    <x v="0"/>
    <x v="0"/>
    <x v="8"/>
    <x v="8"/>
    <x v="0"/>
    <x v="2"/>
    <x v="8"/>
    <x v="8"/>
    <x v="4"/>
    <x v="0"/>
    <x v="8"/>
    <x v="2"/>
    <x v="0"/>
    <x v="8"/>
    <x v="1"/>
  </r>
  <r>
    <x v="1"/>
    <x v="1"/>
    <x v="0"/>
    <x v="1"/>
    <x v="1"/>
    <x v="1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"/>
  </r>
  <r>
    <x v="1"/>
    <x v="1"/>
    <x v="0"/>
    <x v="1"/>
    <x v="1"/>
    <x v="1"/>
    <x v="3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"/>
  </r>
  <r>
    <x v="2"/>
    <x v="3"/>
    <x v="0"/>
    <x v="1"/>
    <x v="2"/>
    <x v="1"/>
    <x v="4"/>
    <x v="0"/>
    <x v="3"/>
    <x v="1"/>
    <x v="2"/>
    <x v="3"/>
    <x v="0"/>
    <x v="5"/>
    <x v="9"/>
    <x v="5"/>
    <x v="0"/>
    <x v="0"/>
    <x v="0"/>
    <x v="9"/>
    <x v="9"/>
    <x v="0"/>
    <x v="2"/>
    <x v="9"/>
    <x v="9"/>
    <x v="4"/>
    <x v="0"/>
    <x v="5"/>
    <x v="3"/>
    <x v="0"/>
    <x v="5"/>
    <x v="2"/>
  </r>
  <r>
    <x v="2"/>
    <x v="1"/>
    <x v="0"/>
    <x v="1"/>
    <x v="2"/>
    <x v="1"/>
    <x v="0"/>
    <x v="1"/>
    <x v="3"/>
    <x v="1"/>
    <x v="2"/>
    <x v="3"/>
    <x v="0"/>
    <x v="6"/>
    <x v="10"/>
    <x v="6"/>
    <x v="0"/>
    <x v="0"/>
    <x v="0"/>
    <x v="10"/>
    <x v="10"/>
    <x v="0"/>
    <x v="2"/>
    <x v="10"/>
    <x v="10"/>
    <x v="4"/>
    <x v="0"/>
    <x v="6"/>
    <x v="3"/>
    <x v="0"/>
    <x v="6"/>
    <x v="2"/>
  </r>
  <r>
    <x v="2"/>
    <x v="1"/>
    <x v="0"/>
    <x v="1"/>
    <x v="2"/>
    <x v="1"/>
    <x v="2"/>
    <x v="2"/>
    <x v="4"/>
    <x v="2"/>
    <x v="3"/>
    <x v="4"/>
    <x v="0"/>
    <x v="7"/>
    <x v="11"/>
    <x v="7"/>
    <x v="0"/>
    <x v="0"/>
    <x v="0"/>
    <x v="11"/>
    <x v="11"/>
    <x v="0"/>
    <x v="2"/>
    <x v="11"/>
    <x v="11"/>
    <x v="5"/>
    <x v="0"/>
    <x v="7"/>
    <x v="3"/>
    <x v="0"/>
    <x v="7"/>
    <x v="2"/>
  </r>
  <r>
    <x v="2"/>
    <x v="1"/>
    <x v="0"/>
    <x v="1"/>
    <x v="2"/>
    <x v="1"/>
    <x v="0"/>
    <x v="3"/>
    <x v="4"/>
    <x v="3"/>
    <x v="3"/>
    <x v="4"/>
    <x v="0"/>
    <x v="7"/>
    <x v="11"/>
    <x v="7"/>
    <x v="0"/>
    <x v="0"/>
    <x v="0"/>
    <x v="11"/>
    <x v="11"/>
    <x v="0"/>
    <x v="2"/>
    <x v="11"/>
    <x v="11"/>
    <x v="5"/>
    <x v="0"/>
    <x v="7"/>
    <x v="3"/>
    <x v="0"/>
    <x v="7"/>
    <x v="2"/>
  </r>
  <r>
    <x v="2"/>
    <x v="1"/>
    <x v="0"/>
    <x v="1"/>
    <x v="2"/>
    <x v="1"/>
    <x v="4"/>
    <x v="4"/>
    <x v="3"/>
    <x v="0"/>
    <x v="2"/>
    <x v="3"/>
    <x v="0"/>
    <x v="9"/>
    <x v="12"/>
    <x v="8"/>
    <x v="0"/>
    <x v="0"/>
    <x v="0"/>
    <x v="12"/>
    <x v="12"/>
    <x v="0"/>
    <x v="2"/>
    <x v="12"/>
    <x v="12"/>
    <x v="4"/>
    <x v="0"/>
    <x v="9"/>
    <x v="3"/>
    <x v="0"/>
    <x v="9"/>
    <x v="2"/>
  </r>
  <r>
    <x v="2"/>
    <x v="1"/>
    <x v="0"/>
    <x v="1"/>
    <x v="2"/>
    <x v="1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"/>
  </r>
  <r>
    <x v="2"/>
    <x v="1"/>
    <x v="0"/>
    <x v="1"/>
    <x v="2"/>
    <x v="1"/>
    <x v="5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"/>
  </r>
  <r>
    <x v="3"/>
    <x v="4"/>
    <x v="1"/>
    <x v="2"/>
    <x v="3"/>
    <x v="2"/>
    <x v="6"/>
    <x v="0"/>
    <x v="5"/>
    <x v="4"/>
    <x v="4"/>
    <x v="5"/>
    <x v="0"/>
    <x v="10"/>
    <x v="13"/>
    <x v="9"/>
    <x v="0"/>
    <x v="0"/>
    <x v="0"/>
    <x v="13"/>
    <x v="13"/>
    <x v="0"/>
    <x v="4"/>
    <x v="13"/>
    <x v="13"/>
    <x v="6"/>
    <x v="0"/>
    <x v="10"/>
    <x v="4"/>
    <x v="0"/>
    <x v="10"/>
    <x v="3"/>
  </r>
  <r>
    <x v="3"/>
    <x v="1"/>
    <x v="1"/>
    <x v="2"/>
    <x v="3"/>
    <x v="2"/>
    <x v="0"/>
    <x v="1"/>
    <x v="6"/>
    <x v="4"/>
    <x v="5"/>
    <x v="6"/>
    <x v="0"/>
    <x v="11"/>
    <x v="14"/>
    <x v="10"/>
    <x v="0"/>
    <x v="0"/>
    <x v="0"/>
    <x v="14"/>
    <x v="14"/>
    <x v="0"/>
    <x v="2"/>
    <x v="14"/>
    <x v="14"/>
    <x v="7"/>
    <x v="0"/>
    <x v="11"/>
    <x v="4"/>
    <x v="0"/>
    <x v="10"/>
    <x v="3"/>
  </r>
  <r>
    <x v="3"/>
    <x v="1"/>
    <x v="1"/>
    <x v="2"/>
    <x v="3"/>
    <x v="2"/>
    <x v="2"/>
    <x v="2"/>
    <x v="7"/>
    <x v="4"/>
    <x v="6"/>
    <x v="6"/>
    <x v="0"/>
    <x v="12"/>
    <x v="15"/>
    <x v="10"/>
    <x v="0"/>
    <x v="0"/>
    <x v="0"/>
    <x v="14"/>
    <x v="15"/>
    <x v="0"/>
    <x v="2"/>
    <x v="14"/>
    <x v="15"/>
    <x v="8"/>
    <x v="0"/>
    <x v="11"/>
    <x v="4"/>
    <x v="0"/>
    <x v="10"/>
    <x v="3"/>
  </r>
  <r>
    <x v="3"/>
    <x v="1"/>
    <x v="1"/>
    <x v="2"/>
    <x v="3"/>
    <x v="2"/>
    <x v="0"/>
    <x v="3"/>
    <x v="6"/>
    <x v="0"/>
    <x v="5"/>
    <x v="6"/>
    <x v="0"/>
    <x v="13"/>
    <x v="16"/>
    <x v="11"/>
    <x v="0"/>
    <x v="0"/>
    <x v="0"/>
    <x v="15"/>
    <x v="16"/>
    <x v="0"/>
    <x v="2"/>
    <x v="15"/>
    <x v="16"/>
    <x v="7"/>
    <x v="0"/>
    <x v="12"/>
    <x v="4"/>
    <x v="0"/>
    <x v="10"/>
    <x v="3"/>
  </r>
  <r>
    <x v="3"/>
    <x v="1"/>
    <x v="1"/>
    <x v="2"/>
    <x v="3"/>
    <x v="2"/>
    <x v="6"/>
    <x v="4"/>
    <x v="7"/>
    <x v="0"/>
    <x v="7"/>
    <x v="6"/>
    <x v="0"/>
    <x v="14"/>
    <x v="17"/>
    <x v="11"/>
    <x v="0"/>
    <x v="0"/>
    <x v="0"/>
    <x v="15"/>
    <x v="17"/>
    <x v="0"/>
    <x v="2"/>
    <x v="15"/>
    <x v="17"/>
    <x v="8"/>
    <x v="0"/>
    <x v="12"/>
    <x v="4"/>
    <x v="0"/>
    <x v="10"/>
    <x v="3"/>
  </r>
  <r>
    <x v="3"/>
    <x v="1"/>
    <x v="1"/>
    <x v="2"/>
    <x v="3"/>
    <x v="2"/>
    <x v="0"/>
    <x v="5"/>
    <x v="8"/>
    <x v="0"/>
    <x v="8"/>
    <x v="5"/>
    <x v="0"/>
    <x v="12"/>
    <x v="15"/>
    <x v="10"/>
    <x v="0"/>
    <x v="0"/>
    <x v="0"/>
    <x v="14"/>
    <x v="15"/>
    <x v="0"/>
    <x v="2"/>
    <x v="14"/>
    <x v="15"/>
    <x v="8"/>
    <x v="0"/>
    <x v="11"/>
    <x v="4"/>
    <x v="0"/>
    <x v="10"/>
    <x v="3"/>
  </r>
  <r>
    <x v="3"/>
    <x v="1"/>
    <x v="1"/>
    <x v="2"/>
    <x v="3"/>
    <x v="2"/>
    <x v="7"/>
    <x v="6"/>
    <x v="2"/>
    <x v="0"/>
    <x v="9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10"/>
    <x v="3"/>
  </r>
  <r>
    <x v="4"/>
    <x v="5"/>
    <x v="0"/>
    <x v="2"/>
    <x v="4"/>
    <x v="1"/>
    <x v="4"/>
    <x v="0"/>
    <x v="3"/>
    <x v="5"/>
    <x v="2"/>
    <x v="3"/>
    <x v="0"/>
    <x v="5"/>
    <x v="9"/>
    <x v="5"/>
    <x v="0"/>
    <x v="0"/>
    <x v="0"/>
    <x v="9"/>
    <x v="9"/>
    <x v="0"/>
    <x v="2"/>
    <x v="9"/>
    <x v="9"/>
    <x v="4"/>
    <x v="0"/>
    <x v="13"/>
    <x v="5"/>
    <x v="0"/>
    <x v="11"/>
    <x v="4"/>
  </r>
  <r>
    <x v="4"/>
    <x v="1"/>
    <x v="0"/>
    <x v="2"/>
    <x v="4"/>
    <x v="1"/>
    <x v="0"/>
    <x v="1"/>
    <x v="3"/>
    <x v="4"/>
    <x v="2"/>
    <x v="3"/>
    <x v="0"/>
    <x v="6"/>
    <x v="10"/>
    <x v="6"/>
    <x v="0"/>
    <x v="0"/>
    <x v="0"/>
    <x v="10"/>
    <x v="10"/>
    <x v="0"/>
    <x v="2"/>
    <x v="10"/>
    <x v="10"/>
    <x v="4"/>
    <x v="0"/>
    <x v="14"/>
    <x v="5"/>
    <x v="0"/>
    <x v="12"/>
    <x v="4"/>
  </r>
  <r>
    <x v="4"/>
    <x v="1"/>
    <x v="0"/>
    <x v="2"/>
    <x v="4"/>
    <x v="1"/>
    <x v="2"/>
    <x v="2"/>
    <x v="4"/>
    <x v="4"/>
    <x v="3"/>
    <x v="4"/>
    <x v="0"/>
    <x v="7"/>
    <x v="11"/>
    <x v="7"/>
    <x v="0"/>
    <x v="0"/>
    <x v="0"/>
    <x v="11"/>
    <x v="11"/>
    <x v="0"/>
    <x v="2"/>
    <x v="11"/>
    <x v="11"/>
    <x v="5"/>
    <x v="0"/>
    <x v="15"/>
    <x v="5"/>
    <x v="0"/>
    <x v="13"/>
    <x v="4"/>
  </r>
  <r>
    <x v="4"/>
    <x v="1"/>
    <x v="0"/>
    <x v="2"/>
    <x v="4"/>
    <x v="1"/>
    <x v="0"/>
    <x v="3"/>
    <x v="4"/>
    <x v="2"/>
    <x v="3"/>
    <x v="4"/>
    <x v="0"/>
    <x v="7"/>
    <x v="11"/>
    <x v="7"/>
    <x v="0"/>
    <x v="0"/>
    <x v="0"/>
    <x v="11"/>
    <x v="11"/>
    <x v="0"/>
    <x v="2"/>
    <x v="11"/>
    <x v="11"/>
    <x v="5"/>
    <x v="0"/>
    <x v="15"/>
    <x v="5"/>
    <x v="0"/>
    <x v="13"/>
    <x v="4"/>
  </r>
  <r>
    <x v="4"/>
    <x v="1"/>
    <x v="0"/>
    <x v="2"/>
    <x v="4"/>
    <x v="1"/>
    <x v="4"/>
    <x v="4"/>
    <x v="3"/>
    <x v="4"/>
    <x v="2"/>
    <x v="3"/>
    <x v="0"/>
    <x v="9"/>
    <x v="12"/>
    <x v="8"/>
    <x v="0"/>
    <x v="0"/>
    <x v="0"/>
    <x v="12"/>
    <x v="12"/>
    <x v="0"/>
    <x v="2"/>
    <x v="12"/>
    <x v="12"/>
    <x v="4"/>
    <x v="0"/>
    <x v="16"/>
    <x v="5"/>
    <x v="0"/>
    <x v="14"/>
    <x v="4"/>
  </r>
  <r>
    <x v="4"/>
    <x v="1"/>
    <x v="0"/>
    <x v="2"/>
    <x v="4"/>
    <x v="1"/>
    <x v="0"/>
    <x v="5"/>
    <x v="2"/>
    <x v="5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4"/>
  </r>
  <r>
    <x v="4"/>
    <x v="1"/>
    <x v="0"/>
    <x v="2"/>
    <x v="4"/>
    <x v="1"/>
    <x v="8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4"/>
  </r>
  <r>
    <x v="5"/>
    <x v="6"/>
    <x v="0"/>
    <x v="3"/>
    <x v="5"/>
    <x v="3"/>
    <x v="9"/>
    <x v="0"/>
    <x v="0"/>
    <x v="0"/>
    <x v="10"/>
    <x v="7"/>
    <x v="0"/>
    <x v="15"/>
    <x v="18"/>
    <x v="5"/>
    <x v="0"/>
    <x v="0"/>
    <x v="0"/>
    <x v="16"/>
    <x v="18"/>
    <x v="0"/>
    <x v="2"/>
    <x v="16"/>
    <x v="18"/>
    <x v="9"/>
    <x v="0"/>
    <x v="17"/>
    <x v="6"/>
    <x v="0"/>
    <x v="15"/>
    <x v="5"/>
  </r>
  <r>
    <x v="5"/>
    <x v="1"/>
    <x v="0"/>
    <x v="3"/>
    <x v="5"/>
    <x v="3"/>
    <x v="0"/>
    <x v="1"/>
    <x v="0"/>
    <x v="0"/>
    <x v="10"/>
    <x v="7"/>
    <x v="0"/>
    <x v="15"/>
    <x v="18"/>
    <x v="5"/>
    <x v="0"/>
    <x v="0"/>
    <x v="0"/>
    <x v="16"/>
    <x v="18"/>
    <x v="0"/>
    <x v="2"/>
    <x v="16"/>
    <x v="18"/>
    <x v="9"/>
    <x v="0"/>
    <x v="17"/>
    <x v="6"/>
    <x v="0"/>
    <x v="15"/>
    <x v="5"/>
  </r>
  <r>
    <x v="5"/>
    <x v="1"/>
    <x v="0"/>
    <x v="3"/>
    <x v="5"/>
    <x v="3"/>
    <x v="2"/>
    <x v="2"/>
    <x v="9"/>
    <x v="0"/>
    <x v="11"/>
    <x v="8"/>
    <x v="0"/>
    <x v="16"/>
    <x v="19"/>
    <x v="12"/>
    <x v="0"/>
    <x v="0"/>
    <x v="0"/>
    <x v="17"/>
    <x v="19"/>
    <x v="0"/>
    <x v="2"/>
    <x v="17"/>
    <x v="19"/>
    <x v="10"/>
    <x v="0"/>
    <x v="18"/>
    <x v="6"/>
    <x v="0"/>
    <x v="16"/>
    <x v="5"/>
  </r>
  <r>
    <x v="5"/>
    <x v="1"/>
    <x v="0"/>
    <x v="3"/>
    <x v="5"/>
    <x v="3"/>
    <x v="0"/>
    <x v="3"/>
    <x v="10"/>
    <x v="0"/>
    <x v="12"/>
    <x v="8"/>
    <x v="0"/>
    <x v="17"/>
    <x v="20"/>
    <x v="13"/>
    <x v="0"/>
    <x v="0"/>
    <x v="0"/>
    <x v="18"/>
    <x v="20"/>
    <x v="0"/>
    <x v="2"/>
    <x v="18"/>
    <x v="20"/>
    <x v="11"/>
    <x v="0"/>
    <x v="19"/>
    <x v="6"/>
    <x v="0"/>
    <x v="17"/>
    <x v="5"/>
  </r>
  <r>
    <x v="5"/>
    <x v="1"/>
    <x v="0"/>
    <x v="3"/>
    <x v="5"/>
    <x v="3"/>
    <x v="10"/>
    <x v="4"/>
    <x v="10"/>
    <x v="0"/>
    <x v="12"/>
    <x v="8"/>
    <x v="0"/>
    <x v="18"/>
    <x v="21"/>
    <x v="14"/>
    <x v="0"/>
    <x v="0"/>
    <x v="0"/>
    <x v="19"/>
    <x v="21"/>
    <x v="0"/>
    <x v="2"/>
    <x v="19"/>
    <x v="21"/>
    <x v="11"/>
    <x v="0"/>
    <x v="20"/>
    <x v="6"/>
    <x v="0"/>
    <x v="18"/>
    <x v="5"/>
  </r>
  <r>
    <x v="5"/>
    <x v="1"/>
    <x v="0"/>
    <x v="3"/>
    <x v="5"/>
    <x v="3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5"/>
  </r>
  <r>
    <x v="5"/>
    <x v="1"/>
    <x v="0"/>
    <x v="3"/>
    <x v="5"/>
    <x v="3"/>
    <x v="11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5"/>
  </r>
  <r>
    <x v="6"/>
    <x v="7"/>
    <x v="0"/>
    <x v="4"/>
    <x v="6"/>
    <x v="3"/>
    <x v="12"/>
    <x v="0"/>
    <x v="3"/>
    <x v="0"/>
    <x v="13"/>
    <x v="9"/>
    <x v="0"/>
    <x v="19"/>
    <x v="22"/>
    <x v="15"/>
    <x v="0"/>
    <x v="0"/>
    <x v="0"/>
    <x v="20"/>
    <x v="22"/>
    <x v="0"/>
    <x v="5"/>
    <x v="20"/>
    <x v="22"/>
    <x v="12"/>
    <x v="0"/>
    <x v="21"/>
    <x v="7"/>
    <x v="0"/>
    <x v="19"/>
    <x v="6"/>
  </r>
  <r>
    <x v="6"/>
    <x v="1"/>
    <x v="0"/>
    <x v="4"/>
    <x v="6"/>
    <x v="3"/>
    <x v="0"/>
    <x v="1"/>
    <x v="5"/>
    <x v="0"/>
    <x v="4"/>
    <x v="10"/>
    <x v="0"/>
    <x v="20"/>
    <x v="23"/>
    <x v="16"/>
    <x v="0"/>
    <x v="0"/>
    <x v="0"/>
    <x v="21"/>
    <x v="23"/>
    <x v="0"/>
    <x v="6"/>
    <x v="21"/>
    <x v="23"/>
    <x v="13"/>
    <x v="0"/>
    <x v="22"/>
    <x v="7"/>
    <x v="0"/>
    <x v="20"/>
    <x v="6"/>
  </r>
  <r>
    <x v="6"/>
    <x v="1"/>
    <x v="0"/>
    <x v="4"/>
    <x v="6"/>
    <x v="3"/>
    <x v="2"/>
    <x v="2"/>
    <x v="5"/>
    <x v="0"/>
    <x v="4"/>
    <x v="11"/>
    <x v="0"/>
    <x v="21"/>
    <x v="24"/>
    <x v="7"/>
    <x v="0"/>
    <x v="0"/>
    <x v="0"/>
    <x v="22"/>
    <x v="24"/>
    <x v="0"/>
    <x v="7"/>
    <x v="22"/>
    <x v="24"/>
    <x v="14"/>
    <x v="0"/>
    <x v="23"/>
    <x v="7"/>
    <x v="0"/>
    <x v="21"/>
    <x v="6"/>
  </r>
  <r>
    <x v="6"/>
    <x v="1"/>
    <x v="0"/>
    <x v="4"/>
    <x v="6"/>
    <x v="3"/>
    <x v="0"/>
    <x v="3"/>
    <x v="5"/>
    <x v="0"/>
    <x v="4"/>
    <x v="11"/>
    <x v="0"/>
    <x v="21"/>
    <x v="24"/>
    <x v="7"/>
    <x v="0"/>
    <x v="0"/>
    <x v="0"/>
    <x v="22"/>
    <x v="24"/>
    <x v="0"/>
    <x v="7"/>
    <x v="22"/>
    <x v="24"/>
    <x v="14"/>
    <x v="0"/>
    <x v="23"/>
    <x v="7"/>
    <x v="0"/>
    <x v="21"/>
    <x v="6"/>
  </r>
  <r>
    <x v="6"/>
    <x v="1"/>
    <x v="0"/>
    <x v="4"/>
    <x v="6"/>
    <x v="3"/>
    <x v="13"/>
    <x v="4"/>
    <x v="11"/>
    <x v="0"/>
    <x v="14"/>
    <x v="9"/>
    <x v="0"/>
    <x v="22"/>
    <x v="25"/>
    <x v="17"/>
    <x v="0"/>
    <x v="0"/>
    <x v="0"/>
    <x v="23"/>
    <x v="25"/>
    <x v="0"/>
    <x v="2"/>
    <x v="23"/>
    <x v="25"/>
    <x v="15"/>
    <x v="0"/>
    <x v="24"/>
    <x v="7"/>
    <x v="0"/>
    <x v="22"/>
    <x v="6"/>
  </r>
  <r>
    <x v="6"/>
    <x v="1"/>
    <x v="0"/>
    <x v="4"/>
    <x v="6"/>
    <x v="3"/>
    <x v="0"/>
    <x v="5"/>
    <x v="3"/>
    <x v="0"/>
    <x v="15"/>
    <x v="9"/>
    <x v="0"/>
    <x v="23"/>
    <x v="26"/>
    <x v="18"/>
    <x v="0"/>
    <x v="0"/>
    <x v="0"/>
    <x v="24"/>
    <x v="26"/>
    <x v="0"/>
    <x v="2"/>
    <x v="24"/>
    <x v="26"/>
    <x v="12"/>
    <x v="0"/>
    <x v="25"/>
    <x v="7"/>
    <x v="0"/>
    <x v="23"/>
    <x v="6"/>
  </r>
  <r>
    <x v="6"/>
    <x v="1"/>
    <x v="0"/>
    <x v="4"/>
    <x v="6"/>
    <x v="3"/>
    <x v="14"/>
    <x v="6"/>
    <x v="3"/>
    <x v="0"/>
    <x v="15"/>
    <x v="9"/>
    <x v="0"/>
    <x v="24"/>
    <x v="27"/>
    <x v="19"/>
    <x v="0"/>
    <x v="0"/>
    <x v="0"/>
    <x v="25"/>
    <x v="27"/>
    <x v="0"/>
    <x v="2"/>
    <x v="25"/>
    <x v="27"/>
    <x v="12"/>
    <x v="0"/>
    <x v="26"/>
    <x v="7"/>
    <x v="0"/>
    <x v="24"/>
    <x v="6"/>
  </r>
  <r>
    <x v="7"/>
    <x v="8"/>
    <x v="1"/>
    <x v="5"/>
    <x v="7"/>
    <x v="1"/>
    <x v="4"/>
    <x v="0"/>
    <x v="12"/>
    <x v="4"/>
    <x v="8"/>
    <x v="5"/>
    <x v="0"/>
    <x v="25"/>
    <x v="28"/>
    <x v="20"/>
    <x v="0"/>
    <x v="0"/>
    <x v="0"/>
    <x v="26"/>
    <x v="28"/>
    <x v="0"/>
    <x v="2"/>
    <x v="26"/>
    <x v="28"/>
    <x v="16"/>
    <x v="0"/>
    <x v="27"/>
    <x v="8"/>
    <x v="0"/>
    <x v="10"/>
    <x v="2"/>
  </r>
  <r>
    <x v="7"/>
    <x v="1"/>
    <x v="1"/>
    <x v="5"/>
    <x v="7"/>
    <x v="1"/>
    <x v="0"/>
    <x v="1"/>
    <x v="13"/>
    <x v="4"/>
    <x v="16"/>
    <x v="6"/>
    <x v="0"/>
    <x v="26"/>
    <x v="29"/>
    <x v="21"/>
    <x v="0"/>
    <x v="0"/>
    <x v="0"/>
    <x v="27"/>
    <x v="29"/>
    <x v="0"/>
    <x v="2"/>
    <x v="27"/>
    <x v="29"/>
    <x v="17"/>
    <x v="0"/>
    <x v="28"/>
    <x v="8"/>
    <x v="0"/>
    <x v="10"/>
    <x v="2"/>
  </r>
  <r>
    <x v="7"/>
    <x v="1"/>
    <x v="1"/>
    <x v="5"/>
    <x v="7"/>
    <x v="1"/>
    <x v="2"/>
    <x v="2"/>
    <x v="13"/>
    <x v="4"/>
    <x v="16"/>
    <x v="6"/>
    <x v="0"/>
    <x v="26"/>
    <x v="29"/>
    <x v="21"/>
    <x v="0"/>
    <x v="0"/>
    <x v="0"/>
    <x v="27"/>
    <x v="29"/>
    <x v="0"/>
    <x v="2"/>
    <x v="27"/>
    <x v="29"/>
    <x v="17"/>
    <x v="0"/>
    <x v="28"/>
    <x v="8"/>
    <x v="0"/>
    <x v="10"/>
    <x v="2"/>
  </r>
  <r>
    <x v="7"/>
    <x v="1"/>
    <x v="1"/>
    <x v="5"/>
    <x v="7"/>
    <x v="1"/>
    <x v="0"/>
    <x v="3"/>
    <x v="13"/>
    <x v="4"/>
    <x v="16"/>
    <x v="5"/>
    <x v="0"/>
    <x v="27"/>
    <x v="30"/>
    <x v="22"/>
    <x v="0"/>
    <x v="0"/>
    <x v="0"/>
    <x v="28"/>
    <x v="30"/>
    <x v="0"/>
    <x v="2"/>
    <x v="28"/>
    <x v="30"/>
    <x v="18"/>
    <x v="0"/>
    <x v="29"/>
    <x v="8"/>
    <x v="0"/>
    <x v="10"/>
    <x v="2"/>
  </r>
  <r>
    <x v="7"/>
    <x v="1"/>
    <x v="1"/>
    <x v="5"/>
    <x v="7"/>
    <x v="1"/>
    <x v="4"/>
    <x v="4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10"/>
    <x v="2"/>
  </r>
  <r>
    <x v="7"/>
    <x v="1"/>
    <x v="1"/>
    <x v="5"/>
    <x v="7"/>
    <x v="1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10"/>
    <x v="2"/>
  </r>
  <r>
    <x v="7"/>
    <x v="1"/>
    <x v="1"/>
    <x v="5"/>
    <x v="7"/>
    <x v="1"/>
    <x v="15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10"/>
    <x v="2"/>
  </r>
  <r>
    <x v="8"/>
    <x v="9"/>
    <x v="0"/>
    <x v="1"/>
    <x v="8"/>
    <x v="4"/>
    <x v="16"/>
    <x v="0"/>
    <x v="10"/>
    <x v="6"/>
    <x v="12"/>
    <x v="12"/>
    <x v="0"/>
    <x v="28"/>
    <x v="31"/>
    <x v="23"/>
    <x v="0"/>
    <x v="0"/>
    <x v="0"/>
    <x v="29"/>
    <x v="31"/>
    <x v="0"/>
    <x v="8"/>
    <x v="29"/>
    <x v="31"/>
    <x v="19"/>
    <x v="0"/>
    <x v="30"/>
    <x v="9"/>
    <x v="0"/>
    <x v="25"/>
    <x v="7"/>
  </r>
  <r>
    <x v="8"/>
    <x v="1"/>
    <x v="0"/>
    <x v="1"/>
    <x v="8"/>
    <x v="4"/>
    <x v="0"/>
    <x v="1"/>
    <x v="10"/>
    <x v="4"/>
    <x v="12"/>
    <x v="12"/>
    <x v="0"/>
    <x v="28"/>
    <x v="31"/>
    <x v="23"/>
    <x v="0"/>
    <x v="0"/>
    <x v="0"/>
    <x v="29"/>
    <x v="31"/>
    <x v="0"/>
    <x v="9"/>
    <x v="30"/>
    <x v="32"/>
    <x v="19"/>
    <x v="0"/>
    <x v="30"/>
    <x v="9"/>
    <x v="0"/>
    <x v="25"/>
    <x v="7"/>
  </r>
  <r>
    <x v="8"/>
    <x v="1"/>
    <x v="0"/>
    <x v="1"/>
    <x v="8"/>
    <x v="4"/>
    <x v="2"/>
    <x v="2"/>
    <x v="10"/>
    <x v="2"/>
    <x v="12"/>
    <x v="13"/>
    <x v="0"/>
    <x v="29"/>
    <x v="32"/>
    <x v="24"/>
    <x v="0"/>
    <x v="0"/>
    <x v="0"/>
    <x v="30"/>
    <x v="32"/>
    <x v="0"/>
    <x v="10"/>
    <x v="31"/>
    <x v="33"/>
    <x v="20"/>
    <x v="0"/>
    <x v="31"/>
    <x v="9"/>
    <x v="0"/>
    <x v="26"/>
    <x v="7"/>
  </r>
  <r>
    <x v="8"/>
    <x v="1"/>
    <x v="0"/>
    <x v="1"/>
    <x v="8"/>
    <x v="4"/>
    <x v="0"/>
    <x v="3"/>
    <x v="11"/>
    <x v="4"/>
    <x v="14"/>
    <x v="13"/>
    <x v="0"/>
    <x v="30"/>
    <x v="33"/>
    <x v="25"/>
    <x v="0"/>
    <x v="0"/>
    <x v="0"/>
    <x v="31"/>
    <x v="33"/>
    <x v="0"/>
    <x v="2"/>
    <x v="32"/>
    <x v="34"/>
    <x v="21"/>
    <x v="0"/>
    <x v="32"/>
    <x v="9"/>
    <x v="0"/>
    <x v="27"/>
    <x v="7"/>
  </r>
  <r>
    <x v="8"/>
    <x v="1"/>
    <x v="0"/>
    <x v="1"/>
    <x v="8"/>
    <x v="4"/>
    <x v="17"/>
    <x v="4"/>
    <x v="10"/>
    <x v="6"/>
    <x v="12"/>
    <x v="13"/>
    <x v="0"/>
    <x v="31"/>
    <x v="34"/>
    <x v="26"/>
    <x v="0"/>
    <x v="0"/>
    <x v="0"/>
    <x v="32"/>
    <x v="34"/>
    <x v="0"/>
    <x v="10"/>
    <x v="33"/>
    <x v="35"/>
    <x v="20"/>
    <x v="0"/>
    <x v="33"/>
    <x v="9"/>
    <x v="0"/>
    <x v="28"/>
    <x v="7"/>
  </r>
  <r>
    <x v="8"/>
    <x v="1"/>
    <x v="0"/>
    <x v="1"/>
    <x v="8"/>
    <x v="4"/>
    <x v="0"/>
    <x v="5"/>
    <x v="10"/>
    <x v="0"/>
    <x v="12"/>
    <x v="13"/>
    <x v="0"/>
    <x v="32"/>
    <x v="35"/>
    <x v="27"/>
    <x v="0"/>
    <x v="0"/>
    <x v="0"/>
    <x v="33"/>
    <x v="35"/>
    <x v="0"/>
    <x v="2"/>
    <x v="34"/>
    <x v="36"/>
    <x v="20"/>
    <x v="0"/>
    <x v="34"/>
    <x v="9"/>
    <x v="0"/>
    <x v="29"/>
    <x v="7"/>
  </r>
  <r>
    <x v="8"/>
    <x v="1"/>
    <x v="0"/>
    <x v="1"/>
    <x v="8"/>
    <x v="4"/>
    <x v="18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7"/>
  </r>
  <r>
    <x v="9"/>
    <x v="10"/>
    <x v="0"/>
    <x v="5"/>
    <x v="9"/>
    <x v="4"/>
    <x v="19"/>
    <x v="0"/>
    <x v="14"/>
    <x v="6"/>
    <x v="17"/>
    <x v="14"/>
    <x v="0"/>
    <x v="33"/>
    <x v="36"/>
    <x v="28"/>
    <x v="0"/>
    <x v="0"/>
    <x v="0"/>
    <x v="34"/>
    <x v="36"/>
    <x v="0"/>
    <x v="11"/>
    <x v="35"/>
    <x v="37"/>
    <x v="22"/>
    <x v="0"/>
    <x v="35"/>
    <x v="10"/>
    <x v="0"/>
    <x v="30"/>
    <x v="8"/>
  </r>
  <r>
    <x v="9"/>
    <x v="1"/>
    <x v="0"/>
    <x v="5"/>
    <x v="9"/>
    <x v="4"/>
    <x v="0"/>
    <x v="1"/>
    <x v="14"/>
    <x v="4"/>
    <x v="17"/>
    <x v="14"/>
    <x v="0"/>
    <x v="33"/>
    <x v="36"/>
    <x v="28"/>
    <x v="0"/>
    <x v="0"/>
    <x v="0"/>
    <x v="34"/>
    <x v="36"/>
    <x v="0"/>
    <x v="11"/>
    <x v="35"/>
    <x v="37"/>
    <x v="22"/>
    <x v="0"/>
    <x v="35"/>
    <x v="10"/>
    <x v="0"/>
    <x v="30"/>
    <x v="8"/>
  </r>
  <r>
    <x v="9"/>
    <x v="1"/>
    <x v="0"/>
    <x v="5"/>
    <x v="9"/>
    <x v="4"/>
    <x v="2"/>
    <x v="2"/>
    <x v="11"/>
    <x v="2"/>
    <x v="14"/>
    <x v="15"/>
    <x v="0"/>
    <x v="34"/>
    <x v="37"/>
    <x v="29"/>
    <x v="0"/>
    <x v="0"/>
    <x v="0"/>
    <x v="35"/>
    <x v="37"/>
    <x v="0"/>
    <x v="2"/>
    <x v="36"/>
    <x v="38"/>
    <x v="23"/>
    <x v="0"/>
    <x v="36"/>
    <x v="10"/>
    <x v="0"/>
    <x v="31"/>
    <x v="8"/>
  </r>
  <r>
    <x v="9"/>
    <x v="1"/>
    <x v="0"/>
    <x v="5"/>
    <x v="9"/>
    <x v="4"/>
    <x v="0"/>
    <x v="3"/>
    <x v="15"/>
    <x v="4"/>
    <x v="18"/>
    <x v="15"/>
    <x v="0"/>
    <x v="35"/>
    <x v="38"/>
    <x v="30"/>
    <x v="0"/>
    <x v="0"/>
    <x v="0"/>
    <x v="36"/>
    <x v="38"/>
    <x v="0"/>
    <x v="2"/>
    <x v="37"/>
    <x v="39"/>
    <x v="24"/>
    <x v="0"/>
    <x v="37"/>
    <x v="10"/>
    <x v="0"/>
    <x v="32"/>
    <x v="8"/>
  </r>
  <r>
    <x v="9"/>
    <x v="1"/>
    <x v="0"/>
    <x v="5"/>
    <x v="9"/>
    <x v="4"/>
    <x v="19"/>
    <x v="4"/>
    <x v="5"/>
    <x v="6"/>
    <x v="4"/>
    <x v="15"/>
    <x v="0"/>
    <x v="36"/>
    <x v="39"/>
    <x v="31"/>
    <x v="0"/>
    <x v="0"/>
    <x v="0"/>
    <x v="37"/>
    <x v="39"/>
    <x v="0"/>
    <x v="12"/>
    <x v="38"/>
    <x v="40"/>
    <x v="25"/>
    <x v="0"/>
    <x v="38"/>
    <x v="10"/>
    <x v="0"/>
    <x v="33"/>
    <x v="8"/>
  </r>
  <r>
    <x v="9"/>
    <x v="1"/>
    <x v="0"/>
    <x v="5"/>
    <x v="9"/>
    <x v="4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8"/>
  </r>
  <r>
    <x v="9"/>
    <x v="1"/>
    <x v="0"/>
    <x v="5"/>
    <x v="9"/>
    <x v="4"/>
    <x v="20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8"/>
  </r>
  <r>
    <x v="10"/>
    <x v="11"/>
    <x v="0"/>
    <x v="1"/>
    <x v="10"/>
    <x v="5"/>
    <x v="16"/>
    <x v="0"/>
    <x v="5"/>
    <x v="3"/>
    <x v="4"/>
    <x v="1"/>
    <x v="0"/>
    <x v="37"/>
    <x v="40"/>
    <x v="13"/>
    <x v="0"/>
    <x v="0"/>
    <x v="0"/>
    <x v="38"/>
    <x v="40"/>
    <x v="0"/>
    <x v="2"/>
    <x v="39"/>
    <x v="41"/>
    <x v="26"/>
    <x v="0"/>
    <x v="39"/>
    <x v="11"/>
    <x v="0"/>
    <x v="34"/>
    <x v="9"/>
  </r>
  <r>
    <x v="10"/>
    <x v="1"/>
    <x v="0"/>
    <x v="1"/>
    <x v="10"/>
    <x v="5"/>
    <x v="0"/>
    <x v="1"/>
    <x v="5"/>
    <x v="3"/>
    <x v="4"/>
    <x v="1"/>
    <x v="0"/>
    <x v="37"/>
    <x v="40"/>
    <x v="13"/>
    <x v="0"/>
    <x v="0"/>
    <x v="0"/>
    <x v="38"/>
    <x v="40"/>
    <x v="0"/>
    <x v="2"/>
    <x v="39"/>
    <x v="41"/>
    <x v="26"/>
    <x v="0"/>
    <x v="39"/>
    <x v="11"/>
    <x v="0"/>
    <x v="34"/>
    <x v="9"/>
  </r>
  <r>
    <x v="10"/>
    <x v="1"/>
    <x v="0"/>
    <x v="1"/>
    <x v="10"/>
    <x v="5"/>
    <x v="2"/>
    <x v="2"/>
    <x v="5"/>
    <x v="2"/>
    <x v="4"/>
    <x v="16"/>
    <x v="0"/>
    <x v="38"/>
    <x v="41"/>
    <x v="32"/>
    <x v="0"/>
    <x v="0"/>
    <x v="0"/>
    <x v="39"/>
    <x v="41"/>
    <x v="0"/>
    <x v="2"/>
    <x v="40"/>
    <x v="42"/>
    <x v="27"/>
    <x v="0"/>
    <x v="40"/>
    <x v="11"/>
    <x v="0"/>
    <x v="35"/>
    <x v="9"/>
  </r>
  <r>
    <x v="10"/>
    <x v="1"/>
    <x v="0"/>
    <x v="1"/>
    <x v="10"/>
    <x v="5"/>
    <x v="0"/>
    <x v="3"/>
    <x v="5"/>
    <x v="3"/>
    <x v="4"/>
    <x v="16"/>
    <x v="0"/>
    <x v="38"/>
    <x v="41"/>
    <x v="32"/>
    <x v="0"/>
    <x v="0"/>
    <x v="0"/>
    <x v="39"/>
    <x v="41"/>
    <x v="0"/>
    <x v="2"/>
    <x v="40"/>
    <x v="42"/>
    <x v="27"/>
    <x v="0"/>
    <x v="40"/>
    <x v="11"/>
    <x v="0"/>
    <x v="35"/>
    <x v="9"/>
  </r>
  <r>
    <x v="10"/>
    <x v="1"/>
    <x v="0"/>
    <x v="1"/>
    <x v="10"/>
    <x v="5"/>
    <x v="21"/>
    <x v="4"/>
    <x v="11"/>
    <x v="3"/>
    <x v="14"/>
    <x v="0"/>
    <x v="0"/>
    <x v="39"/>
    <x v="42"/>
    <x v="33"/>
    <x v="0"/>
    <x v="0"/>
    <x v="0"/>
    <x v="40"/>
    <x v="42"/>
    <x v="0"/>
    <x v="2"/>
    <x v="41"/>
    <x v="43"/>
    <x v="28"/>
    <x v="0"/>
    <x v="41"/>
    <x v="11"/>
    <x v="0"/>
    <x v="36"/>
    <x v="9"/>
  </r>
  <r>
    <x v="10"/>
    <x v="1"/>
    <x v="0"/>
    <x v="1"/>
    <x v="10"/>
    <x v="5"/>
    <x v="0"/>
    <x v="5"/>
    <x v="5"/>
    <x v="0"/>
    <x v="4"/>
    <x v="1"/>
    <x v="0"/>
    <x v="40"/>
    <x v="43"/>
    <x v="18"/>
    <x v="0"/>
    <x v="0"/>
    <x v="0"/>
    <x v="41"/>
    <x v="43"/>
    <x v="0"/>
    <x v="2"/>
    <x v="42"/>
    <x v="44"/>
    <x v="26"/>
    <x v="0"/>
    <x v="42"/>
    <x v="11"/>
    <x v="0"/>
    <x v="37"/>
    <x v="9"/>
  </r>
  <r>
    <x v="10"/>
    <x v="1"/>
    <x v="0"/>
    <x v="1"/>
    <x v="10"/>
    <x v="5"/>
    <x v="22"/>
    <x v="6"/>
    <x v="5"/>
    <x v="0"/>
    <x v="4"/>
    <x v="1"/>
    <x v="0"/>
    <x v="40"/>
    <x v="43"/>
    <x v="18"/>
    <x v="0"/>
    <x v="0"/>
    <x v="0"/>
    <x v="41"/>
    <x v="43"/>
    <x v="0"/>
    <x v="2"/>
    <x v="42"/>
    <x v="44"/>
    <x v="26"/>
    <x v="0"/>
    <x v="42"/>
    <x v="11"/>
    <x v="0"/>
    <x v="37"/>
    <x v="9"/>
  </r>
  <r>
    <x v="11"/>
    <x v="12"/>
    <x v="0"/>
    <x v="5"/>
    <x v="11"/>
    <x v="4"/>
    <x v="12"/>
    <x v="0"/>
    <x v="16"/>
    <x v="3"/>
    <x v="19"/>
    <x v="17"/>
    <x v="0"/>
    <x v="41"/>
    <x v="44"/>
    <x v="31"/>
    <x v="0"/>
    <x v="0"/>
    <x v="0"/>
    <x v="42"/>
    <x v="44"/>
    <x v="0"/>
    <x v="13"/>
    <x v="43"/>
    <x v="45"/>
    <x v="29"/>
    <x v="0"/>
    <x v="38"/>
    <x v="12"/>
    <x v="0"/>
    <x v="38"/>
    <x v="10"/>
  </r>
  <r>
    <x v="11"/>
    <x v="1"/>
    <x v="0"/>
    <x v="5"/>
    <x v="11"/>
    <x v="4"/>
    <x v="0"/>
    <x v="1"/>
    <x v="16"/>
    <x v="3"/>
    <x v="19"/>
    <x v="17"/>
    <x v="0"/>
    <x v="41"/>
    <x v="44"/>
    <x v="31"/>
    <x v="0"/>
    <x v="0"/>
    <x v="0"/>
    <x v="42"/>
    <x v="44"/>
    <x v="0"/>
    <x v="13"/>
    <x v="43"/>
    <x v="45"/>
    <x v="29"/>
    <x v="0"/>
    <x v="38"/>
    <x v="12"/>
    <x v="0"/>
    <x v="38"/>
    <x v="10"/>
  </r>
  <r>
    <x v="11"/>
    <x v="1"/>
    <x v="0"/>
    <x v="5"/>
    <x v="11"/>
    <x v="4"/>
    <x v="2"/>
    <x v="2"/>
    <x v="11"/>
    <x v="2"/>
    <x v="14"/>
    <x v="15"/>
    <x v="0"/>
    <x v="42"/>
    <x v="45"/>
    <x v="34"/>
    <x v="0"/>
    <x v="0"/>
    <x v="0"/>
    <x v="43"/>
    <x v="45"/>
    <x v="0"/>
    <x v="2"/>
    <x v="44"/>
    <x v="46"/>
    <x v="23"/>
    <x v="0"/>
    <x v="43"/>
    <x v="12"/>
    <x v="0"/>
    <x v="39"/>
    <x v="10"/>
  </r>
  <r>
    <x v="11"/>
    <x v="1"/>
    <x v="0"/>
    <x v="5"/>
    <x v="11"/>
    <x v="4"/>
    <x v="0"/>
    <x v="3"/>
    <x v="16"/>
    <x v="3"/>
    <x v="19"/>
    <x v="15"/>
    <x v="0"/>
    <x v="43"/>
    <x v="46"/>
    <x v="26"/>
    <x v="0"/>
    <x v="0"/>
    <x v="0"/>
    <x v="44"/>
    <x v="46"/>
    <x v="0"/>
    <x v="14"/>
    <x v="45"/>
    <x v="47"/>
    <x v="30"/>
    <x v="0"/>
    <x v="44"/>
    <x v="12"/>
    <x v="0"/>
    <x v="40"/>
    <x v="10"/>
  </r>
  <r>
    <x v="11"/>
    <x v="1"/>
    <x v="0"/>
    <x v="5"/>
    <x v="11"/>
    <x v="4"/>
    <x v="21"/>
    <x v="4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0"/>
  </r>
  <r>
    <x v="11"/>
    <x v="1"/>
    <x v="0"/>
    <x v="5"/>
    <x v="11"/>
    <x v="4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0"/>
  </r>
  <r>
    <x v="11"/>
    <x v="1"/>
    <x v="0"/>
    <x v="5"/>
    <x v="11"/>
    <x v="4"/>
    <x v="23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0"/>
  </r>
  <r>
    <x v="12"/>
    <x v="13"/>
    <x v="0"/>
    <x v="1"/>
    <x v="12"/>
    <x v="6"/>
    <x v="12"/>
    <x v="0"/>
    <x v="10"/>
    <x v="3"/>
    <x v="20"/>
    <x v="14"/>
    <x v="0"/>
    <x v="44"/>
    <x v="47"/>
    <x v="35"/>
    <x v="0"/>
    <x v="0"/>
    <x v="0"/>
    <x v="45"/>
    <x v="47"/>
    <x v="0"/>
    <x v="2"/>
    <x v="46"/>
    <x v="48"/>
    <x v="29"/>
    <x v="0"/>
    <x v="45"/>
    <x v="13"/>
    <x v="0"/>
    <x v="41"/>
    <x v="11"/>
  </r>
  <r>
    <x v="12"/>
    <x v="1"/>
    <x v="0"/>
    <x v="1"/>
    <x v="12"/>
    <x v="6"/>
    <x v="0"/>
    <x v="1"/>
    <x v="10"/>
    <x v="3"/>
    <x v="20"/>
    <x v="14"/>
    <x v="0"/>
    <x v="44"/>
    <x v="47"/>
    <x v="35"/>
    <x v="0"/>
    <x v="0"/>
    <x v="0"/>
    <x v="45"/>
    <x v="47"/>
    <x v="0"/>
    <x v="2"/>
    <x v="46"/>
    <x v="48"/>
    <x v="29"/>
    <x v="0"/>
    <x v="45"/>
    <x v="13"/>
    <x v="0"/>
    <x v="41"/>
    <x v="11"/>
  </r>
  <r>
    <x v="12"/>
    <x v="1"/>
    <x v="0"/>
    <x v="1"/>
    <x v="12"/>
    <x v="6"/>
    <x v="2"/>
    <x v="2"/>
    <x v="9"/>
    <x v="2"/>
    <x v="11"/>
    <x v="15"/>
    <x v="0"/>
    <x v="45"/>
    <x v="48"/>
    <x v="36"/>
    <x v="0"/>
    <x v="0"/>
    <x v="0"/>
    <x v="46"/>
    <x v="48"/>
    <x v="0"/>
    <x v="2"/>
    <x v="47"/>
    <x v="49"/>
    <x v="31"/>
    <x v="0"/>
    <x v="46"/>
    <x v="13"/>
    <x v="0"/>
    <x v="42"/>
    <x v="11"/>
  </r>
  <r>
    <x v="12"/>
    <x v="1"/>
    <x v="0"/>
    <x v="1"/>
    <x v="12"/>
    <x v="6"/>
    <x v="0"/>
    <x v="3"/>
    <x v="10"/>
    <x v="2"/>
    <x v="20"/>
    <x v="15"/>
    <x v="0"/>
    <x v="46"/>
    <x v="49"/>
    <x v="13"/>
    <x v="0"/>
    <x v="0"/>
    <x v="0"/>
    <x v="47"/>
    <x v="49"/>
    <x v="0"/>
    <x v="2"/>
    <x v="48"/>
    <x v="50"/>
    <x v="32"/>
    <x v="0"/>
    <x v="39"/>
    <x v="13"/>
    <x v="0"/>
    <x v="43"/>
    <x v="11"/>
  </r>
  <r>
    <x v="12"/>
    <x v="1"/>
    <x v="0"/>
    <x v="1"/>
    <x v="12"/>
    <x v="6"/>
    <x v="24"/>
    <x v="4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1"/>
  </r>
  <r>
    <x v="12"/>
    <x v="1"/>
    <x v="0"/>
    <x v="1"/>
    <x v="12"/>
    <x v="6"/>
    <x v="0"/>
    <x v="5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1"/>
  </r>
  <r>
    <x v="12"/>
    <x v="1"/>
    <x v="0"/>
    <x v="1"/>
    <x v="12"/>
    <x v="6"/>
    <x v="25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1"/>
  </r>
  <r>
    <x v="13"/>
    <x v="14"/>
    <x v="0"/>
    <x v="5"/>
    <x v="13"/>
    <x v="5"/>
    <x v="26"/>
    <x v="0"/>
    <x v="10"/>
    <x v="3"/>
    <x v="20"/>
    <x v="17"/>
    <x v="0"/>
    <x v="47"/>
    <x v="50"/>
    <x v="13"/>
    <x v="0"/>
    <x v="0"/>
    <x v="0"/>
    <x v="48"/>
    <x v="50"/>
    <x v="0"/>
    <x v="2"/>
    <x v="49"/>
    <x v="51"/>
    <x v="33"/>
    <x v="0"/>
    <x v="47"/>
    <x v="14"/>
    <x v="0"/>
    <x v="44"/>
    <x v="12"/>
  </r>
  <r>
    <x v="13"/>
    <x v="1"/>
    <x v="0"/>
    <x v="5"/>
    <x v="13"/>
    <x v="5"/>
    <x v="0"/>
    <x v="1"/>
    <x v="10"/>
    <x v="3"/>
    <x v="20"/>
    <x v="17"/>
    <x v="0"/>
    <x v="47"/>
    <x v="50"/>
    <x v="13"/>
    <x v="0"/>
    <x v="0"/>
    <x v="0"/>
    <x v="48"/>
    <x v="50"/>
    <x v="0"/>
    <x v="2"/>
    <x v="49"/>
    <x v="51"/>
    <x v="33"/>
    <x v="0"/>
    <x v="47"/>
    <x v="14"/>
    <x v="0"/>
    <x v="44"/>
    <x v="12"/>
  </r>
  <r>
    <x v="13"/>
    <x v="1"/>
    <x v="0"/>
    <x v="5"/>
    <x v="13"/>
    <x v="5"/>
    <x v="2"/>
    <x v="2"/>
    <x v="11"/>
    <x v="2"/>
    <x v="14"/>
    <x v="15"/>
    <x v="0"/>
    <x v="48"/>
    <x v="51"/>
    <x v="37"/>
    <x v="0"/>
    <x v="0"/>
    <x v="0"/>
    <x v="49"/>
    <x v="51"/>
    <x v="0"/>
    <x v="2"/>
    <x v="50"/>
    <x v="52"/>
    <x v="23"/>
    <x v="0"/>
    <x v="48"/>
    <x v="14"/>
    <x v="0"/>
    <x v="45"/>
    <x v="12"/>
  </r>
  <r>
    <x v="13"/>
    <x v="1"/>
    <x v="0"/>
    <x v="5"/>
    <x v="13"/>
    <x v="5"/>
    <x v="0"/>
    <x v="3"/>
    <x v="10"/>
    <x v="3"/>
    <x v="20"/>
    <x v="15"/>
    <x v="0"/>
    <x v="49"/>
    <x v="52"/>
    <x v="35"/>
    <x v="0"/>
    <x v="0"/>
    <x v="0"/>
    <x v="50"/>
    <x v="52"/>
    <x v="0"/>
    <x v="2"/>
    <x v="51"/>
    <x v="53"/>
    <x v="32"/>
    <x v="0"/>
    <x v="49"/>
    <x v="14"/>
    <x v="0"/>
    <x v="46"/>
    <x v="12"/>
  </r>
  <r>
    <x v="13"/>
    <x v="1"/>
    <x v="0"/>
    <x v="5"/>
    <x v="13"/>
    <x v="5"/>
    <x v="26"/>
    <x v="4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2"/>
  </r>
  <r>
    <x v="13"/>
    <x v="1"/>
    <x v="0"/>
    <x v="5"/>
    <x v="13"/>
    <x v="5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2"/>
  </r>
  <r>
    <x v="13"/>
    <x v="1"/>
    <x v="0"/>
    <x v="5"/>
    <x v="13"/>
    <x v="5"/>
    <x v="27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2"/>
  </r>
  <r>
    <x v="14"/>
    <x v="15"/>
    <x v="0"/>
    <x v="5"/>
    <x v="14"/>
    <x v="7"/>
    <x v="16"/>
    <x v="0"/>
    <x v="10"/>
    <x v="3"/>
    <x v="20"/>
    <x v="1"/>
    <x v="0"/>
    <x v="50"/>
    <x v="53"/>
    <x v="38"/>
    <x v="0"/>
    <x v="0"/>
    <x v="0"/>
    <x v="51"/>
    <x v="53"/>
    <x v="0"/>
    <x v="2"/>
    <x v="52"/>
    <x v="54"/>
    <x v="34"/>
    <x v="0"/>
    <x v="50"/>
    <x v="15"/>
    <x v="0"/>
    <x v="47"/>
    <x v="13"/>
  </r>
  <r>
    <x v="14"/>
    <x v="1"/>
    <x v="0"/>
    <x v="5"/>
    <x v="14"/>
    <x v="7"/>
    <x v="0"/>
    <x v="1"/>
    <x v="10"/>
    <x v="3"/>
    <x v="20"/>
    <x v="1"/>
    <x v="0"/>
    <x v="50"/>
    <x v="53"/>
    <x v="38"/>
    <x v="0"/>
    <x v="0"/>
    <x v="0"/>
    <x v="51"/>
    <x v="53"/>
    <x v="0"/>
    <x v="2"/>
    <x v="52"/>
    <x v="54"/>
    <x v="34"/>
    <x v="0"/>
    <x v="50"/>
    <x v="15"/>
    <x v="0"/>
    <x v="47"/>
    <x v="13"/>
  </r>
  <r>
    <x v="14"/>
    <x v="1"/>
    <x v="0"/>
    <x v="5"/>
    <x v="14"/>
    <x v="7"/>
    <x v="2"/>
    <x v="2"/>
    <x v="10"/>
    <x v="2"/>
    <x v="20"/>
    <x v="0"/>
    <x v="0"/>
    <x v="51"/>
    <x v="54"/>
    <x v="35"/>
    <x v="0"/>
    <x v="0"/>
    <x v="0"/>
    <x v="52"/>
    <x v="54"/>
    <x v="1"/>
    <x v="2"/>
    <x v="53"/>
    <x v="55"/>
    <x v="35"/>
    <x v="0"/>
    <x v="49"/>
    <x v="15"/>
    <x v="0"/>
    <x v="48"/>
    <x v="13"/>
  </r>
  <r>
    <x v="14"/>
    <x v="1"/>
    <x v="0"/>
    <x v="5"/>
    <x v="14"/>
    <x v="7"/>
    <x v="0"/>
    <x v="3"/>
    <x v="11"/>
    <x v="3"/>
    <x v="14"/>
    <x v="0"/>
    <x v="0"/>
    <x v="52"/>
    <x v="55"/>
    <x v="39"/>
    <x v="0"/>
    <x v="0"/>
    <x v="0"/>
    <x v="53"/>
    <x v="55"/>
    <x v="0"/>
    <x v="2"/>
    <x v="54"/>
    <x v="56"/>
    <x v="28"/>
    <x v="0"/>
    <x v="51"/>
    <x v="15"/>
    <x v="0"/>
    <x v="49"/>
    <x v="13"/>
  </r>
  <r>
    <x v="14"/>
    <x v="1"/>
    <x v="0"/>
    <x v="5"/>
    <x v="14"/>
    <x v="7"/>
    <x v="17"/>
    <x v="4"/>
    <x v="10"/>
    <x v="0"/>
    <x v="20"/>
    <x v="0"/>
    <x v="0"/>
    <x v="53"/>
    <x v="56"/>
    <x v="40"/>
    <x v="0"/>
    <x v="0"/>
    <x v="0"/>
    <x v="54"/>
    <x v="56"/>
    <x v="2"/>
    <x v="2"/>
    <x v="55"/>
    <x v="57"/>
    <x v="35"/>
    <x v="0"/>
    <x v="31"/>
    <x v="15"/>
    <x v="0"/>
    <x v="50"/>
    <x v="13"/>
  </r>
  <r>
    <x v="14"/>
    <x v="1"/>
    <x v="0"/>
    <x v="5"/>
    <x v="14"/>
    <x v="7"/>
    <x v="0"/>
    <x v="5"/>
    <x v="10"/>
    <x v="0"/>
    <x v="20"/>
    <x v="0"/>
    <x v="0"/>
    <x v="54"/>
    <x v="57"/>
    <x v="30"/>
    <x v="0"/>
    <x v="0"/>
    <x v="0"/>
    <x v="55"/>
    <x v="57"/>
    <x v="3"/>
    <x v="2"/>
    <x v="56"/>
    <x v="58"/>
    <x v="35"/>
    <x v="0"/>
    <x v="37"/>
    <x v="15"/>
    <x v="0"/>
    <x v="51"/>
    <x v="13"/>
  </r>
  <r>
    <x v="14"/>
    <x v="1"/>
    <x v="0"/>
    <x v="5"/>
    <x v="14"/>
    <x v="7"/>
    <x v="28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3"/>
  </r>
  <r>
    <x v="15"/>
    <x v="16"/>
    <x v="0"/>
    <x v="6"/>
    <x v="13"/>
    <x v="8"/>
    <x v="29"/>
    <x v="0"/>
    <x v="10"/>
    <x v="3"/>
    <x v="20"/>
    <x v="17"/>
    <x v="0"/>
    <x v="47"/>
    <x v="58"/>
    <x v="13"/>
    <x v="0"/>
    <x v="0"/>
    <x v="0"/>
    <x v="56"/>
    <x v="58"/>
    <x v="0"/>
    <x v="2"/>
    <x v="57"/>
    <x v="59"/>
    <x v="33"/>
    <x v="0"/>
    <x v="52"/>
    <x v="16"/>
    <x v="0"/>
    <x v="52"/>
    <x v="13"/>
  </r>
  <r>
    <x v="15"/>
    <x v="1"/>
    <x v="0"/>
    <x v="6"/>
    <x v="13"/>
    <x v="8"/>
    <x v="0"/>
    <x v="1"/>
    <x v="10"/>
    <x v="3"/>
    <x v="20"/>
    <x v="17"/>
    <x v="0"/>
    <x v="47"/>
    <x v="58"/>
    <x v="13"/>
    <x v="0"/>
    <x v="0"/>
    <x v="0"/>
    <x v="56"/>
    <x v="58"/>
    <x v="0"/>
    <x v="15"/>
    <x v="58"/>
    <x v="60"/>
    <x v="33"/>
    <x v="0"/>
    <x v="52"/>
    <x v="16"/>
    <x v="0"/>
    <x v="52"/>
    <x v="13"/>
  </r>
  <r>
    <x v="15"/>
    <x v="1"/>
    <x v="0"/>
    <x v="6"/>
    <x v="13"/>
    <x v="8"/>
    <x v="2"/>
    <x v="2"/>
    <x v="17"/>
    <x v="2"/>
    <x v="14"/>
    <x v="15"/>
    <x v="0"/>
    <x v="55"/>
    <x v="59"/>
    <x v="37"/>
    <x v="0"/>
    <x v="0"/>
    <x v="0"/>
    <x v="57"/>
    <x v="59"/>
    <x v="0"/>
    <x v="2"/>
    <x v="59"/>
    <x v="61"/>
    <x v="36"/>
    <x v="0"/>
    <x v="53"/>
    <x v="16"/>
    <x v="0"/>
    <x v="53"/>
    <x v="13"/>
  </r>
  <r>
    <x v="15"/>
    <x v="1"/>
    <x v="0"/>
    <x v="6"/>
    <x v="13"/>
    <x v="8"/>
    <x v="0"/>
    <x v="3"/>
    <x v="10"/>
    <x v="3"/>
    <x v="20"/>
    <x v="15"/>
    <x v="0"/>
    <x v="49"/>
    <x v="60"/>
    <x v="35"/>
    <x v="0"/>
    <x v="0"/>
    <x v="0"/>
    <x v="58"/>
    <x v="60"/>
    <x v="0"/>
    <x v="9"/>
    <x v="60"/>
    <x v="62"/>
    <x v="32"/>
    <x v="0"/>
    <x v="54"/>
    <x v="16"/>
    <x v="0"/>
    <x v="54"/>
    <x v="13"/>
  </r>
  <r>
    <x v="15"/>
    <x v="1"/>
    <x v="0"/>
    <x v="6"/>
    <x v="13"/>
    <x v="8"/>
    <x v="29"/>
    <x v="4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3"/>
  </r>
  <r>
    <x v="15"/>
    <x v="1"/>
    <x v="0"/>
    <x v="6"/>
    <x v="13"/>
    <x v="8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3"/>
  </r>
  <r>
    <x v="15"/>
    <x v="1"/>
    <x v="0"/>
    <x v="6"/>
    <x v="13"/>
    <x v="8"/>
    <x v="25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3"/>
  </r>
  <r>
    <x v="16"/>
    <x v="17"/>
    <x v="0"/>
    <x v="5"/>
    <x v="15"/>
    <x v="9"/>
    <x v="30"/>
    <x v="0"/>
    <x v="10"/>
    <x v="3"/>
    <x v="20"/>
    <x v="13"/>
    <x v="0"/>
    <x v="56"/>
    <x v="61"/>
    <x v="35"/>
    <x v="0"/>
    <x v="0"/>
    <x v="0"/>
    <x v="59"/>
    <x v="61"/>
    <x v="0"/>
    <x v="2"/>
    <x v="61"/>
    <x v="63"/>
    <x v="20"/>
    <x v="0"/>
    <x v="49"/>
    <x v="17"/>
    <x v="0"/>
    <x v="55"/>
    <x v="14"/>
  </r>
  <r>
    <x v="16"/>
    <x v="1"/>
    <x v="0"/>
    <x v="5"/>
    <x v="15"/>
    <x v="9"/>
    <x v="0"/>
    <x v="1"/>
    <x v="10"/>
    <x v="3"/>
    <x v="20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4"/>
  </r>
  <r>
    <x v="16"/>
    <x v="1"/>
    <x v="0"/>
    <x v="5"/>
    <x v="15"/>
    <x v="9"/>
    <x v="2"/>
    <x v="2"/>
    <x v="11"/>
    <x v="3"/>
    <x v="14"/>
    <x v="18"/>
    <x v="0"/>
    <x v="57"/>
    <x v="62"/>
    <x v="41"/>
    <x v="0"/>
    <x v="0"/>
    <x v="0"/>
    <x v="60"/>
    <x v="62"/>
    <x v="0"/>
    <x v="2"/>
    <x v="62"/>
    <x v="64"/>
    <x v="37"/>
    <x v="0"/>
    <x v="55"/>
    <x v="17"/>
    <x v="0"/>
    <x v="56"/>
    <x v="14"/>
  </r>
  <r>
    <x v="16"/>
    <x v="1"/>
    <x v="0"/>
    <x v="5"/>
    <x v="15"/>
    <x v="9"/>
    <x v="0"/>
    <x v="3"/>
    <x v="11"/>
    <x v="2"/>
    <x v="14"/>
    <x v="18"/>
    <x v="0"/>
    <x v="57"/>
    <x v="62"/>
    <x v="41"/>
    <x v="0"/>
    <x v="0"/>
    <x v="0"/>
    <x v="60"/>
    <x v="62"/>
    <x v="0"/>
    <x v="2"/>
    <x v="62"/>
    <x v="64"/>
    <x v="37"/>
    <x v="0"/>
    <x v="55"/>
    <x v="17"/>
    <x v="0"/>
    <x v="56"/>
    <x v="14"/>
  </r>
  <r>
    <x v="16"/>
    <x v="1"/>
    <x v="0"/>
    <x v="5"/>
    <x v="15"/>
    <x v="9"/>
    <x v="31"/>
    <x v="4"/>
    <x v="10"/>
    <x v="4"/>
    <x v="20"/>
    <x v="13"/>
    <x v="0"/>
    <x v="56"/>
    <x v="61"/>
    <x v="35"/>
    <x v="0"/>
    <x v="0"/>
    <x v="0"/>
    <x v="59"/>
    <x v="61"/>
    <x v="0"/>
    <x v="2"/>
    <x v="61"/>
    <x v="63"/>
    <x v="20"/>
    <x v="0"/>
    <x v="49"/>
    <x v="17"/>
    <x v="0"/>
    <x v="55"/>
    <x v="14"/>
  </r>
  <r>
    <x v="16"/>
    <x v="1"/>
    <x v="0"/>
    <x v="5"/>
    <x v="15"/>
    <x v="9"/>
    <x v="0"/>
    <x v="5"/>
    <x v="10"/>
    <x v="4"/>
    <x v="20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4"/>
  </r>
  <r>
    <x v="16"/>
    <x v="1"/>
    <x v="0"/>
    <x v="5"/>
    <x v="15"/>
    <x v="9"/>
    <x v="25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4"/>
  </r>
  <r>
    <x v="17"/>
    <x v="18"/>
    <x v="0"/>
    <x v="5"/>
    <x v="16"/>
    <x v="10"/>
    <x v="26"/>
    <x v="0"/>
    <x v="16"/>
    <x v="0"/>
    <x v="19"/>
    <x v="19"/>
    <x v="0"/>
    <x v="58"/>
    <x v="63"/>
    <x v="26"/>
    <x v="0"/>
    <x v="0"/>
    <x v="0"/>
    <x v="61"/>
    <x v="63"/>
    <x v="0"/>
    <x v="2"/>
    <x v="63"/>
    <x v="65"/>
    <x v="38"/>
    <x v="0"/>
    <x v="44"/>
    <x v="18"/>
    <x v="0"/>
    <x v="57"/>
    <x v="15"/>
  </r>
  <r>
    <x v="17"/>
    <x v="1"/>
    <x v="0"/>
    <x v="5"/>
    <x v="16"/>
    <x v="10"/>
    <x v="0"/>
    <x v="1"/>
    <x v="16"/>
    <x v="0"/>
    <x v="19"/>
    <x v="19"/>
    <x v="0"/>
    <x v="58"/>
    <x v="63"/>
    <x v="26"/>
    <x v="0"/>
    <x v="0"/>
    <x v="0"/>
    <x v="61"/>
    <x v="63"/>
    <x v="0"/>
    <x v="2"/>
    <x v="63"/>
    <x v="65"/>
    <x v="38"/>
    <x v="0"/>
    <x v="44"/>
    <x v="18"/>
    <x v="0"/>
    <x v="57"/>
    <x v="15"/>
  </r>
  <r>
    <x v="17"/>
    <x v="1"/>
    <x v="0"/>
    <x v="5"/>
    <x v="16"/>
    <x v="10"/>
    <x v="2"/>
    <x v="2"/>
    <x v="11"/>
    <x v="0"/>
    <x v="14"/>
    <x v="13"/>
    <x v="0"/>
    <x v="59"/>
    <x v="64"/>
    <x v="42"/>
    <x v="0"/>
    <x v="0"/>
    <x v="0"/>
    <x v="62"/>
    <x v="64"/>
    <x v="0"/>
    <x v="2"/>
    <x v="64"/>
    <x v="66"/>
    <x v="21"/>
    <x v="0"/>
    <x v="56"/>
    <x v="18"/>
    <x v="0"/>
    <x v="58"/>
    <x v="15"/>
  </r>
  <r>
    <x v="17"/>
    <x v="1"/>
    <x v="0"/>
    <x v="5"/>
    <x v="16"/>
    <x v="10"/>
    <x v="0"/>
    <x v="3"/>
    <x v="16"/>
    <x v="0"/>
    <x v="19"/>
    <x v="13"/>
    <x v="0"/>
    <x v="60"/>
    <x v="65"/>
    <x v="30"/>
    <x v="0"/>
    <x v="0"/>
    <x v="0"/>
    <x v="63"/>
    <x v="65"/>
    <x v="0"/>
    <x v="2"/>
    <x v="65"/>
    <x v="67"/>
    <x v="39"/>
    <x v="0"/>
    <x v="37"/>
    <x v="18"/>
    <x v="0"/>
    <x v="59"/>
    <x v="15"/>
  </r>
  <r>
    <x v="17"/>
    <x v="1"/>
    <x v="0"/>
    <x v="5"/>
    <x v="16"/>
    <x v="10"/>
    <x v="26"/>
    <x v="4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5"/>
  </r>
  <r>
    <x v="17"/>
    <x v="1"/>
    <x v="0"/>
    <x v="5"/>
    <x v="16"/>
    <x v="10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5"/>
  </r>
  <r>
    <x v="17"/>
    <x v="1"/>
    <x v="0"/>
    <x v="5"/>
    <x v="16"/>
    <x v="10"/>
    <x v="32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5"/>
  </r>
  <r>
    <x v="18"/>
    <x v="19"/>
    <x v="0"/>
    <x v="5"/>
    <x v="17"/>
    <x v="11"/>
    <x v="33"/>
    <x v="0"/>
    <x v="15"/>
    <x v="0"/>
    <x v="18"/>
    <x v="14"/>
    <x v="0"/>
    <x v="61"/>
    <x v="66"/>
    <x v="43"/>
    <x v="0"/>
    <x v="0"/>
    <x v="0"/>
    <x v="64"/>
    <x v="66"/>
    <x v="0"/>
    <x v="16"/>
    <x v="66"/>
    <x v="68"/>
    <x v="40"/>
    <x v="0"/>
    <x v="57"/>
    <x v="19"/>
    <x v="0"/>
    <x v="60"/>
    <x v="16"/>
  </r>
  <r>
    <x v="18"/>
    <x v="1"/>
    <x v="0"/>
    <x v="5"/>
    <x v="17"/>
    <x v="11"/>
    <x v="0"/>
    <x v="1"/>
    <x v="3"/>
    <x v="0"/>
    <x v="21"/>
    <x v="14"/>
    <x v="0"/>
    <x v="62"/>
    <x v="67"/>
    <x v="32"/>
    <x v="0"/>
    <x v="0"/>
    <x v="0"/>
    <x v="65"/>
    <x v="67"/>
    <x v="0"/>
    <x v="5"/>
    <x v="67"/>
    <x v="69"/>
    <x v="30"/>
    <x v="0"/>
    <x v="58"/>
    <x v="19"/>
    <x v="0"/>
    <x v="61"/>
    <x v="16"/>
  </r>
  <r>
    <x v="18"/>
    <x v="1"/>
    <x v="0"/>
    <x v="5"/>
    <x v="17"/>
    <x v="11"/>
    <x v="2"/>
    <x v="2"/>
    <x v="3"/>
    <x v="0"/>
    <x v="21"/>
    <x v="14"/>
    <x v="0"/>
    <x v="62"/>
    <x v="67"/>
    <x v="32"/>
    <x v="0"/>
    <x v="0"/>
    <x v="0"/>
    <x v="65"/>
    <x v="67"/>
    <x v="0"/>
    <x v="5"/>
    <x v="67"/>
    <x v="69"/>
    <x v="30"/>
    <x v="0"/>
    <x v="58"/>
    <x v="19"/>
    <x v="0"/>
    <x v="61"/>
    <x v="16"/>
  </r>
  <r>
    <x v="18"/>
    <x v="1"/>
    <x v="0"/>
    <x v="5"/>
    <x v="17"/>
    <x v="11"/>
    <x v="0"/>
    <x v="3"/>
    <x v="11"/>
    <x v="0"/>
    <x v="14"/>
    <x v="15"/>
    <x v="0"/>
    <x v="63"/>
    <x v="68"/>
    <x v="12"/>
    <x v="0"/>
    <x v="0"/>
    <x v="0"/>
    <x v="66"/>
    <x v="68"/>
    <x v="0"/>
    <x v="2"/>
    <x v="68"/>
    <x v="70"/>
    <x v="23"/>
    <x v="0"/>
    <x v="59"/>
    <x v="19"/>
    <x v="0"/>
    <x v="62"/>
    <x v="16"/>
  </r>
  <r>
    <x v="18"/>
    <x v="1"/>
    <x v="0"/>
    <x v="5"/>
    <x v="17"/>
    <x v="11"/>
    <x v="17"/>
    <x v="4"/>
    <x v="18"/>
    <x v="0"/>
    <x v="22"/>
    <x v="15"/>
    <x v="0"/>
    <x v="64"/>
    <x v="69"/>
    <x v="44"/>
    <x v="0"/>
    <x v="0"/>
    <x v="0"/>
    <x v="67"/>
    <x v="69"/>
    <x v="0"/>
    <x v="2"/>
    <x v="69"/>
    <x v="71"/>
    <x v="41"/>
    <x v="0"/>
    <x v="60"/>
    <x v="19"/>
    <x v="0"/>
    <x v="63"/>
    <x v="16"/>
  </r>
  <r>
    <x v="18"/>
    <x v="1"/>
    <x v="0"/>
    <x v="5"/>
    <x v="17"/>
    <x v="11"/>
    <x v="34"/>
    <x v="5"/>
    <x v="15"/>
    <x v="0"/>
    <x v="18"/>
    <x v="15"/>
    <x v="0"/>
    <x v="65"/>
    <x v="70"/>
    <x v="45"/>
    <x v="0"/>
    <x v="0"/>
    <x v="0"/>
    <x v="68"/>
    <x v="70"/>
    <x v="0"/>
    <x v="17"/>
    <x v="70"/>
    <x v="72"/>
    <x v="24"/>
    <x v="0"/>
    <x v="61"/>
    <x v="19"/>
    <x v="0"/>
    <x v="64"/>
    <x v="16"/>
  </r>
  <r>
    <x v="18"/>
    <x v="1"/>
    <x v="0"/>
    <x v="5"/>
    <x v="17"/>
    <x v="11"/>
    <x v="35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6"/>
  </r>
  <r>
    <x v="19"/>
    <x v="20"/>
    <x v="0"/>
    <x v="7"/>
    <x v="18"/>
    <x v="4"/>
    <x v="12"/>
    <x v="0"/>
    <x v="3"/>
    <x v="0"/>
    <x v="23"/>
    <x v="4"/>
    <x v="0"/>
    <x v="66"/>
    <x v="71"/>
    <x v="46"/>
    <x v="0"/>
    <x v="0"/>
    <x v="0"/>
    <x v="69"/>
    <x v="71"/>
    <x v="0"/>
    <x v="2"/>
    <x v="71"/>
    <x v="73"/>
    <x v="42"/>
    <x v="0"/>
    <x v="62"/>
    <x v="20"/>
    <x v="0"/>
    <x v="65"/>
    <x v="17"/>
  </r>
  <r>
    <x v="19"/>
    <x v="1"/>
    <x v="0"/>
    <x v="7"/>
    <x v="18"/>
    <x v="4"/>
    <x v="0"/>
    <x v="1"/>
    <x v="3"/>
    <x v="0"/>
    <x v="23"/>
    <x v="4"/>
    <x v="0"/>
    <x v="66"/>
    <x v="71"/>
    <x v="46"/>
    <x v="0"/>
    <x v="0"/>
    <x v="0"/>
    <x v="69"/>
    <x v="71"/>
    <x v="0"/>
    <x v="2"/>
    <x v="71"/>
    <x v="73"/>
    <x v="42"/>
    <x v="0"/>
    <x v="62"/>
    <x v="20"/>
    <x v="0"/>
    <x v="65"/>
    <x v="17"/>
  </r>
  <r>
    <x v="19"/>
    <x v="1"/>
    <x v="0"/>
    <x v="7"/>
    <x v="18"/>
    <x v="4"/>
    <x v="2"/>
    <x v="2"/>
    <x v="11"/>
    <x v="0"/>
    <x v="24"/>
    <x v="3"/>
    <x v="0"/>
    <x v="67"/>
    <x v="72"/>
    <x v="47"/>
    <x v="0"/>
    <x v="0"/>
    <x v="0"/>
    <x v="70"/>
    <x v="72"/>
    <x v="0"/>
    <x v="2"/>
    <x v="72"/>
    <x v="74"/>
    <x v="43"/>
    <x v="0"/>
    <x v="63"/>
    <x v="21"/>
    <x v="0"/>
    <x v="66"/>
    <x v="17"/>
  </r>
  <r>
    <x v="19"/>
    <x v="1"/>
    <x v="0"/>
    <x v="7"/>
    <x v="18"/>
    <x v="4"/>
    <x v="0"/>
    <x v="3"/>
    <x v="10"/>
    <x v="0"/>
    <x v="25"/>
    <x v="3"/>
    <x v="0"/>
    <x v="68"/>
    <x v="73"/>
    <x v="0"/>
    <x v="0"/>
    <x v="0"/>
    <x v="0"/>
    <x v="71"/>
    <x v="73"/>
    <x v="0"/>
    <x v="2"/>
    <x v="73"/>
    <x v="75"/>
    <x v="44"/>
    <x v="0"/>
    <x v="64"/>
    <x v="21"/>
    <x v="0"/>
    <x v="67"/>
    <x v="17"/>
  </r>
  <r>
    <x v="19"/>
    <x v="1"/>
    <x v="0"/>
    <x v="7"/>
    <x v="18"/>
    <x v="4"/>
    <x v="13"/>
    <x v="4"/>
    <x v="10"/>
    <x v="0"/>
    <x v="25"/>
    <x v="3"/>
    <x v="0"/>
    <x v="68"/>
    <x v="73"/>
    <x v="0"/>
    <x v="0"/>
    <x v="0"/>
    <x v="0"/>
    <x v="71"/>
    <x v="73"/>
    <x v="0"/>
    <x v="2"/>
    <x v="73"/>
    <x v="75"/>
    <x v="44"/>
    <x v="0"/>
    <x v="64"/>
    <x v="21"/>
    <x v="0"/>
    <x v="67"/>
    <x v="17"/>
  </r>
  <r>
    <x v="19"/>
    <x v="1"/>
    <x v="0"/>
    <x v="7"/>
    <x v="18"/>
    <x v="4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7"/>
  </r>
  <r>
    <x v="19"/>
    <x v="1"/>
    <x v="0"/>
    <x v="7"/>
    <x v="18"/>
    <x v="4"/>
    <x v="36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7"/>
  </r>
  <r>
    <x v="20"/>
    <x v="21"/>
    <x v="0"/>
    <x v="7"/>
    <x v="19"/>
    <x v="7"/>
    <x v="37"/>
    <x v="0"/>
    <x v="10"/>
    <x v="1"/>
    <x v="25"/>
    <x v="4"/>
    <x v="0"/>
    <x v="69"/>
    <x v="74"/>
    <x v="14"/>
    <x v="0"/>
    <x v="0"/>
    <x v="0"/>
    <x v="72"/>
    <x v="74"/>
    <x v="0"/>
    <x v="18"/>
    <x v="74"/>
    <x v="76"/>
    <x v="45"/>
    <x v="0"/>
    <x v="65"/>
    <x v="22"/>
    <x v="0"/>
    <x v="68"/>
    <x v="18"/>
  </r>
  <r>
    <x v="20"/>
    <x v="1"/>
    <x v="0"/>
    <x v="7"/>
    <x v="19"/>
    <x v="7"/>
    <x v="0"/>
    <x v="1"/>
    <x v="10"/>
    <x v="1"/>
    <x v="25"/>
    <x v="4"/>
    <x v="0"/>
    <x v="69"/>
    <x v="74"/>
    <x v="14"/>
    <x v="0"/>
    <x v="0"/>
    <x v="0"/>
    <x v="72"/>
    <x v="74"/>
    <x v="0"/>
    <x v="18"/>
    <x v="74"/>
    <x v="76"/>
    <x v="45"/>
    <x v="0"/>
    <x v="65"/>
    <x v="22"/>
    <x v="0"/>
    <x v="68"/>
    <x v="18"/>
  </r>
  <r>
    <x v="20"/>
    <x v="1"/>
    <x v="0"/>
    <x v="7"/>
    <x v="19"/>
    <x v="7"/>
    <x v="2"/>
    <x v="2"/>
    <x v="11"/>
    <x v="2"/>
    <x v="24"/>
    <x v="3"/>
    <x v="0"/>
    <x v="70"/>
    <x v="75"/>
    <x v="48"/>
    <x v="0"/>
    <x v="0"/>
    <x v="0"/>
    <x v="73"/>
    <x v="75"/>
    <x v="0"/>
    <x v="2"/>
    <x v="75"/>
    <x v="77"/>
    <x v="43"/>
    <x v="0"/>
    <x v="66"/>
    <x v="23"/>
    <x v="0"/>
    <x v="69"/>
    <x v="18"/>
  </r>
  <r>
    <x v="20"/>
    <x v="1"/>
    <x v="0"/>
    <x v="7"/>
    <x v="19"/>
    <x v="7"/>
    <x v="0"/>
    <x v="3"/>
    <x v="10"/>
    <x v="3"/>
    <x v="25"/>
    <x v="3"/>
    <x v="0"/>
    <x v="71"/>
    <x v="76"/>
    <x v="1"/>
    <x v="0"/>
    <x v="0"/>
    <x v="0"/>
    <x v="74"/>
    <x v="76"/>
    <x v="0"/>
    <x v="2"/>
    <x v="76"/>
    <x v="78"/>
    <x v="44"/>
    <x v="0"/>
    <x v="67"/>
    <x v="24"/>
    <x v="0"/>
    <x v="70"/>
    <x v="18"/>
  </r>
  <r>
    <x v="20"/>
    <x v="1"/>
    <x v="0"/>
    <x v="7"/>
    <x v="19"/>
    <x v="7"/>
    <x v="37"/>
    <x v="4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8"/>
  </r>
  <r>
    <x v="20"/>
    <x v="1"/>
    <x v="0"/>
    <x v="7"/>
    <x v="19"/>
    <x v="7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8"/>
  </r>
  <r>
    <x v="20"/>
    <x v="1"/>
    <x v="0"/>
    <x v="7"/>
    <x v="19"/>
    <x v="7"/>
    <x v="38"/>
    <x v="6"/>
    <x v="2"/>
    <x v="0"/>
    <x v="9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8"/>
  </r>
  <r>
    <x v="21"/>
    <x v="22"/>
    <x v="0"/>
    <x v="8"/>
    <x v="20"/>
    <x v="4"/>
    <x v="1"/>
    <x v="0"/>
    <x v="19"/>
    <x v="3"/>
    <x v="26"/>
    <x v="20"/>
    <x v="0"/>
    <x v="72"/>
    <x v="77"/>
    <x v="18"/>
    <x v="0"/>
    <x v="0"/>
    <x v="0"/>
    <x v="75"/>
    <x v="77"/>
    <x v="0"/>
    <x v="19"/>
    <x v="77"/>
    <x v="79"/>
    <x v="46"/>
    <x v="0"/>
    <x v="68"/>
    <x v="25"/>
    <x v="0"/>
    <x v="71"/>
    <x v="19"/>
  </r>
  <r>
    <x v="21"/>
    <x v="1"/>
    <x v="0"/>
    <x v="8"/>
    <x v="20"/>
    <x v="4"/>
    <x v="0"/>
    <x v="1"/>
    <x v="19"/>
    <x v="3"/>
    <x v="26"/>
    <x v="20"/>
    <x v="0"/>
    <x v="72"/>
    <x v="77"/>
    <x v="18"/>
    <x v="0"/>
    <x v="0"/>
    <x v="0"/>
    <x v="75"/>
    <x v="77"/>
    <x v="0"/>
    <x v="19"/>
    <x v="77"/>
    <x v="79"/>
    <x v="46"/>
    <x v="0"/>
    <x v="68"/>
    <x v="25"/>
    <x v="0"/>
    <x v="71"/>
    <x v="19"/>
  </r>
  <r>
    <x v="21"/>
    <x v="1"/>
    <x v="0"/>
    <x v="8"/>
    <x v="20"/>
    <x v="4"/>
    <x v="2"/>
    <x v="2"/>
    <x v="11"/>
    <x v="2"/>
    <x v="14"/>
    <x v="3"/>
    <x v="0"/>
    <x v="73"/>
    <x v="78"/>
    <x v="49"/>
    <x v="0"/>
    <x v="0"/>
    <x v="0"/>
    <x v="76"/>
    <x v="78"/>
    <x v="0"/>
    <x v="2"/>
    <x v="78"/>
    <x v="80"/>
    <x v="43"/>
    <x v="0"/>
    <x v="69"/>
    <x v="25"/>
    <x v="0"/>
    <x v="72"/>
    <x v="19"/>
  </r>
  <r>
    <x v="21"/>
    <x v="1"/>
    <x v="0"/>
    <x v="8"/>
    <x v="20"/>
    <x v="4"/>
    <x v="0"/>
    <x v="3"/>
    <x v="10"/>
    <x v="3"/>
    <x v="20"/>
    <x v="3"/>
    <x v="0"/>
    <x v="74"/>
    <x v="79"/>
    <x v="50"/>
    <x v="0"/>
    <x v="0"/>
    <x v="0"/>
    <x v="77"/>
    <x v="79"/>
    <x v="0"/>
    <x v="2"/>
    <x v="79"/>
    <x v="81"/>
    <x v="44"/>
    <x v="0"/>
    <x v="70"/>
    <x v="25"/>
    <x v="0"/>
    <x v="73"/>
    <x v="19"/>
  </r>
  <r>
    <x v="21"/>
    <x v="1"/>
    <x v="0"/>
    <x v="8"/>
    <x v="20"/>
    <x v="4"/>
    <x v="39"/>
    <x v="4"/>
    <x v="10"/>
    <x v="3"/>
    <x v="20"/>
    <x v="3"/>
    <x v="0"/>
    <x v="75"/>
    <x v="80"/>
    <x v="7"/>
    <x v="0"/>
    <x v="0"/>
    <x v="0"/>
    <x v="78"/>
    <x v="80"/>
    <x v="0"/>
    <x v="2"/>
    <x v="80"/>
    <x v="82"/>
    <x v="44"/>
    <x v="0"/>
    <x v="71"/>
    <x v="25"/>
    <x v="0"/>
    <x v="74"/>
    <x v="19"/>
  </r>
  <r>
    <x v="21"/>
    <x v="1"/>
    <x v="0"/>
    <x v="8"/>
    <x v="20"/>
    <x v="4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9"/>
  </r>
  <r>
    <x v="21"/>
    <x v="1"/>
    <x v="0"/>
    <x v="8"/>
    <x v="20"/>
    <x v="4"/>
    <x v="40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9"/>
  </r>
  <r>
    <x v="22"/>
    <x v="23"/>
    <x v="0"/>
    <x v="7"/>
    <x v="21"/>
    <x v="4"/>
    <x v="12"/>
    <x v="0"/>
    <x v="18"/>
    <x v="1"/>
    <x v="27"/>
    <x v="4"/>
    <x v="0"/>
    <x v="76"/>
    <x v="81"/>
    <x v="51"/>
    <x v="0"/>
    <x v="0"/>
    <x v="0"/>
    <x v="79"/>
    <x v="81"/>
    <x v="0"/>
    <x v="20"/>
    <x v="81"/>
    <x v="83"/>
    <x v="44"/>
    <x v="0"/>
    <x v="72"/>
    <x v="26"/>
    <x v="0"/>
    <x v="75"/>
    <x v="20"/>
  </r>
  <r>
    <x v="22"/>
    <x v="1"/>
    <x v="0"/>
    <x v="7"/>
    <x v="21"/>
    <x v="4"/>
    <x v="0"/>
    <x v="1"/>
    <x v="18"/>
    <x v="1"/>
    <x v="27"/>
    <x v="4"/>
    <x v="0"/>
    <x v="76"/>
    <x v="81"/>
    <x v="51"/>
    <x v="0"/>
    <x v="0"/>
    <x v="0"/>
    <x v="79"/>
    <x v="81"/>
    <x v="0"/>
    <x v="20"/>
    <x v="81"/>
    <x v="83"/>
    <x v="44"/>
    <x v="0"/>
    <x v="72"/>
    <x v="26"/>
    <x v="0"/>
    <x v="75"/>
    <x v="20"/>
  </r>
  <r>
    <x v="22"/>
    <x v="1"/>
    <x v="0"/>
    <x v="7"/>
    <x v="21"/>
    <x v="4"/>
    <x v="2"/>
    <x v="2"/>
    <x v="11"/>
    <x v="2"/>
    <x v="14"/>
    <x v="3"/>
    <x v="0"/>
    <x v="77"/>
    <x v="82"/>
    <x v="52"/>
    <x v="0"/>
    <x v="0"/>
    <x v="0"/>
    <x v="80"/>
    <x v="82"/>
    <x v="0"/>
    <x v="2"/>
    <x v="82"/>
    <x v="84"/>
    <x v="43"/>
    <x v="0"/>
    <x v="73"/>
    <x v="26"/>
    <x v="0"/>
    <x v="76"/>
    <x v="20"/>
  </r>
  <r>
    <x v="22"/>
    <x v="1"/>
    <x v="0"/>
    <x v="7"/>
    <x v="21"/>
    <x v="4"/>
    <x v="0"/>
    <x v="3"/>
    <x v="10"/>
    <x v="3"/>
    <x v="20"/>
    <x v="3"/>
    <x v="0"/>
    <x v="78"/>
    <x v="83"/>
    <x v="6"/>
    <x v="0"/>
    <x v="0"/>
    <x v="0"/>
    <x v="81"/>
    <x v="83"/>
    <x v="0"/>
    <x v="2"/>
    <x v="83"/>
    <x v="85"/>
    <x v="44"/>
    <x v="0"/>
    <x v="74"/>
    <x v="26"/>
    <x v="0"/>
    <x v="77"/>
    <x v="20"/>
  </r>
  <r>
    <x v="22"/>
    <x v="1"/>
    <x v="0"/>
    <x v="7"/>
    <x v="21"/>
    <x v="4"/>
    <x v="24"/>
    <x v="4"/>
    <x v="10"/>
    <x v="3"/>
    <x v="20"/>
    <x v="3"/>
    <x v="0"/>
    <x v="9"/>
    <x v="84"/>
    <x v="53"/>
    <x v="0"/>
    <x v="0"/>
    <x v="0"/>
    <x v="82"/>
    <x v="84"/>
    <x v="0"/>
    <x v="2"/>
    <x v="84"/>
    <x v="86"/>
    <x v="44"/>
    <x v="0"/>
    <x v="75"/>
    <x v="26"/>
    <x v="0"/>
    <x v="78"/>
    <x v="20"/>
  </r>
  <r>
    <x v="22"/>
    <x v="1"/>
    <x v="0"/>
    <x v="7"/>
    <x v="21"/>
    <x v="4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0"/>
  </r>
  <r>
    <x v="22"/>
    <x v="1"/>
    <x v="0"/>
    <x v="7"/>
    <x v="21"/>
    <x v="4"/>
    <x v="41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0"/>
  </r>
  <r>
    <x v="23"/>
    <x v="24"/>
    <x v="0"/>
    <x v="9"/>
    <x v="22"/>
    <x v="7"/>
    <x v="12"/>
    <x v="0"/>
    <x v="10"/>
    <x v="0"/>
    <x v="25"/>
    <x v="20"/>
    <x v="0"/>
    <x v="68"/>
    <x v="85"/>
    <x v="54"/>
    <x v="0"/>
    <x v="0"/>
    <x v="0"/>
    <x v="83"/>
    <x v="85"/>
    <x v="0"/>
    <x v="2"/>
    <x v="85"/>
    <x v="87"/>
    <x v="47"/>
    <x v="0"/>
    <x v="76"/>
    <x v="27"/>
    <x v="0"/>
    <x v="79"/>
    <x v="21"/>
  </r>
  <r>
    <x v="23"/>
    <x v="1"/>
    <x v="0"/>
    <x v="9"/>
    <x v="22"/>
    <x v="7"/>
    <x v="0"/>
    <x v="1"/>
    <x v="10"/>
    <x v="0"/>
    <x v="25"/>
    <x v="20"/>
    <x v="0"/>
    <x v="68"/>
    <x v="85"/>
    <x v="54"/>
    <x v="0"/>
    <x v="0"/>
    <x v="0"/>
    <x v="83"/>
    <x v="85"/>
    <x v="0"/>
    <x v="2"/>
    <x v="85"/>
    <x v="87"/>
    <x v="47"/>
    <x v="0"/>
    <x v="76"/>
    <x v="27"/>
    <x v="0"/>
    <x v="79"/>
    <x v="21"/>
  </r>
  <r>
    <x v="23"/>
    <x v="1"/>
    <x v="0"/>
    <x v="9"/>
    <x v="22"/>
    <x v="7"/>
    <x v="2"/>
    <x v="2"/>
    <x v="11"/>
    <x v="0"/>
    <x v="24"/>
    <x v="3"/>
    <x v="0"/>
    <x v="79"/>
    <x v="86"/>
    <x v="55"/>
    <x v="0"/>
    <x v="0"/>
    <x v="0"/>
    <x v="84"/>
    <x v="86"/>
    <x v="0"/>
    <x v="2"/>
    <x v="86"/>
    <x v="88"/>
    <x v="43"/>
    <x v="0"/>
    <x v="77"/>
    <x v="27"/>
    <x v="0"/>
    <x v="80"/>
    <x v="21"/>
  </r>
  <r>
    <x v="23"/>
    <x v="1"/>
    <x v="0"/>
    <x v="9"/>
    <x v="22"/>
    <x v="7"/>
    <x v="0"/>
    <x v="3"/>
    <x v="10"/>
    <x v="0"/>
    <x v="25"/>
    <x v="3"/>
    <x v="0"/>
    <x v="80"/>
    <x v="87"/>
    <x v="44"/>
    <x v="0"/>
    <x v="0"/>
    <x v="0"/>
    <x v="85"/>
    <x v="87"/>
    <x v="0"/>
    <x v="2"/>
    <x v="87"/>
    <x v="89"/>
    <x v="44"/>
    <x v="0"/>
    <x v="78"/>
    <x v="27"/>
    <x v="0"/>
    <x v="81"/>
    <x v="21"/>
  </r>
  <r>
    <x v="23"/>
    <x v="1"/>
    <x v="0"/>
    <x v="9"/>
    <x v="22"/>
    <x v="7"/>
    <x v="13"/>
    <x v="4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1"/>
  </r>
  <r>
    <x v="23"/>
    <x v="1"/>
    <x v="0"/>
    <x v="9"/>
    <x v="22"/>
    <x v="7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1"/>
  </r>
  <r>
    <x v="23"/>
    <x v="1"/>
    <x v="0"/>
    <x v="9"/>
    <x v="22"/>
    <x v="7"/>
    <x v="42"/>
    <x v="6"/>
    <x v="2"/>
    <x v="0"/>
    <x v="1"/>
    <x v="2"/>
    <x v="0"/>
    <x v="4"/>
    <x v="4"/>
    <x v="4"/>
    <x v="0"/>
    <x v="0"/>
    <x v="0"/>
    <x v="4"/>
    <x v="4"/>
    <x v="4"/>
    <x v="2"/>
    <x v="4"/>
    <x v="4"/>
    <x v="3"/>
    <x v="1"/>
    <x v="4"/>
    <x v="1"/>
    <x v="0"/>
    <x v="4"/>
    <x v="21"/>
  </r>
  <r>
    <x v="24"/>
    <x v="25"/>
    <x v="0"/>
    <x v="7"/>
    <x v="23"/>
    <x v="12"/>
    <x v="12"/>
    <x v="0"/>
    <x v="20"/>
    <x v="0"/>
    <x v="28"/>
    <x v="20"/>
    <x v="0"/>
    <x v="81"/>
    <x v="88"/>
    <x v="13"/>
    <x v="0"/>
    <x v="0"/>
    <x v="0"/>
    <x v="86"/>
    <x v="88"/>
    <x v="0"/>
    <x v="21"/>
    <x v="88"/>
    <x v="90"/>
    <x v="48"/>
    <x v="0"/>
    <x v="79"/>
    <x v="28"/>
    <x v="0"/>
    <x v="82"/>
    <x v="22"/>
  </r>
  <r>
    <x v="24"/>
    <x v="1"/>
    <x v="0"/>
    <x v="7"/>
    <x v="23"/>
    <x v="12"/>
    <x v="0"/>
    <x v="1"/>
    <x v="20"/>
    <x v="0"/>
    <x v="28"/>
    <x v="20"/>
    <x v="0"/>
    <x v="81"/>
    <x v="88"/>
    <x v="13"/>
    <x v="0"/>
    <x v="0"/>
    <x v="0"/>
    <x v="86"/>
    <x v="88"/>
    <x v="0"/>
    <x v="21"/>
    <x v="89"/>
    <x v="90"/>
    <x v="48"/>
    <x v="0"/>
    <x v="79"/>
    <x v="29"/>
    <x v="0"/>
    <x v="82"/>
    <x v="22"/>
  </r>
  <r>
    <x v="24"/>
    <x v="1"/>
    <x v="0"/>
    <x v="7"/>
    <x v="23"/>
    <x v="12"/>
    <x v="2"/>
    <x v="2"/>
    <x v="11"/>
    <x v="0"/>
    <x v="14"/>
    <x v="3"/>
    <x v="0"/>
    <x v="82"/>
    <x v="89"/>
    <x v="56"/>
    <x v="0"/>
    <x v="0"/>
    <x v="0"/>
    <x v="87"/>
    <x v="89"/>
    <x v="0"/>
    <x v="2"/>
    <x v="90"/>
    <x v="91"/>
    <x v="43"/>
    <x v="0"/>
    <x v="80"/>
    <x v="30"/>
    <x v="0"/>
    <x v="83"/>
    <x v="22"/>
  </r>
  <r>
    <x v="24"/>
    <x v="1"/>
    <x v="0"/>
    <x v="7"/>
    <x v="23"/>
    <x v="12"/>
    <x v="0"/>
    <x v="3"/>
    <x v="20"/>
    <x v="0"/>
    <x v="28"/>
    <x v="3"/>
    <x v="0"/>
    <x v="83"/>
    <x v="90"/>
    <x v="28"/>
    <x v="0"/>
    <x v="0"/>
    <x v="0"/>
    <x v="88"/>
    <x v="90"/>
    <x v="0"/>
    <x v="21"/>
    <x v="91"/>
    <x v="92"/>
    <x v="49"/>
    <x v="0"/>
    <x v="81"/>
    <x v="29"/>
    <x v="0"/>
    <x v="84"/>
    <x v="22"/>
  </r>
  <r>
    <x v="24"/>
    <x v="1"/>
    <x v="0"/>
    <x v="7"/>
    <x v="23"/>
    <x v="12"/>
    <x v="12"/>
    <x v="4"/>
    <x v="20"/>
    <x v="0"/>
    <x v="28"/>
    <x v="3"/>
    <x v="0"/>
    <x v="84"/>
    <x v="91"/>
    <x v="54"/>
    <x v="0"/>
    <x v="0"/>
    <x v="0"/>
    <x v="89"/>
    <x v="91"/>
    <x v="0"/>
    <x v="21"/>
    <x v="92"/>
    <x v="93"/>
    <x v="49"/>
    <x v="0"/>
    <x v="82"/>
    <x v="29"/>
    <x v="0"/>
    <x v="85"/>
    <x v="22"/>
  </r>
  <r>
    <x v="24"/>
    <x v="1"/>
    <x v="0"/>
    <x v="7"/>
    <x v="23"/>
    <x v="12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2"/>
  </r>
  <r>
    <x v="24"/>
    <x v="1"/>
    <x v="0"/>
    <x v="7"/>
    <x v="23"/>
    <x v="12"/>
    <x v="16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2"/>
  </r>
  <r>
    <x v="25"/>
    <x v="26"/>
    <x v="0"/>
    <x v="1"/>
    <x v="24"/>
    <x v="1"/>
    <x v="26"/>
    <x v="0"/>
    <x v="3"/>
    <x v="4"/>
    <x v="2"/>
    <x v="3"/>
    <x v="0"/>
    <x v="5"/>
    <x v="92"/>
    <x v="5"/>
    <x v="0"/>
    <x v="0"/>
    <x v="0"/>
    <x v="90"/>
    <x v="92"/>
    <x v="0"/>
    <x v="2"/>
    <x v="93"/>
    <x v="94"/>
    <x v="4"/>
    <x v="0"/>
    <x v="5"/>
    <x v="31"/>
    <x v="0"/>
    <x v="5"/>
    <x v="3"/>
  </r>
  <r>
    <x v="25"/>
    <x v="1"/>
    <x v="0"/>
    <x v="1"/>
    <x v="24"/>
    <x v="1"/>
    <x v="0"/>
    <x v="1"/>
    <x v="3"/>
    <x v="4"/>
    <x v="2"/>
    <x v="3"/>
    <x v="0"/>
    <x v="6"/>
    <x v="93"/>
    <x v="6"/>
    <x v="0"/>
    <x v="0"/>
    <x v="0"/>
    <x v="91"/>
    <x v="93"/>
    <x v="0"/>
    <x v="2"/>
    <x v="94"/>
    <x v="95"/>
    <x v="4"/>
    <x v="0"/>
    <x v="6"/>
    <x v="32"/>
    <x v="0"/>
    <x v="6"/>
    <x v="3"/>
  </r>
  <r>
    <x v="25"/>
    <x v="1"/>
    <x v="0"/>
    <x v="1"/>
    <x v="24"/>
    <x v="1"/>
    <x v="2"/>
    <x v="2"/>
    <x v="4"/>
    <x v="4"/>
    <x v="3"/>
    <x v="4"/>
    <x v="0"/>
    <x v="85"/>
    <x v="94"/>
    <x v="57"/>
    <x v="0"/>
    <x v="0"/>
    <x v="0"/>
    <x v="92"/>
    <x v="94"/>
    <x v="0"/>
    <x v="2"/>
    <x v="95"/>
    <x v="96"/>
    <x v="5"/>
    <x v="0"/>
    <x v="83"/>
    <x v="31"/>
    <x v="0"/>
    <x v="86"/>
    <x v="3"/>
  </r>
  <r>
    <x v="25"/>
    <x v="1"/>
    <x v="0"/>
    <x v="1"/>
    <x v="24"/>
    <x v="1"/>
    <x v="0"/>
    <x v="3"/>
    <x v="4"/>
    <x v="2"/>
    <x v="3"/>
    <x v="4"/>
    <x v="0"/>
    <x v="85"/>
    <x v="94"/>
    <x v="57"/>
    <x v="0"/>
    <x v="0"/>
    <x v="0"/>
    <x v="92"/>
    <x v="94"/>
    <x v="0"/>
    <x v="2"/>
    <x v="95"/>
    <x v="96"/>
    <x v="5"/>
    <x v="0"/>
    <x v="83"/>
    <x v="31"/>
    <x v="0"/>
    <x v="86"/>
    <x v="3"/>
  </r>
  <r>
    <x v="25"/>
    <x v="1"/>
    <x v="0"/>
    <x v="1"/>
    <x v="24"/>
    <x v="1"/>
    <x v="26"/>
    <x v="4"/>
    <x v="3"/>
    <x v="4"/>
    <x v="2"/>
    <x v="3"/>
    <x v="0"/>
    <x v="9"/>
    <x v="95"/>
    <x v="8"/>
    <x v="0"/>
    <x v="0"/>
    <x v="0"/>
    <x v="93"/>
    <x v="95"/>
    <x v="0"/>
    <x v="2"/>
    <x v="96"/>
    <x v="97"/>
    <x v="4"/>
    <x v="0"/>
    <x v="9"/>
    <x v="31"/>
    <x v="0"/>
    <x v="9"/>
    <x v="3"/>
  </r>
  <r>
    <x v="25"/>
    <x v="1"/>
    <x v="0"/>
    <x v="1"/>
    <x v="24"/>
    <x v="1"/>
    <x v="0"/>
    <x v="5"/>
    <x v="2"/>
    <x v="4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3"/>
  </r>
  <r>
    <x v="25"/>
    <x v="1"/>
    <x v="0"/>
    <x v="1"/>
    <x v="24"/>
    <x v="1"/>
    <x v="43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3"/>
  </r>
  <r>
    <x v="26"/>
    <x v="27"/>
    <x v="0"/>
    <x v="5"/>
    <x v="25"/>
    <x v="13"/>
    <x v="26"/>
    <x v="0"/>
    <x v="10"/>
    <x v="3"/>
    <x v="25"/>
    <x v="20"/>
    <x v="0"/>
    <x v="86"/>
    <x v="96"/>
    <x v="13"/>
    <x v="0"/>
    <x v="0"/>
    <x v="0"/>
    <x v="94"/>
    <x v="96"/>
    <x v="0"/>
    <x v="2"/>
    <x v="97"/>
    <x v="98"/>
    <x v="47"/>
    <x v="0"/>
    <x v="47"/>
    <x v="33"/>
    <x v="0"/>
    <x v="87"/>
    <x v="23"/>
  </r>
  <r>
    <x v="26"/>
    <x v="1"/>
    <x v="0"/>
    <x v="5"/>
    <x v="25"/>
    <x v="13"/>
    <x v="0"/>
    <x v="1"/>
    <x v="10"/>
    <x v="3"/>
    <x v="25"/>
    <x v="20"/>
    <x v="0"/>
    <x v="86"/>
    <x v="96"/>
    <x v="13"/>
    <x v="0"/>
    <x v="0"/>
    <x v="0"/>
    <x v="94"/>
    <x v="96"/>
    <x v="0"/>
    <x v="2"/>
    <x v="97"/>
    <x v="98"/>
    <x v="47"/>
    <x v="0"/>
    <x v="47"/>
    <x v="33"/>
    <x v="0"/>
    <x v="87"/>
    <x v="23"/>
  </r>
  <r>
    <x v="26"/>
    <x v="1"/>
    <x v="0"/>
    <x v="5"/>
    <x v="25"/>
    <x v="13"/>
    <x v="2"/>
    <x v="2"/>
    <x v="11"/>
    <x v="2"/>
    <x v="24"/>
    <x v="3"/>
    <x v="0"/>
    <x v="87"/>
    <x v="97"/>
    <x v="58"/>
    <x v="0"/>
    <x v="0"/>
    <x v="0"/>
    <x v="95"/>
    <x v="97"/>
    <x v="0"/>
    <x v="2"/>
    <x v="98"/>
    <x v="99"/>
    <x v="43"/>
    <x v="0"/>
    <x v="84"/>
    <x v="33"/>
    <x v="0"/>
    <x v="88"/>
    <x v="23"/>
  </r>
  <r>
    <x v="26"/>
    <x v="1"/>
    <x v="0"/>
    <x v="5"/>
    <x v="25"/>
    <x v="13"/>
    <x v="0"/>
    <x v="3"/>
    <x v="10"/>
    <x v="3"/>
    <x v="25"/>
    <x v="3"/>
    <x v="0"/>
    <x v="88"/>
    <x v="98"/>
    <x v="24"/>
    <x v="0"/>
    <x v="0"/>
    <x v="0"/>
    <x v="96"/>
    <x v="98"/>
    <x v="0"/>
    <x v="2"/>
    <x v="99"/>
    <x v="100"/>
    <x v="44"/>
    <x v="2"/>
    <x v="85"/>
    <x v="33"/>
    <x v="0"/>
    <x v="89"/>
    <x v="23"/>
  </r>
  <r>
    <x v="26"/>
    <x v="1"/>
    <x v="0"/>
    <x v="5"/>
    <x v="25"/>
    <x v="13"/>
    <x v="26"/>
    <x v="4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3"/>
  </r>
  <r>
    <x v="26"/>
    <x v="1"/>
    <x v="0"/>
    <x v="5"/>
    <x v="25"/>
    <x v="13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3"/>
  </r>
  <r>
    <x v="26"/>
    <x v="1"/>
    <x v="0"/>
    <x v="5"/>
    <x v="25"/>
    <x v="13"/>
    <x v="44"/>
    <x v="6"/>
    <x v="2"/>
    <x v="0"/>
    <x v="1"/>
    <x v="2"/>
    <x v="0"/>
    <x v="4"/>
    <x v="4"/>
    <x v="4"/>
    <x v="0"/>
    <x v="0"/>
    <x v="0"/>
    <x v="4"/>
    <x v="4"/>
    <x v="5"/>
    <x v="2"/>
    <x v="4"/>
    <x v="4"/>
    <x v="3"/>
    <x v="1"/>
    <x v="4"/>
    <x v="1"/>
    <x v="0"/>
    <x v="4"/>
    <x v="23"/>
  </r>
  <r>
    <x v="27"/>
    <x v="28"/>
    <x v="0"/>
    <x v="5"/>
    <x v="26"/>
    <x v="14"/>
    <x v="16"/>
    <x v="0"/>
    <x v="10"/>
    <x v="7"/>
    <x v="20"/>
    <x v="0"/>
    <x v="0"/>
    <x v="89"/>
    <x v="99"/>
    <x v="0"/>
    <x v="0"/>
    <x v="0"/>
    <x v="0"/>
    <x v="97"/>
    <x v="99"/>
    <x v="0"/>
    <x v="2"/>
    <x v="100"/>
    <x v="101"/>
    <x v="35"/>
    <x v="0"/>
    <x v="86"/>
    <x v="34"/>
    <x v="0"/>
    <x v="90"/>
    <x v="24"/>
  </r>
  <r>
    <x v="27"/>
    <x v="1"/>
    <x v="0"/>
    <x v="5"/>
    <x v="26"/>
    <x v="14"/>
    <x v="0"/>
    <x v="1"/>
    <x v="0"/>
    <x v="2"/>
    <x v="10"/>
    <x v="1"/>
    <x v="0"/>
    <x v="53"/>
    <x v="100"/>
    <x v="38"/>
    <x v="0"/>
    <x v="0"/>
    <x v="0"/>
    <x v="98"/>
    <x v="100"/>
    <x v="0"/>
    <x v="2"/>
    <x v="101"/>
    <x v="102"/>
    <x v="1"/>
    <x v="0"/>
    <x v="50"/>
    <x v="34"/>
    <x v="0"/>
    <x v="50"/>
    <x v="24"/>
  </r>
  <r>
    <x v="27"/>
    <x v="1"/>
    <x v="0"/>
    <x v="5"/>
    <x v="26"/>
    <x v="14"/>
    <x v="2"/>
    <x v="2"/>
    <x v="0"/>
    <x v="7"/>
    <x v="10"/>
    <x v="1"/>
    <x v="0"/>
    <x v="53"/>
    <x v="100"/>
    <x v="38"/>
    <x v="0"/>
    <x v="0"/>
    <x v="0"/>
    <x v="98"/>
    <x v="100"/>
    <x v="0"/>
    <x v="2"/>
    <x v="101"/>
    <x v="102"/>
    <x v="1"/>
    <x v="0"/>
    <x v="50"/>
    <x v="34"/>
    <x v="0"/>
    <x v="50"/>
    <x v="24"/>
  </r>
  <r>
    <x v="27"/>
    <x v="1"/>
    <x v="0"/>
    <x v="5"/>
    <x v="26"/>
    <x v="14"/>
    <x v="0"/>
    <x v="3"/>
    <x v="11"/>
    <x v="7"/>
    <x v="14"/>
    <x v="0"/>
    <x v="0"/>
    <x v="90"/>
    <x v="101"/>
    <x v="59"/>
    <x v="0"/>
    <x v="0"/>
    <x v="0"/>
    <x v="99"/>
    <x v="101"/>
    <x v="0"/>
    <x v="2"/>
    <x v="102"/>
    <x v="103"/>
    <x v="28"/>
    <x v="0"/>
    <x v="87"/>
    <x v="34"/>
    <x v="0"/>
    <x v="91"/>
    <x v="24"/>
  </r>
  <r>
    <x v="27"/>
    <x v="1"/>
    <x v="0"/>
    <x v="5"/>
    <x v="26"/>
    <x v="14"/>
    <x v="17"/>
    <x v="4"/>
    <x v="10"/>
    <x v="0"/>
    <x v="20"/>
    <x v="0"/>
    <x v="0"/>
    <x v="91"/>
    <x v="102"/>
    <x v="13"/>
    <x v="0"/>
    <x v="0"/>
    <x v="0"/>
    <x v="100"/>
    <x v="102"/>
    <x v="0"/>
    <x v="2"/>
    <x v="103"/>
    <x v="104"/>
    <x v="35"/>
    <x v="0"/>
    <x v="47"/>
    <x v="34"/>
    <x v="0"/>
    <x v="92"/>
    <x v="24"/>
  </r>
  <r>
    <x v="27"/>
    <x v="1"/>
    <x v="0"/>
    <x v="5"/>
    <x v="26"/>
    <x v="14"/>
    <x v="0"/>
    <x v="5"/>
    <x v="10"/>
    <x v="0"/>
    <x v="20"/>
    <x v="0"/>
    <x v="0"/>
    <x v="91"/>
    <x v="102"/>
    <x v="13"/>
    <x v="0"/>
    <x v="0"/>
    <x v="0"/>
    <x v="100"/>
    <x v="102"/>
    <x v="0"/>
    <x v="2"/>
    <x v="103"/>
    <x v="104"/>
    <x v="35"/>
    <x v="0"/>
    <x v="47"/>
    <x v="34"/>
    <x v="0"/>
    <x v="92"/>
    <x v="24"/>
  </r>
  <r>
    <x v="27"/>
    <x v="1"/>
    <x v="0"/>
    <x v="5"/>
    <x v="26"/>
    <x v="14"/>
    <x v="45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4"/>
  </r>
  <r>
    <x v="28"/>
    <x v="29"/>
    <x v="0"/>
    <x v="5"/>
    <x v="27"/>
    <x v="15"/>
    <x v="37"/>
    <x v="0"/>
    <x v="10"/>
    <x v="1"/>
    <x v="29"/>
    <x v="4"/>
    <x v="0"/>
    <x v="92"/>
    <x v="103"/>
    <x v="46"/>
    <x v="0"/>
    <x v="0"/>
    <x v="0"/>
    <x v="101"/>
    <x v="103"/>
    <x v="0"/>
    <x v="2"/>
    <x v="104"/>
    <x v="105"/>
    <x v="45"/>
    <x v="0"/>
    <x v="88"/>
    <x v="35"/>
    <x v="0"/>
    <x v="93"/>
    <x v="25"/>
  </r>
  <r>
    <x v="28"/>
    <x v="1"/>
    <x v="0"/>
    <x v="5"/>
    <x v="27"/>
    <x v="15"/>
    <x v="0"/>
    <x v="1"/>
    <x v="10"/>
    <x v="4"/>
    <x v="29"/>
    <x v="4"/>
    <x v="0"/>
    <x v="92"/>
    <x v="103"/>
    <x v="46"/>
    <x v="0"/>
    <x v="0"/>
    <x v="0"/>
    <x v="101"/>
    <x v="103"/>
    <x v="0"/>
    <x v="2"/>
    <x v="104"/>
    <x v="105"/>
    <x v="45"/>
    <x v="0"/>
    <x v="88"/>
    <x v="35"/>
    <x v="0"/>
    <x v="93"/>
    <x v="25"/>
  </r>
  <r>
    <x v="28"/>
    <x v="1"/>
    <x v="0"/>
    <x v="5"/>
    <x v="27"/>
    <x v="15"/>
    <x v="2"/>
    <x v="2"/>
    <x v="11"/>
    <x v="4"/>
    <x v="14"/>
    <x v="3"/>
    <x v="0"/>
    <x v="93"/>
    <x v="104"/>
    <x v="60"/>
    <x v="0"/>
    <x v="0"/>
    <x v="0"/>
    <x v="102"/>
    <x v="104"/>
    <x v="0"/>
    <x v="2"/>
    <x v="105"/>
    <x v="106"/>
    <x v="43"/>
    <x v="0"/>
    <x v="89"/>
    <x v="35"/>
    <x v="0"/>
    <x v="94"/>
    <x v="25"/>
  </r>
  <r>
    <x v="28"/>
    <x v="1"/>
    <x v="0"/>
    <x v="5"/>
    <x v="27"/>
    <x v="15"/>
    <x v="0"/>
    <x v="3"/>
    <x v="10"/>
    <x v="2"/>
    <x v="20"/>
    <x v="3"/>
    <x v="0"/>
    <x v="94"/>
    <x v="105"/>
    <x v="28"/>
    <x v="0"/>
    <x v="0"/>
    <x v="0"/>
    <x v="103"/>
    <x v="105"/>
    <x v="0"/>
    <x v="2"/>
    <x v="106"/>
    <x v="107"/>
    <x v="44"/>
    <x v="0"/>
    <x v="35"/>
    <x v="35"/>
    <x v="0"/>
    <x v="95"/>
    <x v="25"/>
  </r>
  <r>
    <x v="28"/>
    <x v="1"/>
    <x v="0"/>
    <x v="5"/>
    <x v="27"/>
    <x v="15"/>
    <x v="16"/>
    <x v="4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5"/>
  </r>
  <r>
    <x v="28"/>
    <x v="1"/>
    <x v="0"/>
    <x v="5"/>
    <x v="27"/>
    <x v="15"/>
    <x v="0"/>
    <x v="5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5"/>
  </r>
  <r>
    <x v="28"/>
    <x v="1"/>
    <x v="0"/>
    <x v="5"/>
    <x v="27"/>
    <x v="15"/>
    <x v="46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5"/>
  </r>
  <r>
    <x v="29"/>
    <x v="30"/>
    <x v="0"/>
    <x v="5"/>
    <x v="28"/>
    <x v="16"/>
    <x v="12"/>
    <x v="0"/>
    <x v="10"/>
    <x v="3"/>
    <x v="25"/>
    <x v="20"/>
    <x v="0"/>
    <x v="95"/>
    <x v="106"/>
    <x v="61"/>
    <x v="0"/>
    <x v="0"/>
    <x v="0"/>
    <x v="104"/>
    <x v="106"/>
    <x v="0"/>
    <x v="2"/>
    <x v="107"/>
    <x v="108"/>
    <x v="47"/>
    <x v="0"/>
    <x v="90"/>
    <x v="36"/>
    <x v="0"/>
    <x v="96"/>
    <x v="26"/>
  </r>
  <r>
    <x v="29"/>
    <x v="1"/>
    <x v="0"/>
    <x v="5"/>
    <x v="28"/>
    <x v="16"/>
    <x v="0"/>
    <x v="1"/>
    <x v="10"/>
    <x v="3"/>
    <x v="25"/>
    <x v="20"/>
    <x v="0"/>
    <x v="95"/>
    <x v="106"/>
    <x v="61"/>
    <x v="0"/>
    <x v="0"/>
    <x v="0"/>
    <x v="104"/>
    <x v="106"/>
    <x v="0"/>
    <x v="2"/>
    <x v="107"/>
    <x v="108"/>
    <x v="47"/>
    <x v="0"/>
    <x v="90"/>
    <x v="36"/>
    <x v="0"/>
    <x v="96"/>
    <x v="26"/>
  </r>
  <r>
    <x v="29"/>
    <x v="1"/>
    <x v="0"/>
    <x v="5"/>
    <x v="28"/>
    <x v="16"/>
    <x v="2"/>
    <x v="2"/>
    <x v="11"/>
    <x v="3"/>
    <x v="14"/>
    <x v="3"/>
    <x v="0"/>
    <x v="96"/>
    <x v="107"/>
    <x v="62"/>
    <x v="0"/>
    <x v="0"/>
    <x v="0"/>
    <x v="105"/>
    <x v="107"/>
    <x v="0"/>
    <x v="2"/>
    <x v="108"/>
    <x v="109"/>
    <x v="43"/>
    <x v="0"/>
    <x v="91"/>
    <x v="36"/>
    <x v="0"/>
    <x v="97"/>
    <x v="26"/>
  </r>
  <r>
    <x v="29"/>
    <x v="1"/>
    <x v="0"/>
    <x v="5"/>
    <x v="28"/>
    <x v="16"/>
    <x v="0"/>
    <x v="3"/>
    <x v="10"/>
    <x v="2"/>
    <x v="25"/>
    <x v="3"/>
    <x v="0"/>
    <x v="97"/>
    <x v="108"/>
    <x v="15"/>
    <x v="0"/>
    <x v="0"/>
    <x v="0"/>
    <x v="106"/>
    <x v="108"/>
    <x v="0"/>
    <x v="2"/>
    <x v="109"/>
    <x v="110"/>
    <x v="44"/>
    <x v="0"/>
    <x v="92"/>
    <x v="36"/>
    <x v="0"/>
    <x v="98"/>
    <x v="26"/>
  </r>
  <r>
    <x v="29"/>
    <x v="1"/>
    <x v="0"/>
    <x v="5"/>
    <x v="28"/>
    <x v="16"/>
    <x v="12"/>
    <x v="4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6"/>
  </r>
  <r>
    <x v="29"/>
    <x v="1"/>
    <x v="0"/>
    <x v="5"/>
    <x v="28"/>
    <x v="16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6"/>
  </r>
  <r>
    <x v="29"/>
    <x v="1"/>
    <x v="0"/>
    <x v="5"/>
    <x v="28"/>
    <x v="16"/>
    <x v="47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6"/>
  </r>
  <r>
    <x v="30"/>
    <x v="31"/>
    <x v="0"/>
    <x v="10"/>
    <x v="29"/>
    <x v="4"/>
    <x v="12"/>
    <x v="0"/>
    <x v="3"/>
    <x v="1"/>
    <x v="30"/>
    <x v="20"/>
    <x v="0"/>
    <x v="98"/>
    <x v="109"/>
    <x v="63"/>
    <x v="0"/>
    <x v="0"/>
    <x v="0"/>
    <x v="107"/>
    <x v="109"/>
    <x v="0"/>
    <x v="22"/>
    <x v="110"/>
    <x v="111"/>
    <x v="44"/>
    <x v="0"/>
    <x v="93"/>
    <x v="37"/>
    <x v="0"/>
    <x v="99"/>
    <x v="27"/>
  </r>
  <r>
    <x v="30"/>
    <x v="1"/>
    <x v="0"/>
    <x v="10"/>
    <x v="29"/>
    <x v="4"/>
    <x v="0"/>
    <x v="1"/>
    <x v="3"/>
    <x v="1"/>
    <x v="30"/>
    <x v="20"/>
    <x v="0"/>
    <x v="98"/>
    <x v="109"/>
    <x v="63"/>
    <x v="0"/>
    <x v="0"/>
    <x v="0"/>
    <x v="107"/>
    <x v="109"/>
    <x v="0"/>
    <x v="23"/>
    <x v="111"/>
    <x v="112"/>
    <x v="44"/>
    <x v="0"/>
    <x v="93"/>
    <x v="37"/>
    <x v="0"/>
    <x v="99"/>
    <x v="27"/>
  </r>
  <r>
    <x v="30"/>
    <x v="1"/>
    <x v="0"/>
    <x v="10"/>
    <x v="29"/>
    <x v="4"/>
    <x v="2"/>
    <x v="2"/>
    <x v="11"/>
    <x v="2"/>
    <x v="14"/>
    <x v="3"/>
    <x v="0"/>
    <x v="99"/>
    <x v="110"/>
    <x v="64"/>
    <x v="0"/>
    <x v="0"/>
    <x v="0"/>
    <x v="108"/>
    <x v="110"/>
    <x v="0"/>
    <x v="2"/>
    <x v="112"/>
    <x v="113"/>
    <x v="43"/>
    <x v="0"/>
    <x v="94"/>
    <x v="37"/>
    <x v="0"/>
    <x v="100"/>
    <x v="27"/>
  </r>
  <r>
    <x v="30"/>
    <x v="1"/>
    <x v="0"/>
    <x v="10"/>
    <x v="29"/>
    <x v="4"/>
    <x v="0"/>
    <x v="3"/>
    <x v="10"/>
    <x v="3"/>
    <x v="20"/>
    <x v="3"/>
    <x v="0"/>
    <x v="100"/>
    <x v="111"/>
    <x v="13"/>
    <x v="0"/>
    <x v="0"/>
    <x v="0"/>
    <x v="109"/>
    <x v="111"/>
    <x v="0"/>
    <x v="2"/>
    <x v="113"/>
    <x v="114"/>
    <x v="44"/>
    <x v="0"/>
    <x v="95"/>
    <x v="37"/>
    <x v="0"/>
    <x v="101"/>
    <x v="27"/>
  </r>
  <r>
    <x v="30"/>
    <x v="1"/>
    <x v="0"/>
    <x v="10"/>
    <x v="29"/>
    <x v="4"/>
    <x v="16"/>
    <x v="4"/>
    <x v="10"/>
    <x v="3"/>
    <x v="20"/>
    <x v="3"/>
    <x v="0"/>
    <x v="100"/>
    <x v="111"/>
    <x v="13"/>
    <x v="0"/>
    <x v="0"/>
    <x v="0"/>
    <x v="109"/>
    <x v="111"/>
    <x v="0"/>
    <x v="2"/>
    <x v="113"/>
    <x v="114"/>
    <x v="44"/>
    <x v="0"/>
    <x v="95"/>
    <x v="37"/>
    <x v="0"/>
    <x v="101"/>
    <x v="27"/>
  </r>
  <r>
    <x v="30"/>
    <x v="1"/>
    <x v="0"/>
    <x v="10"/>
    <x v="29"/>
    <x v="4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7"/>
  </r>
  <r>
    <x v="30"/>
    <x v="1"/>
    <x v="0"/>
    <x v="10"/>
    <x v="29"/>
    <x v="4"/>
    <x v="48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7"/>
  </r>
  <r>
    <x v="31"/>
    <x v="32"/>
    <x v="0"/>
    <x v="7"/>
    <x v="30"/>
    <x v="4"/>
    <x v="49"/>
    <x v="0"/>
    <x v="3"/>
    <x v="1"/>
    <x v="31"/>
    <x v="20"/>
    <x v="0"/>
    <x v="68"/>
    <x v="112"/>
    <x v="0"/>
    <x v="0"/>
    <x v="0"/>
    <x v="0"/>
    <x v="110"/>
    <x v="112"/>
    <x v="0"/>
    <x v="24"/>
    <x v="114"/>
    <x v="115"/>
    <x v="44"/>
    <x v="0"/>
    <x v="64"/>
    <x v="38"/>
    <x v="0"/>
    <x v="67"/>
    <x v="1"/>
  </r>
  <r>
    <x v="31"/>
    <x v="1"/>
    <x v="0"/>
    <x v="7"/>
    <x v="30"/>
    <x v="4"/>
    <x v="0"/>
    <x v="1"/>
    <x v="3"/>
    <x v="1"/>
    <x v="31"/>
    <x v="20"/>
    <x v="0"/>
    <x v="68"/>
    <x v="112"/>
    <x v="0"/>
    <x v="0"/>
    <x v="0"/>
    <x v="0"/>
    <x v="110"/>
    <x v="112"/>
    <x v="0"/>
    <x v="24"/>
    <x v="114"/>
    <x v="115"/>
    <x v="44"/>
    <x v="0"/>
    <x v="64"/>
    <x v="38"/>
    <x v="0"/>
    <x v="67"/>
    <x v="1"/>
  </r>
  <r>
    <x v="31"/>
    <x v="1"/>
    <x v="0"/>
    <x v="7"/>
    <x v="30"/>
    <x v="4"/>
    <x v="2"/>
    <x v="2"/>
    <x v="11"/>
    <x v="2"/>
    <x v="14"/>
    <x v="3"/>
    <x v="0"/>
    <x v="101"/>
    <x v="113"/>
    <x v="65"/>
    <x v="0"/>
    <x v="0"/>
    <x v="0"/>
    <x v="111"/>
    <x v="113"/>
    <x v="0"/>
    <x v="2"/>
    <x v="115"/>
    <x v="116"/>
    <x v="43"/>
    <x v="0"/>
    <x v="96"/>
    <x v="38"/>
    <x v="0"/>
    <x v="102"/>
    <x v="1"/>
  </r>
  <r>
    <x v="31"/>
    <x v="1"/>
    <x v="0"/>
    <x v="7"/>
    <x v="30"/>
    <x v="4"/>
    <x v="0"/>
    <x v="3"/>
    <x v="10"/>
    <x v="3"/>
    <x v="20"/>
    <x v="3"/>
    <x v="0"/>
    <x v="97"/>
    <x v="114"/>
    <x v="15"/>
    <x v="0"/>
    <x v="0"/>
    <x v="0"/>
    <x v="112"/>
    <x v="114"/>
    <x v="0"/>
    <x v="2"/>
    <x v="116"/>
    <x v="117"/>
    <x v="44"/>
    <x v="0"/>
    <x v="97"/>
    <x v="38"/>
    <x v="0"/>
    <x v="103"/>
    <x v="1"/>
  </r>
  <r>
    <x v="31"/>
    <x v="1"/>
    <x v="0"/>
    <x v="7"/>
    <x v="30"/>
    <x v="4"/>
    <x v="50"/>
    <x v="4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"/>
  </r>
  <r>
    <x v="31"/>
    <x v="1"/>
    <x v="0"/>
    <x v="7"/>
    <x v="30"/>
    <x v="4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"/>
  </r>
  <r>
    <x v="31"/>
    <x v="1"/>
    <x v="0"/>
    <x v="7"/>
    <x v="30"/>
    <x v="4"/>
    <x v="51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4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1"/>
    <x v="0"/>
    <x v="0"/>
    <x v="1"/>
    <x v="1"/>
    <x v="0"/>
    <x v="1"/>
    <x v="1"/>
    <x v="1"/>
    <x v="0"/>
    <x v="0"/>
    <x v="0"/>
    <x v="1"/>
    <x v="1"/>
    <x v="0"/>
    <x v="1"/>
    <x v="1"/>
    <x v="1"/>
    <x v="1"/>
    <x v="0"/>
    <x v="1"/>
    <x v="0"/>
    <x v="0"/>
    <x v="1"/>
    <x v="0"/>
    <x v="0"/>
    <x v="0"/>
    <x v="1"/>
  </r>
  <r>
    <x v="0"/>
    <x v="1"/>
    <x v="0"/>
    <x v="0"/>
    <x v="0"/>
    <x v="0"/>
    <x v="0"/>
    <x v="2"/>
    <x v="0"/>
    <x v="0"/>
    <x v="0"/>
    <x v="1"/>
    <x v="0"/>
    <x v="1"/>
    <x v="1"/>
    <x v="1"/>
    <x v="0"/>
    <x v="0"/>
    <x v="0"/>
    <x v="1"/>
    <x v="1"/>
    <x v="0"/>
    <x v="1"/>
    <x v="1"/>
    <x v="1"/>
    <x v="1"/>
    <x v="0"/>
    <x v="1"/>
    <x v="0"/>
    <x v="0"/>
    <x v="1"/>
    <x v="0"/>
    <x v="0"/>
    <x v="0"/>
    <x v="1"/>
  </r>
  <r>
    <x v="0"/>
    <x v="1"/>
    <x v="0"/>
    <x v="0"/>
    <x v="0"/>
    <x v="0"/>
    <x v="0"/>
    <x v="3"/>
    <x v="1"/>
    <x v="0"/>
    <x v="0"/>
    <x v="0"/>
    <x v="0"/>
    <x v="2"/>
    <x v="2"/>
    <x v="2"/>
    <x v="0"/>
    <x v="0"/>
    <x v="0"/>
    <x v="2"/>
    <x v="2"/>
    <x v="0"/>
    <x v="2"/>
    <x v="2"/>
    <x v="2"/>
    <x v="2"/>
    <x v="0"/>
    <x v="2"/>
    <x v="0"/>
    <x v="0"/>
    <x v="2"/>
    <x v="0"/>
    <x v="0"/>
    <x v="0"/>
    <x v="1"/>
  </r>
  <r>
    <x v="0"/>
    <x v="1"/>
    <x v="0"/>
    <x v="0"/>
    <x v="0"/>
    <x v="0"/>
    <x v="0"/>
    <x v="4"/>
    <x v="0"/>
    <x v="0"/>
    <x v="1"/>
    <x v="0"/>
    <x v="0"/>
    <x v="3"/>
    <x v="3"/>
    <x v="3"/>
    <x v="0"/>
    <x v="0"/>
    <x v="0"/>
    <x v="3"/>
    <x v="3"/>
    <x v="0"/>
    <x v="3"/>
    <x v="3"/>
    <x v="3"/>
    <x v="0"/>
    <x v="0"/>
    <x v="3"/>
    <x v="0"/>
    <x v="0"/>
    <x v="3"/>
    <x v="0"/>
    <x v="0"/>
    <x v="0"/>
    <x v="1"/>
  </r>
  <r>
    <x v="0"/>
    <x v="1"/>
    <x v="0"/>
    <x v="0"/>
    <x v="0"/>
    <x v="0"/>
    <x v="0"/>
    <x v="5"/>
    <x v="0"/>
    <x v="0"/>
    <x v="1"/>
    <x v="0"/>
    <x v="0"/>
    <x v="3"/>
    <x v="3"/>
    <x v="3"/>
    <x v="0"/>
    <x v="0"/>
    <x v="0"/>
    <x v="3"/>
    <x v="3"/>
    <x v="0"/>
    <x v="3"/>
    <x v="3"/>
    <x v="3"/>
    <x v="0"/>
    <x v="0"/>
    <x v="3"/>
    <x v="0"/>
    <x v="0"/>
    <x v="3"/>
    <x v="0"/>
    <x v="0"/>
    <x v="0"/>
    <x v="1"/>
  </r>
  <r>
    <x v="0"/>
    <x v="1"/>
    <x v="0"/>
    <x v="0"/>
    <x v="0"/>
    <x v="0"/>
    <x v="0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0"/>
    <x v="0"/>
    <x v="0"/>
    <x v="1"/>
  </r>
  <r>
    <x v="1"/>
    <x v="2"/>
    <x v="0"/>
    <x v="1"/>
    <x v="1"/>
    <x v="1"/>
    <x v="1"/>
    <x v="0"/>
    <x v="3"/>
    <x v="1"/>
    <x v="2"/>
    <x v="3"/>
    <x v="0"/>
    <x v="5"/>
    <x v="5"/>
    <x v="5"/>
    <x v="0"/>
    <x v="0"/>
    <x v="0"/>
    <x v="5"/>
    <x v="5"/>
    <x v="0"/>
    <x v="2"/>
    <x v="5"/>
    <x v="5"/>
    <x v="4"/>
    <x v="0"/>
    <x v="5"/>
    <x v="2"/>
    <x v="0"/>
    <x v="5"/>
    <x v="1"/>
    <x v="1"/>
    <x v="0"/>
    <x v="2"/>
  </r>
  <r>
    <x v="1"/>
    <x v="1"/>
    <x v="0"/>
    <x v="1"/>
    <x v="1"/>
    <x v="1"/>
    <x v="0"/>
    <x v="1"/>
    <x v="3"/>
    <x v="1"/>
    <x v="2"/>
    <x v="3"/>
    <x v="0"/>
    <x v="6"/>
    <x v="6"/>
    <x v="6"/>
    <x v="0"/>
    <x v="0"/>
    <x v="0"/>
    <x v="6"/>
    <x v="6"/>
    <x v="0"/>
    <x v="2"/>
    <x v="6"/>
    <x v="6"/>
    <x v="4"/>
    <x v="0"/>
    <x v="6"/>
    <x v="2"/>
    <x v="0"/>
    <x v="6"/>
    <x v="1"/>
    <x v="1"/>
    <x v="0"/>
    <x v="2"/>
  </r>
  <r>
    <x v="1"/>
    <x v="1"/>
    <x v="0"/>
    <x v="1"/>
    <x v="1"/>
    <x v="1"/>
    <x v="2"/>
    <x v="2"/>
    <x v="4"/>
    <x v="2"/>
    <x v="3"/>
    <x v="4"/>
    <x v="0"/>
    <x v="7"/>
    <x v="7"/>
    <x v="7"/>
    <x v="0"/>
    <x v="0"/>
    <x v="0"/>
    <x v="7"/>
    <x v="7"/>
    <x v="0"/>
    <x v="2"/>
    <x v="7"/>
    <x v="7"/>
    <x v="5"/>
    <x v="0"/>
    <x v="7"/>
    <x v="2"/>
    <x v="0"/>
    <x v="7"/>
    <x v="1"/>
    <x v="1"/>
    <x v="0"/>
    <x v="2"/>
  </r>
  <r>
    <x v="1"/>
    <x v="1"/>
    <x v="0"/>
    <x v="1"/>
    <x v="1"/>
    <x v="1"/>
    <x v="0"/>
    <x v="3"/>
    <x v="4"/>
    <x v="3"/>
    <x v="3"/>
    <x v="4"/>
    <x v="0"/>
    <x v="7"/>
    <x v="7"/>
    <x v="7"/>
    <x v="0"/>
    <x v="0"/>
    <x v="0"/>
    <x v="7"/>
    <x v="7"/>
    <x v="0"/>
    <x v="2"/>
    <x v="7"/>
    <x v="7"/>
    <x v="5"/>
    <x v="0"/>
    <x v="7"/>
    <x v="2"/>
    <x v="0"/>
    <x v="7"/>
    <x v="1"/>
    <x v="1"/>
    <x v="0"/>
    <x v="2"/>
  </r>
  <r>
    <x v="1"/>
    <x v="1"/>
    <x v="0"/>
    <x v="1"/>
    <x v="1"/>
    <x v="1"/>
    <x v="1"/>
    <x v="4"/>
    <x v="3"/>
    <x v="3"/>
    <x v="2"/>
    <x v="3"/>
    <x v="0"/>
    <x v="8"/>
    <x v="8"/>
    <x v="1"/>
    <x v="0"/>
    <x v="0"/>
    <x v="0"/>
    <x v="8"/>
    <x v="8"/>
    <x v="0"/>
    <x v="2"/>
    <x v="8"/>
    <x v="8"/>
    <x v="4"/>
    <x v="0"/>
    <x v="8"/>
    <x v="2"/>
    <x v="0"/>
    <x v="8"/>
    <x v="1"/>
    <x v="1"/>
    <x v="0"/>
    <x v="2"/>
  </r>
  <r>
    <x v="1"/>
    <x v="1"/>
    <x v="0"/>
    <x v="1"/>
    <x v="1"/>
    <x v="1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"/>
    <x v="1"/>
    <x v="0"/>
    <x v="2"/>
  </r>
  <r>
    <x v="1"/>
    <x v="1"/>
    <x v="0"/>
    <x v="1"/>
    <x v="1"/>
    <x v="1"/>
    <x v="3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"/>
    <x v="1"/>
    <x v="0"/>
    <x v="2"/>
  </r>
  <r>
    <x v="2"/>
    <x v="3"/>
    <x v="0"/>
    <x v="1"/>
    <x v="2"/>
    <x v="1"/>
    <x v="4"/>
    <x v="0"/>
    <x v="3"/>
    <x v="1"/>
    <x v="2"/>
    <x v="3"/>
    <x v="0"/>
    <x v="5"/>
    <x v="9"/>
    <x v="5"/>
    <x v="0"/>
    <x v="0"/>
    <x v="0"/>
    <x v="9"/>
    <x v="9"/>
    <x v="0"/>
    <x v="2"/>
    <x v="9"/>
    <x v="9"/>
    <x v="4"/>
    <x v="0"/>
    <x v="5"/>
    <x v="3"/>
    <x v="0"/>
    <x v="5"/>
    <x v="2"/>
    <x v="2"/>
    <x v="0"/>
    <x v="3"/>
  </r>
  <r>
    <x v="2"/>
    <x v="1"/>
    <x v="0"/>
    <x v="1"/>
    <x v="2"/>
    <x v="1"/>
    <x v="0"/>
    <x v="1"/>
    <x v="3"/>
    <x v="1"/>
    <x v="2"/>
    <x v="3"/>
    <x v="0"/>
    <x v="6"/>
    <x v="10"/>
    <x v="6"/>
    <x v="0"/>
    <x v="0"/>
    <x v="0"/>
    <x v="10"/>
    <x v="10"/>
    <x v="0"/>
    <x v="2"/>
    <x v="10"/>
    <x v="10"/>
    <x v="4"/>
    <x v="0"/>
    <x v="6"/>
    <x v="3"/>
    <x v="0"/>
    <x v="6"/>
    <x v="2"/>
    <x v="2"/>
    <x v="0"/>
    <x v="3"/>
  </r>
  <r>
    <x v="2"/>
    <x v="1"/>
    <x v="0"/>
    <x v="1"/>
    <x v="2"/>
    <x v="1"/>
    <x v="2"/>
    <x v="2"/>
    <x v="4"/>
    <x v="2"/>
    <x v="3"/>
    <x v="4"/>
    <x v="0"/>
    <x v="7"/>
    <x v="11"/>
    <x v="7"/>
    <x v="0"/>
    <x v="0"/>
    <x v="0"/>
    <x v="11"/>
    <x v="11"/>
    <x v="0"/>
    <x v="2"/>
    <x v="11"/>
    <x v="11"/>
    <x v="5"/>
    <x v="0"/>
    <x v="7"/>
    <x v="3"/>
    <x v="0"/>
    <x v="7"/>
    <x v="2"/>
    <x v="2"/>
    <x v="0"/>
    <x v="3"/>
  </r>
  <r>
    <x v="2"/>
    <x v="1"/>
    <x v="0"/>
    <x v="1"/>
    <x v="2"/>
    <x v="1"/>
    <x v="0"/>
    <x v="3"/>
    <x v="4"/>
    <x v="3"/>
    <x v="3"/>
    <x v="4"/>
    <x v="0"/>
    <x v="7"/>
    <x v="11"/>
    <x v="7"/>
    <x v="0"/>
    <x v="0"/>
    <x v="0"/>
    <x v="11"/>
    <x v="11"/>
    <x v="0"/>
    <x v="2"/>
    <x v="11"/>
    <x v="11"/>
    <x v="5"/>
    <x v="0"/>
    <x v="7"/>
    <x v="3"/>
    <x v="0"/>
    <x v="7"/>
    <x v="2"/>
    <x v="2"/>
    <x v="0"/>
    <x v="3"/>
  </r>
  <r>
    <x v="2"/>
    <x v="1"/>
    <x v="0"/>
    <x v="1"/>
    <x v="2"/>
    <x v="1"/>
    <x v="4"/>
    <x v="4"/>
    <x v="3"/>
    <x v="0"/>
    <x v="2"/>
    <x v="3"/>
    <x v="0"/>
    <x v="9"/>
    <x v="12"/>
    <x v="8"/>
    <x v="0"/>
    <x v="0"/>
    <x v="0"/>
    <x v="12"/>
    <x v="12"/>
    <x v="0"/>
    <x v="2"/>
    <x v="12"/>
    <x v="12"/>
    <x v="4"/>
    <x v="0"/>
    <x v="9"/>
    <x v="3"/>
    <x v="0"/>
    <x v="9"/>
    <x v="2"/>
    <x v="2"/>
    <x v="0"/>
    <x v="3"/>
  </r>
  <r>
    <x v="2"/>
    <x v="1"/>
    <x v="0"/>
    <x v="1"/>
    <x v="2"/>
    <x v="1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"/>
    <x v="2"/>
    <x v="0"/>
    <x v="3"/>
  </r>
  <r>
    <x v="2"/>
    <x v="1"/>
    <x v="0"/>
    <x v="1"/>
    <x v="2"/>
    <x v="1"/>
    <x v="5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"/>
    <x v="2"/>
    <x v="0"/>
    <x v="3"/>
  </r>
  <r>
    <x v="3"/>
    <x v="4"/>
    <x v="1"/>
    <x v="2"/>
    <x v="3"/>
    <x v="2"/>
    <x v="6"/>
    <x v="0"/>
    <x v="5"/>
    <x v="4"/>
    <x v="4"/>
    <x v="5"/>
    <x v="0"/>
    <x v="10"/>
    <x v="13"/>
    <x v="9"/>
    <x v="0"/>
    <x v="0"/>
    <x v="0"/>
    <x v="13"/>
    <x v="13"/>
    <x v="0"/>
    <x v="4"/>
    <x v="13"/>
    <x v="13"/>
    <x v="6"/>
    <x v="0"/>
    <x v="10"/>
    <x v="4"/>
    <x v="0"/>
    <x v="10"/>
    <x v="3"/>
    <x v="3"/>
    <x v="0"/>
    <x v="4"/>
  </r>
  <r>
    <x v="3"/>
    <x v="1"/>
    <x v="1"/>
    <x v="2"/>
    <x v="3"/>
    <x v="2"/>
    <x v="0"/>
    <x v="1"/>
    <x v="6"/>
    <x v="4"/>
    <x v="5"/>
    <x v="6"/>
    <x v="0"/>
    <x v="11"/>
    <x v="14"/>
    <x v="10"/>
    <x v="0"/>
    <x v="0"/>
    <x v="0"/>
    <x v="14"/>
    <x v="14"/>
    <x v="0"/>
    <x v="2"/>
    <x v="14"/>
    <x v="14"/>
    <x v="7"/>
    <x v="0"/>
    <x v="11"/>
    <x v="4"/>
    <x v="0"/>
    <x v="10"/>
    <x v="3"/>
    <x v="3"/>
    <x v="0"/>
    <x v="4"/>
  </r>
  <r>
    <x v="3"/>
    <x v="1"/>
    <x v="1"/>
    <x v="2"/>
    <x v="3"/>
    <x v="2"/>
    <x v="2"/>
    <x v="2"/>
    <x v="7"/>
    <x v="4"/>
    <x v="6"/>
    <x v="6"/>
    <x v="0"/>
    <x v="12"/>
    <x v="15"/>
    <x v="10"/>
    <x v="0"/>
    <x v="0"/>
    <x v="0"/>
    <x v="14"/>
    <x v="15"/>
    <x v="0"/>
    <x v="2"/>
    <x v="14"/>
    <x v="15"/>
    <x v="8"/>
    <x v="0"/>
    <x v="11"/>
    <x v="4"/>
    <x v="0"/>
    <x v="10"/>
    <x v="3"/>
    <x v="3"/>
    <x v="0"/>
    <x v="4"/>
  </r>
  <r>
    <x v="3"/>
    <x v="1"/>
    <x v="1"/>
    <x v="2"/>
    <x v="3"/>
    <x v="2"/>
    <x v="0"/>
    <x v="3"/>
    <x v="6"/>
    <x v="0"/>
    <x v="5"/>
    <x v="6"/>
    <x v="0"/>
    <x v="13"/>
    <x v="16"/>
    <x v="11"/>
    <x v="0"/>
    <x v="0"/>
    <x v="0"/>
    <x v="15"/>
    <x v="16"/>
    <x v="0"/>
    <x v="2"/>
    <x v="15"/>
    <x v="16"/>
    <x v="7"/>
    <x v="0"/>
    <x v="12"/>
    <x v="4"/>
    <x v="0"/>
    <x v="10"/>
    <x v="3"/>
    <x v="3"/>
    <x v="0"/>
    <x v="4"/>
  </r>
  <r>
    <x v="3"/>
    <x v="1"/>
    <x v="1"/>
    <x v="2"/>
    <x v="3"/>
    <x v="2"/>
    <x v="6"/>
    <x v="4"/>
    <x v="7"/>
    <x v="0"/>
    <x v="7"/>
    <x v="6"/>
    <x v="0"/>
    <x v="14"/>
    <x v="17"/>
    <x v="11"/>
    <x v="0"/>
    <x v="0"/>
    <x v="0"/>
    <x v="15"/>
    <x v="17"/>
    <x v="0"/>
    <x v="2"/>
    <x v="15"/>
    <x v="17"/>
    <x v="8"/>
    <x v="0"/>
    <x v="12"/>
    <x v="4"/>
    <x v="0"/>
    <x v="10"/>
    <x v="3"/>
    <x v="3"/>
    <x v="0"/>
    <x v="4"/>
  </r>
  <r>
    <x v="3"/>
    <x v="1"/>
    <x v="1"/>
    <x v="2"/>
    <x v="3"/>
    <x v="2"/>
    <x v="0"/>
    <x v="5"/>
    <x v="8"/>
    <x v="0"/>
    <x v="8"/>
    <x v="5"/>
    <x v="0"/>
    <x v="12"/>
    <x v="15"/>
    <x v="10"/>
    <x v="0"/>
    <x v="0"/>
    <x v="0"/>
    <x v="14"/>
    <x v="15"/>
    <x v="0"/>
    <x v="2"/>
    <x v="14"/>
    <x v="15"/>
    <x v="8"/>
    <x v="0"/>
    <x v="11"/>
    <x v="4"/>
    <x v="0"/>
    <x v="10"/>
    <x v="3"/>
    <x v="3"/>
    <x v="0"/>
    <x v="4"/>
  </r>
  <r>
    <x v="3"/>
    <x v="1"/>
    <x v="1"/>
    <x v="2"/>
    <x v="3"/>
    <x v="2"/>
    <x v="7"/>
    <x v="6"/>
    <x v="2"/>
    <x v="0"/>
    <x v="9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10"/>
    <x v="3"/>
    <x v="3"/>
    <x v="0"/>
    <x v="4"/>
  </r>
  <r>
    <x v="4"/>
    <x v="5"/>
    <x v="0"/>
    <x v="2"/>
    <x v="4"/>
    <x v="1"/>
    <x v="4"/>
    <x v="0"/>
    <x v="3"/>
    <x v="5"/>
    <x v="2"/>
    <x v="3"/>
    <x v="0"/>
    <x v="5"/>
    <x v="9"/>
    <x v="5"/>
    <x v="0"/>
    <x v="0"/>
    <x v="0"/>
    <x v="9"/>
    <x v="9"/>
    <x v="0"/>
    <x v="2"/>
    <x v="9"/>
    <x v="9"/>
    <x v="4"/>
    <x v="0"/>
    <x v="13"/>
    <x v="5"/>
    <x v="0"/>
    <x v="11"/>
    <x v="4"/>
    <x v="4"/>
    <x v="0"/>
    <x v="5"/>
  </r>
  <r>
    <x v="4"/>
    <x v="1"/>
    <x v="0"/>
    <x v="2"/>
    <x v="4"/>
    <x v="1"/>
    <x v="0"/>
    <x v="1"/>
    <x v="3"/>
    <x v="4"/>
    <x v="2"/>
    <x v="3"/>
    <x v="0"/>
    <x v="6"/>
    <x v="10"/>
    <x v="6"/>
    <x v="0"/>
    <x v="0"/>
    <x v="0"/>
    <x v="10"/>
    <x v="10"/>
    <x v="0"/>
    <x v="2"/>
    <x v="10"/>
    <x v="10"/>
    <x v="4"/>
    <x v="0"/>
    <x v="14"/>
    <x v="5"/>
    <x v="0"/>
    <x v="12"/>
    <x v="4"/>
    <x v="4"/>
    <x v="0"/>
    <x v="5"/>
  </r>
  <r>
    <x v="4"/>
    <x v="1"/>
    <x v="0"/>
    <x v="2"/>
    <x v="4"/>
    <x v="1"/>
    <x v="2"/>
    <x v="2"/>
    <x v="4"/>
    <x v="4"/>
    <x v="3"/>
    <x v="4"/>
    <x v="0"/>
    <x v="7"/>
    <x v="11"/>
    <x v="7"/>
    <x v="0"/>
    <x v="0"/>
    <x v="0"/>
    <x v="11"/>
    <x v="11"/>
    <x v="0"/>
    <x v="2"/>
    <x v="11"/>
    <x v="11"/>
    <x v="5"/>
    <x v="0"/>
    <x v="15"/>
    <x v="5"/>
    <x v="0"/>
    <x v="13"/>
    <x v="4"/>
    <x v="4"/>
    <x v="0"/>
    <x v="5"/>
  </r>
  <r>
    <x v="4"/>
    <x v="1"/>
    <x v="0"/>
    <x v="2"/>
    <x v="4"/>
    <x v="1"/>
    <x v="0"/>
    <x v="3"/>
    <x v="4"/>
    <x v="2"/>
    <x v="3"/>
    <x v="4"/>
    <x v="0"/>
    <x v="7"/>
    <x v="11"/>
    <x v="7"/>
    <x v="0"/>
    <x v="0"/>
    <x v="0"/>
    <x v="11"/>
    <x v="11"/>
    <x v="0"/>
    <x v="2"/>
    <x v="11"/>
    <x v="11"/>
    <x v="5"/>
    <x v="0"/>
    <x v="15"/>
    <x v="5"/>
    <x v="0"/>
    <x v="13"/>
    <x v="4"/>
    <x v="4"/>
    <x v="0"/>
    <x v="5"/>
  </r>
  <r>
    <x v="4"/>
    <x v="1"/>
    <x v="0"/>
    <x v="2"/>
    <x v="4"/>
    <x v="1"/>
    <x v="4"/>
    <x v="4"/>
    <x v="3"/>
    <x v="4"/>
    <x v="2"/>
    <x v="3"/>
    <x v="0"/>
    <x v="9"/>
    <x v="12"/>
    <x v="8"/>
    <x v="0"/>
    <x v="0"/>
    <x v="0"/>
    <x v="12"/>
    <x v="12"/>
    <x v="0"/>
    <x v="2"/>
    <x v="12"/>
    <x v="12"/>
    <x v="4"/>
    <x v="0"/>
    <x v="16"/>
    <x v="5"/>
    <x v="0"/>
    <x v="14"/>
    <x v="4"/>
    <x v="4"/>
    <x v="0"/>
    <x v="5"/>
  </r>
  <r>
    <x v="4"/>
    <x v="1"/>
    <x v="0"/>
    <x v="2"/>
    <x v="4"/>
    <x v="1"/>
    <x v="0"/>
    <x v="5"/>
    <x v="2"/>
    <x v="5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4"/>
    <x v="4"/>
    <x v="0"/>
    <x v="5"/>
  </r>
  <r>
    <x v="4"/>
    <x v="1"/>
    <x v="0"/>
    <x v="2"/>
    <x v="4"/>
    <x v="1"/>
    <x v="8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4"/>
    <x v="4"/>
    <x v="0"/>
    <x v="5"/>
  </r>
  <r>
    <x v="5"/>
    <x v="6"/>
    <x v="0"/>
    <x v="3"/>
    <x v="5"/>
    <x v="3"/>
    <x v="9"/>
    <x v="0"/>
    <x v="0"/>
    <x v="0"/>
    <x v="10"/>
    <x v="7"/>
    <x v="0"/>
    <x v="15"/>
    <x v="18"/>
    <x v="5"/>
    <x v="0"/>
    <x v="0"/>
    <x v="0"/>
    <x v="16"/>
    <x v="18"/>
    <x v="0"/>
    <x v="2"/>
    <x v="16"/>
    <x v="18"/>
    <x v="9"/>
    <x v="0"/>
    <x v="17"/>
    <x v="6"/>
    <x v="0"/>
    <x v="15"/>
    <x v="5"/>
    <x v="5"/>
    <x v="0"/>
    <x v="6"/>
  </r>
  <r>
    <x v="5"/>
    <x v="1"/>
    <x v="0"/>
    <x v="3"/>
    <x v="5"/>
    <x v="3"/>
    <x v="0"/>
    <x v="1"/>
    <x v="0"/>
    <x v="0"/>
    <x v="10"/>
    <x v="7"/>
    <x v="0"/>
    <x v="15"/>
    <x v="18"/>
    <x v="5"/>
    <x v="0"/>
    <x v="0"/>
    <x v="0"/>
    <x v="16"/>
    <x v="18"/>
    <x v="0"/>
    <x v="2"/>
    <x v="16"/>
    <x v="18"/>
    <x v="9"/>
    <x v="0"/>
    <x v="17"/>
    <x v="6"/>
    <x v="0"/>
    <x v="15"/>
    <x v="5"/>
    <x v="5"/>
    <x v="0"/>
    <x v="6"/>
  </r>
  <r>
    <x v="5"/>
    <x v="1"/>
    <x v="0"/>
    <x v="3"/>
    <x v="5"/>
    <x v="3"/>
    <x v="2"/>
    <x v="2"/>
    <x v="9"/>
    <x v="0"/>
    <x v="11"/>
    <x v="8"/>
    <x v="0"/>
    <x v="16"/>
    <x v="19"/>
    <x v="12"/>
    <x v="0"/>
    <x v="0"/>
    <x v="0"/>
    <x v="17"/>
    <x v="19"/>
    <x v="0"/>
    <x v="2"/>
    <x v="17"/>
    <x v="19"/>
    <x v="10"/>
    <x v="0"/>
    <x v="18"/>
    <x v="6"/>
    <x v="0"/>
    <x v="16"/>
    <x v="5"/>
    <x v="5"/>
    <x v="0"/>
    <x v="6"/>
  </r>
  <r>
    <x v="5"/>
    <x v="1"/>
    <x v="0"/>
    <x v="3"/>
    <x v="5"/>
    <x v="3"/>
    <x v="0"/>
    <x v="3"/>
    <x v="10"/>
    <x v="0"/>
    <x v="12"/>
    <x v="8"/>
    <x v="0"/>
    <x v="17"/>
    <x v="20"/>
    <x v="13"/>
    <x v="0"/>
    <x v="0"/>
    <x v="0"/>
    <x v="18"/>
    <x v="20"/>
    <x v="0"/>
    <x v="2"/>
    <x v="18"/>
    <x v="20"/>
    <x v="11"/>
    <x v="0"/>
    <x v="19"/>
    <x v="6"/>
    <x v="0"/>
    <x v="17"/>
    <x v="5"/>
    <x v="5"/>
    <x v="0"/>
    <x v="6"/>
  </r>
  <r>
    <x v="5"/>
    <x v="1"/>
    <x v="0"/>
    <x v="3"/>
    <x v="5"/>
    <x v="3"/>
    <x v="10"/>
    <x v="4"/>
    <x v="10"/>
    <x v="0"/>
    <x v="12"/>
    <x v="8"/>
    <x v="0"/>
    <x v="18"/>
    <x v="21"/>
    <x v="14"/>
    <x v="0"/>
    <x v="0"/>
    <x v="0"/>
    <x v="19"/>
    <x v="21"/>
    <x v="0"/>
    <x v="2"/>
    <x v="19"/>
    <x v="21"/>
    <x v="11"/>
    <x v="0"/>
    <x v="20"/>
    <x v="6"/>
    <x v="0"/>
    <x v="18"/>
    <x v="5"/>
    <x v="5"/>
    <x v="0"/>
    <x v="6"/>
  </r>
  <r>
    <x v="5"/>
    <x v="1"/>
    <x v="0"/>
    <x v="3"/>
    <x v="5"/>
    <x v="3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5"/>
    <x v="5"/>
    <x v="0"/>
    <x v="6"/>
  </r>
  <r>
    <x v="5"/>
    <x v="1"/>
    <x v="0"/>
    <x v="3"/>
    <x v="5"/>
    <x v="3"/>
    <x v="11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5"/>
    <x v="5"/>
    <x v="0"/>
    <x v="6"/>
  </r>
  <r>
    <x v="6"/>
    <x v="7"/>
    <x v="0"/>
    <x v="4"/>
    <x v="6"/>
    <x v="3"/>
    <x v="12"/>
    <x v="0"/>
    <x v="3"/>
    <x v="0"/>
    <x v="13"/>
    <x v="9"/>
    <x v="0"/>
    <x v="19"/>
    <x v="22"/>
    <x v="15"/>
    <x v="0"/>
    <x v="0"/>
    <x v="0"/>
    <x v="20"/>
    <x v="22"/>
    <x v="0"/>
    <x v="5"/>
    <x v="20"/>
    <x v="22"/>
    <x v="12"/>
    <x v="0"/>
    <x v="21"/>
    <x v="7"/>
    <x v="0"/>
    <x v="19"/>
    <x v="6"/>
    <x v="6"/>
    <x v="0"/>
    <x v="7"/>
  </r>
  <r>
    <x v="6"/>
    <x v="1"/>
    <x v="0"/>
    <x v="4"/>
    <x v="6"/>
    <x v="3"/>
    <x v="0"/>
    <x v="1"/>
    <x v="5"/>
    <x v="0"/>
    <x v="4"/>
    <x v="10"/>
    <x v="0"/>
    <x v="20"/>
    <x v="23"/>
    <x v="16"/>
    <x v="0"/>
    <x v="0"/>
    <x v="0"/>
    <x v="21"/>
    <x v="23"/>
    <x v="0"/>
    <x v="6"/>
    <x v="21"/>
    <x v="23"/>
    <x v="13"/>
    <x v="0"/>
    <x v="22"/>
    <x v="7"/>
    <x v="0"/>
    <x v="20"/>
    <x v="6"/>
    <x v="6"/>
    <x v="0"/>
    <x v="7"/>
  </r>
  <r>
    <x v="6"/>
    <x v="1"/>
    <x v="0"/>
    <x v="4"/>
    <x v="6"/>
    <x v="3"/>
    <x v="2"/>
    <x v="2"/>
    <x v="5"/>
    <x v="0"/>
    <x v="4"/>
    <x v="11"/>
    <x v="0"/>
    <x v="21"/>
    <x v="24"/>
    <x v="7"/>
    <x v="0"/>
    <x v="0"/>
    <x v="0"/>
    <x v="22"/>
    <x v="24"/>
    <x v="0"/>
    <x v="7"/>
    <x v="22"/>
    <x v="24"/>
    <x v="14"/>
    <x v="0"/>
    <x v="23"/>
    <x v="7"/>
    <x v="0"/>
    <x v="21"/>
    <x v="6"/>
    <x v="6"/>
    <x v="0"/>
    <x v="7"/>
  </r>
  <r>
    <x v="6"/>
    <x v="1"/>
    <x v="0"/>
    <x v="4"/>
    <x v="6"/>
    <x v="3"/>
    <x v="0"/>
    <x v="3"/>
    <x v="5"/>
    <x v="0"/>
    <x v="4"/>
    <x v="11"/>
    <x v="0"/>
    <x v="21"/>
    <x v="24"/>
    <x v="7"/>
    <x v="0"/>
    <x v="0"/>
    <x v="0"/>
    <x v="22"/>
    <x v="24"/>
    <x v="0"/>
    <x v="7"/>
    <x v="22"/>
    <x v="24"/>
    <x v="14"/>
    <x v="0"/>
    <x v="23"/>
    <x v="7"/>
    <x v="0"/>
    <x v="21"/>
    <x v="6"/>
    <x v="6"/>
    <x v="0"/>
    <x v="7"/>
  </r>
  <r>
    <x v="6"/>
    <x v="1"/>
    <x v="0"/>
    <x v="4"/>
    <x v="6"/>
    <x v="3"/>
    <x v="13"/>
    <x v="4"/>
    <x v="11"/>
    <x v="0"/>
    <x v="14"/>
    <x v="9"/>
    <x v="0"/>
    <x v="22"/>
    <x v="25"/>
    <x v="17"/>
    <x v="0"/>
    <x v="0"/>
    <x v="0"/>
    <x v="23"/>
    <x v="25"/>
    <x v="0"/>
    <x v="2"/>
    <x v="23"/>
    <x v="25"/>
    <x v="15"/>
    <x v="0"/>
    <x v="24"/>
    <x v="7"/>
    <x v="0"/>
    <x v="22"/>
    <x v="6"/>
    <x v="6"/>
    <x v="0"/>
    <x v="7"/>
  </r>
  <r>
    <x v="6"/>
    <x v="1"/>
    <x v="0"/>
    <x v="4"/>
    <x v="6"/>
    <x v="3"/>
    <x v="0"/>
    <x v="5"/>
    <x v="3"/>
    <x v="0"/>
    <x v="15"/>
    <x v="9"/>
    <x v="0"/>
    <x v="23"/>
    <x v="26"/>
    <x v="18"/>
    <x v="0"/>
    <x v="0"/>
    <x v="0"/>
    <x v="24"/>
    <x v="26"/>
    <x v="0"/>
    <x v="2"/>
    <x v="24"/>
    <x v="26"/>
    <x v="12"/>
    <x v="0"/>
    <x v="25"/>
    <x v="7"/>
    <x v="0"/>
    <x v="23"/>
    <x v="6"/>
    <x v="6"/>
    <x v="0"/>
    <x v="7"/>
  </r>
  <r>
    <x v="6"/>
    <x v="1"/>
    <x v="0"/>
    <x v="4"/>
    <x v="6"/>
    <x v="3"/>
    <x v="14"/>
    <x v="6"/>
    <x v="3"/>
    <x v="0"/>
    <x v="15"/>
    <x v="9"/>
    <x v="0"/>
    <x v="24"/>
    <x v="27"/>
    <x v="19"/>
    <x v="0"/>
    <x v="0"/>
    <x v="0"/>
    <x v="25"/>
    <x v="27"/>
    <x v="0"/>
    <x v="2"/>
    <x v="25"/>
    <x v="27"/>
    <x v="12"/>
    <x v="0"/>
    <x v="26"/>
    <x v="7"/>
    <x v="0"/>
    <x v="24"/>
    <x v="6"/>
    <x v="6"/>
    <x v="0"/>
    <x v="7"/>
  </r>
  <r>
    <x v="7"/>
    <x v="8"/>
    <x v="1"/>
    <x v="5"/>
    <x v="7"/>
    <x v="1"/>
    <x v="4"/>
    <x v="0"/>
    <x v="12"/>
    <x v="4"/>
    <x v="8"/>
    <x v="5"/>
    <x v="0"/>
    <x v="25"/>
    <x v="28"/>
    <x v="20"/>
    <x v="0"/>
    <x v="0"/>
    <x v="0"/>
    <x v="26"/>
    <x v="28"/>
    <x v="0"/>
    <x v="2"/>
    <x v="26"/>
    <x v="28"/>
    <x v="16"/>
    <x v="0"/>
    <x v="27"/>
    <x v="8"/>
    <x v="0"/>
    <x v="10"/>
    <x v="2"/>
    <x v="7"/>
    <x v="0"/>
    <x v="8"/>
  </r>
  <r>
    <x v="7"/>
    <x v="1"/>
    <x v="1"/>
    <x v="5"/>
    <x v="7"/>
    <x v="1"/>
    <x v="0"/>
    <x v="1"/>
    <x v="13"/>
    <x v="4"/>
    <x v="16"/>
    <x v="6"/>
    <x v="0"/>
    <x v="26"/>
    <x v="29"/>
    <x v="21"/>
    <x v="0"/>
    <x v="0"/>
    <x v="0"/>
    <x v="27"/>
    <x v="29"/>
    <x v="0"/>
    <x v="2"/>
    <x v="27"/>
    <x v="29"/>
    <x v="17"/>
    <x v="0"/>
    <x v="28"/>
    <x v="8"/>
    <x v="0"/>
    <x v="10"/>
    <x v="2"/>
    <x v="7"/>
    <x v="0"/>
    <x v="8"/>
  </r>
  <r>
    <x v="7"/>
    <x v="1"/>
    <x v="1"/>
    <x v="5"/>
    <x v="7"/>
    <x v="1"/>
    <x v="2"/>
    <x v="2"/>
    <x v="13"/>
    <x v="4"/>
    <x v="16"/>
    <x v="6"/>
    <x v="0"/>
    <x v="26"/>
    <x v="29"/>
    <x v="21"/>
    <x v="0"/>
    <x v="0"/>
    <x v="0"/>
    <x v="27"/>
    <x v="29"/>
    <x v="0"/>
    <x v="2"/>
    <x v="27"/>
    <x v="29"/>
    <x v="17"/>
    <x v="0"/>
    <x v="28"/>
    <x v="8"/>
    <x v="0"/>
    <x v="10"/>
    <x v="2"/>
    <x v="7"/>
    <x v="0"/>
    <x v="8"/>
  </r>
  <r>
    <x v="7"/>
    <x v="1"/>
    <x v="1"/>
    <x v="5"/>
    <x v="7"/>
    <x v="1"/>
    <x v="0"/>
    <x v="3"/>
    <x v="13"/>
    <x v="4"/>
    <x v="16"/>
    <x v="5"/>
    <x v="0"/>
    <x v="27"/>
    <x v="30"/>
    <x v="22"/>
    <x v="0"/>
    <x v="0"/>
    <x v="0"/>
    <x v="28"/>
    <x v="30"/>
    <x v="0"/>
    <x v="2"/>
    <x v="28"/>
    <x v="30"/>
    <x v="18"/>
    <x v="0"/>
    <x v="29"/>
    <x v="8"/>
    <x v="0"/>
    <x v="10"/>
    <x v="2"/>
    <x v="7"/>
    <x v="0"/>
    <x v="8"/>
  </r>
  <r>
    <x v="7"/>
    <x v="1"/>
    <x v="1"/>
    <x v="5"/>
    <x v="7"/>
    <x v="1"/>
    <x v="4"/>
    <x v="4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10"/>
    <x v="2"/>
    <x v="7"/>
    <x v="0"/>
    <x v="8"/>
  </r>
  <r>
    <x v="7"/>
    <x v="1"/>
    <x v="1"/>
    <x v="5"/>
    <x v="7"/>
    <x v="1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10"/>
    <x v="2"/>
    <x v="7"/>
    <x v="0"/>
    <x v="8"/>
  </r>
  <r>
    <x v="7"/>
    <x v="1"/>
    <x v="1"/>
    <x v="5"/>
    <x v="7"/>
    <x v="1"/>
    <x v="15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10"/>
    <x v="2"/>
    <x v="7"/>
    <x v="0"/>
    <x v="8"/>
  </r>
  <r>
    <x v="8"/>
    <x v="9"/>
    <x v="0"/>
    <x v="1"/>
    <x v="8"/>
    <x v="4"/>
    <x v="16"/>
    <x v="0"/>
    <x v="10"/>
    <x v="6"/>
    <x v="12"/>
    <x v="12"/>
    <x v="0"/>
    <x v="28"/>
    <x v="31"/>
    <x v="23"/>
    <x v="0"/>
    <x v="0"/>
    <x v="0"/>
    <x v="29"/>
    <x v="31"/>
    <x v="0"/>
    <x v="8"/>
    <x v="29"/>
    <x v="31"/>
    <x v="19"/>
    <x v="0"/>
    <x v="30"/>
    <x v="9"/>
    <x v="0"/>
    <x v="25"/>
    <x v="7"/>
    <x v="8"/>
    <x v="1"/>
    <x v="9"/>
  </r>
  <r>
    <x v="8"/>
    <x v="1"/>
    <x v="0"/>
    <x v="1"/>
    <x v="8"/>
    <x v="4"/>
    <x v="0"/>
    <x v="1"/>
    <x v="10"/>
    <x v="4"/>
    <x v="12"/>
    <x v="12"/>
    <x v="0"/>
    <x v="28"/>
    <x v="31"/>
    <x v="23"/>
    <x v="0"/>
    <x v="0"/>
    <x v="0"/>
    <x v="29"/>
    <x v="31"/>
    <x v="0"/>
    <x v="9"/>
    <x v="30"/>
    <x v="32"/>
    <x v="19"/>
    <x v="0"/>
    <x v="30"/>
    <x v="9"/>
    <x v="0"/>
    <x v="25"/>
    <x v="7"/>
    <x v="8"/>
    <x v="1"/>
    <x v="9"/>
  </r>
  <r>
    <x v="8"/>
    <x v="1"/>
    <x v="0"/>
    <x v="1"/>
    <x v="8"/>
    <x v="4"/>
    <x v="2"/>
    <x v="2"/>
    <x v="10"/>
    <x v="2"/>
    <x v="12"/>
    <x v="13"/>
    <x v="0"/>
    <x v="29"/>
    <x v="32"/>
    <x v="24"/>
    <x v="0"/>
    <x v="0"/>
    <x v="0"/>
    <x v="30"/>
    <x v="32"/>
    <x v="0"/>
    <x v="10"/>
    <x v="31"/>
    <x v="33"/>
    <x v="20"/>
    <x v="0"/>
    <x v="31"/>
    <x v="9"/>
    <x v="0"/>
    <x v="26"/>
    <x v="7"/>
    <x v="8"/>
    <x v="1"/>
    <x v="9"/>
  </r>
  <r>
    <x v="8"/>
    <x v="1"/>
    <x v="0"/>
    <x v="1"/>
    <x v="8"/>
    <x v="4"/>
    <x v="0"/>
    <x v="3"/>
    <x v="11"/>
    <x v="4"/>
    <x v="14"/>
    <x v="13"/>
    <x v="0"/>
    <x v="30"/>
    <x v="33"/>
    <x v="25"/>
    <x v="0"/>
    <x v="0"/>
    <x v="0"/>
    <x v="31"/>
    <x v="33"/>
    <x v="0"/>
    <x v="2"/>
    <x v="32"/>
    <x v="34"/>
    <x v="21"/>
    <x v="0"/>
    <x v="32"/>
    <x v="9"/>
    <x v="0"/>
    <x v="27"/>
    <x v="7"/>
    <x v="8"/>
    <x v="1"/>
    <x v="9"/>
  </r>
  <r>
    <x v="8"/>
    <x v="1"/>
    <x v="0"/>
    <x v="1"/>
    <x v="8"/>
    <x v="4"/>
    <x v="17"/>
    <x v="4"/>
    <x v="10"/>
    <x v="6"/>
    <x v="12"/>
    <x v="13"/>
    <x v="0"/>
    <x v="31"/>
    <x v="34"/>
    <x v="26"/>
    <x v="0"/>
    <x v="0"/>
    <x v="0"/>
    <x v="32"/>
    <x v="34"/>
    <x v="0"/>
    <x v="10"/>
    <x v="33"/>
    <x v="35"/>
    <x v="20"/>
    <x v="0"/>
    <x v="33"/>
    <x v="9"/>
    <x v="0"/>
    <x v="28"/>
    <x v="7"/>
    <x v="8"/>
    <x v="1"/>
    <x v="9"/>
  </r>
  <r>
    <x v="8"/>
    <x v="1"/>
    <x v="0"/>
    <x v="1"/>
    <x v="8"/>
    <x v="4"/>
    <x v="0"/>
    <x v="5"/>
    <x v="10"/>
    <x v="0"/>
    <x v="12"/>
    <x v="13"/>
    <x v="0"/>
    <x v="32"/>
    <x v="35"/>
    <x v="27"/>
    <x v="0"/>
    <x v="0"/>
    <x v="0"/>
    <x v="33"/>
    <x v="35"/>
    <x v="0"/>
    <x v="2"/>
    <x v="34"/>
    <x v="36"/>
    <x v="20"/>
    <x v="0"/>
    <x v="34"/>
    <x v="9"/>
    <x v="0"/>
    <x v="29"/>
    <x v="7"/>
    <x v="8"/>
    <x v="1"/>
    <x v="9"/>
  </r>
  <r>
    <x v="8"/>
    <x v="1"/>
    <x v="0"/>
    <x v="1"/>
    <x v="8"/>
    <x v="4"/>
    <x v="18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7"/>
    <x v="8"/>
    <x v="1"/>
    <x v="9"/>
  </r>
  <r>
    <x v="9"/>
    <x v="10"/>
    <x v="0"/>
    <x v="5"/>
    <x v="9"/>
    <x v="4"/>
    <x v="19"/>
    <x v="0"/>
    <x v="14"/>
    <x v="6"/>
    <x v="17"/>
    <x v="14"/>
    <x v="0"/>
    <x v="33"/>
    <x v="36"/>
    <x v="28"/>
    <x v="0"/>
    <x v="0"/>
    <x v="0"/>
    <x v="34"/>
    <x v="36"/>
    <x v="0"/>
    <x v="11"/>
    <x v="35"/>
    <x v="37"/>
    <x v="22"/>
    <x v="0"/>
    <x v="35"/>
    <x v="10"/>
    <x v="0"/>
    <x v="30"/>
    <x v="8"/>
    <x v="9"/>
    <x v="1"/>
    <x v="10"/>
  </r>
  <r>
    <x v="9"/>
    <x v="1"/>
    <x v="0"/>
    <x v="5"/>
    <x v="9"/>
    <x v="4"/>
    <x v="0"/>
    <x v="1"/>
    <x v="14"/>
    <x v="4"/>
    <x v="17"/>
    <x v="14"/>
    <x v="0"/>
    <x v="33"/>
    <x v="36"/>
    <x v="28"/>
    <x v="0"/>
    <x v="0"/>
    <x v="0"/>
    <x v="34"/>
    <x v="36"/>
    <x v="0"/>
    <x v="11"/>
    <x v="35"/>
    <x v="37"/>
    <x v="22"/>
    <x v="0"/>
    <x v="35"/>
    <x v="10"/>
    <x v="0"/>
    <x v="30"/>
    <x v="8"/>
    <x v="9"/>
    <x v="1"/>
    <x v="10"/>
  </r>
  <r>
    <x v="9"/>
    <x v="1"/>
    <x v="0"/>
    <x v="5"/>
    <x v="9"/>
    <x v="4"/>
    <x v="2"/>
    <x v="2"/>
    <x v="11"/>
    <x v="2"/>
    <x v="14"/>
    <x v="15"/>
    <x v="0"/>
    <x v="34"/>
    <x v="37"/>
    <x v="29"/>
    <x v="0"/>
    <x v="0"/>
    <x v="0"/>
    <x v="35"/>
    <x v="37"/>
    <x v="0"/>
    <x v="2"/>
    <x v="36"/>
    <x v="38"/>
    <x v="23"/>
    <x v="0"/>
    <x v="36"/>
    <x v="10"/>
    <x v="0"/>
    <x v="31"/>
    <x v="8"/>
    <x v="9"/>
    <x v="1"/>
    <x v="10"/>
  </r>
  <r>
    <x v="9"/>
    <x v="1"/>
    <x v="0"/>
    <x v="5"/>
    <x v="9"/>
    <x v="4"/>
    <x v="0"/>
    <x v="3"/>
    <x v="15"/>
    <x v="4"/>
    <x v="18"/>
    <x v="15"/>
    <x v="0"/>
    <x v="35"/>
    <x v="38"/>
    <x v="30"/>
    <x v="0"/>
    <x v="0"/>
    <x v="0"/>
    <x v="36"/>
    <x v="38"/>
    <x v="0"/>
    <x v="2"/>
    <x v="37"/>
    <x v="39"/>
    <x v="24"/>
    <x v="0"/>
    <x v="37"/>
    <x v="10"/>
    <x v="0"/>
    <x v="32"/>
    <x v="8"/>
    <x v="9"/>
    <x v="1"/>
    <x v="10"/>
  </r>
  <r>
    <x v="9"/>
    <x v="1"/>
    <x v="0"/>
    <x v="5"/>
    <x v="9"/>
    <x v="4"/>
    <x v="19"/>
    <x v="4"/>
    <x v="5"/>
    <x v="6"/>
    <x v="4"/>
    <x v="15"/>
    <x v="0"/>
    <x v="36"/>
    <x v="39"/>
    <x v="31"/>
    <x v="0"/>
    <x v="0"/>
    <x v="0"/>
    <x v="37"/>
    <x v="39"/>
    <x v="0"/>
    <x v="12"/>
    <x v="38"/>
    <x v="40"/>
    <x v="25"/>
    <x v="0"/>
    <x v="38"/>
    <x v="10"/>
    <x v="0"/>
    <x v="33"/>
    <x v="8"/>
    <x v="9"/>
    <x v="1"/>
    <x v="10"/>
  </r>
  <r>
    <x v="9"/>
    <x v="1"/>
    <x v="0"/>
    <x v="5"/>
    <x v="9"/>
    <x v="4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8"/>
    <x v="9"/>
    <x v="1"/>
    <x v="10"/>
  </r>
  <r>
    <x v="9"/>
    <x v="1"/>
    <x v="0"/>
    <x v="5"/>
    <x v="9"/>
    <x v="4"/>
    <x v="20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8"/>
    <x v="9"/>
    <x v="1"/>
    <x v="10"/>
  </r>
  <r>
    <x v="10"/>
    <x v="11"/>
    <x v="0"/>
    <x v="1"/>
    <x v="10"/>
    <x v="5"/>
    <x v="16"/>
    <x v="0"/>
    <x v="5"/>
    <x v="3"/>
    <x v="4"/>
    <x v="1"/>
    <x v="0"/>
    <x v="37"/>
    <x v="40"/>
    <x v="13"/>
    <x v="0"/>
    <x v="0"/>
    <x v="0"/>
    <x v="38"/>
    <x v="40"/>
    <x v="0"/>
    <x v="2"/>
    <x v="39"/>
    <x v="41"/>
    <x v="26"/>
    <x v="0"/>
    <x v="39"/>
    <x v="11"/>
    <x v="0"/>
    <x v="34"/>
    <x v="9"/>
    <x v="10"/>
    <x v="0"/>
    <x v="3"/>
  </r>
  <r>
    <x v="10"/>
    <x v="1"/>
    <x v="0"/>
    <x v="1"/>
    <x v="10"/>
    <x v="5"/>
    <x v="0"/>
    <x v="1"/>
    <x v="5"/>
    <x v="3"/>
    <x v="4"/>
    <x v="1"/>
    <x v="0"/>
    <x v="37"/>
    <x v="40"/>
    <x v="13"/>
    <x v="0"/>
    <x v="0"/>
    <x v="0"/>
    <x v="38"/>
    <x v="40"/>
    <x v="0"/>
    <x v="2"/>
    <x v="39"/>
    <x v="41"/>
    <x v="26"/>
    <x v="0"/>
    <x v="39"/>
    <x v="11"/>
    <x v="0"/>
    <x v="34"/>
    <x v="9"/>
    <x v="10"/>
    <x v="0"/>
    <x v="3"/>
  </r>
  <r>
    <x v="10"/>
    <x v="1"/>
    <x v="0"/>
    <x v="1"/>
    <x v="10"/>
    <x v="5"/>
    <x v="2"/>
    <x v="2"/>
    <x v="5"/>
    <x v="2"/>
    <x v="4"/>
    <x v="16"/>
    <x v="0"/>
    <x v="38"/>
    <x v="41"/>
    <x v="32"/>
    <x v="0"/>
    <x v="0"/>
    <x v="0"/>
    <x v="39"/>
    <x v="41"/>
    <x v="0"/>
    <x v="2"/>
    <x v="40"/>
    <x v="42"/>
    <x v="27"/>
    <x v="0"/>
    <x v="40"/>
    <x v="11"/>
    <x v="0"/>
    <x v="35"/>
    <x v="9"/>
    <x v="10"/>
    <x v="0"/>
    <x v="3"/>
  </r>
  <r>
    <x v="10"/>
    <x v="1"/>
    <x v="0"/>
    <x v="1"/>
    <x v="10"/>
    <x v="5"/>
    <x v="0"/>
    <x v="3"/>
    <x v="5"/>
    <x v="3"/>
    <x v="4"/>
    <x v="16"/>
    <x v="0"/>
    <x v="38"/>
    <x v="41"/>
    <x v="32"/>
    <x v="0"/>
    <x v="0"/>
    <x v="0"/>
    <x v="39"/>
    <x v="41"/>
    <x v="0"/>
    <x v="2"/>
    <x v="40"/>
    <x v="42"/>
    <x v="27"/>
    <x v="0"/>
    <x v="40"/>
    <x v="11"/>
    <x v="0"/>
    <x v="35"/>
    <x v="9"/>
    <x v="10"/>
    <x v="0"/>
    <x v="3"/>
  </r>
  <r>
    <x v="10"/>
    <x v="1"/>
    <x v="0"/>
    <x v="1"/>
    <x v="10"/>
    <x v="5"/>
    <x v="21"/>
    <x v="4"/>
    <x v="11"/>
    <x v="3"/>
    <x v="14"/>
    <x v="0"/>
    <x v="0"/>
    <x v="39"/>
    <x v="42"/>
    <x v="33"/>
    <x v="0"/>
    <x v="0"/>
    <x v="0"/>
    <x v="40"/>
    <x v="42"/>
    <x v="0"/>
    <x v="2"/>
    <x v="41"/>
    <x v="43"/>
    <x v="28"/>
    <x v="0"/>
    <x v="41"/>
    <x v="11"/>
    <x v="0"/>
    <x v="36"/>
    <x v="9"/>
    <x v="10"/>
    <x v="0"/>
    <x v="3"/>
  </r>
  <r>
    <x v="10"/>
    <x v="1"/>
    <x v="0"/>
    <x v="1"/>
    <x v="10"/>
    <x v="5"/>
    <x v="0"/>
    <x v="5"/>
    <x v="5"/>
    <x v="0"/>
    <x v="4"/>
    <x v="1"/>
    <x v="0"/>
    <x v="40"/>
    <x v="43"/>
    <x v="18"/>
    <x v="0"/>
    <x v="0"/>
    <x v="0"/>
    <x v="41"/>
    <x v="43"/>
    <x v="0"/>
    <x v="2"/>
    <x v="42"/>
    <x v="44"/>
    <x v="26"/>
    <x v="0"/>
    <x v="42"/>
    <x v="11"/>
    <x v="0"/>
    <x v="37"/>
    <x v="9"/>
    <x v="10"/>
    <x v="0"/>
    <x v="3"/>
  </r>
  <r>
    <x v="10"/>
    <x v="1"/>
    <x v="0"/>
    <x v="1"/>
    <x v="10"/>
    <x v="5"/>
    <x v="22"/>
    <x v="6"/>
    <x v="5"/>
    <x v="0"/>
    <x v="4"/>
    <x v="1"/>
    <x v="0"/>
    <x v="40"/>
    <x v="43"/>
    <x v="18"/>
    <x v="0"/>
    <x v="0"/>
    <x v="0"/>
    <x v="41"/>
    <x v="43"/>
    <x v="0"/>
    <x v="2"/>
    <x v="42"/>
    <x v="44"/>
    <x v="26"/>
    <x v="0"/>
    <x v="42"/>
    <x v="11"/>
    <x v="0"/>
    <x v="37"/>
    <x v="9"/>
    <x v="10"/>
    <x v="0"/>
    <x v="3"/>
  </r>
  <r>
    <x v="11"/>
    <x v="12"/>
    <x v="0"/>
    <x v="5"/>
    <x v="11"/>
    <x v="4"/>
    <x v="12"/>
    <x v="0"/>
    <x v="16"/>
    <x v="3"/>
    <x v="19"/>
    <x v="17"/>
    <x v="0"/>
    <x v="41"/>
    <x v="44"/>
    <x v="31"/>
    <x v="0"/>
    <x v="0"/>
    <x v="0"/>
    <x v="42"/>
    <x v="44"/>
    <x v="0"/>
    <x v="13"/>
    <x v="43"/>
    <x v="45"/>
    <x v="29"/>
    <x v="0"/>
    <x v="38"/>
    <x v="12"/>
    <x v="0"/>
    <x v="38"/>
    <x v="10"/>
    <x v="11"/>
    <x v="1"/>
    <x v="11"/>
  </r>
  <r>
    <x v="11"/>
    <x v="1"/>
    <x v="0"/>
    <x v="5"/>
    <x v="11"/>
    <x v="4"/>
    <x v="0"/>
    <x v="1"/>
    <x v="16"/>
    <x v="3"/>
    <x v="19"/>
    <x v="17"/>
    <x v="0"/>
    <x v="41"/>
    <x v="44"/>
    <x v="31"/>
    <x v="0"/>
    <x v="0"/>
    <x v="0"/>
    <x v="42"/>
    <x v="44"/>
    <x v="0"/>
    <x v="13"/>
    <x v="43"/>
    <x v="45"/>
    <x v="29"/>
    <x v="0"/>
    <x v="38"/>
    <x v="12"/>
    <x v="0"/>
    <x v="38"/>
    <x v="10"/>
    <x v="11"/>
    <x v="1"/>
    <x v="11"/>
  </r>
  <r>
    <x v="11"/>
    <x v="1"/>
    <x v="0"/>
    <x v="5"/>
    <x v="11"/>
    <x v="4"/>
    <x v="2"/>
    <x v="2"/>
    <x v="11"/>
    <x v="2"/>
    <x v="14"/>
    <x v="15"/>
    <x v="0"/>
    <x v="42"/>
    <x v="45"/>
    <x v="34"/>
    <x v="0"/>
    <x v="0"/>
    <x v="0"/>
    <x v="43"/>
    <x v="45"/>
    <x v="0"/>
    <x v="2"/>
    <x v="44"/>
    <x v="46"/>
    <x v="23"/>
    <x v="0"/>
    <x v="43"/>
    <x v="12"/>
    <x v="0"/>
    <x v="39"/>
    <x v="10"/>
    <x v="11"/>
    <x v="1"/>
    <x v="11"/>
  </r>
  <r>
    <x v="11"/>
    <x v="1"/>
    <x v="0"/>
    <x v="5"/>
    <x v="11"/>
    <x v="4"/>
    <x v="0"/>
    <x v="3"/>
    <x v="16"/>
    <x v="3"/>
    <x v="19"/>
    <x v="15"/>
    <x v="0"/>
    <x v="43"/>
    <x v="46"/>
    <x v="26"/>
    <x v="0"/>
    <x v="0"/>
    <x v="0"/>
    <x v="44"/>
    <x v="46"/>
    <x v="0"/>
    <x v="14"/>
    <x v="45"/>
    <x v="47"/>
    <x v="30"/>
    <x v="0"/>
    <x v="44"/>
    <x v="12"/>
    <x v="0"/>
    <x v="40"/>
    <x v="10"/>
    <x v="11"/>
    <x v="1"/>
    <x v="11"/>
  </r>
  <r>
    <x v="11"/>
    <x v="1"/>
    <x v="0"/>
    <x v="5"/>
    <x v="11"/>
    <x v="4"/>
    <x v="21"/>
    <x v="4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0"/>
    <x v="11"/>
    <x v="1"/>
    <x v="11"/>
  </r>
  <r>
    <x v="11"/>
    <x v="1"/>
    <x v="0"/>
    <x v="5"/>
    <x v="11"/>
    <x v="4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0"/>
    <x v="11"/>
    <x v="1"/>
    <x v="11"/>
  </r>
  <r>
    <x v="11"/>
    <x v="1"/>
    <x v="0"/>
    <x v="5"/>
    <x v="11"/>
    <x v="4"/>
    <x v="23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0"/>
    <x v="11"/>
    <x v="1"/>
    <x v="11"/>
  </r>
  <r>
    <x v="12"/>
    <x v="13"/>
    <x v="0"/>
    <x v="1"/>
    <x v="12"/>
    <x v="6"/>
    <x v="12"/>
    <x v="0"/>
    <x v="10"/>
    <x v="3"/>
    <x v="20"/>
    <x v="14"/>
    <x v="0"/>
    <x v="44"/>
    <x v="47"/>
    <x v="35"/>
    <x v="0"/>
    <x v="0"/>
    <x v="0"/>
    <x v="45"/>
    <x v="47"/>
    <x v="0"/>
    <x v="2"/>
    <x v="46"/>
    <x v="48"/>
    <x v="29"/>
    <x v="0"/>
    <x v="45"/>
    <x v="13"/>
    <x v="0"/>
    <x v="41"/>
    <x v="11"/>
    <x v="12"/>
    <x v="1"/>
    <x v="12"/>
  </r>
  <r>
    <x v="12"/>
    <x v="1"/>
    <x v="0"/>
    <x v="1"/>
    <x v="12"/>
    <x v="6"/>
    <x v="0"/>
    <x v="1"/>
    <x v="10"/>
    <x v="3"/>
    <x v="20"/>
    <x v="14"/>
    <x v="0"/>
    <x v="44"/>
    <x v="47"/>
    <x v="35"/>
    <x v="0"/>
    <x v="0"/>
    <x v="0"/>
    <x v="45"/>
    <x v="47"/>
    <x v="0"/>
    <x v="2"/>
    <x v="46"/>
    <x v="48"/>
    <x v="29"/>
    <x v="0"/>
    <x v="45"/>
    <x v="13"/>
    <x v="0"/>
    <x v="41"/>
    <x v="11"/>
    <x v="12"/>
    <x v="1"/>
    <x v="12"/>
  </r>
  <r>
    <x v="12"/>
    <x v="1"/>
    <x v="0"/>
    <x v="1"/>
    <x v="12"/>
    <x v="6"/>
    <x v="2"/>
    <x v="2"/>
    <x v="9"/>
    <x v="2"/>
    <x v="11"/>
    <x v="15"/>
    <x v="0"/>
    <x v="45"/>
    <x v="48"/>
    <x v="36"/>
    <x v="0"/>
    <x v="0"/>
    <x v="0"/>
    <x v="46"/>
    <x v="48"/>
    <x v="0"/>
    <x v="2"/>
    <x v="47"/>
    <x v="49"/>
    <x v="31"/>
    <x v="0"/>
    <x v="46"/>
    <x v="13"/>
    <x v="0"/>
    <x v="42"/>
    <x v="11"/>
    <x v="12"/>
    <x v="1"/>
    <x v="12"/>
  </r>
  <r>
    <x v="12"/>
    <x v="1"/>
    <x v="0"/>
    <x v="1"/>
    <x v="12"/>
    <x v="6"/>
    <x v="0"/>
    <x v="3"/>
    <x v="10"/>
    <x v="2"/>
    <x v="20"/>
    <x v="15"/>
    <x v="0"/>
    <x v="46"/>
    <x v="49"/>
    <x v="13"/>
    <x v="0"/>
    <x v="0"/>
    <x v="0"/>
    <x v="47"/>
    <x v="49"/>
    <x v="0"/>
    <x v="2"/>
    <x v="48"/>
    <x v="50"/>
    <x v="32"/>
    <x v="0"/>
    <x v="39"/>
    <x v="13"/>
    <x v="0"/>
    <x v="43"/>
    <x v="11"/>
    <x v="12"/>
    <x v="1"/>
    <x v="12"/>
  </r>
  <r>
    <x v="12"/>
    <x v="1"/>
    <x v="0"/>
    <x v="1"/>
    <x v="12"/>
    <x v="6"/>
    <x v="24"/>
    <x v="4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1"/>
    <x v="12"/>
    <x v="1"/>
    <x v="12"/>
  </r>
  <r>
    <x v="12"/>
    <x v="1"/>
    <x v="0"/>
    <x v="1"/>
    <x v="12"/>
    <x v="6"/>
    <x v="0"/>
    <x v="5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1"/>
    <x v="12"/>
    <x v="1"/>
    <x v="12"/>
  </r>
  <r>
    <x v="12"/>
    <x v="1"/>
    <x v="0"/>
    <x v="1"/>
    <x v="12"/>
    <x v="6"/>
    <x v="25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1"/>
    <x v="12"/>
    <x v="1"/>
    <x v="12"/>
  </r>
  <r>
    <x v="13"/>
    <x v="14"/>
    <x v="0"/>
    <x v="5"/>
    <x v="13"/>
    <x v="5"/>
    <x v="26"/>
    <x v="0"/>
    <x v="10"/>
    <x v="3"/>
    <x v="20"/>
    <x v="17"/>
    <x v="0"/>
    <x v="47"/>
    <x v="50"/>
    <x v="13"/>
    <x v="0"/>
    <x v="0"/>
    <x v="0"/>
    <x v="48"/>
    <x v="50"/>
    <x v="0"/>
    <x v="2"/>
    <x v="49"/>
    <x v="51"/>
    <x v="33"/>
    <x v="0"/>
    <x v="47"/>
    <x v="14"/>
    <x v="0"/>
    <x v="44"/>
    <x v="12"/>
    <x v="13"/>
    <x v="1"/>
    <x v="2"/>
  </r>
  <r>
    <x v="13"/>
    <x v="1"/>
    <x v="0"/>
    <x v="5"/>
    <x v="13"/>
    <x v="5"/>
    <x v="0"/>
    <x v="1"/>
    <x v="10"/>
    <x v="3"/>
    <x v="20"/>
    <x v="17"/>
    <x v="0"/>
    <x v="47"/>
    <x v="50"/>
    <x v="13"/>
    <x v="0"/>
    <x v="0"/>
    <x v="0"/>
    <x v="48"/>
    <x v="50"/>
    <x v="0"/>
    <x v="2"/>
    <x v="49"/>
    <x v="51"/>
    <x v="33"/>
    <x v="0"/>
    <x v="47"/>
    <x v="14"/>
    <x v="0"/>
    <x v="44"/>
    <x v="12"/>
    <x v="13"/>
    <x v="1"/>
    <x v="2"/>
  </r>
  <r>
    <x v="13"/>
    <x v="1"/>
    <x v="0"/>
    <x v="5"/>
    <x v="13"/>
    <x v="5"/>
    <x v="2"/>
    <x v="2"/>
    <x v="11"/>
    <x v="2"/>
    <x v="14"/>
    <x v="15"/>
    <x v="0"/>
    <x v="48"/>
    <x v="51"/>
    <x v="37"/>
    <x v="0"/>
    <x v="0"/>
    <x v="0"/>
    <x v="49"/>
    <x v="51"/>
    <x v="0"/>
    <x v="2"/>
    <x v="50"/>
    <x v="52"/>
    <x v="23"/>
    <x v="0"/>
    <x v="48"/>
    <x v="14"/>
    <x v="0"/>
    <x v="45"/>
    <x v="12"/>
    <x v="13"/>
    <x v="1"/>
    <x v="2"/>
  </r>
  <r>
    <x v="13"/>
    <x v="1"/>
    <x v="0"/>
    <x v="5"/>
    <x v="13"/>
    <x v="5"/>
    <x v="0"/>
    <x v="3"/>
    <x v="10"/>
    <x v="3"/>
    <x v="20"/>
    <x v="15"/>
    <x v="0"/>
    <x v="49"/>
    <x v="52"/>
    <x v="35"/>
    <x v="0"/>
    <x v="0"/>
    <x v="0"/>
    <x v="50"/>
    <x v="52"/>
    <x v="0"/>
    <x v="2"/>
    <x v="51"/>
    <x v="53"/>
    <x v="32"/>
    <x v="0"/>
    <x v="49"/>
    <x v="14"/>
    <x v="0"/>
    <x v="46"/>
    <x v="12"/>
    <x v="13"/>
    <x v="1"/>
    <x v="2"/>
  </r>
  <r>
    <x v="13"/>
    <x v="1"/>
    <x v="0"/>
    <x v="5"/>
    <x v="13"/>
    <x v="5"/>
    <x v="26"/>
    <x v="4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2"/>
    <x v="13"/>
    <x v="1"/>
    <x v="2"/>
  </r>
  <r>
    <x v="13"/>
    <x v="1"/>
    <x v="0"/>
    <x v="5"/>
    <x v="13"/>
    <x v="5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2"/>
    <x v="13"/>
    <x v="1"/>
    <x v="2"/>
  </r>
  <r>
    <x v="13"/>
    <x v="1"/>
    <x v="0"/>
    <x v="5"/>
    <x v="13"/>
    <x v="5"/>
    <x v="27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2"/>
    <x v="13"/>
    <x v="1"/>
    <x v="2"/>
  </r>
  <r>
    <x v="14"/>
    <x v="15"/>
    <x v="0"/>
    <x v="5"/>
    <x v="14"/>
    <x v="7"/>
    <x v="16"/>
    <x v="0"/>
    <x v="10"/>
    <x v="3"/>
    <x v="20"/>
    <x v="1"/>
    <x v="0"/>
    <x v="50"/>
    <x v="53"/>
    <x v="38"/>
    <x v="0"/>
    <x v="0"/>
    <x v="0"/>
    <x v="51"/>
    <x v="53"/>
    <x v="0"/>
    <x v="2"/>
    <x v="52"/>
    <x v="54"/>
    <x v="34"/>
    <x v="0"/>
    <x v="50"/>
    <x v="15"/>
    <x v="0"/>
    <x v="47"/>
    <x v="13"/>
    <x v="14"/>
    <x v="1"/>
    <x v="2"/>
  </r>
  <r>
    <x v="14"/>
    <x v="1"/>
    <x v="0"/>
    <x v="5"/>
    <x v="14"/>
    <x v="7"/>
    <x v="0"/>
    <x v="1"/>
    <x v="10"/>
    <x v="3"/>
    <x v="20"/>
    <x v="1"/>
    <x v="0"/>
    <x v="50"/>
    <x v="53"/>
    <x v="38"/>
    <x v="0"/>
    <x v="0"/>
    <x v="0"/>
    <x v="51"/>
    <x v="53"/>
    <x v="0"/>
    <x v="2"/>
    <x v="52"/>
    <x v="54"/>
    <x v="34"/>
    <x v="0"/>
    <x v="50"/>
    <x v="15"/>
    <x v="0"/>
    <x v="47"/>
    <x v="13"/>
    <x v="14"/>
    <x v="1"/>
    <x v="13"/>
  </r>
  <r>
    <x v="14"/>
    <x v="1"/>
    <x v="0"/>
    <x v="5"/>
    <x v="14"/>
    <x v="7"/>
    <x v="2"/>
    <x v="2"/>
    <x v="10"/>
    <x v="2"/>
    <x v="20"/>
    <x v="0"/>
    <x v="0"/>
    <x v="51"/>
    <x v="54"/>
    <x v="35"/>
    <x v="0"/>
    <x v="0"/>
    <x v="0"/>
    <x v="52"/>
    <x v="54"/>
    <x v="1"/>
    <x v="2"/>
    <x v="53"/>
    <x v="55"/>
    <x v="35"/>
    <x v="0"/>
    <x v="49"/>
    <x v="15"/>
    <x v="0"/>
    <x v="48"/>
    <x v="13"/>
    <x v="14"/>
    <x v="1"/>
    <x v="13"/>
  </r>
  <r>
    <x v="14"/>
    <x v="1"/>
    <x v="0"/>
    <x v="5"/>
    <x v="14"/>
    <x v="7"/>
    <x v="0"/>
    <x v="3"/>
    <x v="11"/>
    <x v="3"/>
    <x v="14"/>
    <x v="0"/>
    <x v="0"/>
    <x v="52"/>
    <x v="55"/>
    <x v="39"/>
    <x v="0"/>
    <x v="0"/>
    <x v="0"/>
    <x v="53"/>
    <x v="55"/>
    <x v="0"/>
    <x v="2"/>
    <x v="54"/>
    <x v="56"/>
    <x v="28"/>
    <x v="0"/>
    <x v="51"/>
    <x v="15"/>
    <x v="0"/>
    <x v="49"/>
    <x v="13"/>
    <x v="14"/>
    <x v="1"/>
    <x v="13"/>
  </r>
  <r>
    <x v="14"/>
    <x v="1"/>
    <x v="0"/>
    <x v="5"/>
    <x v="14"/>
    <x v="7"/>
    <x v="17"/>
    <x v="4"/>
    <x v="10"/>
    <x v="0"/>
    <x v="20"/>
    <x v="0"/>
    <x v="0"/>
    <x v="53"/>
    <x v="56"/>
    <x v="40"/>
    <x v="0"/>
    <x v="0"/>
    <x v="0"/>
    <x v="54"/>
    <x v="56"/>
    <x v="2"/>
    <x v="2"/>
    <x v="55"/>
    <x v="57"/>
    <x v="35"/>
    <x v="0"/>
    <x v="31"/>
    <x v="15"/>
    <x v="0"/>
    <x v="50"/>
    <x v="13"/>
    <x v="14"/>
    <x v="1"/>
    <x v="13"/>
  </r>
  <r>
    <x v="14"/>
    <x v="1"/>
    <x v="0"/>
    <x v="5"/>
    <x v="14"/>
    <x v="7"/>
    <x v="0"/>
    <x v="5"/>
    <x v="10"/>
    <x v="0"/>
    <x v="20"/>
    <x v="0"/>
    <x v="0"/>
    <x v="54"/>
    <x v="57"/>
    <x v="30"/>
    <x v="0"/>
    <x v="0"/>
    <x v="0"/>
    <x v="55"/>
    <x v="57"/>
    <x v="3"/>
    <x v="2"/>
    <x v="56"/>
    <x v="58"/>
    <x v="35"/>
    <x v="0"/>
    <x v="37"/>
    <x v="15"/>
    <x v="0"/>
    <x v="51"/>
    <x v="13"/>
    <x v="14"/>
    <x v="1"/>
    <x v="13"/>
  </r>
  <r>
    <x v="14"/>
    <x v="1"/>
    <x v="0"/>
    <x v="5"/>
    <x v="14"/>
    <x v="7"/>
    <x v="28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3"/>
    <x v="14"/>
    <x v="1"/>
    <x v="13"/>
  </r>
  <r>
    <x v="15"/>
    <x v="16"/>
    <x v="0"/>
    <x v="6"/>
    <x v="13"/>
    <x v="8"/>
    <x v="29"/>
    <x v="0"/>
    <x v="10"/>
    <x v="3"/>
    <x v="20"/>
    <x v="17"/>
    <x v="0"/>
    <x v="47"/>
    <x v="58"/>
    <x v="13"/>
    <x v="0"/>
    <x v="0"/>
    <x v="0"/>
    <x v="56"/>
    <x v="58"/>
    <x v="0"/>
    <x v="2"/>
    <x v="57"/>
    <x v="59"/>
    <x v="33"/>
    <x v="0"/>
    <x v="52"/>
    <x v="16"/>
    <x v="0"/>
    <x v="52"/>
    <x v="13"/>
    <x v="15"/>
    <x v="1"/>
    <x v="14"/>
  </r>
  <r>
    <x v="15"/>
    <x v="1"/>
    <x v="0"/>
    <x v="6"/>
    <x v="13"/>
    <x v="8"/>
    <x v="0"/>
    <x v="1"/>
    <x v="10"/>
    <x v="3"/>
    <x v="20"/>
    <x v="17"/>
    <x v="0"/>
    <x v="47"/>
    <x v="58"/>
    <x v="13"/>
    <x v="0"/>
    <x v="0"/>
    <x v="0"/>
    <x v="56"/>
    <x v="58"/>
    <x v="0"/>
    <x v="15"/>
    <x v="58"/>
    <x v="60"/>
    <x v="33"/>
    <x v="0"/>
    <x v="52"/>
    <x v="16"/>
    <x v="0"/>
    <x v="52"/>
    <x v="13"/>
    <x v="15"/>
    <x v="1"/>
    <x v="15"/>
  </r>
  <r>
    <x v="15"/>
    <x v="1"/>
    <x v="0"/>
    <x v="6"/>
    <x v="13"/>
    <x v="8"/>
    <x v="2"/>
    <x v="2"/>
    <x v="17"/>
    <x v="2"/>
    <x v="14"/>
    <x v="15"/>
    <x v="0"/>
    <x v="55"/>
    <x v="59"/>
    <x v="37"/>
    <x v="0"/>
    <x v="0"/>
    <x v="0"/>
    <x v="57"/>
    <x v="59"/>
    <x v="0"/>
    <x v="2"/>
    <x v="59"/>
    <x v="61"/>
    <x v="36"/>
    <x v="0"/>
    <x v="53"/>
    <x v="16"/>
    <x v="0"/>
    <x v="53"/>
    <x v="13"/>
    <x v="15"/>
    <x v="1"/>
    <x v="15"/>
  </r>
  <r>
    <x v="15"/>
    <x v="1"/>
    <x v="0"/>
    <x v="6"/>
    <x v="13"/>
    <x v="8"/>
    <x v="0"/>
    <x v="3"/>
    <x v="10"/>
    <x v="3"/>
    <x v="20"/>
    <x v="15"/>
    <x v="0"/>
    <x v="49"/>
    <x v="60"/>
    <x v="35"/>
    <x v="0"/>
    <x v="0"/>
    <x v="0"/>
    <x v="58"/>
    <x v="60"/>
    <x v="0"/>
    <x v="9"/>
    <x v="60"/>
    <x v="62"/>
    <x v="32"/>
    <x v="0"/>
    <x v="54"/>
    <x v="16"/>
    <x v="0"/>
    <x v="54"/>
    <x v="13"/>
    <x v="15"/>
    <x v="1"/>
    <x v="15"/>
  </r>
  <r>
    <x v="15"/>
    <x v="1"/>
    <x v="0"/>
    <x v="6"/>
    <x v="13"/>
    <x v="8"/>
    <x v="29"/>
    <x v="4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3"/>
    <x v="15"/>
    <x v="1"/>
    <x v="15"/>
  </r>
  <r>
    <x v="15"/>
    <x v="1"/>
    <x v="0"/>
    <x v="6"/>
    <x v="13"/>
    <x v="8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3"/>
    <x v="15"/>
    <x v="1"/>
    <x v="15"/>
  </r>
  <r>
    <x v="15"/>
    <x v="1"/>
    <x v="0"/>
    <x v="6"/>
    <x v="13"/>
    <x v="8"/>
    <x v="25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3"/>
    <x v="15"/>
    <x v="1"/>
    <x v="15"/>
  </r>
  <r>
    <x v="16"/>
    <x v="17"/>
    <x v="0"/>
    <x v="5"/>
    <x v="15"/>
    <x v="9"/>
    <x v="30"/>
    <x v="0"/>
    <x v="10"/>
    <x v="3"/>
    <x v="20"/>
    <x v="13"/>
    <x v="0"/>
    <x v="56"/>
    <x v="61"/>
    <x v="35"/>
    <x v="0"/>
    <x v="0"/>
    <x v="0"/>
    <x v="59"/>
    <x v="61"/>
    <x v="0"/>
    <x v="2"/>
    <x v="61"/>
    <x v="63"/>
    <x v="20"/>
    <x v="0"/>
    <x v="49"/>
    <x v="17"/>
    <x v="0"/>
    <x v="55"/>
    <x v="14"/>
    <x v="16"/>
    <x v="0"/>
    <x v="16"/>
  </r>
  <r>
    <x v="16"/>
    <x v="1"/>
    <x v="0"/>
    <x v="5"/>
    <x v="15"/>
    <x v="9"/>
    <x v="0"/>
    <x v="1"/>
    <x v="10"/>
    <x v="3"/>
    <x v="20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4"/>
    <x v="16"/>
    <x v="0"/>
    <x v="16"/>
  </r>
  <r>
    <x v="16"/>
    <x v="1"/>
    <x v="0"/>
    <x v="5"/>
    <x v="15"/>
    <x v="9"/>
    <x v="2"/>
    <x v="2"/>
    <x v="11"/>
    <x v="3"/>
    <x v="14"/>
    <x v="18"/>
    <x v="0"/>
    <x v="57"/>
    <x v="62"/>
    <x v="41"/>
    <x v="0"/>
    <x v="0"/>
    <x v="0"/>
    <x v="60"/>
    <x v="62"/>
    <x v="0"/>
    <x v="2"/>
    <x v="62"/>
    <x v="64"/>
    <x v="37"/>
    <x v="0"/>
    <x v="55"/>
    <x v="17"/>
    <x v="0"/>
    <x v="56"/>
    <x v="14"/>
    <x v="16"/>
    <x v="0"/>
    <x v="16"/>
  </r>
  <r>
    <x v="16"/>
    <x v="1"/>
    <x v="0"/>
    <x v="5"/>
    <x v="15"/>
    <x v="9"/>
    <x v="0"/>
    <x v="3"/>
    <x v="11"/>
    <x v="2"/>
    <x v="14"/>
    <x v="18"/>
    <x v="0"/>
    <x v="57"/>
    <x v="62"/>
    <x v="41"/>
    <x v="0"/>
    <x v="0"/>
    <x v="0"/>
    <x v="60"/>
    <x v="62"/>
    <x v="0"/>
    <x v="2"/>
    <x v="62"/>
    <x v="64"/>
    <x v="37"/>
    <x v="0"/>
    <x v="55"/>
    <x v="17"/>
    <x v="0"/>
    <x v="56"/>
    <x v="14"/>
    <x v="16"/>
    <x v="0"/>
    <x v="16"/>
  </r>
  <r>
    <x v="16"/>
    <x v="1"/>
    <x v="0"/>
    <x v="5"/>
    <x v="15"/>
    <x v="9"/>
    <x v="31"/>
    <x v="4"/>
    <x v="10"/>
    <x v="4"/>
    <x v="20"/>
    <x v="13"/>
    <x v="0"/>
    <x v="56"/>
    <x v="61"/>
    <x v="35"/>
    <x v="0"/>
    <x v="0"/>
    <x v="0"/>
    <x v="59"/>
    <x v="61"/>
    <x v="0"/>
    <x v="2"/>
    <x v="61"/>
    <x v="63"/>
    <x v="20"/>
    <x v="0"/>
    <x v="49"/>
    <x v="17"/>
    <x v="0"/>
    <x v="55"/>
    <x v="14"/>
    <x v="16"/>
    <x v="0"/>
    <x v="16"/>
  </r>
  <r>
    <x v="16"/>
    <x v="1"/>
    <x v="0"/>
    <x v="5"/>
    <x v="15"/>
    <x v="9"/>
    <x v="0"/>
    <x v="5"/>
    <x v="10"/>
    <x v="4"/>
    <x v="20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4"/>
    <x v="16"/>
    <x v="0"/>
    <x v="16"/>
  </r>
  <r>
    <x v="16"/>
    <x v="1"/>
    <x v="0"/>
    <x v="5"/>
    <x v="15"/>
    <x v="9"/>
    <x v="25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4"/>
    <x v="16"/>
    <x v="0"/>
    <x v="16"/>
  </r>
  <r>
    <x v="17"/>
    <x v="18"/>
    <x v="0"/>
    <x v="5"/>
    <x v="16"/>
    <x v="10"/>
    <x v="26"/>
    <x v="0"/>
    <x v="16"/>
    <x v="0"/>
    <x v="19"/>
    <x v="19"/>
    <x v="0"/>
    <x v="58"/>
    <x v="63"/>
    <x v="26"/>
    <x v="0"/>
    <x v="0"/>
    <x v="0"/>
    <x v="61"/>
    <x v="63"/>
    <x v="0"/>
    <x v="2"/>
    <x v="63"/>
    <x v="65"/>
    <x v="38"/>
    <x v="0"/>
    <x v="44"/>
    <x v="18"/>
    <x v="0"/>
    <x v="57"/>
    <x v="15"/>
    <x v="17"/>
    <x v="1"/>
    <x v="17"/>
  </r>
  <r>
    <x v="17"/>
    <x v="1"/>
    <x v="0"/>
    <x v="5"/>
    <x v="16"/>
    <x v="10"/>
    <x v="0"/>
    <x v="1"/>
    <x v="16"/>
    <x v="0"/>
    <x v="19"/>
    <x v="19"/>
    <x v="0"/>
    <x v="58"/>
    <x v="63"/>
    <x v="26"/>
    <x v="0"/>
    <x v="0"/>
    <x v="0"/>
    <x v="61"/>
    <x v="63"/>
    <x v="0"/>
    <x v="2"/>
    <x v="63"/>
    <x v="65"/>
    <x v="38"/>
    <x v="0"/>
    <x v="44"/>
    <x v="18"/>
    <x v="0"/>
    <x v="57"/>
    <x v="15"/>
    <x v="17"/>
    <x v="1"/>
    <x v="17"/>
  </r>
  <r>
    <x v="17"/>
    <x v="1"/>
    <x v="0"/>
    <x v="5"/>
    <x v="16"/>
    <x v="10"/>
    <x v="2"/>
    <x v="2"/>
    <x v="11"/>
    <x v="0"/>
    <x v="14"/>
    <x v="13"/>
    <x v="0"/>
    <x v="59"/>
    <x v="64"/>
    <x v="42"/>
    <x v="0"/>
    <x v="0"/>
    <x v="0"/>
    <x v="62"/>
    <x v="64"/>
    <x v="0"/>
    <x v="2"/>
    <x v="64"/>
    <x v="66"/>
    <x v="21"/>
    <x v="0"/>
    <x v="56"/>
    <x v="18"/>
    <x v="0"/>
    <x v="58"/>
    <x v="15"/>
    <x v="17"/>
    <x v="1"/>
    <x v="17"/>
  </r>
  <r>
    <x v="17"/>
    <x v="1"/>
    <x v="0"/>
    <x v="5"/>
    <x v="16"/>
    <x v="10"/>
    <x v="0"/>
    <x v="3"/>
    <x v="16"/>
    <x v="0"/>
    <x v="19"/>
    <x v="13"/>
    <x v="0"/>
    <x v="60"/>
    <x v="65"/>
    <x v="30"/>
    <x v="0"/>
    <x v="0"/>
    <x v="0"/>
    <x v="63"/>
    <x v="65"/>
    <x v="0"/>
    <x v="2"/>
    <x v="65"/>
    <x v="67"/>
    <x v="39"/>
    <x v="0"/>
    <x v="37"/>
    <x v="18"/>
    <x v="0"/>
    <x v="59"/>
    <x v="15"/>
    <x v="17"/>
    <x v="1"/>
    <x v="17"/>
  </r>
  <r>
    <x v="17"/>
    <x v="1"/>
    <x v="0"/>
    <x v="5"/>
    <x v="16"/>
    <x v="10"/>
    <x v="26"/>
    <x v="4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5"/>
    <x v="17"/>
    <x v="1"/>
    <x v="17"/>
  </r>
  <r>
    <x v="17"/>
    <x v="1"/>
    <x v="0"/>
    <x v="5"/>
    <x v="16"/>
    <x v="10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5"/>
    <x v="17"/>
    <x v="1"/>
    <x v="17"/>
  </r>
  <r>
    <x v="17"/>
    <x v="1"/>
    <x v="0"/>
    <x v="5"/>
    <x v="16"/>
    <x v="10"/>
    <x v="32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5"/>
    <x v="17"/>
    <x v="1"/>
    <x v="17"/>
  </r>
  <r>
    <x v="18"/>
    <x v="19"/>
    <x v="0"/>
    <x v="5"/>
    <x v="17"/>
    <x v="11"/>
    <x v="33"/>
    <x v="0"/>
    <x v="15"/>
    <x v="0"/>
    <x v="18"/>
    <x v="14"/>
    <x v="0"/>
    <x v="61"/>
    <x v="66"/>
    <x v="43"/>
    <x v="0"/>
    <x v="0"/>
    <x v="0"/>
    <x v="64"/>
    <x v="66"/>
    <x v="0"/>
    <x v="16"/>
    <x v="66"/>
    <x v="68"/>
    <x v="40"/>
    <x v="0"/>
    <x v="57"/>
    <x v="19"/>
    <x v="0"/>
    <x v="60"/>
    <x v="16"/>
    <x v="18"/>
    <x v="0"/>
    <x v="18"/>
  </r>
  <r>
    <x v="18"/>
    <x v="1"/>
    <x v="0"/>
    <x v="5"/>
    <x v="17"/>
    <x v="11"/>
    <x v="0"/>
    <x v="1"/>
    <x v="3"/>
    <x v="0"/>
    <x v="21"/>
    <x v="14"/>
    <x v="0"/>
    <x v="62"/>
    <x v="67"/>
    <x v="32"/>
    <x v="0"/>
    <x v="0"/>
    <x v="0"/>
    <x v="65"/>
    <x v="67"/>
    <x v="0"/>
    <x v="5"/>
    <x v="67"/>
    <x v="69"/>
    <x v="30"/>
    <x v="0"/>
    <x v="58"/>
    <x v="19"/>
    <x v="0"/>
    <x v="61"/>
    <x v="16"/>
    <x v="18"/>
    <x v="0"/>
    <x v="18"/>
  </r>
  <r>
    <x v="18"/>
    <x v="1"/>
    <x v="0"/>
    <x v="5"/>
    <x v="17"/>
    <x v="11"/>
    <x v="2"/>
    <x v="2"/>
    <x v="3"/>
    <x v="0"/>
    <x v="21"/>
    <x v="14"/>
    <x v="0"/>
    <x v="62"/>
    <x v="67"/>
    <x v="32"/>
    <x v="0"/>
    <x v="0"/>
    <x v="0"/>
    <x v="65"/>
    <x v="67"/>
    <x v="0"/>
    <x v="5"/>
    <x v="67"/>
    <x v="69"/>
    <x v="30"/>
    <x v="0"/>
    <x v="58"/>
    <x v="19"/>
    <x v="0"/>
    <x v="61"/>
    <x v="16"/>
    <x v="18"/>
    <x v="0"/>
    <x v="18"/>
  </r>
  <r>
    <x v="18"/>
    <x v="1"/>
    <x v="0"/>
    <x v="5"/>
    <x v="17"/>
    <x v="11"/>
    <x v="0"/>
    <x v="3"/>
    <x v="11"/>
    <x v="0"/>
    <x v="14"/>
    <x v="15"/>
    <x v="0"/>
    <x v="63"/>
    <x v="68"/>
    <x v="12"/>
    <x v="0"/>
    <x v="0"/>
    <x v="0"/>
    <x v="66"/>
    <x v="68"/>
    <x v="0"/>
    <x v="2"/>
    <x v="68"/>
    <x v="70"/>
    <x v="23"/>
    <x v="0"/>
    <x v="59"/>
    <x v="19"/>
    <x v="0"/>
    <x v="62"/>
    <x v="16"/>
    <x v="18"/>
    <x v="0"/>
    <x v="18"/>
  </r>
  <r>
    <x v="18"/>
    <x v="1"/>
    <x v="0"/>
    <x v="5"/>
    <x v="17"/>
    <x v="11"/>
    <x v="17"/>
    <x v="4"/>
    <x v="18"/>
    <x v="0"/>
    <x v="22"/>
    <x v="15"/>
    <x v="0"/>
    <x v="64"/>
    <x v="69"/>
    <x v="44"/>
    <x v="0"/>
    <x v="0"/>
    <x v="0"/>
    <x v="67"/>
    <x v="69"/>
    <x v="0"/>
    <x v="2"/>
    <x v="69"/>
    <x v="71"/>
    <x v="41"/>
    <x v="0"/>
    <x v="60"/>
    <x v="19"/>
    <x v="0"/>
    <x v="63"/>
    <x v="16"/>
    <x v="18"/>
    <x v="0"/>
    <x v="18"/>
  </r>
  <r>
    <x v="18"/>
    <x v="1"/>
    <x v="0"/>
    <x v="5"/>
    <x v="17"/>
    <x v="11"/>
    <x v="34"/>
    <x v="5"/>
    <x v="15"/>
    <x v="0"/>
    <x v="18"/>
    <x v="15"/>
    <x v="0"/>
    <x v="65"/>
    <x v="70"/>
    <x v="45"/>
    <x v="0"/>
    <x v="0"/>
    <x v="0"/>
    <x v="68"/>
    <x v="70"/>
    <x v="0"/>
    <x v="17"/>
    <x v="70"/>
    <x v="72"/>
    <x v="24"/>
    <x v="0"/>
    <x v="61"/>
    <x v="19"/>
    <x v="0"/>
    <x v="64"/>
    <x v="16"/>
    <x v="18"/>
    <x v="0"/>
    <x v="18"/>
  </r>
  <r>
    <x v="18"/>
    <x v="1"/>
    <x v="0"/>
    <x v="5"/>
    <x v="17"/>
    <x v="11"/>
    <x v="35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6"/>
    <x v="18"/>
    <x v="0"/>
    <x v="18"/>
  </r>
  <r>
    <x v="19"/>
    <x v="20"/>
    <x v="0"/>
    <x v="7"/>
    <x v="18"/>
    <x v="4"/>
    <x v="12"/>
    <x v="0"/>
    <x v="3"/>
    <x v="0"/>
    <x v="23"/>
    <x v="4"/>
    <x v="0"/>
    <x v="66"/>
    <x v="71"/>
    <x v="46"/>
    <x v="0"/>
    <x v="0"/>
    <x v="0"/>
    <x v="69"/>
    <x v="71"/>
    <x v="0"/>
    <x v="2"/>
    <x v="71"/>
    <x v="73"/>
    <x v="42"/>
    <x v="0"/>
    <x v="62"/>
    <x v="20"/>
    <x v="0"/>
    <x v="65"/>
    <x v="17"/>
    <x v="19"/>
    <x v="0"/>
    <x v="19"/>
  </r>
  <r>
    <x v="19"/>
    <x v="1"/>
    <x v="0"/>
    <x v="7"/>
    <x v="18"/>
    <x v="4"/>
    <x v="0"/>
    <x v="1"/>
    <x v="3"/>
    <x v="0"/>
    <x v="23"/>
    <x v="4"/>
    <x v="0"/>
    <x v="66"/>
    <x v="71"/>
    <x v="46"/>
    <x v="0"/>
    <x v="0"/>
    <x v="0"/>
    <x v="69"/>
    <x v="71"/>
    <x v="0"/>
    <x v="2"/>
    <x v="71"/>
    <x v="73"/>
    <x v="42"/>
    <x v="0"/>
    <x v="62"/>
    <x v="20"/>
    <x v="0"/>
    <x v="65"/>
    <x v="17"/>
    <x v="19"/>
    <x v="0"/>
    <x v="19"/>
  </r>
  <r>
    <x v="19"/>
    <x v="1"/>
    <x v="0"/>
    <x v="7"/>
    <x v="18"/>
    <x v="4"/>
    <x v="2"/>
    <x v="2"/>
    <x v="11"/>
    <x v="0"/>
    <x v="24"/>
    <x v="3"/>
    <x v="0"/>
    <x v="67"/>
    <x v="72"/>
    <x v="47"/>
    <x v="0"/>
    <x v="0"/>
    <x v="0"/>
    <x v="70"/>
    <x v="72"/>
    <x v="0"/>
    <x v="2"/>
    <x v="72"/>
    <x v="74"/>
    <x v="43"/>
    <x v="0"/>
    <x v="63"/>
    <x v="21"/>
    <x v="0"/>
    <x v="66"/>
    <x v="17"/>
    <x v="19"/>
    <x v="0"/>
    <x v="19"/>
  </r>
  <r>
    <x v="19"/>
    <x v="1"/>
    <x v="0"/>
    <x v="7"/>
    <x v="18"/>
    <x v="4"/>
    <x v="0"/>
    <x v="3"/>
    <x v="10"/>
    <x v="0"/>
    <x v="25"/>
    <x v="3"/>
    <x v="0"/>
    <x v="68"/>
    <x v="73"/>
    <x v="0"/>
    <x v="0"/>
    <x v="0"/>
    <x v="0"/>
    <x v="71"/>
    <x v="73"/>
    <x v="0"/>
    <x v="2"/>
    <x v="73"/>
    <x v="75"/>
    <x v="44"/>
    <x v="0"/>
    <x v="64"/>
    <x v="21"/>
    <x v="0"/>
    <x v="67"/>
    <x v="17"/>
    <x v="19"/>
    <x v="0"/>
    <x v="19"/>
  </r>
  <r>
    <x v="19"/>
    <x v="1"/>
    <x v="0"/>
    <x v="7"/>
    <x v="18"/>
    <x v="4"/>
    <x v="13"/>
    <x v="4"/>
    <x v="10"/>
    <x v="0"/>
    <x v="25"/>
    <x v="3"/>
    <x v="0"/>
    <x v="68"/>
    <x v="73"/>
    <x v="0"/>
    <x v="0"/>
    <x v="0"/>
    <x v="0"/>
    <x v="71"/>
    <x v="73"/>
    <x v="0"/>
    <x v="2"/>
    <x v="73"/>
    <x v="75"/>
    <x v="44"/>
    <x v="0"/>
    <x v="64"/>
    <x v="21"/>
    <x v="0"/>
    <x v="67"/>
    <x v="17"/>
    <x v="19"/>
    <x v="0"/>
    <x v="19"/>
  </r>
  <r>
    <x v="19"/>
    <x v="1"/>
    <x v="0"/>
    <x v="7"/>
    <x v="18"/>
    <x v="4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7"/>
    <x v="20"/>
    <x v="0"/>
    <x v="19"/>
  </r>
  <r>
    <x v="19"/>
    <x v="1"/>
    <x v="0"/>
    <x v="7"/>
    <x v="18"/>
    <x v="4"/>
    <x v="36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7"/>
    <x v="20"/>
    <x v="0"/>
    <x v="19"/>
  </r>
  <r>
    <x v="20"/>
    <x v="21"/>
    <x v="0"/>
    <x v="7"/>
    <x v="19"/>
    <x v="7"/>
    <x v="37"/>
    <x v="0"/>
    <x v="10"/>
    <x v="1"/>
    <x v="25"/>
    <x v="4"/>
    <x v="0"/>
    <x v="69"/>
    <x v="74"/>
    <x v="14"/>
    <x v="0"/>
    <x v="0"/>
    <x v="0"/>
    <x v="72"/>
    <x v="74"/>
    <x v="0"/>
    <x v="18"/>
    <x v="74"/>
    <x v="76"/>
    <x v="45"/>
    <x v="0"/>
    <x v="65"/>
    <x v="22"/>
    <x v="0"/>
    <x v="68"/>
    <x v="18"/>
    <x v="21"/>
    <x v="1"/>
    <x v="20"/>
  </r>
  <r>
    <x v="20"/>
    <x v="1"/>
    <x v="0"/>
    <x v="7"/>
    <x v="19"/>
    <x v="7"/>
    <x v="0"/>
    <x v="1"/>
    <x v="10"/>
    <x v="1"/>
    <x v="25"/>
    <x v="4"/>
    <x v="0"/>
    <x v="69"/>
    <x v="74"/>
    <x v="14"/>
    <x v="0"/>
    <x v="0"/>
    <x v="0"/>
    <x v="72"/>
    <x v="74"/>
    <x v="0"/>
    <x v="18"/>
    <x v="74"/>
    <x v="76"/>
    <x v="45"/>
    <x v="0"/>
    <x v="65"/>
    <x v="22"/>
    <x v="0"/>
    <x v="68"/>
    <x v="18"/>
    <x v="21"/>
    <x v="1"/>
    <x v="20"/>
  </r>
  <r>
    <x v="20"/>
    <x v="1"/>
    <x v="0"/>
    <x v="7"/>
    <x v="19"/>
    <x v="7"/>
    <x v="2"/>
    <x v="2"/>
    <x v="11"/>
    <x v="2"/>
    <x v="24"/>
    <x v="3"/>
    <x v="0"/>
    <x v="70"/>
    <x v="75"/>
    <x v="48"/>
    <x v="0"/>
    <x v="0"/>
    <x v="0"/>
    <x v="73"/>
    <x v="75"/>
    <x v="0"/>
    <x v="2"/>
    <x v="75"/>
    <x v="77"/>
    <x v="43"/>
    <x v="0"/>
    <x v="66"/>
    <x v="23"/>
    <x v="0"/>
    <x v="69"/>
    <x v="18"/>
    <x v="21"/>
    <x v="1"/>
    <x v="20"/>
  </r>
  <r>
    <x v="20"/>
    <x v="1"/>
    <x v="0"/>
    <x v="7"/>
    <x v="19"/>
    <x v="7"/>
    <x v="0"/>
    <x v="3"/>
    <x v="10"/>
    <x v="3"/>
    <x v="25"/>
    <x v="3"/>
    <x v="0"/>
    <x v="71"/>
    <x v="76"/>
    <x v="1"/>
    <x v="0"/>
    <x v="0"/>
    <x v="0"/>
    <x v="74"/>
    <x v="76"/>
    <x v="0"/>
    <x v="2"/>
    <x v="76"/>
    <x v="78"/>
    <x v="44"/>
    <x v="0"/>
    <x v="67"/>
    <x v="24"/>
    <x v="0"/>
    <x v="70"/>
    <x v="18"/>
    <x v="21"/>
    <x v="1"/>
    <x v="20"/>
  </r>
  <r>
    <x v="20"/>
    <x v="1"/>
    <x v="0"/>
    <x v="7"/>
    <x v="19"/>
    <x v="7"/>
    <x v="37"/>
    <x v="4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8"/>
    <x v="21"/>
    <x v="1"/>
    <x v="20"/>
  </r>
  <r>
    <x v="20"/>
    <x v="1"/>
    <x v="0"/>
    <x v="7"/>
    <x v="19"/>
    <x v="7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8"/>
    <x v="21"/>
    <x v="1"/>
    <x v="20"/>
  </r>
  <r>
    <x v="20"/>
    <x v="1"/>
    <x v="0"/>
    <x v="7"/>
    <x v="19"/>
    <x v="7"/>
    <x v="38"/>
    <x v="6"/>
    <x v="2"/>
    <x v="0"/>
    <x v="9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8"/>
    <x v="21"/>
    <x v="1"/>
    <x v="20"/>
  </r>
  <r>
    <x v="21"/>
    <x v="22"/>
    <x v="0"/>
    <x v="8"/>
    <x v="20"/>
    <x v="4"/>
    <x v="1"/>
    <x v="0"/>
    <x v="19"/>
    <x v="3"/>
    <x v="26"/>
    <x v="20"/>
    <x v="0"/>
    <x v="72"/>
    <x v="77"/>
    <x v="18"/>
    <x v="0"/>
    <x v="0"/>
    <x v="0"/>
    <x v="75"/>
    <x v="77"/>
    <x v="0"/>
    <x v="19"/>
    <x v="77"/>
    <x v="79"/>
    <x v="46"/>
    <x v="0"/>
    <x v="68"/>
    <x v="25"/>
    <x v="0"/>
    <x v="71"/>
    <x v="19"/>
    <x v="22"/>
    <x v="1"/>
    <x v="21"/>
  </r>
  <r>
    <x v="21"/>
    <x v="1"/>
    <x v="0"/>
    <x v="8"/>
    <x v="20"/>
    <x v="4"/>
    <x v="0"/>
    <x v="1"/>
    <x v="19"/>
    <x v="3"/>
    <x v="26"/>
    <x v="20"/>
    <x v="0"/>
    <x v="72"/>
    <x v="77"/>
    <x v="18"/>
    <x v="0"/>
    <x v="0"/>
    <x v="0"/>
    <x v="75"/>
    <x v="77"/>
    <x v="0"/>
    <x v="19"/>
    <x v="77"/>
    <x v="79"/>
    <x v="46"/>
    <x v="0"/>
    <x v="68"/>
    <x v="25"/>
    <x v="0"/>
    <x v="71"/>
    <x v="19"/>
    <x v="22"/>
    <x v="1"/>
    <x v="21"/>
  </r>
  <r>
    <x v="21"/>
    <x v="1"/>
    <x v="0"/>
    <x v="8"/>
    <x v="20"/>
    <x v="4"/>
    <x v="2"/>
    <x v="2"/>
    <x v="11"/>
    <x v="2"/>
    <x v="14"/>
    <x v="3"/>
    <x v="0"/>
    <x v="73"/>
    <x v="78"/>
    <x v="49"/>
    <x v="0"/>
    <x v="0"/>
    <x v="0"/>
    <x v="76"/>
    <x v="78"/>
    <x v="0"/>
    <x v="2"/>
    <x v="78"/>
    <x v="80"/>
    <x v="43"/>
    <x v="0"/>
    <x v="69"/>
    <x v="25"/>
    <x v="0"/>
    <x v="72"/>
    <x v="19"/>
    <x v="22"/>
    <x v="1"/>
    <x v="21"/>
  </r>
  <r>
    <x v="21"/>
    <x v="1"/>
    <x v="0"/>
    <x v="8"/>
    <x v="20"/>
    <x v="4"/>
    <x v="0"/>
    <x v="3"/>
    <x v="10"/>
    <x v="3"/>
    <x v="20"/>
    <x v="3"/>
    <x v="0"/>
    <x v="74"/>
    <x v="79"/>
    <x v="50"/>
    <x v="0"/>
    <x v="0"/>
    <x v="0"/>
    <x v="77"/>
    <x v="79"/>
    <x v="0"/>
    <x v="2"/>
    <x v="79"/>
    <x v="81"/>
    <x v="44"/>
    <x v="0"/>
    <x v="70"/>
    <x v="25"/>
    <x v="0"/>
    <x v="73"/>
    <x v="19"/>
    <x v="22"/>
    <x v="1"/>
    <x v="21"/>
  </r>
  <r>
    <x v="21"/>
    <x v="1"/>
    <x v="0"/>
    <x v="8"/>
    <x v="20"/>
    <x v="4"/>
    <x v="39"/>
    <x v="4"/>
    <x v="10"/>
    <x v="3"/>
    <x v="20"/>
    <x v="3"/>
    <x v="0"/>
    <x v="75"/>
    <x v="80"/>
    <x v="7"/>
    <x v="0"/>
    <x v="0"/>
    <x v="0"/>
    <x v="78"/>
    <x v="80"/>
    <x v="0"/>
    <x v="2"/>
    <x v="80"/>
    <x v="82"/>
    <x v="44"/>
    <x v="0"/>
    <x v="71"/>
    <x v="25"/>
    <x v="0"/>
    <x v="74"/>
    <x v="19"/>
    <x v="22"/>
    <x v="1"/>
    <x v="21"/>
  </r>
  <r>
    <x v="21"/>
    <x v="1"/>
    <x v="0"/>
    <x v="8"/>
    <x v="20"/>
    <x v="4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9"/>
    <x v="22"/>
    <x v="1"/>
    <x v="21"/>
  </r>
  <r>
    <x v="21"/>
    <x v="1"/>
    <x v="0"/>
    <x v="8"/>
    <x v="20"/>
    <x v="4"/>
    <x v="40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9"/>
    <x v="22"/>
    <x v="1"/>
    <x v="21"/>
  </r>
  <r>
    <x v="22"/>
    <x v="23"/>
    <x v="0"/>
    <x v="7"/>
    <x v="21"/>
    <x v="4"/>
    <x v="12"/>
    <x v="0"/>
    <x v="18"/>
    <x v="1"/>
    <x v="27"/>
    <x v="4"/>
    <x v="0"/>
    <x v="76"/>
    <x v="81"/>
    <x v="51"/>
    <x v="0"/>
    <x v="0"/>
    <x v="0"/>
    <x v="79"/>
    <x v="81"/>
    <x v="0"/>
    <x v="20"/>
    <x v="81"/>
    <x v="83"/>
    <x v="44"/>
    <x v="0"/>
    <x v="72"/>
    <x v="26"/>
    <x v="0"/>
    <x v="75"/>
    <x v="20"/>
    <x v="23"/>
    <x v="0"/>
    <x v="12"/>
  </r>
  <r>
    <x v="22"/>
    <x v="1"/>
    <x v="0"/>
    <x v="7"/>
    <x v="21"/>
    <x v="4"/>
    <x v="0"/>
    <x v="1"/>
    <x v="18"/>
    <x v="1"/>
    <x v="27"/>
    <x v="4"/>
    <x v="0"/>
    <x v="76"/>
    <x v="81"/>
    <x v="51"/>
    <x v="0"/>
    <x v="0"/>
    <x v="0"/>
    <x v="79"/>
    <x v="81"/>
    <x v="0"/>
    <x v="20"/>
    <x v="81"/>
    <x v="83"/>
    <x v="44"/>
    <x v="0"/>
    <x v="72"/>
    <x v="26"/>
    <x v="0"/>
    <x v="75"/>
    <x v="20"/>
    <x v="23"/>
    <x v="0"/>
    <x v="12"/>
  </r>
  <r>
    <x v="22"/>
    <x v="1"/>
    <x v="0"/>
    <x v="7"/>
    <x v="21"/>
    <x v="4"/>
    <x v="2"/>
    <x v="2"/>
    <x v="11"/>
    <x v="2"/>
    <x v="14"/>
    <x v="3"/>
    <x v="0"/>
    <x v="77"/>
    <x v="82"/>
    <x v="52"/>
    <x v="0"/>
    <x v="0"/>
    <x v="0"/>
    <x v="80"/>
    <x v="82"/>
    <x v="0"/>
    <x v="2"/>
    <x v="82"/>
    <x v="84"/>
    <x v="43"/>
    <x v="0"/>
    <x v="73"/>
    <x v="26"/>
    <x v="0"/>
    <x v="76"/>
    <x v="20"/>
    <x v="23"/>
    <x v="0"/>
    <x v="12"/>
  </r>
  <r>
    <x v="22"/>
    <x v="1"/>
    <x v="0"/>
    <x v="7"/>
    <x v="21"/>
    <x v="4"/>
    <x v="0"/>
    <x v="3"/>
    <x v="10"/>
    <x v="3"/>
    <x v="20"/>
    <x v="3"/>
    <x v="0"/>
    <x v="78"/>
    <x v="83"/>
    <x v="6"/>
    <x v="0"/>
    <x v="0"/>
    <x v="0"/>
    <x v="81"/>
    <x v="83"/>
    <x v="0"/>
    <x v="2"/>
    <x v="83"/>
    <x v="85"/>
    <x v="44"/>
    <x v="0"/>
    <x v="74"/>
    <x v="26"/>
    <x v="0"/>
    <x v="77"/>
    <x v="20"/>
    <x v="23"/>
    <x v="0"/>
    <x v="12"/>
  </r>
  <r>
    <x v="22"/>
    <x v="1"/>
    <x v="0"/>
    <x v="7"/>
    <x v="21"/>
    <x v="4"/>
    <x v="24"/>
    <x v="4"/>
    <x v="10"/>
    <x v="3"/>
    <x v="20"/>
    <x v="3"/>
    <x v="0"/>
    <x v="9"/>
    <x v="84"/>
    <x v="53"/>
    <x v="0"/>
    <x v="0"/>
    <x v="0"/>
    <x v="82"/>
    <x v="84"/>
    <x v="0"/>
    <x v="2"/>
    <x v="84"/>
    <x v="86"/>
    <x v="44"/>
    <x v="0"/>
    <x v="75"/>
    <x v="26"/>
    <x v="0"/>
    <x v="78"/>
    <x v="20"/>
    <x v="23"/>
    <x v="0"/>
    <x v="12"/>
  </r>
  <r>
    <x v="22"/>
    <x v="1"/>
    <x v="0"/>
    <x v="7"/>
    <x v="21"/>
    <x v="4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0"/>
    <x v="23"/>
    <x v="0"/>
    <x v="12"/>
  </r>
  <r>
    <x v="22"/>
    <x v="1"/>
    <x v="0"/>
    <x v="7"/>
    <x v="21"/>
    <x v="4"/>
    <x v="41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0"/>
    <x v="23"/>
    <x v="0"/>
    <x v="12"/>
  </r>
  <r>
    <x v="23"/>
    <x v="24"/>
    <x v="0"/>
    <x v="9"/>
    <x v="22"/>
    <x v="7"/>
    <x v="12"/>
    <x v="0"/>
    <x v="10"/>
    <x v="0"/>
    <x v="25"/>
    <x v="20"/>
    <x v="0"/>
    <x v="68"/>
    <x v="85"/>
    <x v="54"/>
    <x v="0"/>
    <x v="0"/>
    <x v="0"/>
    <x v="83"/>
    <x v="85"/>
    <x v="0"/>
    <x v="2"/>
    <x v="85"/>
    <x v="87"/>
    <x v="47"/>
    <x v="0"/>
    <x v="76"/>
    <x v="27"/>
    <x v="0"/>
    <x v="79"/>
    <x v="21"/>
    <x v="24"/>
    <x v="1"/>
    <x v="18"/>
  </r>
  <r>
    <x v="23"/>
    <x v="1"/>
    <x v="0"/>
    <x v="9"/>
    <x v="22"/>
    <x v="7"/>
    <x v="0"/>
    <x v="1"/>
    <x v="10"/>
    <x v="0"/>
    <x v="25"/>
    <x v="20"/>
    <x v="0"/>
    <x v="68"/>
    <x v="85"/>
    <x v="54"/>
    <x v="0"/>
    <x v="0"/>
    <x v="0"/>
    <x v="83"/>
    <x v="85"/>
    <x v="0"/>
    <x v="2"/>
    <x v="85"/>
    <x v="87"/>
    <x v="47"/>
    <x v="0"/>
    <x v="76"/>
    <x v="27"/>
    <x v="0"/>
    <x v="79"/>
    <x v="21"/>
    <x v="24"/>
    <x v="1"/>
    <x v="18"/>
  </r>
  <r>
    <x v="23"/>
    <x v="1"/>
    <x v="0"/>
    <x v="9"/>
    <x v="22"/>
    <x v="7"/>
    <x v="2"/>
    <x v="2"/>
    <x v="11"/>
    <x v="0"/>
    <x v="24"/>
    <x v="3"/>
    <x v="0"/>
    <x v="79"/>
    <x v="86"/>
    <x v="55"/>
    <x v="0"/>
    <x v="0"/>
    <x v="0"/>
    <x v="84"/>
    <x v="86"/>
    <x v="0"/>
    <x v="2"/>
    <x v="86"/>
    <x v="88"/>
    <x v="43"/>
    <x v="0"/>
    <x v="77"/>
    <x v="27"/>
    <x v="0"/>
    <x v="80"/>
    <x v="21"/>
    <x v="24"/>
    <x v="1"/>
    <x v="18"/>
  </r>
  <r>
    <x v="23"/>
    <x v="1"/>
    <x v="0"/>
    <x v="9"/>
    <x v="22"/>
    <x v="7"/>
    <x v="0"/>
    <x v="3"/>
    <x v="10"/>
    <x v="0"/>
    <x v="25"/>
    <x v="3"/>
    <x v="0"/>
    <x v="80"/>
    <x v="87"/>
    <x v="44"/>
    <x v="0"/>
    <x v="0"/>
    <x v="0"/>
    <x v="85"/>
    <x v="87"/>
    <x v="0"/>
    <x v="2"/>
    <x v="87"/>
    <x v="89"/>
    <x v="44"/>
    <x v="0"/>
    <x v="78"/>
    <x v="27"/>
    <x v="0"/>
    <x v="81"/>
    <x v="21"/>
    <x v="24"/>
    <x v="1"/>
    <x v="18"/>
  </r>
  <r>
    <x v="23"/>
    <x v="1"/>
    <x v="0"/>
    <x v="9"/>
    <x v="22"/>
    <x v="7"/>
    <x v="13"/>
    <x v="4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1"/>
    <x v="24"/>
    <x v="1"/>
    <x v="18"/>
  </r>
  <r>
    <x v="23"/>
    <x v="1"/>
    <x v="0"/>
    <x v="9"/>
    <x v="22"/>
    <x v="7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1"/>
    <x v="24"/>
    <x v="1"/>
    <x v="18"/>
  </r>
  <r>
    <x v="23"/>
    <x v="1"/>
    <x v="0"/>
    <x v="9"/>
    <x v="22"/>
    <x v="7"/>
    <x v="42"/>
    <x v="6"/>
    <x v="2"/>
    <x v="0"/>
    <x v="1"/>
    <x v="2"/>
    <x v="0"/>
    <x v="4"/>
    <x v="4"/>
    <x v="4"/>
    <x v="0"/>
    <x v="0"/>
    <x v="0"/>
    <x v="4"/>
    <x v="4"/>
    <x v="4"/>
    <x v="2"/>
    <x v="4"/>
    <x v="4"/>
    <x v="3"/>
    <x v="1"/>
    <x v="4"/>
    <x v="1"/>
    <x v="0"/>
    <x v="4"/>
    <x v="21"/>
    <x v="24"/>
    <x v="1"/>
    <x v="18"/>
  </r>
  <r>
    <x v="24"/>
    <x v="25"/>
    <x v="0"/>
    <x v="7"/>
    <x v="23"/>
    <x v="12"/>
    <x v="12"/>
    <x v="0"/>
    <x v="20"/>
    <x v="0"/>
    <x v="28"/>
    <x v="20"/>
    <x v="0"/>
    <x v="81"/>
    <x v="88"/>
    <x v="13"/>
    <x v="0"/>
    <x v="0"/>
    <x v="0"/>
    <x v="86"/>
    <x v="88"/>
    <x v="0"/>
    <x v="21"/>
    <x v="88"/>
    <x v="90"/>
    <x v="48"/>
    <x v="0"/>
    <x v="79"/>
    <x v="28"/>
    <x v="0"/>
    <x v="82"/>
    <x v="22"/>
    <x v="25"/>
    <x v="1"/>
    <x v="22"/>
  </r>
  <r>
    <x v="24"/>
    <x v="1"/>
    <x v="0"/>
    <x v="7"/>
    <x v="23"/>
    <x v="12"/>
    <x v="0"/>
    <x v="1"/>
    <x v="20"/>
    <x v="0"/>
    <x v="28"/>
    <x v="20"/>
    <x v="0"/>
    <x v="81"/>
    <x v="88"/>
    <x v="13"/>
    <x v="0"/>
    <x v="0"/>
    <x v="0"/>
    <x v="86"/>
    <x v="88"/>
    <x v="0"/>
    <x v="21"/>
    <x v="89"/>
    <x v="90"/>
    <x v="48"/>
    <x v="0"/>
    <x v="79"/>
    <x v="29"/>
    <x v="0"/>
    <x v="82"/>
    <x v="22"/>
    <x v="25"/>
    <x v="1"/>
    <x v="22"/>
  </r>
  <r>
    <x v="24"/>
    <x v="1"/>
    <x v="0"/>
    <x v="7"/>
    <x v="23"/>
    <x v="12"/>
    <x v="2"/>
    <x v="2"/>
    <x v="11"/>
    <x v="0"/>
    <x v="14"/>
    <x v="3"/>
    <x v="0"/>
    <x v="82"/>
    <x v="89"/>
    <x v="56"/>
    <x v="0"/>
    <x v="0"/>
    <x v="0"/>
    <x v="87"/>
    <x v="89"/>
    <x v="0"/>
    <x v="2"/>
    <x v="90"/>
    <x v="91"/>
    <x v="43"/>
    <x v="0"/>
    <x v="80"/>
    <x v="30"/>
    <x v="0"/>
    <x v="83"/>
    <x v="22"/>
    <x v="25"/>
    <x v="1"/>
    <x v="22"/>
  </r>
  <r>
    <x v="24"/>
    <x v="1"/>
    <x v="0"/>
    <x v="7"/>
    <x v="23"/>
    <x v="12"/>
    <x v="0"/>
    <x v="3"/>
    <x v="20"/>
    <x v="0"/>
    <x v="28"/>
    <x v="3"/>
    <x v="0"/>
    <x v="83"/>
    <x v="90"/>
    <x v="28"/>
    <x v="0"/>
    <x v="0"/>
    <x v="0"/>
    <x v="88"/>
    <x v="90"/>
    <x v="0"/>
    <x v="21"/>
    <x v="91"/>
    <x v="92"/>
    <x v="49"/>
    <x v="0"/>
    <x v="81"/>
    <x v="29"/>
    <x v="0"/>
    <x v="84"/>
    <x v="22"/>
    <x v="25"/>
    <x v="1"/>
    <x v="22"/>
  </r>
  <r>
    <x v="24"/>
    <x v="1"/>
    <x v="0"/>
    <x v="7"/>
    <x v="23"/>
    <x v="12"/>
    <x v="12"/>
    <x v="4"/>
    <x v="20"/>
    <x v="0"/>
    <x v="28"/>
    <x v="3"/>
    <x v="0"/>
    <x v="84"/>
    <x v="91"/>
    <x v="54"/>
    <x v="0"/>
    <x v="0"/>
    <x v="0"/>
    <x v="89"/>
    <x v="91"/>
    <x v="0"/>
    <x v="21"/>
    <x v="92"/>
    <x v="93"/>
    <x v="49"/>
    <x v="0"/>
    <x v="82"/>
    <x v="29"/>
    <x v="0"/>
    <x v="85"/>
    <x v="22"/>
    <x v="25"/>
    <x v="1"/>
    <x v="22"/>
  </r>
  <r>
    <x v="24"/>
    <x v="1"/>
    <x v="0"/>
    <x v="7"/>
    <x v="23"/>
    <x v="12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2"/>
    <x v="20"/>
    <x v="1"/>
    <x v="22"/>
  </r>
  <r>
    <x v="24"/>
    <x v="1"/>
    <x v="0"/>
    <x v="7"/>
    <x v="23"/>
    <x v="12"/>
    <x v="16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2"/>
    <x v="20"/>
    <x v="1"/>
    <x v="1"/>
  </r>
  <r>
    <x v="25"/>
    <x v="26"/>
    <x v="0"/>
    <x v="1"/>
    <x v="24"/>
    <x v="1"/>
    <x v="26"/>
    <x v="0"/>
    <x v="3"/>
    <x v="4"/>
    <x v="2"/>
    <x v="3"/>
    <x v="0"/>
    <x v="5"/>
    <x v="92"/>
    <x v="5"/>
    <x v="0"/>
    <x v="0"/>
    <x v="0"/>
    <x v="90"/>
    <x v="92"/>
    <x v="0"/>
    <x v="2"/>
    <x v="93"/>
    <x v="94"/>
    <x v="4"/>
    <x v="0"/>
    <x v="5"/>
    <x v="31"/>
    <x v="0"/>
    <x v="5"/>
    <x v="3"/>
    <x v="26"/>
    <x v="0"/>
    <x v="23"/>
  </r>
  <r>
    <x v="25"/>
    <x v="1"/>
    <x v="0"/>
    <x v="1"/>
    <x v="24"/>
    <x v="1"/>
    <x v="0"/>
    <x v="1"/>
    <x v="3"/>
    <x v="4"/>
    <x v="2"/>
    <x v="3"/>
    <x v="0"/>
    <x v="6"/>
    <x v="93"/>
    <x v="6"/>
    <x v="0"/>
    <x v="0"/>
    <x v="0"/>
    <x v="91"/>
    <x v="93"/>
    <x v="0"/>
    <x v="2"/>
    <x v="94"/>
    <x v="95"/>
    <x v="4"/>
    <x v="0"/>
    <x v="6"/>
    <x v="32"/>
    <x v="0"/>
    <x v="6"/>
    <x v="3"/>
    <x v="26"/>
    <x v="0"/>
    <x v="23"/>
  </r>
  <r>
    <x v="25"/>
    <x v="1"/>
    <x v="0"/>
    <x v="1"/>
    <x v="24"/>
    <x v="1"/>
    <x v="2"/>
    <x v="2"/>
    <x v="4"/>
    <x v="4"/>
    <x v="3"/>
    <x v="4"/>
    <x v="0"/>
    <x v="85"/>
    <x v="94"/>
    <x v="57"/>
    <x v="0"/>
    <x v="0"/>
    <x v="0"/>
    <x v="92"/>
    <x v="94"/>
    <x v="0"/>
    <x v="2"/>
    <x v="95"/>
    <x v="96"/>
    <x v="5"/>
    <x v="0"/>
    <x v="83"/>
    <x v="31"/>
    <x v="0"/>
    <x v="86"/>
    <x v="3"/>
    <x v="26"/>
    <x v="0"/>
    <x v="23"/>
  </r>
  <r>
    <x v="25"/>
    <x v="1"/>
    <x v="0"/>
    <x v="1"/>
    <x v="24"/>
    <x v="1"/>
    <x v="0"/>
    <x v="3"/>
    <x v="4"/>
    <x v="2"/>
    <x v="3"/>
    <x v="4"/>
    <x v="0"/>
    <x v="85"/>
    <x v="94"/>
    <x v="57"/>
    <x v="0"/>
    <x v="0"/>
    <x v="0"/>
    <x v="92"/>
    <x v="94"/>
    <x v="0"/>
    <x v="2"/>
    <x v="95"/>
    <x v="96"/>
    <x v="5"/>
    <x v="0"/>
    <x v="83"/>
    <x v="31"/>
    <x v="0"/>
    <x v="86"/>
    <x v="3"/>
    <x v="26"/>
    <x v="0"/>
    <x v="23"/>
  </r>
  <r>
    <x v="25"/>
    <x v="1"/>
    <x v="0"/>
    <x v="1"/>
    <x v="24"/>
    <x v="1"/>
    <x v="26"/>
    <x v="4"/>
    <x v="3"/>
    <x v="4"/>
    <x v="2"/>
    <x v="3"/>
    <x v="0"/>
    <x v="9"/>
    <x v="95"/>
    <x v="8"/>
    <x v="0"/>
    <x v="0"/>
    <x v="0"/>
    <x v="93"/>
    <x v="95"/>
    <x v="0"/>
    <x v="2"/>
    <x v="96"/>
    <x v="97"/>
    <x v="4"/>
    <x v="0"/>
    <x v="9"/>
    <x v="31"/>
    <x v="0"/>
    <x v="9"/>
    <x v="3"/>
    <x v="26"/>
    <x v="0"/>
    <x v="23"/>
  </r>
  <r>
    <x v="25"/>
    <x v="1"/>
    <x v="0"/>
    <x v="1"/>
    <x v="24"/>
    <x v="1"/>
    <x v="0"/>
    <x v="5"/>
    <x v="2"/>
    <x v="4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3"/>
    <x v="26"/>
    <x v="0"/>
    <x v="23"/>
  </r>
  <r>
    <x v="25"/>
    <x v="1"/>
    <x v="0"/>
    <x v="1"/>
    <x v="24"/>
    <x v="1"/>
    <x v="43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3"/>
    <x v="26"/>
    <x v="0"/>
    <x v="23"/>
  </r>
  <r>
    <x v="26"/>
    <x v="27"/>
    <x v="0"/>
    <x v="5"/>
    <x v="25"/>
    <x v="13"/>
    <x v="26"/>
    <x v="0"/>
    <x v="10"/>
    <x v="3"/>
    <x v="25"/>
    <x v="20"/>
    <x v="0"/>
    <x v="86"/>
    <x v="96"/>
    <x v="13"/>
    <x v="0"/>
    <x v="0"/>
    <x v="0"/>
    <x v="94"/>
    <x v="96"/>
    <x v="0"/>
    <x v="2"/>
    <x v="97"/>
    <x v="98"/>
    <x v="47"/>
    <x v="0"/>
    <x v="47"/>
    <x v="33"/>
    <x v="0"/>
    <x v="87"/>
    <x v="23"/>
    <x v="27"/>
    <x v="1"/>
    <x v="24"/>
  </r>
  <r>
    <x v="26"/>
    <x v="1"/>
    <x v="0"/>
    <x v="5"/>
    <x v="25"/>
    <x v="13"/>
    <x v="0"/>
    <x v="1"/>
    <x v="10"/>
    <x v="3"/>
    <x v="25"/>
    <x v="20"/>
    <x v="0"/>
    <x v="86"/>
    <x v="96"/>
    <x v="13"/>
    <x v="0"/>
    <x v="0"/>
    <x v="0"/>
    <x v="94"/>
    <x v="96"/>
    <x v="0"/>
    <x v="2"/>
    <x v="97"/>
    <x v="98"/>
    <x v="47"/>
    <x v="0"/>
    <x v="47"/>
    <x v="33"/>
    <x v="0"/>
    <x v="87"/>
    <x v="23"/>
    <x v="27"/>
    <x v="1"/>
    <x v="24"/>
  </r>
  <r>
    <x v="26"/>
    <x v="1"/>
    <x v="0"/>
    <x v="5"/>
    <x v="25"/>
    <x v="13"/>
    <x v="2"/>
    <x v="2"/>
    <x v="11"/>
    <x v="2"/>
    <x v="24"/>
    <x v="3"/>
    <x v="0"/>
    <x v="87"/>
    <x v="97"/>
    <x v="58"/>
    <x v="0"/>
    <x v="0"/>
    <x v="0"/>
    <x v="95"/>
    <x v="97"/>
    <x v="0"/>
    <x v="2"/>
    <x v="98"/>
    <x v="99"/>
    <x v="43"/>
    <x v="0"/>
    <x v="84"/>
    <x v="33"/>
    <x v="0"/>
    <x v="88"/>
    <x v="23"/>
    <x v="27"/>
    <x v="1"/>
    <x v="24"/>
  </r>
  <r>
    <x v="26"/>
    <x v="1"/>
    <x v="0"/>
    <x v="5"/>
    <x v="25"/>
    <x v="13"/>
    <x v="0"/>
    <x v="3"/>
    <x v="10"/>
    <x v="3"/>
    <x v="25"/>
    <x v="3"/>
    <x v="0"/>
    <x v="88"/>
    <x v="98"/>
    <x v="24"/>
    <x v="0"/>
    <x v="0"/>
    <x v="0"/>
    <x v="96"/>
    <x v="98"/>
    <x v="0"/>
    <x v="2"/>
    <x v="99"/>
    <x v="100"/>
    <x v="44"/>
    <x v="2"/>
    <x v="85"/>
    <x v="33"/>
    <x v="0"/>
    <x v="89"/>
    <x v="23"/>
    <x v="27"/>
    <x v="1"/>
    <x v="24"/>
  </r>
  <r>
    <x v="26"/>
    <x v="1"/>
    <x v="0"/>
    <x v="5"/>
    <x v="25"/>
    <x v="13"/>
    <x v="26"/>
    <x v="4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3"/>
    <x v="27"/>
    <x v="1"/>
    <x v="24"/>
  </r>
  <r>
    <x v="26"/>
    <x v="1"/>
    <x v="0"/>
    <x v="5"/>
    <x v="25"/>
    <x v="13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3"/>
    <x v="27"/>
    <x v="1"/>
    <x v="24"/>
  </r>
  <r>
    <x v="26"/>
    <x v="1"/>
    <x v="0"/>
    <x v="5"/>
    <x v="25"/>
    <x v="13"/>
    <x v="44"/>
    <x v="6"/>
    <x v="2"/>
    <x v="0"/>
    <x v="1"/>
    <x v="2"/>
    <x v="0"/>
    <x v="4"/>
    <x v="4"/>
    <x v="4"/>
    <x v="0"/>
    <x v="0"/>
    <x v="0"/>
    <x v="4"/>
    <x v="4"/>
    <x v="5"/>
    <x v="2"/>
    <x v="4"/>
    <x v="4"/>
    <x v="3"/>
    <x v="1"/>
    <x v="4"/>
    <x v="1"/>
    <x v="0"/>
    <x v="4"/>
    <x v="23"/>
    <x v="27"/>
    <x v="1"/>
    <x v="24"/>
  </r>
  <r>
    <x v="27"/>
    <x v="28"/>
    <x v="0"/>
    <x v="5"/>
    <x v="26"/>
    <x v="14"/>
    <x v="16"/>
    <x v="0"/>
    <x v="10"/>
    <x v="7"/>
    <x v="20"/>
    <x v="0"/>
    <x v="0"/>
    <x v="89"/>
    <x v="99"/>
    <x v="0"/>
    <x v="0"/>
    <x v="0"/>
    <x v="0"/>
    <x v="97"/>
    <x v="99"/>
    <x v="0"/>
    <x v="2"/>
    <x v="100"/>
    <x v="101"/>
    <x v="35"/>
    <x v="0"/>
    <x v="86"/>
    <x v="34"/>
    <x v="0"/>
    <x v="90"/>
    <x v="24"/>
    <x v="28"/>
    <x v="0"/>
    <x v="7"/>
  </r>
  <r>
    <x v="27"/>
    <x v="1"/>
    <x v="0"/>
    <x v="5"/>
    <x v="26"/>
    <x v="14"/>
    <x v="0"/>
    <x v="1"/>
    <x v="0"/>
    <x v="2"/>
    <x v="10"/>
    <x v="1"/>
    <x v="0"/>
    <x v="53"/>
    <x v="100"/>
    <x v="38"/>
    <x v="0"/>
    <x v="0"/>
    <x v="0"/>
    <x v="98"/>
    <x v="100"/>
    <x v="0"/>
    <x v="2"/>
    <x v="101"/>
    <x v="102"/>
    <x v="1"/>
    <x v="0"/>
    <x v="50"/>
    <x v="34"/>
    <x v="0"/>
    <x v="50"/>
    <x v="24"/>
    <x v="28"/>
    <x v="0"/>
    <x v="7"/>
  </r>
  <r>
    <x v="27"/>
    <x v="1"/>
    <x v="0"/>
    <x v="5"/>
    <x v="26"/>
    <x v="14"/>
    <x v="2"/>
    <x v="2"/>
    <x v="0"/>
    <x v="7"/>
    <x v="10"/>
    <x v="1"/>
    <x v="0"/>
    <x v="53"/>
    <x v="100"/>
    <x v="38"/>
    <x v="0"/>
    <x v="0"/>
    <x v="0"/>
    <x v="98"/>
    <x v="100"/>
    <x v="0"/>
    <x v="2"/>
    <x v="101"/>
    <x v="102"/>
    <x v="1"/>
    <x v="0"/>
    <x v="50"/>
    <x v="34"/>
    <x v="0"/>
    <x v="50"/>
    <x v="24"/>
    <x v="28"/>
    <x v="0"/>
    <x v="7"/>
  </r>
  <r>
    <x v="27"/>
    <x v="1"/>
    <x v="0"/>
    <x v="5"/>
    <x v="26"/>
    <x v="14"/>
    <x v="0"/>
    <x v="3"/>
    <x v="11"/>
    <x v="7"/>
    <x v="14"/>
    <x v="0"/>
    <x v="0"/>
    <x v="90"/>
    <x v="101"/>
    <x v="59"/>
    <x v="0"/>
    <x v="0"/>
    <x v="0"/>
    <x v="99"/>
    <x v="101"/>
    <x v="0"/>
    <x v="2"/>
    <x v="102"/>
    <x v="103"/>
    <x v="28"/>
    <x v="0"/>
    <x v="87"/>
    <x v="34"/>
    <x v="0"/>
    <x v="91"/>
    <x v="24"/>
    <x v="28"/>
    <x v="0"/>
    <x v="7"/>
  </r>
  <r>
    <x v="27"/>
    <x v="1"/>
    <x v="0"/>
    <x v="5"/>
    <x v="26"/>
    <x v="14"/>
    <x v="17"/>
    <x v="4"/>
    <x v="10"/>
    <x v="0"/>
    <x v="20"/>
    <x v="0"/>
    <x v="0"/>
    <x v="91"/>
    <x v="102"/>
    <x v="13"/>
    <x v="0"/>
    <x v="0"/>
    <x v="0"/>
    <x v="100"/>
    <x v="102"/>
    <x v="0"/>
    <x v="2"/>
    <x v="103"/>
    <x v="104"/>
    <x v="35"/>
    <x v="0"/>
    <x v="47"/>
    <x v="34"/>
    <x v="0"/>
    <x v="92"/>
    <x v="24"/>
    <x v="28"/>
    <x v="0"/>
    <x v="7"/>
  </r>
  <r>
    <x v="27"/>
    <x v="1"/>
    <x v="0"/>
    <x v="5"/>
    <x v="26"/>
    <x v="14"/>
    <x v="0"/>
    <x v="5"/>
    <x v="10"/>
    <x v="0"/>
    <x v="20"/>
    <x v="0"/>
    <x v="0"/>
    <x v="91"/>
    <x v="102"/>
    <x v="13"/>
    <x v="0"/>
    <x v="0"/>
    <x v="0"/>
    <x v="100"/>
    <x v="102"/>
    <x v="0"/>
    <x v="2"/>
    <x v="103"/>
    <x v="104"/>
    <x v="35"/>
    <x v="0"/>
    <x v="47"/>
    <x v="34"/>
    <x v="0"/>
    <x v="92"/>
    <x v="24"/>
    <x v="28"/>
    <x v="0"/>
    <x v="7"/>
  </r>
  <r>
    <x v="27"/>
    <x v="1"/>
    <x v="0"/>
    <x v="5"/>
    <x v="26"/>
    <x v="14"/>
    <x v="45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4"/>
    <x v="28"/>
    <x v="0"/>
    <x v="7"/>
  </r>
  <r>
    <x v="28"/>
    <x v="29"/>
    <x v="0"/>
    <x v="5"/>
    <x v="27"/>
    <x v="15"/>
    <x v="37"/>
    <x v="0"/>
    <x v="10"/>
    <x v="1"/>
    <x v="29"/>
    <x v="4"/>
    <x v="0"/>
    <x v="92"/>
    <x v="103"/>
    <x v="46"/>
    <x v="0"/>
    <x v="0"/>
    <x v="0"/>
    <x v="101"/>
    <x v="103"/>
    <x v="0"/>
    <x v="2"/>
    <x v="104"/>
    <x v="105"/>
    <x v="45"/>
    <x v="0"/>
    <x v="88"/>
    <x v="35"/>
    <x v="0"/>
    <x v="93"/>
    <x v="25"/>
    <x v="29"/>
    <x v="1"/>
    <x v="25"/>
  </r>
  <r>
    <x v="28"/>
    <x v="1"/>
    <x v="0"/>
    <x v="5"/>
    <x v="27"/>
    <x v="15"/>
    <x v="0"/>
    <x v="1"/>
    <x v="10"/>
    <x v="4"/>
    <x v="29"/>
    <x v="4"/>
    <x v="0"/>
    <x v="92"/>
    <x v="103"/>
    <x v="46"/>
    <x v="0"/>
    <x v="0"/>
    <x v="0"/>
    <x v="101"/>
    <x v="103"/>
    <x v="0"/>
    <x v="2"/>
    <x v="104"/>
    <x v="105"/>
    <x v="45"/>
    <x v="0"/>
    <x v="88"/>
    <x v="35"/>
    <x v="0"/>
    <x v="93"/>
    <x v="25"/>
    <x v="29"/>
    <x v="1"/>
    <x v="25"/>
  </r>
  <r>
    <x v="28"/>
    <x v="1"/>
    <x v="0"/>
    <x v="5"/>
    <x v="27"/>
    <x v="15"/>
    <x v="2"/>
    <x v="2"/>
    <x v="11"/>
    <x v="4"/>
    <x v="14"/>
    <x v="3"/>
    <x v="0"/>
    <x v="93"/>
    <x v="104"/>
    <x v="60"/>
    <x v="0"/>
    <x v="0"/>
    <x v="0"/>
    <x v="102"/>
    <x v="104"/>
    <x v="0"/>
    <x v="2"/>
    <x v="105"/>
    <x v="106"/>
    <x v="43"/>
    <x v="0"/>
    <x v="89"/>
    <x v="35"/>
    <x v="0"/>
    <x v="94"/>
    <x v="25"/>
    <x v="29"/>
    <x v="1"/>
    <x v="25"/>
  </r>
  <r>
    <x v="28"/>
    <x v="1"/>
    <x v="0"/>
    <x v="5"/>
    <x v="27"/>
    <x v="15"/>
    <x v="0"/>
    <x v="3"/>
    <x v="10"/>
    <x v="2"/>
    <x v="20"/>
    <x v="3"/>
    <x v="0"/>
    <x v="94"/>
    <x v="105"/>
    <x v="28"/>
    <x v="0"/>
    <x v="0"/>
    <x v="0"/>
    <x v="103"/>
    <x v="105"/>
    <x v="0"/>
    <x v="2"/>
    <x v="106"/>
    <x v="107"/>
    <x v="44"/>
    <x v="0"/>
    <x v="35"/>
    <x v="35"/>
    <x v="0"/>
    <x v="95"/>
    <x v="25"/>
    <x v="29"/>
    <x v="1"/>
    <x v="25"/>
  </r>
  <r>
    <x v="28"/>
    <x v="1"/>
    <x v="0"/>
    <x v="5"/>
    <x v="27"/>
    <x v="15"/>
    <x v="16"/>
    <x v="4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5"/>
    <x v="29"/>
    <x v="1"/>
    <x v="25"/>
  </r>
  <r>
    <x v="28"/>
    <x v="1"/>
    <x v="0"/>
    <x v="5"/>
    <x v="27"/>
    <x v="15"/>
    <x v="0"/>
    <x v="5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5"/>
    <x v="29"/>
    <x v="1"/>
    <x v="25"/>
  </r>
  <r>
    <x v="28"/>
    <x v="1"/>
    <x v="0"/>
    <x v="5"/>
    <x v="27"/>
    <x v="15"/>
    <x v="46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5"/>
    <x v="29"/>
    <x v="1"/>
    <x v="25"/>
  </r>
  <r>
    <x v="29"/>
    <x v="30"/>
    <x v="0"/>
    <x v="5"/>
    <x v="28"/>
    <x v="16"/>
    <x v="12"/>
    <x v="0"/>
    <x v="10"/>
    <x v="3"/>
    <x v="25"/>
    <x v="20"/>
    <x v="0"/>
    <x v="95"/>
    <x v="106"/>
    <x v="61"/>
    <x v="0"/>
    <x v="0"/>
    <x v="0"/>
    <x v="104"/>
    <x v="106"/>
    <x v="0"/>
    <x v="2"/>
    <x v="107"/>
    <x v="108"/>
    <x v="47"/>
    <x v="0"/>
    <x v="90"/>
    <x v="36"/>
    <x v="0"/>
    <x v="96"/>
    <x v="26"/>
    <x v="30"/>
    <x v="0"/>
    <x v="26"/>
  </r>
  <r>
    <x v="29"/>
    <x v="1"/>
    <x v="0"/>
    <x v="5"/>
    <x v="28"/>
    <x v="16"/>
    <x v="0"/>
    <x v="1"/>
    <x v="10"/>
    <x v="3"/>
    <x v="25"/>
    <x v="20"/>
    <x v="0"/>
    <x v="95"/>
    <x v="106"/>
    <x v="61"/>
    <x v="0"/>
    <x v="0"/>
    <x v="0"/>
    <x v="104"/>
    <x v="106"/>
    <x v="0"/>
    <x v="2"/>
    <x v="107"/>
    <x v="108"/>
    <x v="47"/>
    <x v="0"/>
    <x v="90"/>
    <x v="36"/>
    <x v="0"/>
    <x v="96"/>
    <x v="26"/>
    <x v="30"/>
    <x v="0"/>
    <x v="26"/>
  </r>
  <r>
    <x v="29"/>
    <x v="1"/>
    <x v="0"/>
    <x v="5"/>
    <x v="28"/>
    <x v="16"/>
    <x v="2"/>
    <x v="2"/>
    <x v="11"/>
    <x v="3"/>
    <x v="14"/>
    <x v="3"/>
    <x v="0"/>
    <x v="96"/>
    <x v="107"/>
    <x v="62"/>
    <x v="0"/>
    <x v="0"/>
    <x v="0"/>
    <x v="105"/>
    <x v="107"/>
    <x v="0"/>
    <x v="2"/>
    <x v="108"/>
    <x v="109"/>
    <x v="43"/>
    <x v="0"/>
    <x v="91"/>
    <x v="36"/>
    <x v="0"/>
    <x v="97"/>
    <x v="26"/>
    <x v="30"/>
    <x v="0"/>
    <x v="26"/>
  </r>
  <r>
    <x v="29"/>
    <x v="1"/>
    <x v="0"/>
    <x v="5"/>
    <x v="28"/>
    <x v="16"/>
    <x v="0"/>
    <x v="3"/>
    <x v="10"/>
    <x v="2"/>
    <x v="25"/>
    <x v="3"/>
    <x v="0"/>
    <x v="97"/>
    <x v="108"/>
    <x v="15"/>
    <x v="0"/>
    <x v="0"/>
    <x v="0"/>
    <x v="106"/>
    <x v="108"/>
    <x v="0"/>
    <x v="2"/>
    <x v="109"/>
    <x v="110"/>
    <x v="44"/>
    <x v="0"/>
    <x v="92"/>
    <x v="36"/>
    <x v="0"/>
    <x v="98"/>
    <x v="26"/>
    <x v="30"/>
    <x v="0"/>
    <x v="26"/>
  </r>
  <r>
    <x v="29"/>
    <x v="1"/>
    <x v="0"/>
    <x v="5"/>
    <x v="28"/>
    <x v="16"/>
    <x v="12"/>
    <x v="4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6"/>
    <x v="30"/>
    <x v="0"/>
    <x v="26"/>
  </r>
  <r>
    <x v="29"/>
    <x v="1"/>
    <x v="0"/>
    <x v="5"/>
    <x v="28"/>
    <x v="16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6"/>
    <x v="30"/>
    <x v="0"/>
    <x v="26"/>
  </r>
  <r>
    <x v="29"/>
    <x v="1"/>
    <x v="0"/>
    <x v="5"/>
    <x v="28"/>
    <x v="16"/>
    <x v="47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6"/>
    <x v="30"/>
    <x v="0"/>
    <x v="26"/>
  </r>
  <r>
    <x v="30"/>
    <x v="31"/>
    <x v="0"/>
    <x v="10"/>
    <x v="29"/>
    <x v="4"/>
    <x v="12"/>
    <x v="0"/>
    <x v="3"/>
    <x v="1"/>
    <x v="30"/>
    <x v="20"/>
    <x v="0"/>
    <x v="98"/>
    <x v="109"/>
    <x v="63"/>
    <x v="0"/>
    <x v="0"/>
    <x v="0"/>
    <x v="107"/>
    <x v="109"/>
    <x v="0"/>
    <x v="22"/>
    <x v="110"/>
    <x v="111"/>
    <x v="44"/>
    <x v="0"/>
    <x v="93"/>
    <x v="37"/>
    <x v="0"/>
    <x v="99"/>
    <x v="27"/>
    <x v="31"/>
    <x v="1"/>
    <x v="27"/>
  </r>
  <r>
    <x v="30"/>
    <x v="1"/>
    <x v="0"/>
    <x v="10"/>
    <x v="29"/>
    <x v="4"/>
    <x v="0"/>
    <x v="1"/>
    <x v="3"/>
    <x v="1"/>
    <x v="30"/>
    <x v="20"/>
    <x v="0"/>
    <x v="98"/>
    <x v="109"/>
    <x v="63"/>
    <x v="0"/>
    <x v="0"/>
    <x v="0"/>
    <x v="107"/>
    <x v="109"/>
    <x v="0"/>
    <x v="23"/>
    <x v="111"/>
    <x v="112"/>
    <x v="44"/>
    <x v="0"/>
    <x v="93"/>
    <x v="37"/>
    <x v="0"/>
    <x v="99"/>
    <x v="27"/>
    <x v="31"/>
    <x v="1"/>
    <x v="27"/>
  </r>
  <r>
    <x v="30"/>
    <x v="1"/>
    <x v="0"/>
    <x v="10"/>
    <x v="29"/>
    <x v="4"/>
    <x v="2"/>
    <x v="2"/>
    <x v="11"/>
    <x v="2"/>
    <x v="14"/>
    <x v="3"/>
    <x v="0"/>
    <x v="99"/>
    <x v="110"/>
    <x v="64"/>
    <x v="0"/>
    <x v="0"/>
    <x v="0"/>
    <x v="108"/>
    <x v="110"/>
    <x v="0"/>
    <x v="2"/>
    <x v="112"/>
    <x v="113"/>
    <x v="43"/>
    <x v="0"/>
    <x v="94"/>
    <x v="37"/>
    <x v="0"/>
    <x v="100"/>
    <x v="27"/>
    <x v="31"/>
    <x v="1"/>
    <x v="27"/>
  </r>
  <r>
    <x v="30"/>
    <x v="1"/>
    <x v="0"/>
    <x v="10"/>
    <x v="29"/>
    <x v="4"/>
    <x v="0"/>
    <x v="3"/>
    <x v="10"/>
    <x v="3"/>
    <x v="20"/>
    <x v="3"/>
    <x v="0"/>
    <x v="100"/>
    <x v="111"/>
    <x v="13"/>
    <x v="0"/>
    <x v="0"/>
    <x v="0"/>
    <x v="109"/>
    <x v="111"/>
    <x v="0"/>
    <x v="2"/>
    <x v="113"/>
    <x v="114"/>
    <x v="44"/>
    <x v="0"/>
    <x v="95"/>
    <x v="37"/>
    <x v="0"/>
    <x v="101"/>
    <x v="27"/>
    <x v="31"/>
    <x v="1"/>
    <x v="27"/>
  </r>
  <r>
    <x v="30"/>
    <x v="1"/>
    <x v="0"/>
    <x v="10"/>
    <x v="29"/>
    <x v="4"/>
    <x v="16"/>
    <x v="4"/>
    <x v="10"/>
    <x v="3"/>
    <x v="20"/>
    <x v="3"/>
    <x v="0"/>
    <x v="100"/>
    <x v="111"/>
    <x v="13"/>
    <x v="0"/>
    <x v="0"/>
    <x v="0"/>
    <x v="109"/>
    <x v="111"/>
    <x v="0"/>
    <x v="2"/>
    <x v="113"/>
    <x v="114"/>
    <x v="44"/>
    <x v="0"/>
    <x v="95"/>
    <x v="37"/>
    <x v="0"/>
    <x v="101"/>
    <x v="27"/>
    <x v="31"/>
    <x v="1"/>
    <x v="27"/>
  </r>
  <r>
    <x v="30"/>
    <x v="1"/>
    <x v="0"/>
    <x v="10"/>
    <x v="29"/>
    <x v="4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7"/>
    <x v="31"/>
    <x v="1"/>
    <x v="27"/>
  </r>
  <r>
    <x v="30"/>
    <x v="1"/>
    <x v="0"/>
    <x v="10"/>
    <x v="29"/>
    <x v="4"/>
    <x v="48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27"/>
    <x v="31"/>
    <x v="1"/>
    <x v="27"/>
  </r>
  <r>
    <x v="31"/>
    <x v="32"/>
    <x v="0"/>
    <x v="7"/>
    <x v="30"/>
    <x v="4"/>
    <x v="49"/>
    <x v="0"/>
    <x v="3"/>
    <x v="1"/>
    <x v="31"/>
    <x v="20"/>
    <x v="0"/>
    <x v="68"/>
    <x v="112"/>
    <x v="0"/>
    <x v="0"/>
    <x v="0"/>
    <x v="0"/>
    <x v="110"/>
    <x v="112"/>
    <x v="0"/>
    <x v="24"/>
    <x v="114"/>
    <x v="115"/>
    <x v="44"/>
    <x v="0"/>
    <x v="64"/>
    <x v="38"/>
    <x v="0"/>
    <x v="67"/>
    <x v="1"/>
    <x v="32"/>
    <x v="1"/>
    <x v="28"/>
  </r>
  <r>
    <x v="31"/>
    <x v="1"/>
    <x v="0"/>
    <x v="7"/>
    <x v="30"/>
    <x v="4"/>
    <x v="0"/>
    <x v="1"/>
    <x v="3"/>
    <x v="1"/>
    <x v="31"/>
    <x v="20"/>
    <x v="0"/>
    <x v="68"/>
    <x v="112"/>
    <x v="0"/>
    <x v="0"/>
    <x v="0"/>
    <x v="0"/>
    <x v="110"/>
    <x v="112"/>
    <x v="0"/>
    <x v="24"/>
    <x v="114"/>
    <x v="115"/>
    <x v="44"/>
    <x v="0"/>
    <x v="64"/>
    <x v="38"/>
    <x v="0"/>
    <x v="67"/>
    <x v="1"/>
    <x v="32"/>
    <x v="1"/>
    <x v="28"/>
  </r>
  <r>
    <x v="31"/>
    <x v="1"/>
    <x v="0"/>
    <x v="7"/>
    <x v="30"/>
    <x v="4"/>
    <x v="2"/>
    <x v="2"/>
    <x v="11"/>
    <x v="2"/>
    <x v="14"/>
    <x v="3"/>
    <x v="0"/>
    <x v="101"/>
    <x v="113"/>
    <x v="65"/>
    <x v="0"/>
    <x v="0"/>
    <x v="0"/>
    <x v="111"/>
    <x v="113"/>
    <x v="0"/>
    <x v="2"/>
    <x v="115"/>
    <x v="116"/>
    <x v="43"/>
    <x v="0"/>
    <x v="96"/>
    <x v="38"/>
    <x v="0"/>
    <x v="102"/>
    <x v="1"/>
    <x v="32"/>
    <x v="1"/>
    <x v="28"/>
  </r>
  <r>
    <x v="31"/>
    <x v="1"/>
    <x v="0"/>
    <x v="7"/>
    <x v="30"/>
    <x v="4"/>
    <x v="0"/>
    <x v="3"/>
    <x v="10"/>
    <x v="3"/>
    <x v="20"/>
    <x v="3"/>
    <x v="0"/>
    <x v="97"/>
    <x v="114"/>
    <x v="15"/>
    <x v="0"/>
    <x v="0"/>
    <x v="0"/>
    <x v="112"/>
    <x v="114"/>
    <x v="0"/>
    <x v="2"/>
    <x v="116"/>
    <x v="117"/>
    <x v="44"/>
    <x v="0"/>
    <x v="97"/>
    <x v="38"/>
    <x v="0"/>
    <x v="103"/>
    <x v="1"/>
    <x v="32"/>
    <x v="1"/>
    <x v="28"/>
  </r>
  <r>
    <x v="31"/>
    <x v="1"/>
    <x v="0"/>
    <x v="7"/>
    <x v="30"/>
    <x v="4"/>
    <x v="50"/>
    <x v="4"/>
    <x v="2"/>
    <x v="3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"/>
    <x v="32"/>
    <x v="1"/>
    <x v="28"/>
  </r>
  <r>
    <x v="31"/>
    <x v="1"/>
    <x v="0"/>
    <x v="7"/>
    <x v="30"/>
    <x v="4"/>
    <x v="0"/>
    <x v="5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"/>
    <x v="32"/>
    <x v="1"/>
    <x v="28"/>
  </r>
  <r>
    <x v="31"/>
    <x v="1"/>
    <x v="0"/>
    <x v="7"/>
    <x v="30"/>
    <x v="4"/>
    <x v="51"/>
    <x v="6"/>
    <x v="2"/>
    <x v="0"/>
    <x v="1"/>
    <x v="2"/>
    <x v="0"/>
    <x v="4"/>
    <x v="4"/>
    <x v="4"/>
    <x v="0"/>
    <x v="0"/>
    <x v="0"/>
    <x v="4"/>
    <x v="4"/>
    <x v="0"/>
    <x v="2"/>
    <x v="4"/>
    <x v="4"/>
    <x v="3"/>
    <x v="1"/>
    <x v="4"/>
    <x v="1"/>
    <x v="0"/>
    <x v="4"/>
    <x v="1"/>
    <x v="32"/>
    <x v="1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dataOnRows="1" autoFormatId="1" applyNumberFormats="0" applyBorderFormats="0" applyFontFormats="0" applyPatternFormats="0" applyAlignmentFormats="0" applyWidthHeightFormats="1" dataCaption="数据" updatedVersion="5" createdVersion="1" showMissing="0" useAutoFormatting="1" indent="0" compactData="0" gridDropZones="1" showDrill="0">
  <location ref="N3:P37" firstHeaderRow="2" firstDataRow="2" firstDataCol="2" rowPageCount="1" colPageCount="1"/>
  <pivotFields count="32">
    <pivotField axis="axisRow" compact="0" defaultSubtotal="0" outline="0" subtotalTop="0" showAll="0" includeNewItemsInFilter="1">
      <items count="197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130"/>
        <item m="1" x="125"/>
        <item m="1" x="194"/>
        <item m="1" x="189"/>
        <item m="1" x="184"/>
        <item m="1" x="179"/>
        <item m="1" x="174"/>
        <item m="1" x="169"/>
        <item m="1" x="166"/>
        <item m="1" x="163"/>
        <item m="1" x="160"/>
        <item m="1" x="156"/>
        <item m="1" x="153"/>
        <item m="1" x="150"/>
        <item m="1" x="147"/>
        <item m="1" x="144"/>
        <item m="1" x="141"/>
        <item m="1" x="138"/>
        <item m="1" x="135"/>
        <item m="1" x="132"/>
        <item m="1" x="129"/>
        <item m="1" x="127"/>
        <item m="1" x="124"/>
        <item m="1" x="196"/>
        <item m="1" x="193"/>
        <item m="1" x="191"/>
        <item m="1" x="188"/>
        <item m="1" x="186"/>
        <item m="1" x="183"/>
        <item m="1" x="181"/>
        <item m="1" x="178"/>
        <item m="1" x="176"/>
        <item m="1" x="173"/>
        <item m="1" x="171"/>
        <item m="1" x="168"/>
        <item m="1" x="165"/>
        <item m="1" x="162"/>
        <item m="1" x="159"/>
        <item m="1" x="155"/>
        <item m="1" x="152"/>
        <item m="1" x="149"/>
        <item m="1" x="146"/>
        <item m="1" x="143"/>
        <item m="1" x="140"/>
        <item m="1" x="137"/>
        <item m="1" x="134"/>
        <item m="1" x="131"/>
        <item m="1" x="128"/>
        <item m="1" x="126"/>
        <item m="1" x="123"/>
        <item m="1" x="195"/>
        <item m="1" x="192"/>
        <item m="1" x="190"/>
        <item m="1" x="187"/>
        <item m="1" x="185"/>
        <item m="1" x="182"/>
        <item m="1" x="180"/>
        <item m="1" x="177"/>
        <item m="1" x="175"/>
        <item m="1" x="172"/>
        <item m="1" x="170"/>
        <item m="1" x="167"/>
        <item m="1" x="164"/>
        <item m="1" x="161"/>
        <item m="1" x="157"/>
        <item x="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x="2"/>
        <item m="1" x="61"/>
        <item m="1" x="62"/>
        <item x="3"/>
        <item m="1" x="63"/>
        <item m="1" x="64"/>
        <item m="1" x="65"/>
        <item m="1" x="66"/>
        <item m="1" x="67"/>
        <item m="1" x="68"/>
        <item x="4"/>
        <item x="5"/>
        <item m="1" x="69"/>
        <item x="6"/>
        <item x="7"/>
        <item x="8"/>
        <item x="9"/>
        <item x="10"/>
        <item x="11"/>
        <item m="1" x="70"/>
        <item x="12"/>
        <item x="13"/>
        <item x="14"/>
        <item x="15"/>
        <item x="16"/>
        <item x="17"/>
        <item x="18"/>
        <item m="1" x="71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72"/>
        <item m="1" x="158"/>
        <item m="1" x="154"/>
        <item m="1" x="151"/>
        <item m="1" x="148"/>
        <item m="1" x="145"/>
        <item m="1" x="142"/>
        <item m="1" x="139"/>
        <item m="1" x="136"/>
        <item m="1" x="133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defaultSubtotal="0" outline="0" subtotalTop="0" showAll="0" includeNewItemsInFilter="1">
      <items count="32">
        <item m="1" x="31"/>
        <item x="28"/>
        <item x="25"/>
        <item x="16"/>
        <item x="27"/>
        <item x="0"/>
        <item x="23"/>
        <item x="13"/>
        <item x="30"/>
        <item x="2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7"/>
        <item x="18"/>
        <item x="19"/>
        <item x="20"/>
        <item x="22"/>
        <item x="24"/>
        <item x="26"/>
        <item x="29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dataField="1" compact="0" outline="0" subtotalTop="0" showAll="0" includeNewItemsInFilter="1">
      <items count="5907">
        <item x="4"/>
        <item m="1" x="5902"/>
        <item m="1" x="5900"/>
        <item m="1" x="5786"/>
        <item m="1" x="5874"/>
        <item m="1" x="5768"/>
        <item m="1" x="5614"/>
        <item m="1" x="5792"/>
        <item m="1" x="5734"/>
        <item m="1" x="5710"/>
        <item m="1" x="5726"/>
        <item m="1" x="5815"/>
        <item m="1" x="5776"/>
        <item m="1" x="5811"/>
        <item m="1" x="5601"/>
        <item m="1" x="1518"/>
        <item m="1" x="5681"/>
        <item m="1" x="5472"/>
        <item m="1" x="5237"/>
        <item m="1" x="5609"/>
        <item m="1" x="5539"/>
        <item m="1" x="2256"/>
        <item m="1" x="5755"/>
        <item m="1" x="5627"/>
        <item m="1" x="5777"/>
        <item m="1" x="4740"/>
        <item m="1" x="5800"/>
        <item m="1" x="2874"/>
        <item m="1" x="5263"/>
        <item m="1" x="3602"/>
        <item m="1" x="413"/>
        <item m="1" x="5639"/>
        <item m="1" x="1415"/>
        <item m="1" x="5057"/>
        <item m="1" x="5686"/>
        <item m="1" x="5630"/>
        <item m="1" x="512"/>
        <item m="1" x="3533"/>
        <item m="1" x="5738"/>
        <item m="1" x="2569"/>
        <item m="1" x="5903"/>
        <item m="1" x="1488"/>
        <item m="1" x="4393"/>
        <item m="1" x="1619"/>
        <item m="1" x="1625"/>
        <item m="1" x="5559"/>
        <item m="1" x="724"/>
        <item m="1" x="577"/>
        <item m="1" x="394"/>
        <item m="1" x="3478"/>
        <item m="1" x="5654"/>
        <item m="1" x="1114"/>
        <item m="1" x="357"/>
        <item m="1" x="5596"/>
        <item m="1" x="1623"/>
        <item m="1" x="1807"/>
        <item m="1" x="5566"/>
        <item m="1" x="1110"/>
        <item m="1" x="5694"/>
        <item m="1" x="5099"/>
        <item m="1" x="634"/>
        <item m="1" x="719"/>
        <item m="1" x="2551"/>
        <item m="1" x="319"/>
        <item m="1" x="863"/>
        <item m="1" x="310"/>
        <item m="1" x="108"/>
        <item m="1" x="5875"/>
        <item m="1" x="759"/>
        <item m="1" x="5806"/>
        <item x="14"/>
        <item m="1" x="175"/>
        <item m="1" x="1303"/>
        <item m="1" x="5732"/>
        <item m="1" x="1475"/>
        <item m="1" x="978"/>
        <item m="1" x="3993"/>
        <item m="1" x="3292"/>
        <item m="1" x="1304"/>
        <item m="1" x="5682"/>
        <item m="1" x="1757"/>
        <item m="1" x="754"/>
        <item m="1" x="3604"/>
        <item m="1" x="5048"/>
        <item m="1" x="4030"/>
        <item m="1" x="3258"/>
        <item m="1" x="2715"/>
        <item m="1" x="5880"/>
        <item m="1" x="806"/>
        <item m="1" x="4177"/>
        <item m="1" x="1982"/>
        <item m="1" x="1414"/>
        <item m="1" x="3869"/>
        <item m="1" x="2717"/>
        <item m="1" x="2220"/>
        <item m="1" x="5167"/>
        <item m="1" x="805"/>
        <item m="1" x="5658"/>
        <item m="1" x="121"/>
        <item m="1" x="2714"/>
        <item m="1" x="106"/>
        <item m="1" x="2125"/>
        <item m="1" x="5829"/>
        <item m="1" x="3124"/>
        <item m="1" x="1326"/>
        <item m="1" x="5595"/>
        <item m="1" x="5669"/>
        <item m="1" x="1310"/>
        <item m="1" x="5737"/>
        <item m="1" x="3100"/>
        <item m="1" x="1059"/>
        <item m="1" x="588"/>
        <item m="1" x="1568"/>
        <item m="1" x="2081"/>
        <item m="1" x="5661"/>
        <item m="1" x="788"/>
        <item m="1" x="695"/>
        <item m="1" x="4428"/>
        <item m="1" x="2888"/>
        <item m="1" x="3323"/>
        <item m="1" x="760"/>
        <item m="1" x="4918"/>
        <item m="1" x="3027"/>
        <item x="67"/>
        <item m="1" x="5240"/>
        <item m="1" x="1922"/>
        <item m="1" x="5709"/>
        <item m="1" x="578"/>
        <item m="1" x="1626"/>
        <item m="1" x="4467"/>
        <item m="1" x="5876"/>
        <item m="1" x="2106"/>
        <item m="1" x="5706"/>
        <item m="1" x="5854"/>
        <item m="1" x="5633"/>
        <item m="1" x="828"/>
        <item m="1" x="2602"/>
        <item m="1" x="5046"/>
        <item m="1" x="5719"/>
        <item m="1" x="476"/>
        <item m="1" x="5729"/>
        <item m="1" x="840"/>
        <item m="1" x="864"/>
        <item m="1" x="3548"/>
        <item m="1" x="5610"/>
        <item m="1" x="2716"/>
        <item m="1" x="5123"/>
        <item m="1" x="955"/>
        <item m="1" x="4215"/>
        <item x="91"/>
        <item m="1" x="2563"/>
        <item m="1" x="3173"/>
        <item m="1" x="2101"/>
        <item m="1" x="3611"/>
        <item m="1" x="4835"/>
        <item m="1" x="1504"/>
        <item m="1" x="5613"/>
        <item m="1" x="5618"/>
        <item m="1" x="396"/>
        <item m="1" x="5850"/>
        <item m="1" x="4988"/>
        <item m="1" x="1316"/>
        <item m="1" x="2877"/>
        <item m="1" x="5565"/>
        <item m="1" x="3215"/>
        <item m="1" x="151"/>
        <item m="1" x="5801"/>
        <item m="1" x="5832"/>
        <item m="1" x="2083"/>
        <item m="1" x="2171"/>
        <item m="1" x="5901"/>
        <item m="1" x="3409"/>
        <item m="1" x="2646"/>
        <item m="1" x="5824"/>
        <item m="1" x="5804"/>
        <item m="1" x="5773"/>
        <item m="1" x="5675"/>
        <item m="1" x="5704"/>
        <item m="1" x="2253"/>
        <item m="1" x="3263"/>
        <item m="1" x="5568"/>
        <item m="1" x="5837"/>
        <item m="1" x="696"/>
        <item m="1" x="5712"/>
        <item m="1" x="5635"/>
        <item x="94"/>
        <item m="1" x="5262"/>
        <item m="1" x="5597"/>
        <item m="1" x="484"/>
        <item m="1" x="4143"/>
        <item m="1" x="5701"/>
        <item m="1" x="1164"/>
        <item m="1" x="5621"/>
        <item m="1" x="1268"/>
        <item m="1" x="2451"/>
        <item m="1" x="829"/>
        <item m="1" x="1941"/>
        <item m="1" x="3087"/>
        <item m="1" x="5745"/>
        <item m="1" x="5611"/>
        <item m="1" x="5073"/>
        <item m="1" x="5273"/>
        <item m="1" x="2082"/>
        <item m="1" x="1736"/>
        <item m="1" x="2493"/>
        <item m="1" x="5823"/>
        <item m="1" x="5561"/>
        <item m="1" x="3643"/>
        <item m="1" x="4765"/>
        <item m="1" x="5538"/>
        <item m="1" x="993"/>
        <item m="1" x="3907"/>
        <item m="1" x="309"/>
        <item m="1" x="5852"/>
        <item m="1" x="2242"/>
        <item m="1" x="1408"/>
        <item m="1" x="5478"/>
        <item m="1" x="5648"/>
        <item m="1" x="5791"/>
        <item m="1" x="511"/>
        <item m="1" x="2329"/>
        <item m="1" x="5649"/>
        <item m="1" x="4834"/>
        <item m="1" x="5677"/>
        <item m="1" x="1947"/>
        <item m="1" x="5683"/>
        <item m="1" x="5753"/>
        <item m="1" x="4214"/>
        <item m="1" x="5861"/>
        <item m="1" x="5645"/>
        <item m="1" x="2889"/>
        <item m="1" x="3687"/>
        <item m="1" x="958"/>
        <item m="1" x="4524"/>
        <item m="1" x="2453"/>
        <item m="1" x="525"/>
        <item m="1" x="2383"/>
        <item m="1" x="2991"/>
        <item m="1" x="862"/>
        <item m="1" x="5807"/>
        <item m="1" x="785"/>
        <item m="1" x="5277"/>
        <item m="1" x="827"/>
        <item m="1" x="432"/>
        <item m="1" x="5632"/>
        <item m="1" x="568"/>
        <item m="1" x="3324"/>
        <item m="1" x="5772"/>
        <item m="1" x="1201"/>
        <item m="1" x="177"/>
        <item m="1" x="5802"/>
        <item m="1" x="580"/>
        <item m="1" x="5599"/>
        <item m="1" x="3104"/>
        <item m="1" x="5688"/>
        <item m="1" x="5782"/>
        <item m="1" x="977"/>
        <item m="1" x="3756"/>
        <item m="1" x="770"/>
        <item m="1" x="337"/>
        <item m="1" x="761"/>
        <item m="1" x="3690"/>
        <item m="1" x="4917"/>
        <item m="1" x="316"/>
        <item m="1" x="4723"/>
        <item m="1" x="5588"/>
        <item m="1" x="5716"/>
        <item m="1" x="3044"/>
        <item m="1" x="2085"/>
        <item m="1" x="1700"/>
        <item m="1" x="902"/>
        <item m="1" x="5904"/>
        <item m="1" x="5857"/>
        <item m="1" x="2384"/>
        <item m="1" x="1937"/>
        <item m="1" x="5679"/>
        <item m="1" x="5758"/>
        <item m="1" x="3808"/>
        <item m="1" x="5751"/>
        <item m="1" x="2911"/>
        <item m="1" x="2987"/>
        <item m="1" x="5847"/>
        <item m="1" x="5660"/>
        <item m="1" x="5799"/>
        <item m="1" x="3893"/>
        <item m="1" x="5881"/>
        <item m="1" x="1617"/>
        <item m="1" x="5756"/>
        <item m="1" x="750"/>
        <item m="1" x="621"/>
        <item m="1" x="5784"/>
        <item m="1" x="694"/>
        <item m="1" x="1439"/>
        <item m="1" x="976"/>
        <item m="1" x="5657"/>
        <item m="1" x="3822"/>
        <item m="1" x="5840"/>
        <item m="1" x="5415"/>
        <item m="1" x="1302"/>
        <item m="1" x="5835"/>
        <item m="1" x="5558"/>
        <item m="1" x="675"/>
        <item m="1" x="5626"/>
        <item m="1" x="5779"/>
        <item m="1" x="1684"/>
        <item m="1" x="5855"/>
        <item m="1" x="1263"/>
        <item m="1" x="5870"/>
        <item m="1" x="5846"/>
        <item m="1" x="5659"/>
        <item m="1" x="1836"/>
        <item m="1" x="2723"/>
        <item m="1" x="1545"/>
        <item m="1" x="3904"/>
        <item m="1" x="3693"/>
        <item m="1" x="2985"/>
        <item m="1" x="5728"/>
        <item m="1" x="1298"/>
        <item m="1" x="5842"/>
        <item m="1" x="5699"/>
        <item m="1" x="5698"/>
        <item m="1" x="5592"/>
        <item m="1" x="5754"/>
        <item m="1" x="5607"/>
        <item m="1" x="5662"/>
        <item m="1" x="5879"/>
        <item m="1" x="5641"/>
        <item m="1" x="3755"/>
        <item m="1" x="5724"/>
        <item m="1" x="5585"/>
        <item m="1" x="826"/>
        <item m="1" x="1162"/>
        <item m="1" x="5866"/>
        <item m="1" x="4687"/>
        <item m="1" x="5696"/>
        <item m="1" x="3804"/>
        <item m="1" x="4617"/>
        <item m="1" x="5740"/>
        <item x="10"/>
        <item m="1" x="5264"/>
        <item m="1" x="5771"/>
        <item m="1" x="5624"/>
        <item m="1" x="5219"/>
        <item m="1" x="3996"/>
        <item m="1" x="3130"/>
        <item m="1" x="5790"/>
        <item m="1" x="778"/>
        <item m="1" x="5833"/>
        <item m="1" x="4912"/>
        <item m="1" x="5226"/>
        <item m="1" x="1362"/>
        <item m="1" x="1985"/>
        <item m="1" x="4939"/>
        <item m="1" x="583"/>
        <item m="1" x="5749"/>
        <item m="1" x="5663"/>
        <item m="1" x="1946"/>
        <item m="1" x="569"/>
        <item m="1" x="5841"/>
        <item m="1" x="5717"/>
        <item m="1" x="5628"/>
        <item m="1" x="5859"/>
        <item m="1" x="3875"/>
        <item m="1" x="5397"/>
        <item m="1" x="515"/>
        <item m="1" x="5695"/>
        <item m="1" x="2432"/>
        <item m="1" x="3177"/>
        <item m="1" x="735"/>
        <item m="1" x="5140"/>
        <item m="1" x="1311"/>
        <item m="1" x="3140"/>
        <item m="1" x="1565"/>
        <item m="1" x="3641"/>
        <item m="1" x="5604"/>
        <item m="1" x="5778"/>
        <item x="81"/>
        <item m="1" x="3214"/>
        <item m="1" x="2731"/>
        <item m="1" x="5685"/>
        <item m="1" x="5615"/>
        <item m="1" x="5813"/>
        <item m="1" x="5053"/>
        <item m="1" x="2783"/>
        <item m="1" x="1036"/>
        <item m="1" x="1037"/>
        <item m="1" x="1004"/>
        <item m="1" x="1038"/>
        <item m="1" x="5822"/>
        <item m="1" x="5586"/>
        <item m="1" x="5665"/>
        <item m="1" x="399"/>
        <item m="1" x="766"/>
        <item m="1" x="3224"/>
        <item m="1" x="5130"/>
        <item m="1" x="5720"/>
        <item m="1" x="5671"/>
        <item m="1" x="5581"/>
        <item m="1" x="374"/>
        <item x="78"/>
        <item m="1" x="5853"/>
        <item m="1" x="5594"/>
        <item m="1" x="5888"/>
        <item m="1" x="3235"/>
        <item m="1" x="1954"/>
        <item m="1" x="5652"/>
        <item m="1" x="5691"/>
        <item m="1" x="5587"/>
        <item m="1" x="5858"/>
        <item m="1" x="5647"/>
        <item m="1" x="5759"/>
        <item m="1" x="5895"/>
        <item m="1" x="783"/>
        <item m="1" x="3470"/>
        <item m="1" x="5248"/>
        <item m="1" x="5438"/>
        <item m="1" x="1002"/>
        <item m="1" x="5616"/>
        <item m="1" x="2765"/>
        <item m="1" x="5379"/>
        <item m="1" x="1318"/>
        <item m="1" x="5705"/>
        <item m="1" x="5381"/>
        <item m="1" x="5731"/>
        <item m="1" x="3045"/>
        <item m="1" x="5584"/>
        <item m="1" x="1683"/>
        <item m="1" x="5770"/>
        <item m="1" x="5887"/>
        <item m="1" x="5783"/>
        <item m="1" x="5747"/>
        <item m="1" x="5636"/>
        <item m="1" x="5666"/>
        <item m="1" x="5713"/>
        <item m="1" x="5617"/>
        <item m="1" x="5655"/>
        <item m="1" x="5547"/>
        <item m="1" x="5548"/>
        <item m="1" x="1732"/>
        <item m="1" x="5735"/>
        <item m="1" x="5583"/>
        <item m="1" x="5819"/>
        <item m="1" x="3899"/>
        <item m="1" x="5718"/>
        <item m="1" x="2873"/>
        <item m="1" x="3099"/>
        <item m="1" x="5872"/>
        <item m="1" x="1940"/>
        <item m="1" x="775"/>
        <item m="1" x="418"/>
        <item m="1" x="1199"/>
        <item m="1" x="2303"/>
        <item m="1" x="1441"/>
        <item m="1" x="3115"/>
        <item m="1" x="2763"/>
        <item m="1" x="572"/>
        <item m="1" x="573"/>
        <item m="1" x="4646"/>
        <item m="1" x="753"/>
        <item m="1" x="4647"/>
        <item m="1" x="5757"/>
        <item m="1" x="3915"/>
        <item m="1" x="4243"/>
        <item m="1" x="4686"/>
        <item m="1" x="3013"/>
        <item m="1" x="1170"/>
        <item m="1" x="3016"/>
        <item m="1" x="1395"/>
        <item m="1" x="1085"/>
        <item m="1" x="1694"/>
        <item m="1" x="1809"/>
        <item m="1" x="187"/>
        <item m="1" x="4869"/>
        <item m="1" x="2390"/>
        <item m="1" x="2767"/>
        <item m="1" x="5426"/>
        <item m="1" x="1393"/>
        <item m="1" x="1029"/>
        <item m="1" x="5549"/>
        <item m="1" x="5551"/>
        <item m="1" x="5552"/>
        <item m="1" x="5553"/>
        <item m="1" x="5554"/>
        <item m="1" x="5555"/>
        <item m="1" x="2890"/>
        <item m="1" x="5886"/>
        <item m="1" x="5793"/>
        <item m="1" x="5868"/>
        <item m="1" x="5625"/>
        <item m="1" x="5527"/>
        <item m="1" x="205"/>
        <item m="1" x="2410"/>
        <item m="1" x="5528"/>
        <item m="1" x="114"/>
        <item m="1" x="5664"/>
        <item m="1" x="786"/>
        <item m="1" x="524"/>
        <item m="1" x="5690"/>
        <item m="1" x="5892"/>
        <item m="1" x="5863"/>
        <item m="1" x="5765"/>
        <item m="1" x="5245"/>
        <item m="1" x="5077"/>
        <item m="1" x="3105"/>
        <item m="1" x="5674"/>
        <item m="1" x="1248"/>
        <item m="1" x="2281"/>
        <item m="1" x="2983"/>
        <item m="1" x="5582"/>
        <item m="1" x="4900"/>
        <item m="1" x="5692"/>
        <item m="1" x="1266"/>
        <item m="1" x="5707"/>
        <item m="1" x="5345"/>
        <item m="1" x="751"/>
        <item m="1" x="645"/>
        <item m="1" x="2982"/>
        <item m="1" x="903"/>
        <item m="1" x="5600"/>
        <item m="1" x="5211"/>
        <item m="1" x="5672"/>
        <item m="1" x="4051"/>
        <item m="1" x="4052"/>
        <item m="1" x="4053"/>
        <item m="1" x="252"/>
        <item m="1" x="954"/>
        <item m="1" x="1502"/>
        <item m="1" x="5896"/>
        <item m="1" x="5780"/>
        <item m="1" x="3588"/>
        <item m="1" x="5068"/>
        <item m="1" x="5715"/>
        <item m="1" x="4283"/>
        <item m="1" x="5612"/>
        <item m="1" x="5781"/>
        <item m="1" x="1979"/>
        <item m="1" x="4016"/>
        <item m="1" x="5603"/>
        <item m="1" x="5893"/>
        <item m="1" x="5891"/>
        <item m="1" x="5668"/>
        <item m="1" x="752"/>
        <item m="1" x="4042"/>
        <item m="1" x="5723"/>
        <item m="1" x="648"/>
        <item m="1" x="1301"/>
        <item m="1" x="1320"/>
        <item m="1" x="1321"/>
        <item m="1" x="2665"/>
        <item m="1" x="1084"/>
        <item m="1" x="906"/>
        <item m="1" x="5261"/>
        <item m="1" x="5762"/>
        <item m="1" x="5721"/>
        <item m="1" x="2819"/>
        <item m="1" x="5830"/>
        <item m="1" x="5622"/>
        <item m="1" x="5821"/>
        <item m="1" x="5898"/>
        <item m="1" x="3385"/>
        <item m="1" x="243"/>
        <item m="1" x="5787"/>
        <item m="1" x="5687"/>
        <item m="1" x="5714"/>
        <item m="1" x="3554"/>
        <item m="1" x="5646"/>
        <item m="1" x="1910"/>
        <item x="9"/>
        <item m="1" x="5744"/>
        <item m="1" x="5643"/>
        <item m="1" x="5693"/>
        <item m="1" x="5238"/>
        <item m="1" x="3350"/>
        <item m="1" x="5788"/>
        <item m="1" x="5186"/>
        <item m="1" x="5798"/>
        <item m="1" x="3726"/>
        <item x="87"/>
        <item m="1" x="5638"/>
        <item m="1" x="2837"/>
        <item m="1" x="4605"/>
        <item m="1" x="5653"/>
        <item m="1" x="5905"/>
        <item m="1" x="2116"/>
        <item m="1" x="5640"/>
        <item m="1" x="5746"/>
        <item m="1" x="5748"/>
        <item m="1" x="5794"/>
        <item m="1" x="5656"/>
        <item m="1" x="5722"/>
        <item m="1" x="2699"/>
        <item m="1" x="5810"/>
        <item m="1" x="5700"/>
        <item m="1" x="5697"/>
        <item m="1" x="2036"/>
        <item m="1" x="3553"/>
        <item m="1" x="514"/>
        <item m="1" x="944"/>
        <item m="1" x="125"/>
        <item m="1" x="5598"/>
        <item m="1" x="5680"/>
        <item m="1" x="5593"/>
        <item m="1" x="1363"/>
        <item m="1" x="328"/>
        <item m="1" x="1317"/>
        <item m="1" x="767"/>
        <item m="1" x="1220"/>
        <item m="1" x="4971"/>
        <item m="1" x="3171"/>
        <item m="1" x="2237"/>
        <item m="1" x="5711"/>
        <item m="1" x="3466"/>
        <item m="1" x="5851"/>
        <item m="1" x="5736"/>
        <item m="1" x="5567"/>
        <item m="1" x="5844"/>
        <item m="1" x="5725"/>
        <item m="1" x="5839"/>
        <item m="1" x="5848"/>
        <item m="1" x="5763"/>
        <item m="1" x="5703"/>
        <item m="1" x="5873"/>
        <item m="1" x="5676"/>
        <item m="1" x="5785"/>
        <item m="1" x="2172"/>
        <item m="1" x="5634"/>
        <item m="1" x="5836"/>
        <item m="1" x="1567"/>
        <item m="1" x="5890"/>
        <item m="1" x="5743"/>
        <item m="1" x="1715"/>
        <item m="1" x="5894"/>
        <item m="1" x="4083"/>
        <item m="1" x="5809"/>
        <item m="1" x="4110"/>
        <item m="1" x="5591"/>
        <item m="1" x="5803"/>
        <item m="1" x="5849"/>
        <item m="1" x="5774"/>
        <item m="1" x="550"/>
        <item m="1" x="5499"/>
        <item m="1" x="4272"/>
        <item m="1" x="2216"/>
        <item m="1" x="4089"/>
        <item m="1" x="4090"/>
        <item m="1" x="4091"/>
        <item m="1" x="4092"/>
        <item m="1" x="3384"/>
        <item m="1" x="2396"/>
        <item m="1" x="3009"/>
        <item m="1" x="5560"/>
        <item m="1" x="5629"/>
        <item m="1" x="5644"/>
        <item m="1" x="5573"/>
        <item m="1" x="5651"/>
        <item m="1" x="5764"/>
        <item m="1" x="5670"/>
        <item m="1" x="5878"/>
        <item m="1" x="5678"/>
        <item m="1" x="5708"/>
        <item m="1" x="4260"/>
        <item m="1" x="5838"/>
        <item m="1" x="5805"/>
        <item m="1" x="5897"/>
        <item m="1" x="5862"/>
        <item m="1" x="5795"/>
        <item m="1" x="5869"/>
        <item m="1" x="5812"/>
        <item m="1" x="5742"/>
        <item m="1" x="5684"/>
        <item m="1" x="685"/>
        <item m="1" x="1953"/>
        <item m="1" x="878"/>
        <item m="1" x="1122"/>
        <item m="1" x="5752"/>
        <item m="1" x="5445"/>
        <item m="1" x="3626"/>
        <item m="1" x="4369"/>
        <item m="1" x="5769"/>
        <item m="1" x="5673"/>
        <item m="1" x="5885"/>
        <item m="1" x="5133"/>
        <item m="1" x="3150"/>
        <item m="1" x="5623"/>
        <item m="1" x="5843"/>
        <item m="1" x="5882"/>
        <item m="1" x="5589"/>
        <item m="1" x="5871"/>
        <item m="1" x="5797"/>
        <item m="1" x="5761"/>
        <item m="1" x="5889"/>
        <item m="1" x="4352"/>
        <item m="1" x="4353"/>
        <item m="1" x="5620"/>
        <item m="1" x="5407"/>
        <item m="1" x="683"/>
        <item m="1" x="5650"/>
        <item m="1" x="772"/>
        <item m="1" x="3251"/>
        <item m="1" x="5808"/>
        <item m="1" x="5642"/>
        <item m="1" x="5817"/>
        <item m="1" x="5814"/>
        <item m="1" x="5563"/>
        <item m="1" x="4914"/>
        <item m="1" x="4179"/>
        <item m="1" x="5865"/>
        <item m="1" x="5831"/>
        <item m="1" x="5608"/>
        <item m="1" x="1440"/>
        <item m="1" x="5741"/>
        <item m="1" x="5867"/>
        <item m="1" x="5606"/>
        <item m="1" x="5789"/>
        <item m="1" x="5637"/>
        <item m="1" x="5856"/>
        <item m="1" x="5860"/>
        <item m="1" x="5400"/>
        <item m="1" x="5883"/>
        <item m="1" x="5775"/>
        <item m="1" x="5826"/>
        <item m="1" x="5043"/>
        <item m="1" x="5550"/>
        <item m="1" x="5564"/>
        <item m="1" x="5730"/>
        <item m="1" x="5796"/>
        <item m="1" x="5733"/>
        <item m="1" x="3936"/>
        <item m="1" x="5605"/>
        <item m="1" x="3713"/>
        <item m="1" x="5827"/>
        <item m="1" x="1991"/>
        <item m="1" x="5767"/>
        <item m="1" x="5315"/>
        <item m="1" x="5702"/>
        <item m="1" x="2119"/>
        <item m="1" x="2839"/>
        <item m="1" x="5058"/>
        <item m="1" x="5631"/>
        <item m="1" x="5877"/>
        <item m="1" x="5899"/>
        <item m="1" x="5820"/>
        <item m="1" x="5766"/>
        <item m="1" x="5864"/>
        <item m="1" x="5362"/>
        <item m="1" x="5361"/>
        <item m="1" x="5750"/>
        <item m="1" x="3538"/>
        <item m="1" x="3305"/>
        <item m="1" x="904"/>
        <item m="1" x="5667"/>
        <item m="1" x="5727"/>
        <item m="1" x="5818"/>
        <item m="1" x="3250"/>
        <item m="1" x="5834"/>
        <item m="1" x="5689"/>
        <item m="1" x="5602"/>
        <item m="1" x="4238"/>
        <item m="1" x="5739"/>
        <item m="1" x="1390"/>
        <item m="1" x="5180"/>
        <item m="1" x="5845"/>
        <item m="1" x="5816"/>
        <item m="1" x="5619"/>
        <item m="1" x="4178"/>
        <item m="1" x="1008"/>
        <item m="1" x="5825"/>
        <item m="1" x="5574"/>
        <item m="1" x="224"/>
        <item m="1" x="5575"/>
        <item m="1" x="5576"/>
        <item m="1" x="5577"/>
        <item m="1" x="5578"/>
        <item m="1" x="2327"/>
        <item m="1" x="4970"/>
        <item m="1" x="5760"/>
        <item m="1" x="5828"/>
        <item m="1" x="3739"/>
        <item m="1" x="5330"/>
        <item m="1" x="5522"/>
        <item m="1" x="5523"/>
        <item m="1" x="5556"/>
        <item m="1" x="5557"/>
        <item m="1" x="5884"/>
        <item x="85"/>
        <item m="1" x="273"/>
        <item m="1" x="5562"/>
        <item x="68"/>
        <item m="1" x="2821"/>
        <item m="1" x="5590"/>
        <item m="1" x="5569"/>
        <item m="1" x="1487"/>
        <item m="1" x="5570"/>
        <item m="1" x="4475"/>
        <item m="1" x="5571"/>
        <item m="1" x="1474"/>
        <item m="1" x="5572"/>
        <item m="1" x="2605"/>
        <item m="1" x="2278"/>
        <item m="1" x="999"/>
        <item m="1" x="5544"/>
        <item m="1" x="758"/>
        <item m="1" x="5545"/>
        <item m="1" x="1202"/>
        <item m="1" x="5102"/>
        <item m="1" x="5579"/>
        <item m="1" x="5580"/>
        <item m="1" x="5480"/>
        <item m="1" x="5481"/>
        <item m="1" x="5482"/>
        <item m="1" x="5401"/>
        <item m="1" x="129"/>
        <item m="1" x="919"/>
        <item m="1" x="682"/>
        <item m="1" x="376"/>
        <item m="1" x="3793"/>
        <item m="1" x="3794"/>
        <item m="1" x="5287"/>
        <item m="1" x="5500"/>
        <item m="1" x="3987"/>
        <item m="1" x="3912"/>
        <item m="1" x="3371"/>
        <item m="1" x="4706"/>
        <item m="1" x="3988"/>
        <item m="1" x="5531"/>
        <item m="1" x="5532"/>
        <item m="1" x="5533"/>
        <item m="1" x="5534"/>
        <item m="1" x="757"/>
        <item m="1" x="1028"/>
        <item m="1" x="4935"/>
        <item m="1" x="483"/>
        <item m="1" x="1324"/>
        <item m="1" x="2875"/>
        <item x="101"/>
        <item m="1" x="3524"/>
        <item m="1" x="3123"/>
        <item m="1" x="5524"/>
        <item m="1" x="586"/>
        <item m="1" x="5505"/>
        <item m="1" x="1412"/>
        <item m="1" x="5535"/>
        <item m="1" x="5536"/>
        <item m="1" x="120"/>
        <item m="1" x="5045"/>
        <item m="1" x="3167"/>
        <item m="1" x="127"/>
        <item m="1" x="128"/>
        <item m="1" x="2769"/>
        <item m="1" x="218"/>
        <item m="1" x="587"/>
        <item m="1" x="3816"/>
        <item m="1" x="4061"/>
        <item m="1" x="4898"/>
        <item m="1" x="4245"/>
        <item m="1" x="3648"/>
        <item m="1" x="5032"/>
        <item m="1" x="5471"/>
        <item m="1" x="2306"/>
        <item m="1" x="5537"/>
        <item m="1" x="4963"/>
        <item m="1" x="5434"/>
        <item m="1" x="5525"/>
        <item m="1" x="5526"/>
        <item m="1" x="1593"/>
        <item m="1" x="2612"/>
        <item m="1" x="2912"/>
        <item m="1" x="3185"/>
        <item m="1" x="1520"/>
        <item m="1" x="1322"/>
        <item m="1" x="5546"/>
        <item m="1" x="2766"/>
        <item m="1" x="5529"/>
        <item m="1" x="1068"/>
        <item m="1" x="5530"/>
        <item m="1" x="5540"/>
        <item m="1" x="5541"/>
        <item m="1" x="5542"/>
        <item m="1" x="5543"/>
        <item m="1" x="5495"/>
        <item m="1" x="5391"/>
        <item m="1" x="5496"/>
        <item m="1" x="5497"/>
        <item m="1" x="1983"/>
        <item m="1" x="4011"/>
        <item m="1" x="2591"/>
        <item m="1" x="2592"/>
        <item m="1" x="2593"/>
        <item m="1" x="5353"/>
        <item m="1" x="5354"/>
        <item m="1" x="5355"/>
        <item m="1" x="1814"/>
        <item m="1" x="2217"/>
        <item m="1" x="1411"/>
        <item m="1" x="5279"/>
        <item m="1" x="991"/>
        <item m="1" x="1078"/>
        <item m="1" x="5454"/>
        <item m="1" x="5455"/>
        <item m="1" x="5078"/>
        <item m="1" x="992"/>
        <item m="1" x="5093"/>
        <item m="1" x="5094"/>
        <item m="1" x="5516"/>
        <item m="1" x="5517"/>
        <item m="1" x="2462"/>
        <item m="1" x="1644"/>
        <item m="1" x="5329"/>
        <item m="1" x="398"/>
        <item m="1" x="1348"/>
        <item m="1" x="400"/>
        <item m="1" x="5356"/>
        <item m="1" x="192"/>
        <item m="1" x="5357"/>
        <item m="1" x="5358"/>
        <item m="1" x="5359"/>
        <item m="1" x="5360"/>
        <item m="1" x="1139"/>
        <item m="1" x="965"/>
        <item m="1" x="5501"/>
        <item m="1" x="988"/>
        <item m="1" x="4927"/>
        <item m="1" x="5502"/>
        <item m="1" x="1562"/>
        <item m="1" x="5503"/>
        <item m="1" x="4371"/>
        <item m="1" x="673"/>
        <item m="1" x="5504"/>
        <item m="1" x="2312"/>
        <item m="1" x="5089"/>
        <item m="1" x="843"/>
        <item m="1" x="2705"/>
        <item m="1" x="1981"/>
        <item x="95"/>
        <item m="1" x="5506"/>
        <item m="1" x="5507"/>
        <item m="1" x="5508"/>
        <item m="1" x="5509"/>
        <item m="1" x="5510"/>
        <item m="1" x="5394"/>
        <item m="1" x="5513"/>
        <item m="1" x="5283"/>
        <item m="1" x="5336"/>
        <item m="1" x="2409"/>
        <item m="1" x="5491"/>
        <item m="1" x="3481"/>
        <item m="1" x="3121"/>
        <item m="1" x="5475"/>
        <item m="1" x="5476"/>
        <item m="1" x="2775"/>
        <item m="1" x="574"/>
        <item m="1" x="5293"/>
        <item m="1" x="5294"/>
        <item m="1" x="945"/>
        <item m="1" x="3375"/>
        <item m="1" x="1261"/>
        <item m="1" x="5442"/>
        <item m="1" x="1992"/>
        <item m="1" x="2316"/>
        <item m="1" x="5383"/>
        <item m="1" x="5158"/>
        <item m="1" x="3160"/>
        <item m="1" x="5498"/>
        <item m="1" x="763"/>
        <item m="1" x="2710"/>
        <item m="1" x="202"/>
        <item m="1" x="5511"/>
        <item m="1" x="5512"/>
        <item m="1" x="5514"/>
        <item m="1" x="1621"/>
        <item m="1" x="5074"/>
        <item m="1" x="5437"/>
        <item m="1" x="5439"/>
        <item m="1" x="5440"/>
        <item m="1" x="5441"/>
        <item m="1" x="5515"/>
        <item x="70"/>
        <item m="1" x="5518"/>
        <item m="1" x="5519"/>
        <item m="1" x="5520"/>
        <item m="1" x="5521"/>
        <item m="1" x="5483"/>
        <item m="1" x="4221"/>
        <item m="1" x="3071"/>
        <item m="1" x="5484"/>
        <item m="1" x="424"/>
        <item m="1" x="1159"/>
        <item m="1" x="1923"/>
        <item m="1" x="3555"/>
        <item m="1" x="1758"/>
        <item m="1" x="5274"/>
        <item m="1" x="317"/>
        <item m="1" x="5463"/>
        <item m="1" x="3868"/>
        <item m="1" x="4659"/>
        <item m="1" x="871"/>
        <item m="1" x="5395"/>
        <item m="1" x="5396"/>
        <item m="1" x="4093"/>
        <item m="1" x="5485"/>
        <item m="1" x="1267"/>
        <item m="1" x="5486"/>
        <item m="1" x="5487"/>
        <item m="1" x="5428"/>
        <item m="1" x="5435"/>
        <item m="1" x="4880"/>
        <item m="1" x="3463"/>
        <item m="1" x="5464"/>
        <item m="1" x="1187"/>
        <item m="1" x="940"/>
        <item m="1" x="2371"/>
        <item m="1" x="5221"/>
        <item m="1" x="5222"/>
        <item m="1" x="5370"/>
        <item m="1" x="5371"/>
        <item m="1" x="5372"/>
        <item m="1" x="5429"/>
        <item m="1" x="5430"/>
        <item m="1" x="5311"/>
        <item m="1" x="713"/>
        <item x="79"/>
        <item m="1" x="5305"/>
        <item m="1" x="5468"/>
        <item m="1" x="5488"/>
        <item m="1" x="5489"/>
        <item m="1" x="4862"/>
        <item m="1" x="4166"/>
        <item m="1" x="5433"/>
        <item m="1" x="5490"/>
        <item m="1" x="5282"/>
        <item m="1" x="5284"/>
        <item m="1" x="5436"/>
        <item m="1" x="2968"/>
        <item m="1" x="3029"/>
        <item m="1" x="5416"/>
        <item m="1" x="1938"/>
        <item m="1" x="5417"/>
        <item m="1" x="552"/>
        <item m="1" x="4419"/>
        <item m="1" x="5492"/>
        <item m="1" x="5493"/>
        <item m="1" x="5494"/>
        <item m="1" x="5458"/>
        <item m="1" x="5459"/>
        <item m="1" x="5460"/>
        <item m="1" x="5461"/>
        <item m="1" x="5462"/>
        <item m="1" x="5364"/>
        <item m="1" x="5365"/>
        <item m="1" x="4748"/>
        <item m="1" x="5427"/>
        <item m="1" x="5465"/>
        <item x="98"/>
        <item m="1" x="928"/>
        <item m="1" x="1306"/>
        <item m="1" x="118"/>
        <item m="1" x="5466"/>
        <item m="1" x="3863"/>
        <item m="1" x="5467"/>
        <item m="1" x="5432"/>
        <item m="1" x="5469"/>
        <item m="1" x="170"/>
        <item m="1" x="5470"/>
        <item m="1" x="5473"/>
        <item m="1" x="5474"/>
        <item m="1" x="5477"/>
        <item m="1" x="5479"/>
        <item m="1" x="5450"/>
        <item m="1" x="5392"/>
        <item m="1" x="5451"/>
        <item m="1" x="5453"/>
        <item m="1" x="327"/>
        <item m="1" x="4218"/>
        <item m="1" x="4694"/>
        <item m="1" x="1874"/>
        <item m="1" x="716"/>
        <item m="1" x="5304"/>
        <item m="1" x="1307"/>
        <item m="1" x="4606"/>
        <item m="1" x="5327"/>
        <item m="1" x="5431"/>
        <item m="1" x="269"/>
        <item m="1" x="2067"/>
        <item m="1" x="2408"/>
        <item m="1" x="4527"/>
        <item x="93"/>
        <item m="1" x="5122"/>
        <item m="1" x="2276"/>
        <item m="1" x="3175"/>
        <item m="1" x="2956"/>
        <item m="1" x="1423"/>
        <item m="1" x="1422"/>
        <item m="1" x="5456"/>
        <item m="1" x="734"/>
        <item m="1" x="5457"/>
        <item m="1" x="3221"/>
        <item m="1" x="2533"/>
        <item m="1" x="5385"/>
        <item m="1" x="5386"/>
        <item m="1" x="5387"/>
        <item m="1" x="5388"/>
        <item m="1" x="5446"/>
        <item m="1" x="5447"/>
        <item m="1" x="5448"/>
        <item m="1" x="5449"/>
        <item m="1" x="5452"/>
        <item m="1" x="2752"/>
        <item m="1" x="5423"/>
        <item m="1" x="5424"/>
        <item m="1" x="5425"/>
        <item m="1" x="4559"/>
        <item m="1" x="5363"/>
        <item m="1" x="5206"/>
        <item m="1" x="938"/>
        <item m="1" x="1158"/>
        <item m="1" x="5404"/>
        <item m="1" x="5412"/>
        <item m="1" x="874"/>
        <item m="1" x="2510"/>
        <item m="1" x="5413"/>
        <item m="1" x="2541"/>
        <item m="1" x="5414"/>
        <item m="1" x="5443"/>
        <item m="1" x="2913"/>
        <item m="1" x="5444"/>
        <item m="1" x="5402"/>
        <item m="1" x="5403"/>
        <item m="1" x="5351"/>
        <item m="1" x="5352"/>
        <item m="1" x="715"/>
        <item m="1" x="318"/>
        <item m="1" x="5225"/>
        <item m="1" x="5309"/>
        <item m="1" x="5369"/>
        <item m="1" x="5310"/>
        <item m="1" x="5106"/>
        <item m="1" x="3022"/>
        <item m="1" x="5405"/>
        <item m="1" x="5406"/>
        <item m="1" x="1854"/>
        <item m="1" x="5375"/>
        <item m="1" x="5376"/>
        <item m="1" x="1509"/>
        <item m="1" x="5377"/>
        <item m="1" x="1495"/>
        <item m="1" x="5408"/>
        <item m="1" x="2464"/>
        <item m="1" x="575"/>
        <item m="1" x="3570"/>
        <item m="1" x="5409"/>
        <item m="1" x="5410"/>
        <item m="1" x="615"/>
        <item m="1" x="5411"/>
        <item m="1" x="2753"/>
        <item m="1" x="5384"/>
        <item m="1" x="5418"/>
        <item m="1" x="5419"/>
        <item m="1" x="5420"/>
        <item m="1" x="5421"/>
        <item m="1" x="5422"/>
        <item m="1" x="5393"/>
        <item m="1" x="3138"/>
        <item m="1" x="733"/>
        <item m="1" x="5350"/>
        <item m="1" x="5254"/>
        <item m="1" x="5255"/>
        <item m="1" x="2981"/>
        <item m="1" x="5398"/>
        <item m="1" x="5399"/>
        <item m="1" x="4595"/>
        <item m="1" x="5373"/>
        <item m="1" x="5374"/>
        <item m="1" x="5002"/>
        <item m="1" x="5378"/>
        <item m="1" x="5082"/>
        <item m="1" x="2448"/>
        <item m="1" x="5349"/>
        <item m="1" x="927"/>
        <item m="1" x="5337"/>
        <item m="1" x="5338"/>
        <item m="1" x="5317"/>
        <item m="1" x="1319"/>
        <item m="1" x="5318"/>
        <item m="1" x="1223"/>
        <item m="1" x="5380"/>
        <item m="1" x="5382"/>
        <item m="1" x="3737"/>
        <item m="1" x="4662"/>
        <item m="1" x="4663"/>
        <item m="1" x="5084"/>
        <item m="1" x="5085"/>
        <item m="1" x="1465"/>
        <item m="1" x="1466"/>
        <item m="1" x="5188"/>
        <item m="1" x="5189"/>
        <item m="1" x="5190"/>
        <item m="1" x="5389"/>
        <item m="1" x="5390"/>
        <item m="1" x="5366"/>
        <item m="1" x="5367"/>
        <item m="1" x="5368"/>
        <item m="1" x="5223"/>
        <item m="1" x="5281"/>
        <item m="1" x="636"/>
        <item m="1" x="875"/>
        <item m="1" x="3766"/>
        <item m="1" x="781"/>
        <item m="1" x="5346"/>
        <item m="1" x="5198"/>
        <item m="1" x="5199"/>
        <item m="1" x="5200"/>
        <item m="1" x="5256"/>
        <item m="1" x="5257"/>
        <item m="1" x="5258"/>
        <item m="1" x="5259"/>
        <item m="1" x="5260"/>
        <item m="1" x="1949"/>
        <item m="1" x="3851"/>
        <item m="1" x="3852"/>
        <item m="1" x="4191"/>
        <item m="1" x="3408"/>
        <item m="1" x="4192"/>
        <item m="1" x="5265"/>
        <item m="1" x="5266"/>
        <item m="1" x="5116"/>
        <item m="1" x="1286"/>
        <item m="1" x="1185"/>
        <item m="1" x="4271"/>
        <item m="1" x="123"/>
        <item m="1" x="1305"/>
        <item m="1" x="5120"/>
        <item m="1" x="3257"/>
        <item m="1" x="3856"/>
        <item m="1" x="5331"/>
        <item m="1" x="5308"/>
        <item m="1" x="3497"/>
        <item x="97"/>
        <item m="1" x="3355"/>
        <item m="1" x="5332"/>
        <item m="1" x="5333"/>
        <item m="1" x="5334"/>
        <item m="1" x="3590"/>
        <item m="1" x="5335"/>
        <item m="1" x="5275"/>
        <item m="1" x="315"/>
        <item m="1" x="5278"/>
        <item m="1" x="5347"/>
        <item m="1" x="5348"/>
        <item m="1" x="2811"/>
        <item m="1" x="1622"/>
        <item m="1" x="3457"/>
        <item m="1" x="1978"/>
        <item m="1" x="5314"/>
        <item m="1" x="5232"/>
        <item m="1" x="5316"/>
        <item m="1" x="5339"/>
        <item m="1" x="5340"/>
        <item m="1" x="5341"/>
        <item m="1" x="5342"/>
        <item m="1" x="5343"/>
        <item m="1" x="5289"/>
        <item m="1" x="5290"/>
        <item m="1" x="5291"/>
        <item m="1" x="3963"/>
        <item m="1" x="5292"/>
        <item m="1" x="1878"/>
        <item m="1" x="1123"/>
        <item m="1" x="5319"/>
        <item m="1" x="2777"/>
        <item m="1" x="5344"/>
        <item m="1" x="549"/>
        <item m="1" x="5297"/>
        <item m="1" x="1841"/>
        <item m="1" x="540"/>
        <item m="1" x="5298"/>
        <item m="1" x="5299"/>
        <item m="1" x="3368"/>
        <item m="1" x="3367"/>
        <item m="1" x="1532"/>
        <item m="1" x="1450"/>
        <item m="1" x="3415"/>
        <item m="1" x="5326"/>
        <item m="1" x="3477"/>
        <item m="1" x="5249"/>
        <item m="1" x="3920"/>
        <item m="1" x="5328"/>
        <item m="1" x="4861"/>
        <item m="1" x="5312"/>
        <item m="1" x="5313"/>
        <item m="1" x="743"/>
        <item m="1" x="5083"/>
        <item m="1" x="5300"/>
        <item m="1" x="5301"/>
        <item m="1" x="5302"/>
        <item m="1" x="5303"/>
        <item m="1" x="5267"/>
        <item m="1" x="3256"/>
        <item m="1" x="547"/>
        <item m="1" x="5306"/>
        <item m="1" x="5307"/>
        <item m="1" x="5276"/>
        <item m="1" x="5234"/>
        <item m="1" x="5235"/>
        <item m="1" x="5236"/>
        <item m="1" x="5285"/>
        <item m="1" x="5286"/>
        <item m="1" x="852"/>
        <item m="1" x="2730"/>
        <item m="1" x="3255"/>
        <item m="1" x="5320"/>
        <item m="1" x="5321"/>
        <item m="1" x="5322"/>
        <item m="1" x="5323"/>
        <item m="1" x="5324"/>
        <item m="1" x="1691"/>
        <item m="1" x="3825"/>
        <item m="1" x="5325"/>
        <item m="1" x="2965"/>
        <item m="1" x="1018"/>
        <item m="1" x="979"/>
        <item m="1" x="1420"/>
        <item m="1" x="1634"/>
        <item m="1" x="5250"/>
        <item m="1" x="5251"/>
        <item m="1" x="5252"/>
        <item m="1" x="5253"/>
        <item m="1" x="5165"/>
        <item m="1" x="5034"/>
        <item m="1" x="5035"/>
        <item m="1" x="5268"/>
        <item m="1" x="5212"/>
        <item m="1" x="5269"/>
        <item m="1" x="5270"/>
        <item m="1" x="5271"/>
        <item m="1" x="5272"/>
        <item m="1" x="4755"/>
        <item m="1" x="5216"/>
        <item m="1" x="3717"/>
        <item m="1" x="3011"/>
        <item m="1" x="4140"/>
        <item m="1" x="5280"/>
        <item m="1" x="5121"/>
        <item m="1" x="2940"/>
        <item m="1" x="5288"/>
        <item m="1" x="5241"/>
        <item m="1" x="5242"/>
        <item m="1" x="5243"/>
        <item m="1" x="5244"/>
        <item m="1" x="1952"/>
        <item m="1" x="780"/>
        <item m="1" x="943"/>
        <item m="1" x="2647"/>
        <item m="1" x="2648"/>
        <item m="1" x="5295"/>
        <item m="1" x="5296"/>
        <item m="1" x="866"/>
        <item m="1" x="5196"/>
        <item m="1" x="5197"/>
        <item m="1" x="5201"/>
        <item m="1" x="5202"/>
        <item m="1" x="5203"/>
        <item m="1" x="4500"/>
        <item m="1" x="5204"/>
        <item m="1" x="1148"/>
        <item m="1" x="2126"/>
        <item m="1" x="5103"/>
        <item m="1" x="3546"/>
        <item m="1" x="5205"/>
        <item m="1" x="5207"/>
        <item m="1" x="510"/>
        <item m="1" x="166"/>
        <item m="1" x="537"/>
        <item m="1" x="2157"/>
        <item m="1" x="5208"/>
        <item m="1" x="5209"/>
        <item m="1" x="3591"/>
        <item m="1" x="3736"/>
        <item m="1" x="5210"/>
        <item m="1" x="4488"/>
        <item m="1" x="5213"/>
        <item m="1" x="5214"/>
        <item m="1" x="5215"/>
        <item m="1" x="5217"/>
        <item m="1" x="2768"/>
        <item m="1" x="5218"/>
        <item m="1" x="4334"/>
        <item m="1" x="5220"/>
        <item m="1" x="5224"/>
        <item m="1" x="3452"/>
        <item m="1" x="168"/>
        <item m="1" x="4123"/>
        <item m="1" x="207"/>
        <item m="1" x="5227"/>
        <item m="1" x="2990"/>
        <item m="1" x="5228"/>
        <item m="1" x="5229"/>
        <item m="1" x="5230"/>
        <item m="1" x="5231"/>
        <item m="1" x="5233"/>
        <item m="1" x="3114"/>
        <item m="1" x="5239"/>
        <item m="1" x="1080"/>
        <item m="1" x="1245"/>
        <item m="1" x="2984"/>
        <item m="1" x="4077"/>
        <item m="1" x="5191"/>
        <item m="1" x="5192"/>
        <item m="1" x="5246"/>
        <item m="1" x="3281"/>
        <item m="1" x="1146"/>
        <item m="1" x="5247"/>
        <item m="1" x="4950"/>
        <item m="1" x="4951"/>
        <item m="1" x="4952"/>
        <item m="1" x="5095"/>
        <item m="1" x="5096"/>
        <item m="1" x="5097"/>
        <item m="1" x="5098"/>
        <item m="1" x="5100"/>
        <item m="1" x="5101"/>
        <item m="1" x="468"/>
        <item m="1" x="5104"/>
        <item m="1" x="5105"/>
        <item m="1" x="5107"/>
        <item m="1" x="5108"/>
        <item m="1" x="5109"/>
        <item m="1" x="5110"/>
        <item m="1" x="5111"/>
        <item m="1" x="5112"/>
        <item m="1" x="5113"/>
        <item m="1" x="5114"/>
        <item m="1" x="5115"/>
        <item m="1" x="281"/>
        <item m="1" x="5166"/>
        <item m="1" x="3686"/>
        <item m="1" x="5168"/>
        <item m="1" x="5169"/>
        <item m="1" x="5124"/>
        <item m="1" x="5125"/>
        <item m="1" x="2438"/>
        <item m="1" x="5126"/>
        <item m="1" x="5127"/>
        <item m="1" x="5128"/>
        <item m="1" x="5129"/>
        <item m="1" x="861"/>
        <item m="1" x="5170"/>
        <item m="1" x="5171"/>
        <item m="1" x="5172"/>
        <item m="1" x="5173"/>
        <item m="1" x="769"/>
        <item m="1" x="5174"/>
        <item m="1" x="4700"/>
        <item m="1" x="5135"/>
        <item m="1" x="5136"/>
        <item m="1" x="5137"/>
        <item m="1" x="5138"/>
        <item m="1" x="5175"/>
        <item m="1" x="5176"/>
        <item m="1" x="1951"/>
        <item m="1" x="2825"/>
        <item m="1" x="3168"/>
        <item m="1" x="1798"/>
        <item m="1" x="3534"/>
        <item m="1" x="3751"/>
        <item m="1" x="4003"/>
        <item m="1" x="2744"/>
        <item m="1" x="3240"/>
        <item m="1" x="5177"/>
        <item m="1" x="5178"/>
        <item m="1" x="3873"/>
        <item m="1" x="4622"/>
        <item m="1" x="2491"/>
        <item m="1" x="3689"/>
        <item m="1" x="3380"/>
        <item m="1" x="3427"/>
        <item m="1" x="5141"/>
        <item m="1" x="721"/>
        <item m="1" x="3635"/>
        <item m="1" x="2836"/>
        <item m="1" x="5179"/>
        <item m="1" x="5145"/>
        <item m="1" x="2305"/>
        <item m="1" x="4583"/>
        <item m="1" x="5181"/>
        <item m="1" x="3203"/>
        <item m="1" x="1627"/>
        <item m="1" x="1879"/>
        <item m="1" x="5182"/>
        <item m="1" x="1513"/>
        <item m="1" x="5183"/>
        <item m="1" x="5184"/>
        <item m="1" x="1200"/>
        <item m="1" x="5185"/>
        <item m="1" x="1786"/>
        <item m="1" x="3419"/>
        <item m="1" x="3372"/>
        <item m="1" x="5187"/>
        <item m="1" x="1149"/>
        <item m="1" x="2461"/>
        <item m="1" x="1064"/>
        <item m="1" x="5193"/>
        <item m="1" x="5194"/>
        <item m="1" x="5195"/>
        <item m="1" x="5162"/>
        <item m="1" x="5163"/>
        <item m="1" x="5164"/>
        <item m="1" x="3493"/>
        <item m="1" x="3028"/>
        <item m="1" x="4421"/>
        <item m="1" x="4945"/>
        <item m="1" x="3228"/>
        <item m="1" x="5117"/>
        <item m="1" x="5118"/>
        <item m="1" x="4085"/>
        <item m="1" x="5119"/>
        <item m="1" x="3798"/>
        <item m="1" x="4372"/>
        <item m="1" x="3273"/>
        <item m="1" x="5131"/>
        <item m="1" x="5132"/>
        <item m="1" x="2970"/>
        <item m="1" x="5134"/>
        <item m="1" x="5139"/>
        <item m="1" x="741"/>
        <item m="1" x="2447"/>
        <item m="1" x="740"/>
        <item m="1" x="1656"/>
        <item m="1" x="2369"/>
        <item m="1" x="3883"/>
        <item x="88"/>
        <item m="1" x="2896"/>
        <item m="1" x="4696"/>
        <item m="1" x="5142"/>
        <item m="1" x="5143"/>
        <item m="1" x="5144"/>
        <item m="1" x="1855"/>
        <item m="1" x="5146"/>
        <item m="1" x="196"/>
        <item m="1" x="2512"/>
        <item m="1" x="5147"/>
        <item m="1" x="5148"/>
        <item m="1" x="5149"/>
        <item m="1" x="4079"/>
        <item m="1" x="5150"/>
        <item m="1" x="5151"/>
        <item m="1" x="5152"/>
        <item m="1" x="5153"/>
        <item m="1" x="5154"/>
        <item m="1" x="714"/>
        <item m="1" x="1376"/>
        <item m="1" x="620"/>
        <item m="1" x="5155"/>
        <item m="1" x="5156"/>
        <item m="1" x="5157"/>
        <item m="1" x="5159"/>
        <item m="1" x="5160"/>
        <item m="1" x="5161"/>
        <item m="1" x="5031"/>
        <item m="1" x="4953"/>
        <item m="1" x="4954"/>
        <item m="1" x="4955"/>
        <item m="1" x="4956"/>
        <item m="1" x="4957"/>
        <item m="1" x="4958"/>
        <item m="1" x="3122"/>
        <item m="1" x="4959"/>
        <item m="1" x="1608"/>
        <item m="1" x="4960"/>
        <item m="1" x="4961"/>
        <item m="1" x="4962"/>
        <item m="1" x="4150"/>
        <item m="1" x="4183"/>
        <item m="1" x="1476"/>
        <item m="1" x="130"/>
        <item m="1" x="989"/>
        <item m="1" x="132"/>
        <item m="1" x="5033"/>
        <item m="1" x="5036"/>
        <item m="1" x="5037"/>
        <item m="1" x="3066"/>
        <item m="1" x="139"/>
        <item m="1" x="457"/>
        <item m="1" x="142"/>
        <item m="1" x="932"/>
        <item m="1" x="2059"/>
        <item m="1" x="779"/>
        <item m="1" x="1803"/>
        <item m="1" x="305"/>
        <item m="1" x="306"/>
        <item m="1" x="4360"/>
        <item m="1" x="4666"/>
        <item m="1" x="3564"/>
        <item m="1" x="5038"/>
        <item m="1" x="5039"/>
        <item m="1" x="5040"/>
        <item m="1" x="5041"/>
        <item m="1" x="5042"/>
        <item m="1" x="567"/>
        <item m="1" x="4996"/>
        <item m="1" x="3612"/>
        <item m="1" x="3574"/>
        <item m="1" x="4396"/>
        <item m="1" x="285"/>
        <item m="1" x="4717"/>
        <item m="1" x="5044"/>
        <item m="1" x="5047"/>
        <item m="1" x="4913"/>
        <item m="1" x="951"/>
        <item m="1" x="2608"/>
        <item m="1" x="5049"/>
        <item m="1" x="5050"/>
        <item m="1" x="2417"/>
        <item m="1" x="5051"/>
        <item m="1" x="5052"/>
        <item m="1" x="4974"/>
        <item m="1" x="3664"/>
        <item m="1" x="5054"/>
        <item m="1" x="486"/>
        <item m="1" x="5055"/>
        <item m="1" x="5056"/>
        <item m="1" x="3573"/>
        <item m="1" x="5059"/>
        <item m="1" x="5060"/>
        <item m="1" x="5061"/>
        <item m="1" x="5062"/>
        <item m="1" x="5063"/>
        <item m="1" x="5064"/>
        <item m="1" x="5065"/>
        <item m="1" x="5066"/>
        <item m="1" x="119"/>
        <item m="1" x="5067"/>
        <item m="1" x="5069"/>
        <item m="1" x="1927"/>
        <item m="1" x="1928"/>
        <item m="1" x="5070"/>
        <item m="1" x="544"/>
        <item m="1" x="5071"/>
        <item m="1" x="5072"/>
        <item m="1" x="3074"/>
        <item m="1" x="2280"/>
        <item m="1" x="5075"/>
        <item m="1" x="5076"/>
        <item m="1" x="5079"/>
        <item m="1" x="5080"/>
        <item m="1" x="5081"/>
        <item m="1" x="5086"/>
        <item m="1" x="5087"/>
        <item m="1" x="5088"/>
        <item m="1" x="4389"/>
        <item m="1" x="5090"/>
        <item x="90"/>
        <item m="1" x="5091"/>
        <item m="1" x="1351"/>
        <item m="1" x="5092"/>
        <item m="1" x="3783"/>
        <item m="1" x="4949"/>
        <item m="1" x="726"/>
        <item m="1" x="727"/>
        <item m="1" x="1370"/>
        <item m="1" x="3525"/>
        <item m="1" x="1735"/>
        <item m="1" x="1699"/>
        <item m="1" x="3647"/>
        <item m="1" x="2594"/>
        <item m="1" x="4964"/>
        <item m="1" x="4965"/>
        <item m="1" x="4966"/>
        <item m="1" x="4967"/>
        <item m="1" x="4968"/>
        <item m="1" x="4969"/>
        <item m="1" x="3170"/>
        <item m="1" x="4972"/>
        <item m="1" x="3249"/>
        <item m="1" x="4973"/>
        <item m="1" x="4975"/>
        <item m="1" x="4976"/>
        <item x="76"/>
        <item m="1" x="4977"/>
        <item m="1" x="4978"/>
        <item m="1" x="4466"/>
        <item m="1" x="4979"/>
        <item m="1" x="4980"/>
        <item m="1" x="4981"/>
        <item m="1" x="3695"/>
        <item m="1" x="3128"/>
        <item m="1" x="2711"/>
        <item m="1" x="4551"/>
        <item m="1" x="3031"/>
        <item m="1" x="4982"/>
        <item m="1" x="2632"/>
        <item m="1" x="4983"/>
        <item m="1" x="4984"/>
        <item m="1" x="4985"/>
        <item m="1" x="3320"/>
        <item m="1" x="4986"/>
        <item m="1" x="4987"/>
        <item m="1" x="1856"/>
        <item m="1" x="4169"/>
        <item m="1" x="4989"/>
        <item m="1" x="2878"/>
        <item m="1" x="4990"/>
        <item m="1" x="3638"/>
        <item m="1" x="4486"/>
        <item m="1" x="1070"/>
        <item m="1" x="1851"/>
        <item m="1" x="4351"/>
        <item m="1" x="4991"/>
        <item m="1" x="4992"/>
        <item m="1" x="4993"/>
        <item m="1" x="4866"/>
        <item m="1" x="3699"/>
        <item m="1" x="3560"/>
        <item m="1" x="4027"/>
        <item m="1" x="4994"/>
        <item m="1" x="4995"/>
        <item m="1" x="4019"/>
        <item m="1" x="4601"/>
        <item m="1" x="280"/>
        <item m="1" x="4025"/>
        <item m="1" x="4997"/>
        <item m="1" x="4998"/>
        <item m="1" x="4999"/>
        <item m="1" x="4703"/>
        <item m="1" x="3609"/>
        <item m="1" x="4750"/>
        <item m="1" x="4849"/>
        <item m="1" x="3903"/>
        <item m="1" x="5000"/>
        <item m="1" x="3874"/>
        <item m="1" x="5001"/>
        <item m="1" x="5003"/>
        <item m="1" x="5004"/>
        <item m="1" x="5005"/>
        <item m="1" x="4414"/>
        <item m="1" x="5006"/>
        <item m="1" x="5007"/>
        <item m="1" x="5008"/>
        <item m="1" x="5009"/>
        <item m="1" x="5010"/>
        <item m="1" x="5011"/>
        <item m="1" x="1785"/>
        <item m="1" x="5012"/>
        <item m="1" x="5013"/>
        <item m="1" x="3876"/>
        <item m="1" x="5014"/>
        <item m="1" x="5015"/>
        <item m="1" x="5016"/>
        <item m="1" x="5017"/>
        <item m="1" x="5018"/>
        <item m="1" x="5019"/>
        <item m="1" x="5020"/>
        <item m="1" x="5021"/>
        <item m="1" x="5022"/>
        <item m="1" x="5023"/>
        <item m="1" x="2421"/>
        <item m="1" x="5024"/>
        <item m="1" x="5025"/>
        <item m="1" x="5026"/>
        <item m="1" x="5027"/>
        <item m="1" x="5030"/>
        <item m="1" x="3502"/>
        <item m="1" x="5028"/>
        <item m="1" x="5029"/>
        <item m="1" x="4881"/>
        <item m="1" x="4882"/>
        <item m="1" x="4874"/>
        <item m="1" x="4907"/>
        <item m="1" x="1145"/>
        <item m="1" x="4761"/>
        <item m="1" x="4762"/>
        <item m="1" x="4908"/>
        <item m="1" x="2762"/>
        <item m="1" x="722"/>
        <item m="1" x="723"/>
        <item m="1" x="4909"/>
        <item m="1" x="4910"/>
        <item m="1" x="4911"/>
        <item m="1" x="4877"/>
        <item m="1" x="711"/>
        <item m="1" x="4878"/>
        <item m="1" x="4879"/>
        <item m="1" x="3127"/>
        <item m="1" x="4897"/>
        <item m="1" x="4118"/>
        <item m="1" x="4915"/>
        <item m="1" x="4916"/>
        <item m="1" x="4919"/>
        <item m="1" x="1069"/>
        <item m="1" x="417"/>
        <item m="1" x="4920"/>
        <item m="1" x="4921"/>
        <item m="1" x="4922"/>
        <item m="1" x="4923"/>
        <item m="1" x="3578"/>
        <item m="1" x="3040"/>
        <item m="1" x="4924"/>
        <item m="1" x="4216"/>
        <item m="1" x="4925"/>
        <item m="1" x="4926"/>
        <item m="1" x="3688"/>
        <item m="1" x="3086"/>
        <item x="15"/>
        <item m="1" x="4899"/>
        <item m="1" x="4698"/>
        <item m="1" x="581"/>
        <item m="1" x="582"/>
        <item m="1" x="4928"/>
        <item x="58"/>
        <item m="1" x="4929"/>
        <item m="1" x="4114"/>
        <item m="1" x="4930"/>
        <item m="1" x="4931"/>
        <item m="1" x="4932"/>
        <item m="1" x="4933"/>
        <item m="1" x="637"/>
        <item m="1" x="2150"/>
        <item m="1" x="4934"/>
        <item m="1" x="4936"/>
        <item m="1" x="4937"/>
        <item m="1" x="4938"/>
        <item m="1" x="2123"/>
        <item m="1" x="4326"/>
        <item m="1" x="4940"/>
        <item m="1" x="4941"/>
        <item m="1" x="4942"/>
        <item m="1" x="842"/>
        <item m="1" x="4943"/>
        <item m="1" x="4944"/>
        <item m="1" x="2428"/>
        <item m="1" x="564"/>
        <item m="1" x="4946"/>
        <item m="1" x="4339"/>
        <item m="1" x="4448"/>
        <item m="1" x="4449"/>
        <item m="1" x="4450"/>
        <item m="1" x="4451"/>
        <item m="1" x="4342"/>
        <item m="1" x="3132"/>
        <item m="1" x="4308"/>
        <item m="1" x="3897"/>
        <item m="1" x="4867"/>
        <item m="1" x="1932"/>
        <item m="1" x="4947"/>
        <item m="1" x="4948"/>
        <item m="1" x="4885"/>
        <item m="1" x="4886"/>
        <item m="1" x="2816"/>
        <item m="1" x="3297"/>
        <item m="1" x="3298"/>
        <item m="1" x="3299"/>
        <item m="1" x="4887"/>
        <item m="1" x="4888"/>
        <item m="1" x="126"/>
        <item m="1" x="397"/>
        <item m="1" x="2331"/>
        <item m="1" x="4889"/>
        <item m="1" x="4890"/>
        <item m="1" x="4891"/>
        <item m="1" x="2254"/>
        <item m="1" x="2255"/>
        <item m="1" x="4892"/>
        <item m="1" x="4893"/>
        <item m="1" x="3975"/>
        <item m="1" x="3976"/>
        <item m="1" x="3059"/>
        <item m="1" x="3802"/>
        <item m="1" x="4710"/>
        <item m="1" x="4894"/>
        <item m="1" x="4895"/>
        <item m="1" x="2758"/>
        <item m="1" x="4770"/>
        <item m="1" x="4896"/>
        <item m="1" x="2658"/>
        <item m="1" x="1592"/>
        <item m="1" x="4195"/>
        <item m="1" x="4763"/>
        <item m="1" x="4320"/>
        <item m="1" x="4764"/>
        <item m="1" x="4736"/>
        <item m="1" x="4737"/>
        <item m="1" x="4818"/>
        <item m="1" x="755"/>
        <item m="1" x="4837"/>
        <item m="1" x="4838"/>
        <item m="1" x="433"/>
        <item m="1" x="4690"/>
        <item m="1" x="4097"/>
        <item m="1" x="4714"/>
        <item m="1" x="4715"/>
        <item m="1" x="589"/>
        <item m="1" x="3338"/>
        <item m="1" x="4541"/>
        <item m="1" x="4015"/>
        <item m="1" x="380"/>
        <item m="1" x="4774"/>
        <item m="1" x="4853"/>
        <item m="1" x="4125"/>
        <item m="1" x="4864"/>
        <item m="1" x="3619"/>
        <item m="1" x="2039"/>
        <item m="1" x="3952"/>
        <item m="1" x="3951"/>
        <item m="1" x="4775"/>
        <item m="1" x="4661"/>
        <item m="1" x="3507"/>
        <item m="1" x="4741"/>
        <item m="1" x="4675"/>
        <item m="1" x="4676"/>
        <item m="1" x="4901"/>
        <item m="1" x="4902"/>
        <item m="1" x="4777"/>
        <item m="1" x="4903"/>
        <item m="1" x="4904"/>
        <item m="1" x="4066"/>
        <item m="1" x="4067"/>
        <item m="1" x="4905"/>
        <item m="1" x="4518"/>
        <item m="1" x="342"/>
        <item m="1" x="4906"/>
        <item m="1" x="1183"/>
        <item m="1" x="1184"/>
        <item m="1" x="3176"/>
        <item m="1" x="2972"/>
        <item m="1" x="4720"/>
        <item m="1" x="4721"/>
        <item m="1" x="4722"/>
        <item m="1" x="3577"/>
        <item m="1" x="3381"/>
        <item m="1" x="3387"/>
        <item m="1" x="4859"/>
        <item m="1" x="4873"/>
        <item m="1" x="4725"/>
        <item m="1" x="4726"/>
        <item m="1" x="3961"/>
        <item m="1" x="4757"/>
        <item m="1" x="4758"/>
        <item m="1" x="4727"/>
        <item m="1" x="4728"/>
        <item m="1" x="4729"/>
        <item m="1" x="4845"/>
        <item m="1" x="4846"/>
        <item m="1" x="4847"/>
        <item m="1" x="4718"/>
        <item m="1" x="4719"/>
        <item m="1" x="4832"/>
        <item m="1" x="4833"/>
        <item m="1" x="4875"/>
        <item m="1" x="4876"/>
        <item m="1" x="4822"/>
        <item m="1" x="3103"/>
        <item m="1" x="4785"/>
        <item m="1" x="3606"/>
        <item m="1" x="1671"/>
        <item m="1" x="4796"/>
        <item m="1" x="4688"/>
        <item m="1" x="4689"/>
        <item m="1" x="4883"/>
        <item m="1" x="4884"/>
        <item m="1" x="867"/>
        <item m="1" x="3126"/>
        <item m="1" x="4786"/>
        <item m="1" x="4804"/>
        <item m="1" x="2402"/>
        <item m="1" x="4805"/>
        <item m="1" x="4776"/>
        <item m="1" x="4678"/>
        <item m="1" x="4816"/>
        <item m="1" x="4778"/>
        <item m="1" x="4865"/>
        <item m="1" x="4242"/>
        <item m="1" x="4038"/>
        <item m="1" x="4341"/>
        <item m="1" x="1933"/>
        <item m="1" x="4868"/>
        <item m="1" x="1797"/>
        <item m="1" x="4860"/>
        <item m="1" x="4850"/>
        <item m="1" x="4851"/>
        <item m="1" x="4852"/>
        <item m="1" x="4797"/>
        <item m="1" x="4798"/>
        <item m="1" x="4756"/>
        <item m="1" x="4870"/>
        <item m="1" x="4871"/>
        <item m="1" x="3242"/>
        <item m="1" x="4872"/>
        <item m="1" x="3179"/>
        <item m="1" x="4769"/>
        <item m="1" x="4120"/>
        <item m="1" x="3710"/>
        <item m="1" x="4848"/>
        <item m="1" x="4863"/>
        <item m="1" x="2174"/>
        <item m="1" x="4858"/>
        <item m="1" x="1637"/>
        <item m="1" x="4023"/>
        <item m="1" x="4014"/>
        <item m="1" x="1859"/>
        <item m="1" x="4094"/>
        <item m="1" x="4665"/>
        <item m="1" x="4667"/>
        <item m="1" x="4840"/>
        <item m="1" x="4827"/>
        <item m="1" x="4828"/>
        <item m="1" x="4829"/>
        <item m="1" x="720"/>
        <item m="1" x="4311"/>
        <item m="1" x="1842"/>
        <item m="1" x="4795"/>
        <item m="1" x="4490"/>
        <item m="1" x="686"/>
        <item m="1" x="4772"/>
        <item m="1" x="4773"/>
        <item m="1" x="3500"/>
        <item m="1" x="4787"/>
        <item m="1" x="4107"/>
        <item m="1" x="4780"/>
        <item m="1" x="4854"/>
        <item m="1" x="2283"/>
        <item m="1" x="4855"/>
        <item m="1" x="4856"/>
        <item m="1" x="4857"/>
        <item m="1" x="4521"/>
        <item m="1" x="4733"/>
        <item m="1" x="4844"/>
        <item m="1" x="4843"/>
        <item m="1" x="4819"/>
        <item m="1" x="3453"/>
        <item m="1" x="4751"/>
        <item m="1" x="4815"/>
        <item m="1" x="4680"/>
        <item m="1" x="4841"/>
        <item m="1" x="4842"/>
        <item m="1" x="4830"/>
        <item m="1" x="4831"/>
        <item m="1" x="4434"/>
        <item m="1" x="4839"/>
        <item m="1" x="4836"/>
        <item m="1" x="4823"/>
        <item m="1" x="2904"/>
        <item m="1" x="4817"/>
        <item m="1" x="4633"/>
        <item m="1" x="1224"/>
        <item m="1" x="3749"/>
        <item m="1" x="4821"/>
        <item m="1" x="4144"/>
        <item m="1" x="4826"/>
        <item m="1" x="4803"/>
        <item m="1" x="4497"/>
        <item m="1" x="2725"/>
        <item m="1" x="4824"/>
        <item m="1" x="4825"/>
        <item m="1" x="4779"/>
        <item m="1" x="4781"/>
        <item m="1" x="4782"/>
        <item m="1" x="3516"/>
        <item m="1" x="1806"/>
        <item m="1" x="4820"/>
        <item m="1" x="3682"/>
        <item m="1" x="1198"/>
        <item m="1" x="4746"/>
        <item m="1" x="4267"/>
        <item m="1" x="4799"/>
        <item m="1" x="4800"/>
        <item m="1" x="4801"/>
        <item m="1" x="4802"/>
        <item m="1" x="3141"/>
        <item m="1" x="4695"/>
        <item m="1" x="4806"/>
        <item m="1" x="4807"/>
        <item m="1" x="4808"/>
        <item m="1" x="4809"/>
        <item m="1" x="4810"/>
        <item m="1" x="4811"/>
        <item m="1" x="4812"/>
        <item m="1" x="4813"/>
        <item m="1" x="4814"/>
        <item m="1" x="4753"/>
        <item m="1" x="4754"/>
        <item m="1" x="4048"/>
        <item m="1" x="4771"/>
        <item m="1" x="3575"/>
        <item m="1" x="4788"/>
        <item m="1" x="4789"/>
        <item m="1" x="4790"/>
        <item m="1" x="4791"/>
        <item m="1" x="4766"/>
        <item m="1" x="4767"/>
        <item m="1" x="4792"/>
        <item m="1" x="4793"/>
        <item m="1" x="4794"/>
        <item m="1" x="4768"/>
        <item m="1" x="4713"/>
        <item m="1" x="4712"/>
        <item m="1" x="4517"/>
        <item m="1" x="4447"/>
        <item m="1" x="4783"/>
        <item m="1" x="4784"/>
        <item m="1" x="4724"/>
        <item m="1" x="3989"/>
        <item m="1" x="4314"/>
        <item m="1" x="4759"/>
        <item m="1" x="4760"/>
        <item m="1" x="461"/>
        <item m="1" x="4203"/>
        <item m="1" x="2248"/>
        <item m="1" x="4594"/>
        <item m="1" x="1560"/>
        <item m="1" x="974"/>
        <item m="1" x="4730"/>
        <item m="1" x="4692"/>
        <item m="1" x="4734"/>
        <item m="1" x="4443"/>
        <item m="1" x="3610"/>
        <item m="1" x="4742"/>
        <item m="1" x="4743"/>
        <item m="1" x="2549"/>
        <item m="1" x="4637"/>
        <item m="1" x="4638"/>
        <item m="1" x="2868"/>
        <item x="11"/>
        <item m="1" x="4697"/>
        <item m="1" x="4684"/>
        <item m="1" x="4685"/>
        <item m="1" x="952"/>
        <item m="1" x="4747"/>
        <item m="1" x="1763"/>
        <item m="1" x="744"/>
        <item m="1" x="4731"/>
        <item m="1" x="4732"/>
        <item m="1" x="4749"/>
        <item m="1" x="4738"/>
        <item m="1" x="3557"/>
        <item m="1" x="3723"/>
        <item m="1" x="4716"/>
        <item m="1" x="3616"/>
        <item m="1" x="3613"/>
        <item m="1" x="4674"/>
        <item m="1" x="4412"/>
        <item m="1" x="4152"/>
        <item m="1" x="3539"/>
        <item m="1" x="4744"/>
        <item m="1" x="4745"/>
        <item m="1" x="4679"/>
        <item m="1" x="4681"/>
        <item m="1" x="4682"/>
        <item m="1" x="3972"/>
        <item m="1" x="3973"/>
        <item m="1" x="4752"/>
        <item m="1" x="4735"/>
        <item m="1" x="3956"/>
        <item m="1" x="2079"/>
        <item m="1" x="3959"/>
        <item m="1" x="2803"/>
        <item m="1" x="1948"/>
        <item m="1" x="237"/>
        <item m="1" x="4707"/>
        <item m="1" x="4708"/>
        <item m="1" x="4709"/>
        <item m="1" x="2480"/>
        <item m="1" x="742"/>
        <item m="1" x="4616"/>
        <item m="1" x="412"/>
        <item m="1" x="1801"/>
        <item m="1" x="865"/>
        <item m="1" x="4580"/>
        <item m="1" x="4739"/>
        <item m="1" x="2988"/>
        <item m="1" x="4670"/>
        <item m="1" x="4639"/>
        <item m="1" x="4671"/>
        <item m="1" x="4672"/>
        <item m="1" x="3674"/>
        <item m="1" x="1840"/>
        <item m="1" x="4699"/>
        <item m="1" x="4677"/>
        <item m="1" x="869"/>
        <item m="1" x="4683"/>
        <item m="1" x="1039"/>
        <item m="1" x="4701"/>
        <item m="1" x="4702"/>
        <item m="1" x="3300"/>
        <item m="1" x="3301"/>
        <item m="1" x="3302"/>
        <item m="1" x="4705"/>
        <item m="1" x="4711"/>
        <item m="1" x="4693"/>
        <item m="1" x="1860"/>
        <item m="1" x="3955"/>
        <item m="1" x="3958"/>
        <item m="1" x="4704"/>
        <item m="1" x="3971"/>
        <item m="1" x="4571"/>
        <item m="1" x="3579"/>
        <item m="1" x="3580"/>
        <item m="1" x="4193"/>
        <item m="1" x="3765"/>
        <item m="1" x="4194"/>
        <item m="1" x="3317"/>
        <item m="1" x="143"/>
        <item m="1" x="144"/>
        <item m="1" x="145"/>
        <item m="1" x="2757"/>
        <item m="1" x="4691"/>
        <item m="1" x="4122"/>
        <item m="1" x="4539"/>
        <item m="1" x="4540"/>
        <item m="1" x="2812"/>
        <item m="1" x="3902"/>
        <item m="1" x="4664"/>
        <item m="1" x="2040"/>
        <item m="1" x="4634"/>
        <item m="1" x="4673"/>
        <item m="1" x="4612"/>
        <item m="1" x="1917"/>
        <item m="1" x="1510"/>
        <item m="1" x="4668"/>
        <item m="1" x="4669"/>
        <item m="1" x="2212"/>
        <item m="1" x="926"/>
        <item m="1" x="1713"/>
        <item m="1" x="4581"/>
        <item m="1" x="4648"/>
        <item m="1" x="4649"/>
        <item m="1" x="4660"/>
        <item m="1" x="4657"/>
        <item m="1" x="4658"/>
        <item m="1" x="4640"/>
        <item m="1" x="4641"/>
        <item m="1" x="4642"/>
        <item m="1" x="4643"/>
        <item m="1" x="1434"/>
        <item m="1" x="1706"/>
        <item m="1" x="4628"/>
        <item m="1" x="3429"/>
        <item m="1" x="4654"/>
        <item m="1" x="4655"/>
        <item m="1" x="4656"/>
        <item m="1" x="4199"/>
        <item m="1" x="4549"/>
        <item m="1" x="4550"/>
        <item m="1" x="4281"/>
        <item m="1" x="3226"/>
        <item m="1" x="4149"/>
        <item m="1" x="4650"/>
        <item m="1" x="4239"/>
        <item m="1" x="4591"/>
        <item m="1" x="4635"/>
        <item m="1" x="4636"/>
        <item m="1" x="4465"/>
        <item m="1" x="4644"/>
        <item m="1" x="4645"/>
        <item m="1" x="4596"/>
        <item m="1" x="4625"/>
        <item m="1" x="4651"/>
        <item m="1" x="4652"/>
        <item m="1" x="4653"/>
        <item m="1" x="3506"/>
        <item m="1" x="4629"/>
        <item m="1" x="4630"/>
        <item m="1" x="4631"/>
        <item m="1" x="4632"/>
        <item m="1" x="2463"/>
        <item m="1" x="3991"/>
        <item m="1" x="3992"/>
        <item m="1" x="2932"/>
        <item m="1" x="341"/>
        <item m="1" x="149"/>
        <item m="1" x="2962"/>
        <item m="1" x="4627"/>
        <item m="1" x="4106"/>
        <item m="1" x="4611"/>
        <item m="1" x="4363"/>
        <item m="1" x="4613"/>
        <item m="1" x="4614"/>
        <item m="1" x="4615"/>
        <item m="1" x="4317"/>
        <item m="1" x="4552"/>
        <item m="1" x="4553"/>
        <item m="1" x="4618"/>
        <item m="1" x="4619"/>
        <item m="1" x="4620"/>
        <item m="1" x="4621"/>
        <item m="1" x="4623"/>
        <item m="1" x="4624"/>
        <item m="1" x="4626"/>
        <item m="1" x="4164"/>
        <item m="1" x="745"/>
        <item m="1" x="4165"/>
        <item m="1" x="4603"/>
        <item m="1" x="3096"/>
        <item m="1" x="4604"/>
        <item m="1" x="3094"/>
        <item m="1" x="4276"/>
        <item m="1" x="2815"/>
        <item m="1" x="336"/>
        <item m="1" x="4384"/>
        <item m="1" x="3906"/>
        <item m="1" x="3377"/>
        <item m="1" x="4470"/>
        <item m="1" x="4607"/>
        <item m="1" x="4493"/>
        <item m="1" x="2961"/>
        <item m="1" x="1670"/>
        <item m="1" x="4608"/>
        <item m="1" x="4505"/>
        <item m="1" x="4506"/>
        <item m="1" x="2032"/>
        <item m="1" x="4609"/>
        <item m="1" x="4610"/>
        <item m="1" x="4362"/>
        <item m="1" x="1260"/>
        <item m="1" x="4592"/>
        <item m="1" x="1673"/>
        <item m="1" x="4572"/>
        <item m="1" x="4573"/>
        <item m="1" x="4593"/>
        <item m="1" x="4575"/>
        <item m="1" x="4576"/>
        <item m="1" x="4577"/>
        <item m="1" x="4578"/>
        <item m="1" x="2943"/>
        <item m="1" x="4579"/>
        <item m="1" x="4526"/>
        <item m="1" x="4528"/>
        <item m="1" x="4597"/>
        <item m="1" x="4598"/>
        <item m="1" x="4582"/>
        <item m="1" x="4584"/>
        <item m="1" x="4585"/>
        <item m="1" x="3410"/>
        <item m="1" x="4225"/>
        <item m="1" x="4563"/>
        <item m="1" x="4564"/>
        <item m="1" x="4565"/>
        <item m="1" x="4566"/>
        <item m="1" x="4567"/>
        <item m="1" x="4599"/>
        <item m="1" x="4600"/>
        <item m="1" x="4504"/>
        <item m="1" x="4602"/>
        <item m="1" x="4024"/>
        <item m="1" x="3225"/>
        <item m="1" x="4510"/>
        <item m="1" x="4511"/>
        <item m="1" x="4512"/>
        <item m="1" x="3791"/>
        <item m="1" x="4590"/>
        <item m="1" x="4558"/>
        <item m="1" x="3558"/>
        <item m="1" x="326"/>
        <item m="1" x="4568"/>
        <item m="1" x="4569"/>
        <item m="1" x="4570"/>
        <item m="1" x="2963"/>
        <item m="1" x="4574"/>
        <item m="1" x="1251"/>
        <item m="1" x="4586"/>
        <item m="1" x="4536"/>
        <item m="1" x="4537"/>
        <item m="1" x="4503"/>
        <item m="1" x="4587"/>
        <item m="1" x="4588"/>
        <item m="1" x="4589"/>
        <item m="1" x="4509"/>
        <item m="1" x="4557"/>
        <item m="1" x="4542"/>
        <item m="1" x="4561"/>
        <item m="1" x="3373"/>
        <item m="1" x="3374"/>
        <item m="1" x="4422"/>
        <item m="1" x="4423"/>
        <item m="1" x="4424"/>
        <item m="1" x="4529"/>
        <item m="1" x="4530"/>
        <item m="1" x="4531"/>
        <item m="1" x="4562"/>
        <item m="1" x="4487"/>
        <item m="1" x="4525"/>
        <item m="1" x="4489"/>
        <item m="1" x="4006"/>
        <item m="1" x="4494"/>
        <item m="1" x="4495"/>
        <item m="1" x="4533"/>
        <item m="1" x="4534"/>
        <item m="1" x="776"/>
        <item m="1" x="2370"/>
        <item m="1" x="4535"/>
        <item m="1" x="4554"/>
        <item m="1" x="4555"/>
        <item m="1" x="4507"/>
        <item m="1" x="4508"/>
        <item m="1" x="4556"/>
        <item m="1" x="3487"/>
        <item m="1" x="3058"/>
        <item m="1" x="3461"/>
        <item m="1" x="4473"/>
        <item m="1" x="4560"/>
        <item m="1" x="4543"/>
        <item m="1" x="141"/>
        <item m="1" x="4544"/>
        <item m="1" x="3653"/>
        <item m="1" x="3657"/>
        <item m="1" x="4484"/>
        <item m="1" x="4502"/>
        <item m="1" x="4499"/>
        <item m="1" x="4485"/>
        <item m="1" x="739"/>
        <item m="1" x="4532"/>
        <item m="1" x="2807"/>
        <item m="1" x="411"/>
        <item m="1" x="4538"/>
        <item m="1" x="4109"/>
        <item m="1" x="4519"/>
        <item m="1" x="4520"/>
        <item m="1" x="4545"/>
        <item m="1" x="4546"/>
        <item m="1" x="4547"/>
        <item m="1" x="4548"/>
        <item m="1" x="4522"/>
        <item m="1" x="4523"/>
        <item m="1" x="4010"/>
        <item m="1" x="2806"/>
        <item m="1" x="4491"/>
        <item m="1" x="4492"/>
        <item m="1" x="4438"/>
        <item m="1" x="4496"/>
        <item m="1" x="3637"/>
        <item m="1" x="4498"/>
        <item m="1" x="4279"/>
        <item m="1" x="275"/>
        <item m="1" x="4501"/>
        <item m="1" x="4513"/>
        <item m="1" x="4514"/>
        <item m="1" x="4515"/>
        <item m="1" x="4516"/>
        <item m="1" x="1962"/>
        <item m="1" x="4244"/>
        <item m="1" x="4310"/>
        <item m="1" x="4482"/>
        <item m="1" x="4483"/>
        <item m="1" x="1875"/>
        <item m="1" x="4468"/>
        <item m="1" x="4316"/>
        <item m="1" x="3433"/>
        <item m="1" x="4425"/>
        <item m="1" x="4457"/>
        <item m="1" x="802"/>
        <item m="1" x="4458"/>
        <item m="1" x="4459"/>
        <item m="1" x="4460"/>
        <item m="1" x="4461"/>
        <item m="1" x="4462"/>
        <item m="1" x="4463"/>
        <item m="1" x="4464"/>
        <item m="1" x="4431"/>
        <item m="1" x="4432"/>
        <item m="1" x="3595"/>
        <item m="1" x="647"/>
        <item m="1" x="4273"/>
        <item m="1" x="4274"/>
        <item m="1" x="4433"/>
        <item m="1" x="4142"/>
        <item m="1" x="4469"/>
        <item m="1" x="4437"/>
        <item m="1" x="3894"/>
        <item m="1" x="4471"/>
        <item m="1" x="4441"/>
        <item m="1" x="4442"/>
        <item m="1" x="4472"/>
        <item m="1" x="4108"/>
        <item m="1" x="4446"/>
        <item m="1" x="4474"/>
        <item m="1" x="4476"/>
        <item m="1" x="4477"/>
        <item m="1" x="4478"/>
        <item m="1" x="4479"/>
        <item m="1" x="462"/>
        <item m="1" x="2422"/>
        <item m="1" x="1088"/>
        <item m="1" x="4480"/>
        <item m="1" x="4481"/>
        <item m="1" x="4229"/>
        <item m="1" x="4426"/>
        <item m="1" x="4427"/>
        <item m="1" x="4395"/>
        <item m="1" x="4397"/>
        <item m="1" x="2010"/>
        <item m="1" x="4429"/>
        <item m="1" x="4402"/>
        <item m="1" x="4227"/>
        <item m="1" x="4403"/>
        <item m="1" x="4404"/>
        <item m="1" x="4430"/>
        <item m="1" x="4405"/>
        <item m="1" x="4406"/>
        <item m="1" x="4407"/>
        <item m="1" x="4056"/>
        <item m="1" x="4057"/>
        <item m="1" x="3172"/>
        <item m="1" x="3039"/>
        <item m="1" x="4435"/>
        <item m="1" x="4436"/>
        <item m="1" x="3709"/>
        <item m="1" x="4439"/>
        <item m="1" x="4440"/>
        <item m="1" x="4444"/>
        <item m="1" x="4445"/>
        <item m="1" x="4151"/>
        <item m="1" x="2704"/>
        <item m="1" x="4452"/>
        <item m="1" x="4453"/>
        <item m="1" x="4300"/>
        <item m="1" x="4454"/>
        <item m="1" x="4455"/>
        <item m="1" x="4456"/>
        <item m="1" x="4205"/>
        <item m="1" x="2497"/>
        <item m="1" x="1563"/>
        <item m="1" x="3337"/>
        <item m="1" x="4390"/>
        <item m="1" x="3932"/>
        <item m="1" x="4383"/>
        <item m="1" x="3974"/>
        <item m="1" x="1391"/>
        <item m="1" x="4391"/>
        <item m="1" x="4392"/>
        <item m="1" x="4394"/>
        <item m="1" x="4398"/>
        <item m="1" x="4399"/>
        <item m="1" x="561"/>
        <item m="1" x="4400"/>
        <item m="1" x="4401"/>
        <item m="1" x="3768"/>
        <item m="1" x="4354"/>
        <item m="1" x="4386"/>
        <item m="1" x="4375"/>
        <item m="1" x="4408"/>
        <item m="1" x="4409"/>
        <item m="1" x="4410"/>
        <item m="1" x="4411"/>
        <item m="1" x="4330"/>
        <item m="1" x="4331"/>
        <item m="1" x="4332"/>
        <item m="1" x="4333"/>
        <item m="1" x="4335"/>
        <item m="1" x="4338"/>
        <item m="1" x="4413"/>
        <item m="1" x="3901"/>
        <item m="1" x="4263"/>
        <item m="1" x="4340"/>
        <item m="1" x="4415"/>
        <item m="1" x="4416"/>
        <item m="1" x="4417"/>
        <item m="1" x="4418"/>
        <item m="1" x="3417"/>
        <item m="1" x="4127"/>
        <item m="1" x="4420"/>
        <item m="1" x="4329"/>
        <item m="1" x="4385"/>
        <item m="1" x="2011"/>
        <item m="1" x="773"/>
        <item m="1" x="4373"/>
        <item m="1" x="3938"/>
        <item m="1" x="2568"/>
        <item m="1" x="1869"/>
        <item m="1" x="4350"/>
        <item m="1" x="4387"/>
        <item m="1" x="4388"/>
        <item m="1" x="4376"/>
        <item m="1" x="4377"/>
        <item m="1" x="1385"/>
        <item m="1" x="3426"/>
        <item m="1" x="4359"/>
        <item m="1" x="4293"/>
        <item m="1" x="4294"/>
        <item m="1" x="4378"/>
        <item m="1" x="4379"/>
        <item m="1" x="4380"/>
        <item m="1" x="4029"/>
        <item m="1" x="4381"/>
        <item m="1" x="4303"/>
        <item m="1" x="4382"/>
        <item m="1" x="2019"/>
        <item m="1" x="4365"/>
        <item m="1" x="4366"/>
        <item m="1" x="4343"/>
        <item m="1" x="4346"/>
        <item m="1" x="4367"/>
        <item m="1" x="4368"/>
        <item m="1" x="1284"/>
        <item m="1" x="4268"/>
        <item m="1" x="4370"/>
        <item m="1" x="4374"/>
        <item m="1" x="3859"/>
        <item m="1" x="4364"/>
        <item m="1" x="1760"/>
        <item m="1" x="4347"/>
        <item m="1" x="4348"/>
        <item m="1" x="4349"/>
        <item m="1" x="4322"/>
        <item m="1" x="4323"/>
        <item m="1" x="4355"/>
        <item m="1" x="4356"/>
        <item m="1" x="4357"/>
        <item m="1" x="4358"/>
        <item m="1" x="2879"/>
        <item m="1" x="4328"/>
        <item m="1" x="4361"/>
        <item m="1" x="4295"/>
        <item m="1" x="4296"/>
        <item m="1" x="4297"/>
        <item m="1" x="4301"/>
        <item m="1" x="4302"/>
        <item m="1" x="4304"/>
        <item m="1" x="4344"/>
        <item m="1" x="4345"/>
        <item m="1" x="2258"/>
        <item m="1" x="4292"/>
        <item m="1" x="4265"/>
        <item m="1" x="4266"/>
        <item m="1" x="4269"/>
        <item m="1" x="4275"/>
        <item m="1" x="4277"/>
        <item m="1" x="4318"/>
        <item m="1" x="4319"/>
        <item m="1" x="4321"/>
        <item m="1" x="4324"/>
        <item m="1" x="4325"/>
        <item m="1" x="4327"/>
        <item m="1" x="4284"/>
        <item m="1" x="3744"/>
        <item m="1" x="4336"/>
        <item m="1" x="4288"/>
        <item m="1" x="4105"/>
        <item m="1" x="4337"/>
        <item m="1" x="3772"/>
        <item m="1" x="2989"/>
        <item m="1" x="1632"/>
        <item m="1" x="4305"/>
        <item m="1" x="4306"/>
        <item m="1" x="542"/>
        <item m="1" x="4315"/>
        <item m="1" x="717"/>
        <item m="1" x="4270"/>
        <item m="1" x="4250"/>
        <item m="1" x="1113"/>
        <item m="1" x="4278"/>
        <item m="1" x="4282"/>
        <item m="1" x="4226"/>
        <item m="1" x="4285"/>
        <item m="1" x="4286"/>
        <item m="1" x="4287"/>
        <item x="89"/>
        <item m="1" x="2951"/>
        <item m="1" x="2952"/>
        <item m="1" x="265"/>
        <item m="1" x="4291"/>
        <item m="1" x="4298"/>
        <item m="1" x="4299"/>
        <item m="1" x="340"/>
        <item m="1" x="4307"/>
        <item m="1" x="2355"/>
        <item m="1" x="4309"/>
        <item m="1" x="4312"/>
        <item m="1" x="4313"/>
        <item m="1" x="3600"/>
        <item m="1" x="4213"/>
        <item m="1" x="1013"/>
        <item m="1" x="4280"/>
        <item m="1" x="4141"/>
        <item m="1" x="4289"/>
        <item m="1" x="4290"/>
        <item m="1" x="2974"/>
        <item m="1" x="231"/>
        <item m="1" x="2431"/>
        <item m="1" x="4208"/>
        <item m="1" x="4209"/>
        <item m="1" x="4210"/>
        <item m="1" x="2813"/>
        <item m="1" x="4246"/>
        <item m="1" x="4247"/>
        <item m="1" x="4248"/>
        <item m="1" x="4249"/>
        <item m="1" x="4212"/>
        <item m="1" x="1111"/>
        <item m="1" x="4049"/>
        <item m="1" x="4050"/>
        <item m="1" x="4217"/>
        <item m="1" x="4219"/>
        <item m="1" x="4220"/>
        <item m="1" x="4136"/>
        <item m="1" x="4137"/>
        <item m="1" x="4251"/>
        <item m="1" x="4252"/>
        <item m="1" x="4253"/>
        <item m="1" x="4254"/>
        <item m="1" x="4255"/>
        <item m="1" x="4256"/>
        <item m="1" x="4176"/>
        <item m="1" x="4228"/>
        <item m="1" x="4257"/>
        <item m="1" x="4258"/>
        <item m="1" x="4259"/>
        <item m="1" x="3940"/>
        <item m="1" x="4099"/>
        <item m="1" x="3942"/>
        <item m="1" x="4234"/>
        <item m="1" x="4235"/>
        <item m="1" x="4102"/>
        <item m="1" x="4104"/>
        <item m="1" x="4181"/>
        <item m="1" x="3945"/>
        <item m="1" x="3511"/>
        <item m="1" x="1161"/>
        <item m="1" x="4261"/>
        <item m="1" x="4262"/>
        <item m="1" x="3446"/>
        <item m="1" x="4264"/>
        <item m="1" x="1347"/>
        <item m="1" x="1716"/>
        <item m="1" x="4204"/>
        <item m="1" x="4206"/>
        <item m="1" x="4207"/>
        <item m="1" x="1188"/>
        <item m="1" x="4211"/>
        <item m="1" x="4047"/>
        <item m="1" x="4222"/>
        <item m="1" x="3754"/>
        <item m="1" x="4138"/>
        <item m="1" x="4139"/>
        <item m="1" x="2257"/>
        <item m="1" x="4223"/>
        <item m="1" x="4224"/>
        <item m="1" x="4230"/>
        <item m="1" x="4231"/>
        <item m="1" x="4232"/>
        <item m="1" x="4233"/>
        <item m="1" x="4200"/>
        <item m="1" x="4236"/>
        <item m="1" x="3541"/>
        <item m="1" x="4237"/>
        <item m="1" x="4240"/>
        <item m="1" x="4035"/>
        <item m="1" x="4241"/>
        <item m="1" x="1226"/>
        <item m="1" x="3960"/>
        <item m="1" x="815"/>
        <item m="1" x="3112"/>
        <item m="1" x="4124"/>
        <item m="1" x="4180"/>
        <item m="1" x="4129"/>
        <item m="1" x="4162"/>
        <item m="1" x="4163"/>
        <item m="1" x="3990"/>
        <item m="1" x="4196"/>
        <item m="1" x="4197"/>
        <item m="1" x="4198"/>
        <item m="1" x="4167"/>
        <item m="1" x="4168"/>
        <item m="1" x="4159"/>
        <item m="1" x="4170"/>
        <item m="1" x="4171"/>
        <item m="1" x="4172"/>
        <item m="1" x="4173"/>
        <item m="1" x="4174"/>
        <item m="1" x="4175"/>
        <item m="1" x="4013"/>
        <item m="1" x="4100"/>
        <item m="1" x="3618"/>
        <item m="1" x="3540"/>
        <item m="1" x="4078"/>
        <item m="1" x="4126"/>
        <item m="1" x="4201"/>
        <item m="1" x="4202"/>
        <item m="1" x="4156"/>
        <item m="1" x="4189"/>
        <item m="1" x="4190"/>
        <item m="1" x="4161"/>
        <item m="1" x="4146"/>
        <item m="1" x="4147"/>
        <item m="1" x="4148"/>
        <item m="1" x="4135"/>
        <item m="1" x="4103"/>
        <item m="1" x="4182"/>
        <item m="1" x="4184"/>
        <item m="1" x="4185"/>
        <item m="1" x="4186"/>
        <item m="1" x="1894"/>
        <item m="1" x="4187"/>
        <item m="1" x="4188"/>
        <item m="1" x="1047"/>
        <item m="1" x="3159"/>
        <item m="1" x="1646"/>
        <item m="1" x="4064"/>
        <item m="1" x="3743"/>
        <item m="1" x="4133"/>
        <item m="1" x="4134"/>
        <item m="1" x="4058"/>
        <item m="1" x="4059"/>
        <item m="1" x="2997"/>
        <item m="1" x="4160"/>
        <item m="1" x="4096"/>
        <item m="1" x="1339"/>
        <item m="1" x="4026"/>
        <item m="1" x="4153"/>
        <item m="1" x="3780"/>
        <item m="1" x="4154"/>
        <item m="1" x="4155"/>
        <item x="55"/>
        <item m="1" x="3361"/>
        <item m="1" x="3362"/>
        <item m="1" x="608"/>
        <item m="1" x="4157"/>
        <item m="1" x="4158"/>
        <item m="1" x="1386"/>
        <item m="1" x="4130"/>
        <item m="1" x="4131"/>
        <item m="1" x="4132"/>
        <item m="1" x="4145"/>
        <item m="1" x="1770"/>
        <item m="1" x="1643"/>
        <item m="1" x="4128"/>
        <item m="1" x="4115"/>
        <item m="1" x="4116"/>
        <item m="1" x="4117"/>
        <item m="1" x="4086"/>
        <item m="1" x="4087"/>
        <item m="1" x="4088"/>
        <item m="1" x="4054"/>
        <item m="1" x="4055"/>
        <item m="1" x="1312"/>
        <item m="1" x="3921"/>
        <item m="1" x="4119"/>
        <item m="1" x="2818"/>
        <item m="1" x="4121"/>
        <item m="1" x="4065"/>
        <item m="1" x="4098"/>
        <item m="1" x="4111"/>
        <item m="1" x="3781"/>
        <item m="1" x="4081"/>
        <item m="1" x="2539"/>
        <item m="1" x="1975"/>
        <item m="1" x="4113"/>
        <item m="1" x="774"/>
        <item m="1" x="4072"/>
        <item m="1" x="3986"/>
        <item m="1" x="3169"/>
        <item m="1" x="4084"/>
        <item m="1" x="3810"/>
        <item m="1" x="4095"/>
        <item m="1" x="4101"/>
        <item m="1" x="3622"/>
        <item m="1" x="4080"/>
        <item m="1" x="1253"/>
        <item m="1" x="2178"/>
        <item m="1" x="1259"/>
        <item m="1" x="4112"/>
        <item m="1" x="4043"/>
        <item m="1" x="3672"/>
        <item m="1" x="3977"/>
        <item m="1" x="3978"/>
        <item m="1" x="3979"/>
        <item m="1" x="3800"/>
        <item m="1" x="3801"/>
        <item m="1" x="4044"/>
        <item m="1" x="4045"/>
        <item m="1" x="4046"/>
        <item m="1" x="3997"/>
        <item m="1" x="3998"/>
        <item m="1" x="3999"/>
        <item m="1" x="4000"/>
        <item m="1" x="4060"/>
        <item m="1" x="4062"/>
        <item m="1" x="3853"/>
        <item m="1" x="4004"/>
        <item m="1" x="4005"/>
        <item m="1" x="4063"/>
        <item m="1" x="4008"/>
        <item m="1" x="4068"/>
        <item m="1" x="4069"/>
        <item m="1" x="4070"/>
        <item m="1" x="4071"/>
        <item m="1" x="4073"/>
        <item m="1" x="4074"/>
        <item m="1" x="4075"/>
        <item m="1" x="4076"/>
        <item m="1" x="4022"/>
        <item m="1" x="4021"/>
        <item m="1" x="3962"/>
        <item m="1" x="2360"/>
        <item m="1" x="4040"/>
        <item m="1" x="4041"/>
        <item m="1" x="384"/>
        <item m="1" x="4082"/>
        <item m="1" x="2929"/>
        <item m="1" x="3969"/>
        <item m="1" x="3970"/>
        <item m="1" x="3980"/>
        <item m="1" x="3981"/>
        <item m="1" x="3982"/>
        <item m="1" x="3983"/>
        <item m="1" x="2567"/>
        <item m="1" x="3984"/>
        <item m="1" x="3985"/>
        <item m="1" x="3994"/>
        <item m="1" x="3995"/>
        <item m="1" x="4001"/>
        <item m="1" x="4002"/>
        <item m="1" x="1234"/>
        <item m="1" x="4007"/>
        <item m="1" x="2407"/>
        <item m="1" x="4009"/>
        <item m="1" x="3937"/>
        <item m="1" x="4012"/>
        <item m="1" x="3941"/>
        <item m="1" x="4017"/>
        <item m="1" x="4018"/>
        <item m="1" x="4020"/>
        <item m="1" x="4028"/>
        <item m="1" x="2808"/>
        <item m="1" x="1150"/>
        <item m="1" x="4031"/>
        <item m="1" x="4032"/>
        <item m="1" x="4033"/>
        <item m="1" x="4034"/>
        <item m="1" x="4036"/>
        <item m="1" x="4037"/>
        <item m="1" x="4039"/>
        <item m="1" x="3211"/>
        <item m="1" x="3212"/>
        <item m="1" x="3213"/>
        <item m="1" x="2796"/>
        <item m="1" x="3905"/>
        <item m="1" x="879"/>
        <item m="1" x="880"/>
        <item m="1" x="3908"/>
        <item m="1" x="212"/>
        <item m="1" x="3909"/>
        <item m="1" x="3910"/>
        <item m="1" x="3911"/>
        <item m="1" x="738"/>
        <item m="1" x="3860"/>
        <item m="1" x="3861"/>
        <item m="1" x="3913"/>
        <item m="1" x="3914"/>
        <item m="1" x="3916"/>
        <item m="1" x="3917"/>
        <item m="1" x="3918"/>
        <item m="1" x="3919"/>
        <item m="1" x="173"/>
        <item m="1" x="3922"/>
        <item m="1" x="3923"/>
        <item m="1" x="3924"/>
        <item m="1" x="3925"/>
        <item m="1" x="3926"/>
        <item m="1" x="3879"/>
        <item m="1" x="3927"/>
        <item m="1" x="3881"/>
        <item m="1" x="3882"/>
        <item m="1" x="3928"/>
        <item m="1" x="3929"/>
        <item m="1" x="3930"/>
        <item m="1" x="3931"/>
        <item m="1" x="3933"/>
        <item m="1" x="3934"/>
        <item m="1" x="3935"/>
        <item m="1" x="3939"/>
        <item m="1" x="3896"/>
        <item m="1" x="3943"/>
        <item m="1" x="3944"/>
        <item m="1" x="3946"/>
        <item m="1" x="3947"/>
        <item m="1" x="3948"/>
        <item m="1" x="3949"/>
        <item m="1" x="3950"/>
        <item m="1" x="3953"/>
        <item m="1" x="1816"/>
        <item x="92"/>
        <item m="1" x="3954"/>
        <item m="1" x="3957"/>
        <item m="1" x="3964"/>
        <item m="1" x="3965"/>
        <item m="1" x="3966"/>
        <item m="1" x="3967"/>
        <item m="1" x="3968"/>
        <item m="1" x="3303"/>
        <item m="1" x="3304"/>
        <item m="1" x="3451"/>
        <item m="1" x="3797"/>
        <item m="1" x="3309"/>
        <item m="1" x="3665"/>
        <item m="1" x="3062"/>
        <item m="1" x="3583"/>
        <item m="1" x="3064"/>
        <item m="1" x="3799"/>
        <item m="1" x="522"/>
        <item m="1" x="3885"/>
        <item m="1" x="3886"/>
        <item m="1" x="2156"/>
        <item m="1" x="1950"/>
        <item m="1" x="3125"/>
        <item m="1" x="2891"/>
        <item m="1" x="3681"/>
        <item m="1" x="3887"/>
        <item m="1" x="3888"/>
        <item m="1" x="3889"/>
        <item m="1" x="3877"/>
        <item m="1" x="3878"/>
        <item m="1" x="3890"/>
        <item m="1" x="3594"/>
        <item m="1" x="3891"/>
        <item m="1" x="3862"/>
        <item m="1" x="3864"/>
        <item m="1" x="3865"/>
        <item m="1" x="3855"/>
        <item m="1" x="3857"/>
        <item m="1" x="3696"/>
        <item m="1" x="3697"/>
        <item m="1" x="3698"/>
        <item m="1" x="3880"/>
        <item m="1" x="3892"/>
        <item m="1" x="3884"/>
        <item m="1" x="3712"/>
        <item m="1" x="3895"/>
        <item m="1" x="3866"/>
        <item m="1" x="3817"/>
        <item m="1" x="1945"/>
        <item m="1" x="3819"/>
        <item m="1" x="3898"/>
        <item m="1" x="3900"/>
        <item m="1" x="3823"/>
        <item m="1" x="3824"/>
        <item m="1" x="3728"/>
        <item m="1" x="3621"/>
        <item m="1" x="3826"/>
        <item m="1" x="3827"/>
        <item m="1" x="3828"/>
        <item m="1" x="3829"/>
        <item m="1" x="3830"/>
        <item m="1" x="3831"/>
        <item m="1" x="3832"/>
        <item m="1" x="3833"/>
        <item m="1" x="3834"/>
        <item m="1" x="3835"/>
        <item m="1" x="3836"/>
        <item m="1" x="3837"/>
        <item m="1" x="1010"/>
        <item m="1" x="3838"/>
        <item m="1" x="3839"/>
        <item m="1" x="3813"/>
        <item m="1" x="3587"/>
        <item m="1" x="3803"/>
        <item m="1" x="3750"/>
        <item m="1" x="1108"/>
        <item m="1" x="1109"/>
        <item m="1" x="3757"/>
        <item m="1" x="3758"/>
        <item m="1" x="3807"/>
        <item m="1" x="3809"/>
        <item m="1" x="3814"/>
        <item m="1" x="2399"/>
        <item m="1" x="3818"/>
        <item m="1" x="3820"/>
        <item m="1" x="3821"/>
        <item m="1" x="1063"/>
        <item m="1" x="3752"/>
        <item m="1" x="3753"/>
        <item m="1" x="3872"/>
        <item m="1" x="3858"/>
        <item m="1" x="2259"/>
        <item m="1" x="3870"/>
        <item m="1" x="3871"/>
        <item m="1" x="3769"/>
        <item x="18"/>
        <item m="1" x="1791"/>
        <item m="1" x="3867"/>
        <item m="1" x="3762"/>
        <item m="1" x="3759"/>
        <item m="1" x="3760"/>
        <item m="1" x="3761"/>
        <item m="1" x="3848"/>
        <item m="1" x="3854"/>
        <item m="1" x="3805"/>
        <item m="1" x="3806"/>
        <item m="1" x="3846"/>
        <item m="1" x="3847"/>
        <item m="1" x="3142"/>
        <item m="1" x="3849"/>
        <item m="1" x="3850"/>
        <item m="1" x="251"/>
        <item m="1" x="3844"/>
        <item m="1" x="3845"/>
        <item m="1" x="3055"/>
        <item m="1" x="3056"/>
        <item m="1" x="3704"/>
        <item m="1" x="3705"/>
        <item m="1" x="3811"/>
        <item m="1" x="3812"/>
        <item m="1" x="3840"/>
        <item m="1" x="3841"/>
        <item m="1" x="3842"/>
        <item m="1" x="3843"/>
        <item m="1" x="3815"/>
        <item m="1" x="3795"/>
        <item m="1" x="3796"/>
        <item m="1" x="654"/>
        <item m="1" x="3787"/>
        <item m="1" x="3788"/>
        <item m="1" x="3789"/>
        <item m="1" x="941"/>
        <item m="1" x="3745"/>
        <item m="1" x="3746"/>
        <item m="1" x="3790"/>
        <item m="1" x="3763"/>
        <item m="1" x="3764"/>
        <item m="1" x="3315"/>
        <item m="1" x="3792"/>
        <item m="1" x="3707"/>
        <item m="1" x="3321"/>
        <item m="1" x="3767"/>
        <item m="1" x="115"/>
        <item m="1" x="3714"/>
        <item m="1" x="3473"/>
        <item m="1" x="3770"/>
        <item m="1" x="3771"/>
        <item m="1" x="3773"/>
        <item m="1" x="3774"/>
        <item m="1" x="3775"/>
        <item m="1" x="3776"/>
        <item m="1" x="3778"/>
        <item m="1" x="3779"/>
        <item m="1" x="3620"/>
        <item m="1" x="3782"/>
        <item m="1" x="609"/>
        <item m="1" x="610"/>
        <item m="1" x="3784"/>
        <item m="1" x="3785"/>
        <item m="1" x="3786"/>
        <item m="1" x="668"/>
        <item m="1" x="3740"/>
        <item m="1" x="3741"/>
        <item m="1" x="3742"/>
        <item m="1" x="3747"/>
        <item m="1" x="3748"/>
        <item m="1" x="1909"/>
        <item m="1" x="3777"/>
        <item m="1" x="1046"/>
        <item m="1" x="3734"/>
        <item m="1" x="3735"/>
        <item m="1" x="3663"/>
        <item m="1" x="3666"/>
        <item m="1" x="3667"/>
        <item m="1" x="3668"/>
        <item m="1" x="3669"/>
        <item m="1" x="3670"/>
        <item m="1" x="3671"/>
        <item m="1" x="3673"/>
        <item m="1" x="3675"/>
        <item m="1" x="3676"/>
        <item m="1" x="3677"/>
        <item m="1" x="3678"/>
        <item m="1" x="3679"/>
        <item m="1" x="3680"/>
        <item m="1" x="3683"/>
        <item m="1" x="3684"/>
        <item m="1" x="3685"/>
        <item m="1" x="2054"/>
        <item m="1" x="3691"/>
        <item m="1" x="3692"/>
        <item m="1" x="3694"/>
        <item m="1" x="712"/>
        <item m="1" x="3700"/>
        <item m="1" x="3701"/>
        <item m="1" x="3702"/>
        <item m="1" x="3703"/>
        <item m="1" x="3706"/>
        <item m="1" x="3708"/>
        <item m="1" x="3738"/>
        <item m="1" x="3711"/>
        <item m="1" x="3718"/>
        <item m="1" x="3719"/>
        <item m="1" x="3503"/>
        <item m="1" x="3720"/>
        <item m="1" x="3721"/>
        <item m="1" x="3722"/>
        <item m="1" x="3724"/>
        <item m="1" x="3725"/>
        <item x="96"/>
        <item m="1" x="3727"/>
        <item m="1" x="985"/>
        <item m="1" x="3729"/>
        <item m="1" x="3730"/>
        <item m="1" x="3731"/>
        <item m="1" x="3732"/>
        <item m="1" x="3733"/>
        <item m="1" x="3659"/>
        <item m="1" x="3660"/>
        <item m="1" x="3661"/>
        <item m="1" x="3662"/>
        <item m="1" x="3581"/>
        <item m="1" x="3582"/>
        <item m="1" x="3715"/>
        <item m="1" x="3716"/>
        <item m="1" x="3628"/>
        <item m="1" x="3629"/>
        <item m="1" x="3630"/>
        <item m="1" x="3631"/>
        <item m="1" x="3308"/>
        <item m="1" x="3310"/>
        <item m="1" x="3584"/>
        <item m="1" x="3585"/>
        <item m="1" x="3586"/>
        <item m="1" x="3632"/>
        <item m="1" x="3633"/>
        <item m="1" x="3589"/>
        <item m="1" x="3634"/>
        <item m="1" x="165"/>
        <item m="1" x="416"/>
        <item m="1" x="777"/>
        <item m="1" x="3593"/>
        <item m="1" x="3542"/>
        <item m="1" x="868"/>
        <item m="1" x="3543"/>
        <item m="1" x="2179"/>
        <item m="1" x="3636"/>
        <item m="1" x="3545"/>
        <item m="1" x="3597"/>
        <item m="1" x="3598"/>
        <item m="1" x="3599"/>
        <item m="1" x="3639"/>
        <item m="1" x="3640"/>
        <item m="1" x="2062"/>
        <item m="1" x="1566"/>
        <item m="1" x="3642"/>
        <item m="1" x="1331"/>
        <item m="1" x="3607"/>
        <item m="1" x="3510"/>
        <item m="1" x="3644"/>
        <item m="1" x="3645"/>
        <item m="1" x="3646"/>
        <item m="1" x="3505"/>
        <item m="1" x="3649"/>
        <item m="1" x="3650"/>
        <item m="1" x="3651"/>
        <item m="1" x="1913"/>
        <item m="1" x="3330"/>
        <item m="1" x="3625"/>
        <item m="1" x="3627"/>
        <item m="1" x="3652"/>
        <item x="48"/>
        <item m="1" x="3654"/>
        <item m="1" x="3655"/>
        <item m="1" x="3656"/>
        <item m="1" x="3658"/>
        <item m="1" x="3576"/>
        <item m="1" x="3462"/>
        <item m="1" x="3464"/>
        <item m="1" x="3531"/>
        <item m="1" x="3347"/>
        <item m="1" x="3592"/>
        <item m="1" x="3544"/>
        <item m="1" x="3596"/>
        <item m="1" x="3484"/>
        <item m="1" x="3601"/>
        <item m="1" x="3603"/>
        <item m="1" x="3605"/>
        <item m="1" x="1001"/>
        <item m="1" x="3608"/>
        <item m="1" x="3614"/>
        <item m="1" x="3615"/>
        <item m="1" x="3617"/>
        <item m="1" x="3623"/>
        <item m="1" x="3624"/>
        <item m="1" x="3208"/>
        <item m="1" x="1827"/>
        <item m="1" x="3569"/>
        <item m="1" x="3571"/>
        <item m="1" x="3572"/>
        <item x="43"/>
        <item m="1" x="3526"/>
        <item m="1" x="3527"/>
        <item m="1" x="3528"/>
        <item m="1" x="3529"/>
        <item m="1" x="731"/>
        <item m="1" x="732"/>
        <item m="1" x="373"/>
        <item m="1" x="2449"/>
        <item m="1" x="2869"/>
        <item m="1" x="3530"/>
        <item m="1" x="3532"/>
        <item m="1" x="3460"/>
        <item m="1" x="3465"/>
        <item m="1" x="1015"/>
        <item m="1" x="3490"/>
        <item m="1" x="3535"/>
        <item m="1" x="3536"/>
        <item m="1" x="3537"/>
        <item m="1" x="1624"/>
        <item m="1" x="3479"/>
        <item m="1" x="3483"/>
        <item m="1" x="3547"/>
        <item m="1" x="3489"/>
        <item m="1" x="2724"/>
        <item m="1" x="3549"/>
        <item m="1" x="3550"/>
        <item m="1" x="3494"/>
        <item m="1" x="3551"/>
        <item m="1" x="3552"/>
        <item m="1" x="3556"/>
        <item m="1" x="3499"/>
        <item m="1" x="3559"/>
        <item m="1" x="3561"/>
        <item m="1" x="3562"/>
        <item m="1" x="3563"/>
        <item m="1" x="3565"/>
        <item m="1" x="3512"/>
        <item m="1" x="3513"/>
        <item m="1" x="3514"/>
        <item m="1" x="3566"/>
        <item m="1" x="3567"/>
        <item m="1" x="3568"/>
        <item m="1" x="3447"/>
        <item m="1" x="2552"/>
        <item m="1" x="1100"/>
        <item m="1" x="3450"/>
        <item m="1" x="857"/>
        <item m="1" x="431"/>
        <item m="1" x="3454"/>
        <item m="1" x="3455"/>
        <item m="1" x="3456"/>
        <item m="1" x="2053"/>
        <item m="1" x="3458"/>
        <item m="1" x="3459"/>
        <item m="1" x="3467"/>
        <item m="1" x="3468"/>
        <item m="1" x="3014"/>
        <item m="1" x="3015"/>
        <item m="1" x="3469"/>
        <item m="1" x="3471"/>
        <item m="1" x="3472"/>
        <item m="1" x="3474"/>
        <item m="1" x="3475"/>
        <item m="1" x="3476"/>
        <item m="1" x="1678"/>
        <item m="1" x="3480"/>
        <item m="1" x="3482"/>
        <item m="1" x="756"/>
        <item m="1" x="3485"/>
        <item m="1" x="3486"/>
        <item m="1" x="3488"/>
        <item m="1" x="1857"/>
        <item m="1" x="3491"/>
        <item m="1" x="3492"/>
        <item m="1" x="2718"/>
        <item m="1" x="2719"/>
        <item m="1" x="2720"/>
        <item m="1" x="1687"/>
        <item m="1" x="3495"/>
        <item m="1" x="3496"/>
        <item m="1" x="3498"/>
        <item m="1" x="3501"/>
        <item m="1" x="3504"/>
        <item m="1" x="3508"/>
        <item m="1" x="3509"/>
        <item m="1" x="3515"/>
        <item m="1" x="3517"/>
        <item m="1" x="3518"/>
        <item m="1" x="1930"/>
        <item m="1" x="3519"/>
        <item m="1" x="3520"/>
        <item m="1" x="3521"/>
        <item m="1" x="3522"/>
        <item m="1" x="980"/>
        <item m="1" x="3436"/>
        <item m="1" x="3523"/>
        <item m="1" x="3437"/>
        <item m="1" x="3438"/>
        <item m="1" x="3441"/>
        <item m="1" x="3291"/>
        <item m="1" x="2960"/>
        <item m="1" x="2033"/>
        <item m="1" x="2034"/>
        <item m="1" x="3306"/>
        <item m="1" x="3307"/>
        <item m="1" x="122"/>
        <item m="1" x="3063"/>
        <item m="1" x="2155"/>
        <item m="1" x="3322"/>
        <item m="1" x="3326"/>
        <item m="1" x="3327"/>
        <item m="1" x="3383"/>
        <item m="1" x="2603"/>
        <item m="1" x="2604"/>
        <item m="1" x="307"/>
        <item m="1" x="2486"/>
        <item m="1" x="579"/>
        <item m="1" x="3428"/>
        <item m="1" x="3405"/>
        <item m="1" x="3430"/>
        <item m="1" x="3349"/>
        <item m="1" x="3351"/>
        <item m="1" x="3431"/>
        <item m="1" x="3432"/>
        <item m="1" x="3359"/>
        <item m="1" x="3360"/>
        <item m="1" x="3434"/>
        <item m="1" x="1453"/>
        <item m="1" x="3435"/>
        <item m="1" x="2677"/>
        <item m="1" x="2907"/>
        <item m="1" x="3439"/>
        <item m="1" x="3440"/>
        <item m="1" x="3442"/>
        <item m="1" x="1864"/>
        <item m="1" x="3443"/>
        <item m="1" x="3444"/>
        <item m="1" x="3445"/>
        <item m="1" x="3418"/>
        <item m="1" x="364"/>
        <item m="1" x="3376"/>
        <item m="1" x="300"/>
        <item m="1" x="3448"/>
        <item m="1" x="2459"/>
        <item m="1" x="3449"/>
        <item m="1" x="562"/>
        <item m="1" x="3401"/>
        <item m="1" x="3402"/>
        <item m="1" x="3403"/>
        <item m="1" x="3404"/>
        <item m="1" x="3425"/>
        <item m="1" x="3406"/>
        <item m="1" x="3407"/>
        <item m="1" x="3391"/>
        <item m="1" x="3392"/>
        <item m="1" x="3393"/>
        <item m="1" x="1340"/>
        <item m="1" x="3282"/>
        <item m="1" x="3244"/>
        <item m="1" x="2544"/>
        <item m="1" x="1388"/>
        <item m="1" x="3411"/>
        <item m="1" x="3412"/>
        <item m="1" x="3413"/>
        <item m="1" x="3414"/>
        <item m="1" x="2078"/>
        <item m="1" x="3396"/>
        <item m="1" x="3363"/>
        <item m="1" x="3364"/>
        <item m="1" x="3416"/>
        <item m="1" x="1703"/>
        <item m="1" x="1704"/>
        <item m="1" x="1705"/>
        <item m="1" x="1707"/>
        <item m="1" x="3422"/>
        <item m="1" x="3423"/>
        <item m="1" x="3424"/>
        <item m="1" x="3420"/>
        <item m="1" x="808"/>
        <item m="1" x="3421"/>
        <item m="1" x="3378"/>
        <item m="1" x="3379"/>
        <item m="1" x="2271"/>
        <item m="1" x="2272"/>
        <item m="1" x="2273"/>
        <item m="1" x="3382"/>
        <item m="1" x="3386"/>
        <item m="1" x="3279"/>
        <item m="1" x="3388"/>
        <item m="1" x="3348"/>
        <item m="1" x="2542"/>
        <item m="1" x="3389"/>
        <item m="1" x="3390"/>
        <item m="1" x="2458"/>
        <item m="1" x="1389"/>
        <item m="1" x="603"/>
        <item m="1" x="2020"/>
        <item m="1" x="3394"/>
        <item m="1" x="3395"/>
        <item m="1" x="3365"/>
        <item m="1" x="3366"/>
        <item m="1" x="703"/>
        <item m="1" x="1375"/>
        <item x="50"/>
        <item m="1" x="3369"/>
        <item m="1" x="3397"/>
        <item m="1" x="3398"/>
        <item m="1" x="3081"/>
        <item m="1" x="1073"/>
        <item m="1" x="3399"/>
        <item m="1" x="3400"/>
        <item m="1" x="2916"/>
        <item m="1" x="1642"/>
        <item m="1" x="983"/>
        <item m="1" x="3293"/>
        <item m="1" x="3294"/>
        <item m="1" x="3295"/>
        <item m="1" x="3296"/>
        <item m="1" x="3311"/>
        <item m="1" x="3312"/>
        <item m="1" x="3313"/>
        <item m="1" x="3314"/>
        <item m="1" x="693"/>
        <item m="1" x="3316"/>
        <item m="1" x="3318"/>
        <item m="1" x="3319"/>
        <item m="1" x="2667"/>
        <item m="1" x="3325"/>
        <item m="1" x="3328"/>
        <item m="1" x="3329"/>
        <item m="1" x="3331"/>
        <item m="1" x="3332"/>
        <item m="1" x="3333"/>
        <item m="1" x="3334"/>
        <item m="1" x="3335"/>
        <item m="1" x="3336"/>
        <item m="1" x="3339"/>
        <item x="61"/>
        <item m="1" x="3340"/>
        <item m="1" x="3341"/>
        <item m="1" x="3342"/>
        <item m="1" x="3343"/>
        <item m="1" x="3344"/>
        <item m="1" x="3345"/>
        <item m="1" x="3346"/>
        <item m="1" x="2880"/>
        <item m="1" x="3352"/>
        <item m="1" x="3353"/>
        <item m="1" x="3354"/>
        <item m="1" x="3356"/>
        <item m="1" x="3357"/>
        <item m="1" x="3358"/>
        <item m="1" x="206"/>
        <item m="1" x="3370"/>
        <item m="1" x="1581"/>
        <item m="1" x="3270"/>
        <item m="1" x="110"/>
        <item m="1" x="111"/>
        <item m="1" x="112"/>
        <item m="1" x="718"/>
        <item m="1" x="3198"/>
        <item m="1" x="3199"/>
        <item m="1" x="3200"/>
        <item m="1" x="3201"/>
        <item m="1" x="1645"/>
        <item m="1" x="3271"/>
        <item m="1" x="3068"/>
        <item m="1" x="764"/>
        <item m="1" x="3272"/>
        <item m="1" x="167"/>
        <item m="1" x="2607"/>
        <item m="1" x="3069"/>
        <item m="1" x="3070"/>
        <item m="1" x="2831"/>
        <item m="1" x="3254"/>
        <item m="1" x="3274"/>
        <item m="1" x="3275"/>
        <item m="1" x="1240"/>
        <item m="1" x="3233"/>
        <item m="1" x="3234"/>
        <item m="1" x="1067"/>
        <item m="1" x="746"/>
        <item m="1" x="3276"/>
        <item m="1" x="3106"/>
        <item m="1" x="3107"/>
        <item m="1" x="3108"/>
        <item m="1" x="3109"/>
        <item m="1" x="2876"/>
        <item m="1" x="876"/>
        <item m="1" x="1839"/>
        <item m="1" x="3178"/>
        <item m="1" x="3277"/>
        <item m="1" x="3278"/>
        <item x="44"/>
        <item x="46"/>
        <item m="1" x="3280"/>
        <item m="1" x="898"/>
        <item m="1" x="813"/>
        <item m="1" x="812"/>
        <item m="1" x="3260"/>
        <item m="1" x="3261"/>
        <item m="1" x="3262"/>
        <item m="1" x="1269"/>
        <item m="1" x="1452"/>
        <item m="1" x="2850"/>
        <item m="1" x="605"/>
        <item m="1" x="3084"/>
        <item m="1" x="3085"/>
        <item m="1" x="3186"/>
        <item m="1" x="2534"/>
        <item m="1" x="2439"/>
        <item m="1" x="3113"/>
        <item m="1" x="3283"/>
        <item m="1" x="3284"/>
        <item m="1" x="3285"/>
        <item m="1" x="3286"/>
        <item m="1" x="3287"/>
        <item m="1" x="3288"/>
        <item m="1" x="3289"/>
        <item m="1" x="3267"/>
        <item m="1" x="1967"/>
        <item m="1" x="3268"/>
        <item m="1" x="2690"/>
        <item m="1" x="3269"/>
        <item m="1" x="3290"/>
        <item m="1" x="1135"/>
        <item m="1" x="3202"/>
        <item m="1" x="2475"/>
        <item m="1" x="1800"/>
        <item m="1" x="3135"/>
        <item m="1" x="3236"/>
        <item m="1" x="3237"/>
        <item m="1" x="3259"/>
        <item m="1" x="2781"/>
        <item m="1" x="2782"/>
        <item m="1" x="3204"/>
        <item m="1" x="2967"/>
        <item m="1" x="1578"/>
        <item m="1" x="2420"/>
        <item m="1" x="1995"/>
        <item m="1" x="3243"/>
        <item m="1" x="3245"/>
        <item m="1" x="3264"/>
        <item m="1" x="1832"/>
        <item m="1" x="3265"/>
        <item m="1" x="2077"/>
        <item m="1" x="3266"/>
        <item m="1" x="3230"/>
        <item m="1" x="369"/>
        <item m="1" x="1489"/>
        <item m="1" x="590"/>
        <item m="1" x="3252"/>
        <item m="1" x="3253"/>
        <item m="1" x="3238"/>
        <item m="1" x="3239"/>
        <item m="1" x="3241"/>
        <item m="1" x="1074"/>
        <item m="1" x="2129"/>
        <item m="1" x="2737"/>
        <item m="1" x="1743"/>
        <item m="1" x="3188"/>
        <item m="1" x="3246"/>
        <item m="1" x="3247"/>
        <item m="1" x="3248"/>
        <item m="1" x="2153"/>
        <item m="1" x="3217"/>
        <item m="1" x="3218"/>
        <item m="1" x="3219"/>
        <item m="1" x="3220"/>
        <item m="1" x="2445"/>
        <item m="1" x="3222"/>
        <item m="1" x="3223"/>
        <item m="1" x="3174"/>
        <item m="1" x="1101"/>
        <item m="1" x="3205"/>
        <item m="1" x="655"/>
        <item m="1" x="3183"/>
        <item m="1" x="2456"/>
        <item m="1" x="3184"/>
        <item m="1" x="474"/>
        <item m="1" x="3227"/>
        <item m="1" x="3229"/>
        <item m="1" x="3231"/>
        <item m="1" x="3232"/>
        <item m="1" x="3216"/>
        <item m="1" x="3157"/>
        <item m="1" x="3197"/>
        <item m="1" x="3161"/>
        <item m="1" x="3166"/>
        <item m="1" x="2755"/>
        <item m="1" x="2754"/>
        <item m="1" x="2920"/>
        <item m="1" x="2630"/>
        <item m="1" x="3139"/>
        <item m="1" x="3206"/>
        <item m="1" x="3207"/>
        <item m="1" x="3209"/>
        <item m="1" x="3187"/>
        <item m="1" x="3189"/>
        <item m="1" x="3190"/>
        <item m="1" x="3191"/>
        <item m="1" x="3192"/>
        <item m="1" x="3193"/>
        <item m="1" x="3053"/>
        <item m="1" x="1999"/>
        <item m="1" x="1274"/>
        <item m="1" x="3210"/>
        <item m="1" x="2433"/>
        <item m="1" x="391"/>
        <item m="1" x="3162"/>
        <item m="1" x="3163"/>
        <item m="1" x="3164"/>
        <item m="1" x="3165"/>
        <item m="1" x="3131"/>
        <item m="1" x="3133"/>
        <item m="1" x="3180"/>
        <item m="1" x="3181"/>
        <item m="1" x="3182"/>
        <item m="1" x="2000"/>
        <item m="1" x="3194"/>
        <item m="1" x="3195"/>
        <item m="1" x="3196"/>
        <item m="1" x="3158"/>
        <item m="1" x="2586"/>
        <item m="1" x="2261"/>
        <item m="1" x="3092"/>
        <item m="1" x="3120"/>
        <item m="1" x="1277"/>
        <item m="1" x="3057"/>
        <item m="1" x="3060"/>
        <item m="1" x="3061"/>
        <item m="1" x="3007"/>
        <item m="1" x="3065"/>
        <item m="1" x="140"/>
        <item m="1" x="3067"/>
        <item m="1" x="3129"/>
        <item m="1" x="3010"/>
        <item m="1" x="3134"/>
        <item m="1" x="3136"/>
        <item m="1" x="3137"/>
        <item m="1" x="3037"/>
        <item m="1" x="2609"/>
        <item m="1" x="3041"/>
        <item m="1" x="3042"/>
        <item m="1" x="3075"/>
        <item m="1" x="3143"/>
        <item m="1" x="3144"/>
        <item m="1" x="3145"/>
        <item m="1" x="3146"/>
        <item m="1" x="3147"/>
        <item m="1" x="3078"/>
        <item m="1" x="2606"/>
        <item m="1" x="3148"/>
        <item m="1" x="1820"/>
        <item m="1" x="3079"/>
        <item m="1" x="3080"/>
        <item m="1" x="3111"/>
        <item m="1" x="818"/>
        <item m="1" x="3082"/>
        <item m="1" x="3083"/>
        <item m="1" x="3149"/>
        <item m="1" x="3151"/>
        <item m="1" x="3152"/>
        <item m="1" x="1898"/>
        <item m="1" x="3153"/>
        <item m="1" x="3154"/>
        <item m="1" x="3155"/>
        <item m="1" x="3156"/>
        <item m="1" x="3116"/>
        <item m="1" x="3117"/>
        <item m="1" x="3118"/>
        <item m="1" x="3119"/>
        <item m="1" x="3098"/>
        <item m="1" x="2712"/>
        <item m="1" x="2713"/>
        <item m="1" x="1714"/>
        <item m="1" x="3101"/>
        <item m="1" x="3102"/>
        <item m="1" x="189"/>
        <item m="1" x="3032"/>
        <item m="1" x="3033"/>
        <item m="1" x="3034"/>
        <item m="1" x="3035"/>
        <item x="47"/>
        <item m="1" x="3076"/>
        <item m="1" x="3077"/>
        <item m="1" x="1492"/>
        <item m="1" x="2543"/>
        <item m="1" x="1601"/>
        <item m="1" x="1599"/>
        <item m="1" x="2187"/>
        <item m="1" x="2966"/>
        <item m="1" x="3110"/>
        <item m="1" x="1355"/>
        <item m="1" x="1818"/>
        <item m="1" x="3088"/>
        <item m="1" x="3089"/>
        <item m="1" x="3090"/>
        <item m="1" x="2140"/>
        <item m="1" x="3091"/>
        <item m="1" x="2339"/>
        <item m="1" x="2921"/>
        <item m="1" x="2922"/>
        <item m="1" x="3095"/>
        <item m="1" x="2882"/>
        <item m="1" x="3097"/>
        <item m="1" x="1586"/>
        <item m="1" x="3017"/>
        <item m="1" x="3030"/>
        <item m="1" x="2304"/>
        <item m="1" x="3072"/>
        <item m="1" x="3073"/>
        <item m="1" x="2886"/>
        <item m="1" x="2887"/>
        <item m="1" x="3093"/>
        <item m="1" x="2930"/>
        <item m="1" x="131"/>
        <item m="1" x="3005"/>
        <item m="1" x="3006"/>
        <item m="1" x="3008"/>
        <item m="1" x="2756"/>
        <item m="1" x="109"/>
        <item m="1" x="146"/>
        <item m="1" x="147"/>
        <item m="1" x="148"/>
        <item m="1" x="3012"/>
        <item m="1" x="3018"/>
        <item m="1" x="3019"/>
        <item m="1" x="3020"/>
        <item m="1" x="3021"/>
        <item m="1" x="3023"/>
        <item m="1" x="3024"/>
        <item m="1" x="3025"/>
        <item m="1" x="3026"/>
        <item m="1" x="3036"/>
        <item m="1" x="3038"/>
        <item m="1" x="1884"/>
        <item m="1" x="368"/>
        <item m="1" x="1885"/>
        <item m="1" x="257"/>
        <item m="1" x="3043"/>
        <item m="1" x="1635"/>
        <item m="1" x="1737"/>
        <item m="1" x="2214"/>
        <item m="1" x="3046"/>
        <item m="1" x="3047"/>
        <item m="1" x="2624"/>
        <item m="1" x="2524"/>
        <item m="1" x="2208"/>
        <item m="1" x="3048"/>
        <item m="1" x="3049"/>
        <item m="1" x="2691"/>
        <item m="1" x="2209"/>
        <item m="1" x="3054"/>
        <item m="1" x="2198"/>
        <item m="1" x="1457"/>
        <item m="1" x="3004"/>
        <item m="1" x="3050"/>
        <item m="1" x="3051"/>
        <item m="1" x="3052"/>
        <item m="1" x="2979"/>
        <item m="1" x="2980"/>
        <item m="1" x="2761"/>
        <item m="1" x="2953"/>
        <item m="1" x="2954"/>
        <item m="1" x="2955"/>
        <item m="1" x="2957"/>
        <item m="1" x="2986"/>
        <item m="1" x="1672"/>
        <item m="1" x="1116"/>
        <item m="1" x="2958"/>
        <item m="1" x="1472"/>
        <item m="1" x="2959"/>
        <item m="1" x="2973"/>
        <item m="1" x="2975"/>
        <item m="1" x="2992"/>
        <item m="1" x="2993"/>
        <item m="1" x="2994"/>
        <item m="1" x="2995"/>
        <item m="1" x="2996"/>
        <item m="1" x="344"/>
        <item m="1" x="2998"/>
        <item m="1" x="2999"/>
        <item m="1" x="3000"/>
        <item m="1" x="1456"/>
        <item m="1" x="2326"/>
        <item m="1" x="824"/>
        <item m="1" x="2344"/>
        <item m="1" x="3001"/>
        <item m="1" x="2977"/>
        <item m="1" x="3002"/>
        <item m="1" x="1273"/>
        <item m="1" x="3003"/>
        <item m="1" x="1275"/>
        <item m="1" x="1024"/>
        <item m="1" x="2978"/>
        <item m="1" x="2100"/>
        <item m="1" x="2823"/>
        <item m="1" x="2824"/>
        <item m="1" x="2937"/>
        <item m="1" x="2938"/>
        <item m="1" x="2939"/>
        <item m="1" x="2941"/>
        <item m="1" x="2964"/>
        <item m="1" x="2942"/>
        <item m="1" x="956"/>
        <item m="1" x="2976"/>
        <item m="1" x="2651"/>
        <item m="1" x="2263"/>
        <item m="1" x="2047"/>
        <item m="1" x="2946"/>
        <item m="1" x="2948"/>
        <item m="1" x="2949"/>
        <item m="1" x="2950"/>
        <item m="1" x="2969"/>
        <item m="1" x="2971"/>
        <item m="1" x="2695"/>
        <item m="1" x="2917"/>
        <item m="1" x="2918"/>
        <item m="1" x="2870"/>
        <item m="1" x="2871"/>
        <item m="1" x="2872"/>
        <item m="1" x="2121"/>
        <item m="1" x="2832"/>
        <item m="1" x="2833"/>
        <item m="1" x="2834"/>
        <item m="1" x="2901"/>
        <item m="1" x="2902"/>
        <item m="1" x="2903"/>
        <item m="1" x="2914"/>
        <item m="1" x="2915"/>
        <item m="1" x="2905"/>
        <item m="1" x="2906"/>
        <item m="1" x="1740"/>
        <item m="1" x="2854"/>
        <item m="1" x="2853"/>
        <item m="1" x="2287"/>
        <item m="1" x="1215"/>
        <item m="1" x="2944"/>
        <item m="1" x="2945"/>
        <item m="1" x="2919"/>
        <item m="1" x="365"/>
        <item m="1" x="2356"/>
        <item m="1" x="2947"/>
        <item m="1" x="1725"/>
        <item m="1" x="2931"/>
        <item m="1" x="2933"/>
        <item m="1" x="2934"/>
        <item m="1" x="2935"/>
        <item m="1" x="2897"/>
        <item m="1" x="2898"/>
        <item m="1" x="2899"/>
        <item m="1" x="2900"/>
        <item m="1" x="2105"/>
        <item m="1" x="1072"/>
        <item m="1" x="2856"/>
        <item m="1" x="2936"/>
        <item m="1" x="2923"/>
        <item m="1" x="2924"/>
        <item m="1" x="2925"/>
        <item m="1" x="2092"/>
        <item m="1" x="2926"/>
        <item m="1" x="2927"/>
        <item m="1" x="1751"/>
        <item m="1" x="2928"/>
        <item m="1" x="2490"/>
        <item m="1" x="2867"/>
        <item m="1" x="1831"/>
        <item m="1" x="2881"/>
        <item m="1" x="2883"/>
        <item m="1" x="2884"/>
        <item m="1" x="2885"/>
        <item m="1" x="599"/>
        <item m="1" x="2385"/>
        <item m="1" x="2892"/>
        <item m="1" x="2893"/>
        <item m="1" x="2908"/>
        <item m="1" x="2909"/>
        <item m="1" x="2910"/>
        <item m="1" x="2846"/>
        <item m="1" x="1728"/>
        <item m="1" x="2864"/>
        <item m="1" x="2865"/>
        <item m="1" x="2866"/>
        <item m="1" x="2005"/>
        <item m="1" x="2894"/>
        <item m="1" x="2895"/>
        <item m="1" x="2240"/>
        <item m="1" x="2030"/>
        <item m="1" x="2031"/>
        <item m="1" x="2048"/>
        <item m="1" x="2049"/>
        <item m="1" x="2826"/>
        <item m="1" x="2827"/>
        <item m="1" x="2828"/>
        <item m="1" x="2829"/>
        <item m="1" x="1984"/>
        <item m="1" x="2830"/>
        <item m="1" x="873"/>
        <item m="1" x="2835"/>
        <item m="1" x="1378"/>
        <item m="1" x="2838"/>
        <item m="1" x="2840"/>
        <item m="1" x="2841"/>
        <item m="1" x="2842"/>
        <item m="1" x="2843"/>
        <item m="1" x="2844"/>
        <item m="1" x="2845"/>
        <item x="39"/>
        <item m="1" x="2847"/>
        <item m="1" x="2848"/>
        <item m="1" x="2849"/>
        <item m="1" x="2851"/>
        <item m="1" x="2852"/>
        <item m="1" x="2787"/>
        <item m="1" x="1282"/>
        <item m="1" x="2855"/>
        <item m="1" x="2857"/>
        <item m="1" x="2858"/>
        <item m="1" x="2202"/>
        <item m="1" x="2859"/>
        <item m="1" x="2860"/>
        <item m="1" x="2091"/>
        <item m="1" x="2861"/>
        <item m="1" x="2862"/>
        <item m="1" x="2863"/>
        <item m="1" x="2791"/>
        <item m="1" x="2792"/>
        <item m="1" x="2798"/>
        <item m="1" x="2799"/>
        <item m="1" x="2800"/>
        <item m="1" x="2801"/>
        <item m="1" x="2802"/>
        <item m="1" x="2759"/>
        <item m="1" x="201"/>
        <item m="1" x="1040"/>
        <item m="1" x="2804"/>
        <item m="1" x="2805"/>
        <item m="1" x="2809"/>
        <item m="1" x="2810"/>
        <item m="1" x="2772"/>
        <item m="1" x="2814"/>
        <item m="1" x="2817"/>
        <item m="1" x="2820"/>
        <item m="1" x="2786"/>
        <item m="1" x="1172"/>
        <item m="1" x="1173"/>
        <item m="1" x="894"/>
        <item m="1" x="1174"/>
        <item m="1" x="2740"/>
        <item m="1" x="1176"/>
        <item m="1" x="2788"/>
        <item m="1" x="2789"/>
        <item m="1" x="2790"/>
        <item m="1" x="2536"/>
        <item m="1" x="2793"/>
        <item m="1" x="2794"/>
        <item m="1" x="2822"/>
        <item m="1" x="1900"/>
        <item m="1" x="1358"/>
        <item m="1" x="2760"/>
        <item m="1" x="1369"/>
        <item m="1" x="2764"/>
        <item m="1" x="2770"/>
        <item m="1" x="2771"/>
        <item m="1" x="2773"/>
        <item m="1" x="2774"/>
        <item m="1" x="2776"/>
        <item m="1" x="2778"/>
        <item m="1" x="2318"/>
        <item m="1" x="2779"/>
        <item m="1" x="2780"/>
        <item m="1" x="2784"/>
        <item m="1" x="2785"/>
        <item m="1" x="1299"/>
        <item m="1" x="2795"/>
        <item m="1" x="1360"/>
        <item m="1" x="2797"/>
        <item m="1" x="2706"/>
        <item m="1" x="2707"/>
        <item m="1" x="2708"/>
        <item m="1" x="2709"/>
        <item m="1" x="635"/>
        <item m="1" x="1744"/>
        <item m="1" x="2721"/>
        <item m="1" x="2722"/>
        <item m="1" x="2726"/>
        <item m="1" x="2727"/>
        <item m="1" x="2611"/>
        <item m="1" x="2613"/>
        <item m="1" x="2728"/>
        <item m="1" x="2729"/>
        <item m="1" x="2732"/>
        <item m="1" x="2137"/>
        <item m="1" x="2733"/>
        <item m="1" x="1338"/>
        <item m="1" x="2734"/>
        <item m="1" x="2735"/>
        <item m="1" x="822"/>
        <item m="1" x="2736"/>
        <item m="1" x="667"/>
        <item m="1" x="366"/>
        <item m="1" x="2545"/>
        <item m="1" x="2546"/>
        <item m="1" x="2738"/>
        <item m="1" x="2739"/>
        <item m="1" x="2741"/>
        <item m="1" x="2742"/>
        <item m="1" x="2743"/>
        <item m="1" x="2685"/>
        <item m="1" x="2745"/>
        <item m="1" x="2746"/>
        <item m="1" x="2747"/>
        <item m="1" x="2748"/>
        <item m="1" x="2749"/>
        <item m="1" x="2750"/>
        <item m="1" x="2751"/>
        <item m="1" x="2703"/>
        <item m="1" x="1906"/>
        <item m="1" x="2035"/>
        <item m="1" x="2037"/>
        <item m="1" x="2391"/>
        <item m="1" x="2392"/>
        <item m="1" x="2656"/>
        <item m="1" x="2657"/>
        <item m="1" x="2659"/>
        <item m="1" x="2393"/>
        <item m="1" x="2636"/>
        <item m="1" x="2637"/>
        <item m="1" x="2561"/>
        <item m="1" x="2562"/>
        <item m="1" x="2666"/>
        <item m="1" x="2564"/>
        <item m="1" x="2638"/>
        <item m="1" x="2639"/>
        <item m="1" x="2668"/>
        <item m="1" x="2610"/>
        <item m="1" x="576"/>
        <item m="1" x="2669"/>
        <item m="1" x="2670"/>
        <item m="1" x="2671"/>
        <item m="1" x="2413"/>
        <item m="1" x="2414"/>
        <item m="1" x="2675"/>
        <item m="1" x="2676"/>
        <item m="1" x="2357"/>
        <item m="1" x="2700"/>
        <item m="1" x="2701"/>
        <item m="1" x="2678"/>
        <item m="1" x="2679"/>
        <item m="1" x="2680"/>
        <item m="1" x="2681"/>
        <item m="1" x="2682"/>
        <item m="1" x="2683"/>
        <item m="1" x="2684"/>
        <item m="1" x="2633"/>
        <item m="1" x="496"/>
        <item m="1" x="2300"/>
        <item m="1" x="2228"/>
        <item m="1" x="2353"/>
        <item m="1" x="2692"/>
        <item m="1" x="2702"/>
        <item m="1" x="2694"/>
        <item m="1" x="2696"/>
        <item m="1" x="888"/>
        <item m="1" x="2697"/>
        <item m="1" x="792"/>
        <item m="1" x="2698"/>
        <item m="1" x="2660"/>
        <item m="1" x="2661"/>
        <item m="1" x="2662"/>
        <item m="1" x="2653"/>
        <item m="1" x="2654"/>
        <item m="1" x="2655"/>
        <item m="1" x="2663"/>
        <item m="1" x="2664"/>
        <item m="1" x="2672"/>
        <item m="1" x="2673"/>
        <item m="1" x="2674"/>
        <item m="1" x="2576"/>
        <item m="1" x="2577"/>
        <item m="1" x="2686"/>
        <item m="1" x="2687"/>
        <item m="1" x="2139"/>
        <item m="1" x="2688"/>
        <item m="1" x="2689"/>
        <item x="1"/>
        <item m="1" x="2693"/>
        <item m="1" x="2570"/>
        <item m="1" x="2571"/>
        <item m="1" x="2634"/>
        <item m="1" x="2635"/>
        <item m="1" x="2599"/>
        <item m="1" x="2600"/>
        <item m="1" x="2601"/>
        <item m="1" x="2411"/>
        <item m="1" x="2640"/>
        <item m="1" x="2641"/>
        <item m="1" x="2642"/>
        <item m="1" x="2643"/>
        <item m="1" x="2644"/>
        <item m="1" x="2578"/>
        <item m="1" x="2580"/>
        <item m="1" x="2520"/>
        <item m="1" x="2521"/>
        <item m="1" x="2645"/>
        <item m="1" x="2522"/>
        <item m="1" x="811"/>
        <item m="1" x="2649"/>
        <item m="1" x="2143"/>
        <item m="1" x="2144"/>
        <item m="1" x="2145"/>
        <item m="1" x="2146"/>
        <item m="1" x="2650"/>
        <item m="1" x="2002"/>
        <item m="1" x="1462"/>
        <item m="1" x="2211"/>
        <item m="1" x="1463"/>
        <item m="1" x="2652"/>
        <item m="1" x="2627"/>
        <item m="1" x="2628"/>
        <item m="1" x="2629"/>
        <item m="1" x="2557"/>
        <item m="1" x="2558"/>
        <item m="1" x="2631"/>
        <item m="1" x="2614"/>
        <item m="1" x="2615"/>
        <item m="1" x="2575"/>
        <item m="1" x="2616"/>
        <item m="1" x="2617"/>
        <item m="1" x="2579"/>
        <item m="1" x="1881"/>
        <item m="1" x="2553"/>
        <item m="1" x="2618"/>
        <item m="1" x="2619"/>
        <item m="1" x="2620"/>
        <item m="1" x="2621"/>
        <item m="1" x="2622"/>
        <item m="1" x="2623"/>
        <item m="1" x="2625"/>
        <item m="1" x="2338"/>
        <item m="1" x="2626"/>
        <item m="1" x="2596"/>
        <item m="1" x="2597"/>
        <item m="1" x="2598"/>
        <item m="1" x="2590"/>
        <item m="1" x="2587"/>
        <item m="1" x="2588"/>
        <item m="1" x="2589"/>
        <item m="1" x="2559"/>
        <item m="1" x="2560"/>
        <item m="1" x="2215"/>
        <item m="1" x="2565"/>
        <item m="1" x="2566"/>
        <item m="1" x="2572"/>
        <item m="1" x="2573"/>
        <item m="1" x="2574"/>
        <item m="1" x="986"/>
        <item m="1" x="1373"/>
        <item m="1" x="2581"/>
        <item m="1" x="2582"/>
        <item m="1" x="2595"/>
        <item m="1" x="2500"/>
        <item m="1" x="2585"/>
        <item m="1" x="2550"/>
        <item m="1" x="2487"/>
        <item m="1" x="2488"/>
        <item m="1" x="922"/>
        <item m="1" x="2583"/>
        <item m="1" x="2584"/>
        <item m="1" x="2554"/>
        <item m="1" x="2555"/>
        <item m="1" x="2556"/>
        <item m="1" x="2513"/>
        <item m="1" x="2394"/>
        <item m="1" x="2395"/>
        <item m="1" x="2540"/>
        <item m="1" x="2506"/>
        <item m="1" x="2507"/>
        <item m="1" x="2548"/>
        <item m="1" x="2509"/>
        <item m="1" x="2514"/>
        <item m="1" x="2515"/>
        <item m="1" x="2530"/>
        <item m="1" x="2517"/>
        <item m="1" x="2531"/>
        <item m="1" x="2519"/>
        <item m="1" x="2337"/>
        <item m="1" x="2460"/>
        <item m="1" x="2523"/>
        <item m="1" x="2547"/>
        <item m="1" x="2537"/>
        <item m="1" x="2538"/>
        <item m="1" x="2400"/>
        <item m="1" x="2401"/>
        <item m="1" x="2508"/>
        <item m="1" x="2532"/>
        <item x="40"/>
        <item m="1" x="1141"/>
        <item m="1" x="596"/>
        <item m="1" x="2526"/>
        <item m="1" x="2527"/>
        <item m="1" x="2528"/>
        <item m="1" x="2529"/>
        <item m="1" x="2450"/>
        <item m="1" x="2511"/>
        <item m="1" x="2412"/>
        <item m="1" x="2415"/>
        <item m="1" x="2416"/>
        <item m="1" x="2474"/>
        <item m="1" x="1464"/>
        <item m="1" x="2423"/>
        <item m="1" x="2424"/>
        <item m="1" x="2535"/>
        <item m="1" x="2333"/>
        <item m="1" x="2525"/>
        <item m="1" x="2332"/>
        <item m="1" x="2334"/>
        <item m="1" x="2335"/>
        <item m="1" x="2501"/>
        <item m="1" x="2502"/>
        <item m="1" x="2503"/>
        <item m="1" x="2504"/>
        <item m="1" x="2505"/>
        <item m="1" x="2485"/>
        <item m="1" x="2496"/>
        <item m="1" x="2516"/>
        <item m="1" x="2518"/>
        <item m="1" x="2374"/>
        <item m="1" x="2375"/>
        <item m="1" x="2222"/>
        <item m="1" x="2404"/>
        <item m="1" x="666"/>
        <item m="1" x="2452"/>
        <item m="1" x="2406"/>
        <item m="1" x="2489"/>
        <item m="1" x="2492"/>
        <item m="1" x="2372"/>
        <item m="1" x="2454"/>
        <item m="1" x="2476"/>
        <item m="1" x="2465"/>
        <item m="1" x="2003"/>
        <item m="1" x="2468"/>
        <item m="1" x="2498"/>
        <item m="1" x="2499"/>
        <item m="1" x="2481"/>
        <item m="1" x="2482"/>
        <item m="1" x="2483"/>
        <item m="1" x="2484"/>
        <item m="1" x="2307"/>
        <item m="1" x="639"/>
        <item m="1" x="2466"/>
        <item m="1" x="2467"/>
        <item m="1" x="2494"/>
        <item m="1" x="2495"/>
        <item m="1" x="2455"/>
        <item m="1" x="2457"/>
        <item m="1" x="2470"/>
        <item m="1" x="2477"/>
        <item m="1" x="2478"/>
        <item m="1" x="2479"/>
        <item m="1" x="2446"/>
        <item m="1" x="2473"/>
        <item m="1" x="2469"/>
        <item m="1" x="1993"/>
        <item m="1" x="2471"/>
        <item m="1" x="2472"/>
        <item m="1" x="2442"/>
        <item m="1" x="2443"/>
        <item m="1" x="2444"/>
        <item m="1" x="2397"/>
        <item m="1" x="2398"/>
        <item m="1" x="446"/>
        <item m="1" x="2435"/>
        <item m="1" x="2441"/>
        <item m="1" x="2436"/>
        <item m="1" x="2403"/>
        <item m="1" x="2405"/>
        <item m="1" x="2418"/>
        <item m="1" x="1399"/>
        <item m="1" x="2376"/>
        <item m="1" x="2419"/>
        <item m="1" x="2130"/>
        <item m="1" x="1600"/>
        <item m="1" x="2425"/>
        <item m="1" x="2426"/>
        <item m="1" x="2427"/>
        <item m="1" x="2429"/>
        <item m="1" x="2430"/>
        <item m="1" x="2102"/>
        <item m="1" x="2434"/>
        <item m="1" x="2437"/>
        <item m="1" x="2440"/>
        <item m="1" x="2388"/>
        <item m="1" x="2389"/>
        <item m="1" x="2286"/>
        <item m="1" x="2288"/>
        <item m="1" x="2289"/>
        <item m="1" x="2038"/>
        <item m="1" x="2362"/>
        <item m="1" x="2363"/>
        <item m="1" x="2364"/>
        <item m="1" x="2365"/>
        <item m="1" x="2233"/>
        <item m="1" x="2366"/>
        <item m="1" x="2367"/>
        <item m="1" x="2313"/>
        <item m="1" x="2275"/>
        <item m="1" x="2314"/>
        <item m="1" x="1300"/>
        <item m="1" x="2368"/>
        <item m="1" x="2279"/>
        <item m="1" x="2169"/>
        <item m="1" x="2170"/>
        <item m="1" x="2317"/>
        <item m="1" x="2373"/>
        <item m="1" x="2232"/>
        <item m="1" x="1641"/>
        <item m="1" x="2290"/>
        <item m="1" x="2319"/>
        <item m="1" x="2350"/>
        <item m="1" x="2351"/>
        <item m="1" x="2352"/>
        <item m="1" x="2354"/>
        <item m="1" x="2377"/>
        <item m="1" x="2378"/>
        <item m="1" x="2379"/>
        <item m="1" x="2380"/>
        <item m="1" x="2381"/>
        <item m="1" x="2382"/>
        <item m="1" x="1970"/>
        <item m="1" x="2358"/>
        <item m="1" x="2359"/>
        <item m="1" x="2386"/>
        <item m="1" x="2387"/>
        <item m="1" x="2269"/>
        <item m="1" x="2347"/>
        <item m="1" x="728"/>
        <item m="1" x="729"/>
        <item m="1" x="2348"/>
        <item m="1" x="2113"/>
        <item m="1" x="2308"/>
        <item m="1" x="2309"/>
        <item m="1" x="2310"/>
        <item m="1" x="2235"/>
        <item m="1" x="2236"/>
        <item m="1" x="2311"/>
        <item m="1" x="2349"/>
        <item m="1" x="2320"/>
        <item m="1" x="2321"/>
        <item m="1" x="2322"/>
        <item m="1" x="2323"/>
        <item m="1" x="2324"/>
        <item m="1" x="2325"/>
        <item m="1" x="2181"/>
        <item m="1" x="2182"/>
        <item m="1" x="2180"/>
        <item m="1" x="2291"/>
        <item m="1" x="2292"/>
        <item m="1" x="2293"/>
        <item m="1" x="2294"/>
        <item m="1" x="1133"/>
        <item m="1" x="2295"/>
        <item m="1" x="2342"/>
        <item m="1" x="2251"/>
        <item m="1" x="2361"/>
        <item m="1" x="2346"/>
        <item m="1" x="2270"/>
        <item m="1" x="2315"/>
        <item m="1" x="451"/>
        <item m="1" x="2189"/>
        <item m="1" x="2184"/>
        <item m="1" x="2185"/>
        <item m="1" x="2341"/>
        <item x="30"/>
        <item m="1" x="2343"/>
        <item m="1" x="2345"/>
        <item m="1" x="2250"/>
        <item m="1" x="2252"/>
        <item m="1" x="2284"/>
        <item m="1" x="2221"/>
        <item m="1" x="2186"/>
        <item m="1" x="2328"/>
        <item m="1" x="2330"/>
        <item m="1" x="2296"/>
        <item m="1" x="2297"/>
        <item m="1" x="2298"/>
        <item m="1" x="2299"/>
        <item m="1" x="2336"/>
        <item m="1" x="2230"/>
        <item m="1" x="2231"/>
        <item m="1" x="2340"/>
        <item m="1" x="2265"/>
        <item m="1" x="2266"/>
        <item m="1" x="2267"/>
        <item m="1" x="2268"/>
        <item m="1" x="2204"/>
        <item m="1" x="1665"/>
        <item m="1" x="2274"/>
        <item m="1" x="1667"/>
        <item m="1" x="2234"/>
        <item m="1" x="2238"/>
        <item m="1" x="2239"/>
        <item m="1" x="2241"/>
        <item m="1" x="2277"/>
        <item m="1" x="1759"/>
        <item m="1" x="2282"/>
        <item m="1" x="2218"/>
        <item m="1" x="456"/>
        <item m="1" x="2285"/>
        <item m="1" x="2175"/>
        <item m="1" x="2183"/>
        <item m="1" x="2223"/>
        <item m="1" x="2224"/>
        <item m="1" x="2190"/>
        <item m="1" x="2199"/>
        <item m="1" x="2245"/>
        <item m="1" x="2246"/>
        <item m="1" x="2247"/>
        <item m="1" x="2301"/>
        <item m="1" x="2302"/>
        <item m="1" x="2229"/>
        <item m="1" x="2041"/>
        <item m="1" x="2110"/>
        <item m="1" x="2111"/>
        <item m="1" x="2112"/>
        <item m="1" x="2158"/>
        <item m="1" x="2159"/>
        <item m="1" x="2243"/>
        <item m="1" x="2161"/>
        <item m="1" x="2162"/>
        <item m="1" x="2163"/>
        <item m="1" x="2219"/>
        <item m="1" x="2176"/>
        <item m="1" x="2260"/>
        <item m="1" x="2244"/>
        <item m="1" x="2193"/>
        <item m="1" x="2194"/>
        <item m="1" x="2195"/>
        <item m="1" x="2197"/>
        <item m="1" x="2200"/>
        <item m="1" x="2201"/>
        <item m="1" x="2203"/>
        <item m="1" x="2227"/>
        <item m="1" x="2262"/>
        <item m="1" x="2264"/>
        <item m="1" x="2177"/>
        <item m="1" x="2141"/>
        <item m="1" x="2249"/>
        <item m="1" x="2206"/>
        <item m="1" x="466"/>
        <item m="1" x="1664"/>
        <item m="1" x="2154"/>
        <item m="1" x="1668"/>
        <item m="1" x="2055"/>
        <item m="1" x="2160"/>
        <item m="1" x="2225"/>
        <item m="1" x="2226"/>
        <item m="1" x="2205"/>
        <item m="1" x="2149"/>
        <item m="1" x="2151"/>
        <item m="1" x="2152"/>
        <item m="1" x="2164"/>
        <item m="1" x="2165"/>
        <item m="1" x="2166"/>
        <item m="1" x="2167"/>
        <item m="1" x="2168"/>
        <item m="1" x="2173"/>
        <item m="1" x="2188"/>
        <item m="1" x="2191"/>
        <item m="1" x="2192"/>
        <item m="1" x="2196"/>
        <item m="1" x="2207"/>
        <item m="1" x="2210"/>
        <item m="1" x="2213"/>
        <item m="1" x="2108"/>
        <item m="1" x="463"/>
        <item m="1" x="2109"/>
        <item m="1" x="2050"/>
        <item m="1" x="2104"/>
        <item m="1" x="2114"/>
        <item m="1" x="2115"/>
        <item m="1" x="2117"/>
        <item m="1" x="2118"/>
        <item m="1" x="2120"/>
        <item m="1" x="2056"/>
        <item m="1" x="2057"/>
        <item m="1" x="2058"/>
        <item m="1" x="2122"/>
        <item m="1" x="2124"/>
        <item x="25"/>
        <item x="26"/>
        <item x="28"/>
        <item m="1" x="2127"/>
        <item m="1" x="2128"/>
        <item m="1" x="2131"/>
        <item m="1" x="2132"/>
        <item m="1" x="2133"/>
        <item m="1" x="2107"/>
        <item m="1" x="2134"/>
        <item m="1" x="2135"/>
        <item m="1" x="2136"/>
        <item m="1" x="2072"/>
        <item m="1" x="1330"/>
        <item m="1" x="2074"/>
        <item m="1" x="1895"/>
        <item m="1" x="1813"/>
        <item m="1" x="1896"/>
        <item m="1" x="2064"/>
        <item m="1" x="2138"/>
        <item m="1" x="710"/>
        <item m="1" x="460"/>
        <item m="1" x="1819"/>
        <item m="1" x="2084"/>
        <item m="1" x="2086"/>
        <item m="1" x="2142"/>
        <item m="1" x="2147"/>
        <item m="1" x="452"/>
        <item m="1" x="2148"/>
        <item m="1" x="1850"/>
        <item m="1" x="1852"/>
        <item m="1" x="2103"/>
        <item m="1" x="1996"/>
        <item m="1" x="2042"/>
        <item m="1" x="2043"/>
        <item m="1" x="2044"/>
        <item m="1" x="2045"/>
        <item m="1" x="2046"/>
        <item m="1" x="1693"/>
        <item m="1" x="646"/>
        <item m="1" x="2052"/>
        <item m="1" x="2060"/>
        <item m="1" x="2061"/>
        <item m="1" x="2063"/>
        <item m="1" x="1955"/>
        <item m="1" x="1987"/>
        <item m="1" x="1529"/>
        <item m="1" x="1530"/>
        <item m="1" x="1531"/>
        <item m="1" x="465"/>
        <item m="1" x="467"/>
        <item m="1" x="2068"/>
        <item m="1" x="2069"/>
        <item m="1" x="2070"/>
        <item m="1" x="2071"/>
        <item m="1" x="2073"/>
        <item m="1" x="2087"/>
        <item m="1" x="2088"/>
        <item m="1" x="2089"/>
        <item m="1" x="2090"/>
        <item m="1" x="2026"/>
        <item m="1" x="2093"/>
        <item m="1" x="2094"/>
        <item m="1" x="2095"/>
        <item m="1" x="2096"/>
        <item m="1" x="1647"/>
        <item m="1" x="2051"/>
        <item m="1" x="1986"/>
        <item m="1" x="2065"/>
        <item m="1" x="2066"/>
        <item m="1" x="2075"/>
        <item m="1" x="1829"/>
        <item m="1" x="2076"/>
        <item m="1" x="1177"/>
        <item m="1" x="2080"/>
        <item m="1" x="2097"/>
        <item m="1" x="2098"/>
        <item m="1" x="2099"/>
        <item m="1" x="1477"/>
        <item m="1" x="2001"/>
        <item m="1" x="2004"/>
        <item m="1" x="113"/>
        <item m="1" x="1287"/>
        <item m="1" x="1288"/>
        <item m="1" x="1289"/>
        <item m="1" x="2006"/>
        <item m="1" x="2007"/>
        <item m="1" x="2008"/>
        <item m="1" x="2009"/>
        <item m="1" x="1942"/>
        <item m="1" x="1943"/>
        <item m="1" x="1666"/>
        <item m="1" x="1944"/>
        <item m="1" x="762"/>
        <item m="1" x="1872"/>
        <item m="1" x="1873"/>
        <item m="1" x="1911"/>
        <item m="1" x="1912"/>
        <item m="1" x="2012"/>
        <item m="1" x="2013"/>
        <item m="1" x="2014"/>
        <item m="1" x="2015"/>
        <item m="1" x="2016"/>
        <item m="1" x="1924"/>
        <item m="1" x="1925"/>
        <item m="1" x="1926"/>
        <item m="1" x="1956"/>
        <item m="1" x="1929"/>
        <item m="1" x="1824"/>
        <item m="1" x="2017"/>
        <item m="1" x="1121"/>
        <item m="1" x="1890"/>
        <item m="1" x="1891"/>
        <item m="1" x="1892"/>
        <item m="1" x="1893"/>
        <item m="1" x="1175"/>
        <item m="1" x="2018"/>
        <item m="1" x="1639"/>
        <item m="1" x="1897"/>
        <item m="1" x="2021"/>
        <item m="1" x="2022"/>
        <item m="1" x="2023"/>
        <item m="1" x="1537"/>
        <item m="1" x="1901"/>
        <item m="1" x="1902"/>
        <item m="1" x="2024"/>
        <item m="1" x="1988"/>
        <item m="1" x="1989"/>
        <item m="1" x="1990"/>
        <item m="1" x="627"/>
        <item m="1" x="1994"/>
        <item m="1" x="2025"/>
        <item m="1" x="2027"/>
        <item m="1" x="2028"/>
        <item m="1" x="2029"/>
        <item m="1" x="1605"/>
        <item m="1" x="771"/>
        <item m="1" x="1606"/>
        <item m="1" x="1802"/>
        <item m="1" x="1980"/>
        <item m="1" x="1915"/>
        <item m="1" x="1916"/>
        <item m="1" x="1761"/>
        <item m="1" x="1762"/>
        <item m="1" x="1920"/>
        <item m="1" x="1921"/>
        <item m="1" x="1825"/>
        <item m="1" x="896"/>
        <item m="1" x="1957"/>
        <item m="1" x="1958"/>
        <item x="41"/>
        <item x="42"/>
        <item m="1" x="1959"/>
        <item m="1" x="1903"/>
        <item m="1" x="1934"/>
        <item m="1" x="1997"/>
        <item m="1" x="1998"/>
        <item m="1" x="1973"/>
        <item m="1" x="1974"/>
        <item m="1" x="1976"/>
        <item m="1" x="1977"/>
        <item m="1" x="1939"/>
        <item m="1" x="1918"/>
        <item m="1" x="1919"/>
        <item m="1" x="1960"/>
        <item m="1" x="1961"/>
        <item m="1" x="1963"/>
        <item m="1" x="1964"/>
        <item m="1" x="1965"/>
        <item m="1" x="1749"/>
        <item m="1" x="1750"/>
        <item m="1" x="1966"/>
        <item m="1" x="1968"/>
        <item m="1" x="1969"/>
        <item m="1" x="1971"/>
        <item m="1" x="1972"/>
        <item m="1" x="1663"/>
        <item x="17"/>
        <item m="1" x="1914"/>
        <item m="1" x="1868"/>
        <item m="1" x="1501"/>
        <item m="1" x="1503"/>
        <item m="1" x="1519"/>
        <item m="1" x="1521"/>
        <item m="1" x="1522"/>
        <item m="1" x="1523"/>
        <item m="1" x="1524"/>
        <item m="1" x="1628"/>
        <item m="1" x="1778"/>
        <item m="1" x="1777"/>
        <item m="1" x="1931"/>
        <item m="1" x="1865"/>
        <item m="1" x="1866"/>
        <item m="1" x="1867"/>
        <item m="1" x="1427"/>
        <item m="1" x="1428"/>
        <item m="1" x="1648"/>
        <item m="1" x="1429"/>
        <item m="1" x="1905"/>
        <item m="1" x="1907"/>
        <item m="1" x="1935"/>
        <item m="1" x="1936"/>
        <item m="1" x="1870"/>
        <item m="1" x="1871"/>
        <item m="1" x="1058"/>
        <item m="1" x="1804"/>
        <item m="1" x="1805"/>
        <item m="1" x="1876"/>
        <item m="1" x="1877"/>
        <item m="1" x="1768"/>
        <item m="1" x="1769"/>
        <item m="1" x="1880"/>
        <item m="1" x="1882"/>
        <item m="1" x="1883"/>
        <item m="1" x="1886"/>
        <item m="1" x="1887"/>
        <item m="1" x="1888"/>
        <item m="1" x="1889"/>
        <item m="1" x="1899"/>
        <item m="1" x="1134"/>
        <item m="1" x="1904"/>
        <item m="1" x="1846"/>
        <item m="1" x="1908"/>
        <item m="1" x="1848"/>
        <item m="1" x="1849"/>
        <item m="1" x="1853"/>
        <item m="1" x="1712"/>
        <item m="1" x="1559"/>
        <item m="1" x="1858"/>
        <item m="1" x="1407"/>
        <item m="1" x="1815"/>
        <item m="1" x="1861"/>
        <item m="1" x="1862"/>
        <item m="1" x="1863"/>
        <item m="1" x="1490"/>
        <item m="1" x="1821"/>
        <item m="1" x="1822"/>
        <item m="1" x="1823"/>
        <item m="1" x="1771"/>
        <item m="1" x="1772"/>
        <item m="1" x="1773"/>
        <item m="1" x="1774"/>
        <item m="1" x="1775"/>
        <item m="1" x="1776"/>
        <item m="1" x="1826"/>
        <item m="1" x="1780"/>
        <item m="1" x="1828"/>
        <item m="1" x="889"/>
        <item m="1" x="1830"/>
        <item m="1" x="1833"/>
        <item m="1" x="1834"/>
        <item m="1" x="1835"/>
        <item m="1" x="1788"/>
        <item m="1" x="1837"/>
        <item m="1" x="1838"/>
        <item m="1" x="1847"/>
        <item m="1" x="1808"/>
        <item m="1" x="1810"/>
        <item m="1" x="1843"/>
        <item m="1" x="1844"/>
        <item m="1" x="1845"/>
        <item m="1" x="1817"/>
        <item m="1" x="253"/>
        <item m="1" x="1026"/>
        <item m="1" x="1027"/>
        <item m="1" x="1811"/>
        <item m="1" x="1812"/>
        <item m="1" x="1344"/>
        <item m="1" x="671"/>
        <item m="1" x="1753"/>
        <item m="1" x="1754"/>
        <item m="1" x="1755"/>
        <item m="1" x="1756"/>
        <item m="1" x="1511"/>
        <item m="1" x="1607"/>
        <item m="1" x="1764"/>
        <item m="1" x="1765"/>
        <item m="1" x="1766"/>
        <item m="1" x="1767"/>
        <item m="1" x="1717"/>
        <item m="1" x="1633"/>
        <item m="1" x="1779"/>
        <item m="1" x="1741"/>
        <item m="1" x="814"/>
        <item m="1" x="1781"/>
        <item m="1" x="1782"/>
        <item m="1" x="1783"/>
        <item m="1" x="1784"/>
        <item m="1" x="1787"/>
        <item m="1" x="1789"/>
        <item m="1" x="1790"/>
        <item m="1" x="1792"/>
        <item m="1" x="1793"/>
        <item m="1" x="1794"/>
        <item m="1" x="1795"/>
        <item m="1" x="1796"/>
        <item m="1" x="1799"/>
        <item m="1" x="1730"/>
        <item m="1" x="1719"/>
        <item m="1" x="1720"/>
        <item m="1" x="1221"/>
        <item m="1" x="1721"/>
        <item m="1" x="1722"/>
        <item m="1" x="1731"/>
        <item m="1" x="1733"/>
        <item m="1" x="1734"/>
        <item m="1" x="1738"/>
        <item m="1" x="1739"/>
        <item m="1" x="1742"/>
        <item m="1" x="1708"/>
        <item m="1" x="1709"/>
        <item m="1" x="1685"/>
        <item m="1" x="1745"/>
        <item m="1" x="1746"/>
        <item m="1" x="1747"/>
        <item m="1" x="1748"/>
        <item m="1" x="1688"/>
        <item m="1" x="1724"/>
        <item m="1" x="1594"/>
        <item m="1" x="1595"/>
        <item m="1" x="1651"/>
        <item m="1" x="1752"/>
        <item m="1" x="1729"/>
        <item m="1" x="1657"/>
        <item m="1" x="1658"/>
        <item m="1" x="1659"/>
        <item m="1" x="1710"/>
        <item m="1" x="1711"/>
        <item m="1" x="1618"/>
        <item m="1" x="1115"/>
        <item m="1" x="1117"/>
        <item m="1" x="925"/>
        <item m="1" x="1701"/>
        <item m="1" x="1702"/>
        <item m="1" x="1230"/>
        <item m="1" x="1636"/>
        <item m="1" x="1638"/>
        <item m="1" x="1640"/>
        <item m="1" x="1718"/>
        <item m="1" x="1686"/>
        <item m="1" x="1587"/>
        <item m="1" x="1588"/>
        <item m="1" x="1723"/>
        <item m="1" x="1591"/>
        <item m="1" x="1649"/>
        <item m="1" x="1726"/>
        <item m="1" x="1727"/>
        <item m="1" x="1669"/>
        <item m="1" x="1620"/>
        <item m="1" x="1546"/>
        <item m="1" x="1695"/>
        <item m="1" x="1696"/>
        <item m="1" x="1697"/>
        <item m="1" x="1698"/>
        <item m="1" x="1444"/>
        <item m="1" x="1445"/>
        <item m="1" x="1329"/>
        <item m="1" x="1674"/>
        <item m="1" x="1675"/>
        <item m="1" x="1676"/>
        <item m="1" x="1677"/>
        <item m="1" x="1679"/>
        <item m="1" x="1589"/>
        <item m="1" x="1689"/>
        <item m="1" x="1690"/>
        <item m="1" x="1692"/>
        <item m="1" x="1655"/>
        <item m="1" x="1661"/>
        <item m="1" x="1662"/>
        <item m="1" x="1603"/>
        <item m="1" x="1660"/>
        <item m="1" x="1553"/>
        <item m="1" x="1554"/>
        <item m="1" x="1555"/>
        <item m="1" x="1515"/>
        <item m="1" x="1516"/>
        <item m="1" x="1517"/>
        <item m="1" x="1629"/>
        <item m="1" x="1630"/>
        <item m="1" x="1631"/>
        <item m="1" x="1576"/>
        <item m="1" x="1577"/>
        <item m="1" x="1579"/>
        <item m="1" x="1580"/>
        <item m="1" x="1680"/>
        <item m="1" x="1681"/>
        <item m="1" x="1682"/>
        <item m="1" x="1604"/>
        <item m="1" x="1151"/>
        <item m="1" x="1152"/>
        <item m="1" x="1153"/>
        <item m="1" x="1154"/>
        <item m="1" x="1548"/>
        <item m="1" x="1549"/>
        <item m="1" x="1550"/>
        <item m="1" x="1551"/>
        <item m="1" x="1552"/>
        <item m="1" x="1609"/>
        <item m="1" x="1610"/>
        <item m="1" x="1512"/>
        <item m="1" x="1514"/>
        <item m="1" x="1582"/>
        <item m="1" x="1583"/>
        <item m="1" x="1584"/>
        <item m="1" x="1585"/>
        <item m="1" x="1147"/>
        <item m="1" x="1650"/>
        <item m="1" x="1616"/>
        <item m="1" x="1652"/>
        <item m="1" x="1653"/>
        <item m="1" x="1654"/>
        <item m="1" x="1602"/>
        <item m="1" x="1442"/>
        <item m="1" x="1507"/>
        <item m="1" x="1508"/>
        <item m="1" x="1611"/>
        <item m="1" x="1558"/>
        <item m="1" x="1406"/>
        <item m="1" x="1409"/>
        <item m="1" x="1561"/>
        <item m="1" x="1564"/>
        <item m="1" x="1443"/>
        <item m="1" x="809"/>
        <item m="1" x="810"/>
        <item m="1" x="1525"/>
        <item m="1" x="1569"/>
        <item m="1" x="1527"/>
        <item m="1" x="1528"/>
        <item m="1" x="1570"/>
        <item m="1" x="1571"/>
        <item m="1" x="1572"/>
        <item m="1" x="1612"/>
        <item m="1" x="1613"/>
        <item m="1" x="1614"/>
        <item m="1" x="1451"/>
        <item m="1" x="1454"/>
        <item m="1" x="1455"/>
        <item m="1" x="1538"/>
        <item m="1" x="1539"/>
        <item m="1" x="1540"/>
        <item m="1" x="1590"/>
        <item m="1" x="1615"/>
        <item m="1" x="1596"/>
        <item m="1" x="1597"/>
        <item m="1" x="1598"/>
        <item m="1" x="1544"/>
        <item m="1" x="1547"/>
        <item m="1" x="1155"/>
        <item m="1" x="1156"/>
        <item m="1" x="1157"/>
        <item m="1" x="1556"/>
        <item m="1" x="1557"/>
        <item m="1" x="1398"/>
        <item m="1" x="1573"/>
        <item m="1" x="1574"/>
        <item m="1" x="1575"/>
        <item m="1" x="1467"/>
        <item m="1" x="939"/>
        <item m="1" x="1290"/>
        <item m="1" x="1291"/>
        <item m="1" x="1292"/>
        <item m="1" x="1293"/>
        <item m="1" x="1485"/>
        <item m="1" x="1486"/>
        <item m="1" x="1526"/>
        <item m="1" x="1446"/>
        <item m="1" x="1447"/>
        <item m="1" x="1448"/>
        <item x="29"/>
        <item m="1" x="1449"/>
        <item m="1" x="1426"/>
        <item m="1" x="1533"/>
        <item m="1" x="1534"/>
        <item x="51"/>
        <item m="1" x="1535"/>
        <item m="1" x="245"/>
        <item m="1" x="1536"/>
        <item m="1" x="1379"/>
        <item m="1" x="1478"/>
        <item m="1" x="1381"/>
        <item m="1" x="1382"/>
        <item m="1" x="1541"/>
        <item m="1" x="1542"/>
        <item m="1" x="1543"/>
        <item m="1" x="1468"/>
        <item m="1" x="1505"/>
        <item m="1" x="1506"/>
        <item m="1" x="1497"/>
        <item m="1" x="1498"/>
        <item m="1" x="1499"/>
        <item m="1" x="1500"/>
        <item m="1" x="1479"/>
        <item m="1" x="1480"/>
        <item m="1" x="1481"/>
        <item m="1" x="1482"/>
        <item m="1" x="1295"/>
        <item m="1" x="1483"/>
        <item m="1" x="1484"/>
        <item m="1" x="1392"/>
        <item m="1" x="1394"/>
        <item m="1" x="1435"/>
        <item m="1" x="1436"/>
        <item m="1" x="1437"/>
        <item m="1" x="1397"/>
        <item m="1" x="1364"/>
        <item m="1" x="1365"/>
        <item m="1" x="1366"/>
        <item m="1" x="1367"/>
        <item m="1" x="1368"/>
        <item m="1" x="1438"/>
        <item m="1" x="1410"/>
        <item m="1" x="1417"/>
        <item m="1" x="1418"/>
        <item m="1" x="1419"/>
        <item m="1" x="1421"/>
        <item m="1" x="1089"/>
        <item m="1" x="258"/>
        <item m="1" x="1168"/>
        <item m="1" x="1169"/>
        <item m="1" x="1171"/>
        <item m="1" x="1491"/>
        <item m="1" x="1493"/>
        <item m="1" x="1494"/>
        <item m="1" x="1496"/>
        <item m="1" x="1469"/>
        <item m="1" x="1470"/>
        <item m="1" x="1294"/>
        <item m="1" x="1296"/>
        <item m="1" x="1297"/>
        <item m="1" x="1413"/>
        <item m="1" x="1416"/>
        <item m="1" x="1458"/>
        <item m="1" x="1459"/>
        <item m="1" x="1460"/>
        <item m="1" x="1461"/>
        <item m="1" x="1430"/>
        <item m="1" x="1431"/>
        <item m="1" x="1432"/>
        <item m="1" x="1433"/>
        <item m="1" x="1471"/>
        <item m="1" x="1384"/>
        <item m="1" x="1473"/>
        <item m="1" x="1387"/>
        <item m="1" x="1380"/>
        <item m="1" x="1396"/>
        <item m="1" x="1400"/>
        <item m="1" x="1401"/>
        <item m="1" x="1402"/>
        <item m="1" x="1403"/>
        <item m="1" x="1404"/>
        <item m="1" x="1405"/>
        <item m="1" x="1424"/>
        <item m="1" x="1425"/>
        <item m="1" x="1383"/>
        <item m="1" x="877"/>
        <item m="1" x="1323"/>
        <item m="1" x="1371"/>
        <item m="1" x="1372"/>
        <item m="1" x="1374"/>
        <item m="1" x="1377"/>
        <item m="1" x="1285"/>
        <item m="1" x="1233"/>
        <item m="1" x="1308"/>
        <item m="1" x="1309"/>
        <item m="1" x="1035"/>
        <item m="1" x="1313"/>
        <item m="1" x="1314"/>
        <item m="1" x="1315"/>
        <item m="1" x="1112"/>
        <item m="1" x="1000"/>
        <item m="1" x="1325"/>
        <item m="1" x="1327"/>
        <item m="1" x="1328"/>
        <item m="1" x="1332"/>
        <item m="1" x="1333"/>
        <item m="1" x="1334"/>
        <item m="1" x="1335"/>
        <item m="1" x="1336"/>
        <item m="1" x="1337"/>
        <item m="1" x="1210"/>
        <item m="1" x="1211"/>
        <item m="1" x="1212"/>
        <item m="1" x="1213"/>
        <item m="1" x="1341"/>
        <item m="1" x="1342"/>
        <item m="1" x="1343"/>
        <item m="1" x="1345"/>
        <item m="1" x="1346"/>
        <item m="1" x="1349"/>
        <item m="1" x="656"/>
        <item m="1" x="1350"/>
        <item m="1" x="1352"/>
        <item m="1" x="1353"/>
        <item m="1" x="1354"/>
        <item m="1" x="1190"/>
        <item m="1" x="1191"/>
        <item m="1" x="1272"/>
        <item m="1" x="1356"/>
        <item m="1" x="1357"/>
        <item m="1" x="1359"/>
        <item m="1" x="1361"/>
        <item m="1" x="1194"/>
        <item m="1" x="1195"/>
        <item m="1" x="1205"/>
        <item m="1" x="1206"/>
        <item m="1" x="1207"/>
        <item m="1" x="1031"/>
        <item m="1" x="1032"/>
        <item m="1" x="1033"/>
        <item m="1" x="1034"/>
        <item m="1" x="1103"/>
        <item m="1" x="1219"/>
        <item m="1" x="1105"/>
        <item m="1" x="1106"/>
        <item m="1" x="1107"/>
        <item m="1" x="1242"/>
        <item m="1" x="1243"/>
        <item m="1" x="1244"/>
        <item m="1" x="1196"/>
        <item m="1" x="1197"/>
        <item m="1" x="1246"/>
        <item m="1" x="1247"/>
        <item m="1" x="1249"/>
        <item m="1" x="1250"/>
        <item m="1" x="1163"/>
        <item m="1" x="1165"/>
        <item m="1" x="1167"/>
        <item m="1" x="1235"/>
        <item m="1" x="1222"/>
        <item m="1" x="1071"/>
        <item m="1" x="1279"/>
        <item m="1" x="1280"/>
        <item m="1" x="1281"/>
        <item m="1" x="1252"/>
        <item m="1" x="1254"/>
        <item m="1" x="1255"/>
        <item m="1" x="1225"/>
        <item m="1" x="1227"/>
        <item m="1" x="1228"/>
        <item m="1" x="1229"/>
        <item m="1" x="823"/>
        <item m="1" x="1283"/>
        <item m="1" x="264"/>
        <item m="1" x="1262"/>
        <item m="1" x="1231"/>
        <item m="1" x="1232"/>
        <item m="1" x="1264"/>
        <item m="1" x="1265"/>
        <item m="1" x="1270"/>
        <item m="1" x="1271"/>
        <item m="1" x="1276"/>
        <item m="1" x="1278"/>
        <item m="1" x="1241"/>
        <item m="1" x="1256"/>
        <item m="1" x="1257"/>
        <item m="1" x="1258"/>
        <item m="1" x="1208"/>
        <item m="1" x="1209"/>
        <item m="1" x="1214"/>
        <item m="1" x="1216"/>
        <item x="77"/>
        <item m="1" x="1186"/>
        <item m="1" x="407"/>
        <item m="1" x="949"/>
        <item m="1" x="950"/>
        <item m="1" x="942"/>
        <item m="1" x="886"/>
        <item m="1" x="887"/>
        <item m="1" x="1236"/>
        <item m="1" x="1237"/>
        <item m="1" x="1238"/>
        <item m="1" x="1239"/>
        <item m="1" x="1081"/>
        <item m="1" x="909"/>
        <item m="1" x="1217"/>
        <item m="1" x="1218"/>
        <item m="1" x="1166"/>
        <item m="1" x="1011"/>
        <item m="1" x="1012"/>
        <item m="1" x="1104"/>
        <item m="1" x="1160"/>
        <item m="1" x="1203"/>
        <item m="1" x="1204"/>
        <item m="1" x="747"/>
        <item m="1" x="748"/>
        <item m="1" x="1124"/>
        <item m="1" x="795"/>
        <item m="1" x="796"/>
        <item m="1" x="797"/>
        <item m="1" x="1125"/>
        <item m="1" x="1178"/>
        <item m="1" x="1179"/>
        <item m="1" x="1180"/>
        <item m="1" x="1181"/>
        <item m="1" x="1182"/>
        <item m="1" x="1189"/>
        <item m="1" x="1192"/>
        <item m="1" x="1193"/>
        <item m="1" x="1098"/>
        <item m="1" x="1099"/>
        <item m="1" x="1102"/>
        <item m="1" x="1118"/>
        <item m="1" x="1119"/>
        <item m="1" x="1120"/>
        <item m="1" x="883"/>
        <item m="1" x="1014"/>
        <item m="1" x="1016"/>
        <item m="1" x="893"/>
        <item m="1" x="895"/>
        <item m="1" x="897"/>
        <item m="1" x="1126"/>
        <item m="1" x="1127"/>
        <item m="1" x="1128"/>
        <item m="1" x="1129"/>
        <item m="1" x="1130"/>
        <item m="1" x="1131"/>
        <item m="1" x="1132"/>
        <item x="38"/>
        <item m="1" x="1136"/>
        <item m="1" x="1137"/>
        <item m="1" x="962"/>
        <item m="1" x="963"/>
        <item m="1" x="837"/>
        <item m="1" x="1138"/>
        <item m="1" x="911"/>
        <item m="1" x="912"/>
        <item m="1" x="913"/>
        <item m="1" x="914"/>
        <item m="1" x="1140"/>
        <item m="1" x="1142"/>
        <item m="1" x="1143"/>
        <item m="1" x="1144"/>
        <item m="1" x="1095"/>
        <item m="1" x="1096"/>
        <item m="1" x="1097"/>
        <item m="1" x="994"/>
        <item m="1" x="995"/>
        <item m="1" x="987"/>
        <item m="1" x="1092"/>
        <item m="1" x="1061"/>
        <item m="1" x="1062"/>
        <item m="1" x="1065"/>
        <item m="1" x="1066"/>
        <item m="1" x="1086"/>
        <item m="1" x="1087"/>
        <item m="1" x="881"/>
        <item m="1" x="882"/>
        <item m="1" x="1007"/>
        <item m="1" x="793"/>
        <item m="1" x="794"/>
        <item m="1" x="1009"/>
        <item m="1" x="816"/>
        <item m="1" x="1075"/>
        <item m="1" x="1076"/>
        <item m="1" x="1077"/>
        <item m="1" x="1079"/>
        <item m="1" x="1048"/>
        <item m="1" x="1049"/>
        <item m="1" x="1050"/>
        <item m="1" x="1019"/>
        <item m="1" x="1020"/>
        <item m="1" x="1021"/>
        <item m="1" x="1090"/>
        <item m="1" x="1093"/>
        <item m="1" x="1094"/>
        <item m="1" x="1091"/>
        <item m="1" x="1060"/>
        <item m="1" x="1017"/>
        <item m="1" x="1051"/>
        <item m="1" x="1052"/>
        <item m="1" x="1082"/>
        <item m="1" x="1083"/>
        <item m="1" x="1056"/>
        <item m="1" x="1057"/>
        <item m="1" x="789"/>
        <item m="1" x="1041"/>
        <item m="1" x="1042"/>
        <item m="1" x="1043"/>
        <item m="1" x="1044"/>
        <item m="1" x="1045"/>
        <item m="1" x="1055"/>
        <item m="1" x="839"/>
        <item m="1" x="1053"/>
        <item m="1" x="1054"/>
        <item m="1" x="643"/>
        <item m="1" x="644"/>
        <item m="1" x="1030"/>
        <item m="1" x="924"/>
        <item m="1" x="838"/>
        <item m="1" x="929"/>
        <item m="1" x="930"/>
        <item m="1" x="931"/>
        <item m="1" x="972"/>
        <item m="1" x="996"/>
        <item m="1" x="997"/>
        <item m="1" x="998"/>
        <item m="1" x="1003"/>
        <item m="1" x="1005"/>
        <item m="1" x="1006"/>
        <item m="1" x="255"/>
        <item m="1" x="543"/>
        <item m="1" x="545"/>
        <item m="1" x="825"/>
        <item m="1" x="957"/>
        <item m="1" x="1022"/>
        <item m="1" x="1023"/>
        <item m="1" x="1025"/>
        <item m="1" x="970"/>
        <item m="1" x="971"/>
        <item m="1" x="973"/>
        <item m="1" x="975"/>
        <item m="1" x="765"/>
        <item m="1" x="981"/>
        <item m="1" x="982"/>
        <item m="1" x="884"/>
        <item m="1" x="885"/>
        <item m="1" x="890"/>
        <item m="1" x="891"/>
        <item m="1" x="892"/>
        <item m="1" x="804"/>
        <item m="1" x="817"/>
        <item m="1" x="964"/>
        <item m="1" x="915"/>
        <item m="1" x="916"/>
        <item m="1" x="917"/>
        <item m="1" x="990"/>
        <item m="1" x="708"/>
        <item m="1" x="984"/>
        <item m="1" x="959"/>
        <item m="1" x="960"/>
        <item m="1" x="961"/>
        <item m="1" x="918"/>
        <item m="1" x="920"/>
        <item m="1" x="966"/>
        <item m="1" x="967"/>
        <item m="1" x="968"/>
        <item m="1" x="969"/>
        <item m="1" x="853"/>
        <item m="1" x="854"/>
        <item m="1" x="855"/>
        <item m="1" x="856"/>
        <item m="1" x="933"/>
        <item m="1" x="934"/>
        <item m="1" x="935"/>
        <item m="1" x="936"/>
        <item m="1" x="937"/>
        <item m="1" x="953"/>
        <item m="1" x="768"/>
        <item m="1" x="899"/>
        <item m="1" x="900"/>
        <item m="1" x="901"/>
        <item m="1" x="946"/>
        <item m="1" x="947"/>
        <item m="1" x="948"/>
        <item m="1" x="835"/>
        <item m="1" x="836"/>
        <item m="1" x="910"/>
        <item m="1" x="921"/>
        <item m="1" x="923"/>
        <item m="1" x="124"/>
        <item m="1" x="725"/>
        <item m="1" x="858"/>
        <item m="1" x="859"/>
        <item m="1" x="860"/>
        <item m="1" x="870"/>
        <item m="1" x="872"/>
        <item m="1" x="905"/>
        <item m="1" x="832"/>
        <item m="1" x="907"/>
        <item m="1" x="908"/>
        <item m="1" x="730"/>
        <item m="1" x="736"/>
        <item m="1" x="737"/>
        <item m="1" x="749"/>
        <item m="1" x="782"/>
        <item m="1" x="784"/>
        <item m="1" x="787"/>
        <item m="1" x="790"/>
        <item m="1" x="791"/>
        <item m="1" x="798"/>
        <item m="1" x="799"/>
        <item m="1" x="800"/>
        <item m="1" x="801"/>
        <item m="1" x="803"/>
        <item m="1" x="807"/>
        <item m="1" x="819"/>
        <item m="1" x="820"/>
        <item m="1" x="821"/>
        <item m="1" x="830"/>
        <item m="1" x="831"/>
        <item m="1" x="833"/>
        <item m="1" x="834"/>
        <item m="1" x="841"/>
        <item m="1" x="845"/>
        <item m="1" x="846"/>
        <item m="1" x="847"/>
        <item m="1" x="848"/>
        <item m="1" x="849"/>
        <item m="1" x="850"/>
        <item m="1" x="851"/>
        <item m="1" x="844"/>
        <item m="1" x="684"/>
        <item m="1" x="687"/>
        <item m="1" x="688"/>
        <item m="1" x="563"/>
        <item m="1" x="117"/>
        <item m="1" x="689"/>
        <item m="1" x="690"/>
        <item m="1" x="691"/>
        <item m="1" x="692"/>
        <item m="1" x="137"/>
        <item m="1" x="138"/>
        <item m="1" x="200"/>
        <item m="1" x="649"/>
        <item m="1" x="650"/>
        <item m="1" x="651"/>
        <item m="1" x="652"/>
        <item m="1" x="653"/>
        <item m="1" x="661"/>
        <item m="1" x="598"/>
        <item m="1" x="662"/>
        <item m="1" x="697"/>
        <item m="1" x="665"/>
        <item m="1" x="698"/>
        <item m="1" x="699"/>
        <item m="1" x="700"/>
        <item x="57"/>
        <item x="59"/>
        <item m="1" x="604"/>
        <item m="1" x="701"/>
        <item m="1" x="702"/>
        <item m="1" x="704"/>
        <item m="1" x="705"/>
        <item m="1" x="706"/>
        <item m="1" x="707"/>
        <item m="1" x="709"/>
        <item m="1" x="672"/>
        <item m="1" x="674"/>
        <item m="1" x="477"/>
        <item m="1" x="676"/>
        <item m="1" x="677"/>
        <item m="1" x="678"/>
        <item m="1" x="679"/>
        <item m="1" x="680"/>
        <item m="1" x="681"/>
        <item m="1" x="632"/>
        <item m="1" x="633"/>
        <item m="1" x="638"/>
        <item m="1" x="640"/>
        <item m="1" x="641"/>
        <item m="1" x="642"/>
        <item m="1" x="294"/>
        <item m="1" x="657"/>
        <item m="1" x="658"/>
        <item m="1" x="659"/>
        <item m="1" x="660"/>
        <item m="1" x="663"/>
        <item m="1" x="664"/>
        <item m="1" x="600"/>
        <item m="1" x="601"/>
        <item m="1" x="602"/>
        <item m="1" x="560"/>
        <item m="1" x="669"/>
        <item m="1" x="670"/>
        <item m="1" x="107"/>
        <item m="1" x="401"/>
        <item m="1" x="402"/>
        <item m="1" x="565"/>
        <item m="1" x="404"/>
        <item m="1" x="566"/>
        <item m="1" x="414"/>
        <item m="1" x="415"/>
        <item m="1" x="570"/>
        <item m="1" x="571"/>
        <item m="1" x="521"/>
        <item m="1" x="523"/>
        <item m="1" x="584"/>
        <item m="1" x="585"/>
        <item m="1" x="591"/>
        <item m="1" x="592"/>
        <item m="1" x="593"/>
        <item m="1" x="594"/>
        <item m="1" x="595"/>
        <item m="1" x="597"/>
        <item m="1" x="606"/>
        <item m="1" x="607"/>
        <item m="1" x="611"/>
        <item m="1" x="256"/>
        <item m="1" x="612"/>
        <item m="1" x="613"/>
        <item m="1" x="614"/>
        <item m="1" x="375"/>
        <item m="1" x="262"/>
        <item m="1" x="263"/>
        <item m="1" x="475"/>
        <item m="1" x="548"/>
        <item m="1" x="616"/>
        <item m="1" x="617"/>
        <item m="1" x="618"/>
        <item m="1" x="619"/>
        <item m="1" x="622"/>
        <item m="1" x="623"/>
        <item m="1" x="624"/>
        <item m="1" x="625"/>
        <item m="1" x="626"/>
        <item m="1" x="628"/>
        <item m="1" x="629"/>
        <item m="1" x="630"/>
        <item m="1" x="631"/>
        <item m="1" x="503"/>
        <item m="1" x="504"/>
        <item m="1" x="505"/>
        <item m="1" x="506"/>
        <item m="1" x="395"/>
        <item m="1" x="507"/>
        <item m="1" x="508"/>
        <item m="1" x="509"/>
        <item m="1" x="405"/>
        <item m="1" x="406"/>
        <item m="1" x="308"/>
        <item m="1" x="513"/>
        <item m="1" x="516"/>
        <item m="1" x="517"/>
        <item m="1" x="518"/>
        <item m="1" x="519"/>
        <item m="1" x="520"/>
        <item m="1" x="329"/>
        <item m="1" x="435"/>
        <item m="1" x="436"/>
        <item m="1" x="526"/>
        <item m="1" x="527"/>
        <item m="1" x="528"/>
        <item m="1" x="437"/>
        <item m="1" x="438"/>
        <item m="1" x="439"/>
        <item m="1" x="440"/>
        <item m="1" x="529"/>
        <item m="1" x="530"/>
        <item m="1" x="348"/>
        <item m="1" x="531"/>
        <item m="1" x="532"/>
        <item m="1" x="533"/>
        <item m="1" x="534"/>
        <item m="1" x="535"/>
        <item m="1" x="536"/>
        <item m="1" x="538"/>
        <item m="1" x="453"/>
        <item x="33"/>
        <item m="1" x="539"/>
        <item m="1" x="458"/>
        <item m="1" x="459"/>
        <item m="1" x="541"/>
        <item m="1" x="546"/>
        <item m="1" x="482"/>
        <item x="102"/>
        <item m="1" x="551"/>
        <item m="1" x="553"/>
        <item m="1" x="554"/>
        <item m="1" x="555"/>
        <item m="1" x="556"/>
        <item m="1" x="557"/>
        <item m="1" x="558"/>
        <item m="1" x="559"/>
        <item m="1" x="497"/>
        <item m="1" x="498"/>
        <item m="1" x="499"/>
        <item m="1" x="392"/>
        <item m="1" x="393"/>
        <item m="1" x="403"/>
        <item m="1" x="408"/>
        <item m="1" x="409"/>
        <item m="1" x="410"/>
        <item m="1" x="419"/>
        <item m="1" x="420"/>
        <item m="1" x="421"/>
        <item m="1" x="422"/>
        <item m="1" x="423"/>
        <item m="1" x="320"/>
        <item m="1" x="425"/>
        <item m="1" x="426"/>
        <item m="1" x="323"/>
        <item m="1" x="324"/>
        <item m="1" x="427"/>
        <item m="1" x="428"/>
        <item m="1" x="429"/>
        <item m="1" x="430"/>
        <item m="1" x="434"/>
        <item m="1" x="441"/>
        <item m="1" x="442"/>
        <item m="1" x="443"/>
        <item m="1" x="444"/>
        <item m="1" x="445"/>
        <item m="1" x="447"/>
        <item m="1" x="448"/>
        <item m="1" x="449"/>
        <item m="1" x="450"/>
        <item m="1" x="454"/>
        <item m="1" x="455"/>
        <item m="1" x="363"/>
        <item m="1" x="464"/>
        <item m="1" x="238"/>
        <item m="1" x="469"/>
        <item m="1" x="470"/>
        <item x="52"/>
        <item m="1" x="471"/>
        <item m="1" x="472"/>
        <item m="1" x="473"/>
        <item m="1" x="478"/>
        <item m="1" x="479"/>
        <item m="1" x="480"/>
        <item m="1" x="481"/>
        <item m="1" x="485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500"/>
        <item m="1" x="501"/>
        <item m="1" x="502"/>
        <item m="1" x="286"/>
        <item m="1" x="287"/>
        <item m="1" x="288"/>
        <item m="1" x="289"/>
        <item m="1" x="116"/>
        <item m="1" x="290"/>
        <item m="1" x="291"/>
        <item m="1" x="292"/>
        <item m="1" x="293"/>
        <item m="1" x="295"/>
        <item m="1" x="296"/>
        <item m="1" x="297"/>
        <item m="1" x="298"/>
        <item m="1" x="299"/>
        <item m="1" x="301"/>
        <item m="1" x="302"/>
        <item m="1" x="303"/>
        <item m="1" x="304"/>
        <item m="1" x="164"/>
        <item m="1" x="311"/>
        <item m="1" x="312"/>
        <item m="1" x="313"/>
        <item m="1" x="314"/>
        <item m="1" x="321"/>
        <item m="1" x="322"/>
        <item m="1" x="325"/>
        <item m="1" x="330"/>
        <item m="1" x="331"/>
        <item m="1" x="332"/>
        <item m="1" x="333"/>
        <item m="1" x="334"/>
        <item m="1" x="335"/>
        <item m="1" x="208"/>
        <item m="1" x="209"/>
        <item m="1" x="210"/>
        <item m="1" x="338"/>
        <item m="1" x="339"/>
        <item m="1" x="343"/>
        <item m="1" x="345"/>
        <item m="1" x="346"/>
        <item m="1" x="347"/>
        <item m="1" x="349"/>
        <item m="1" x="350"/>
        <item m="1" x="351"/>
        <item m="1" x="352"/>
        <item m="1" x="353"/>
        <item m="1" x="354"/>
        <item m="1" x="355"/>
        <item m="1" x="356"/>
        <item m="1" x="358"/>
        <item m="1" x="359"/>
        <item m="1" x="360"/>
        <item m="1" x="250"/>
        <item m="1" x="361"/>
        <item m="1" x="362"/>
        <item m="1" x="367"/>
        <item x="45"/>
        <item m="1" x="370"/>
        <item m="1" x="371"/>
        <item m="1" x="372"/>
        <item m="1" x="254"/>
        <item m="1" x="377"/>
        <item m="1" x="378"/>
        <item m="1" x="379"/>
        <item m="1" x="381"/>
        <item m="1" x="382"/>
        <item m="1" x="383"/>
        <item m="1" x="385"/>
        <item m="1" x="386"/>
        <item m="1" x="387"/>
        <item m="1" x="388"/>
        <item m="1" x="389"/>
        <item x="64"/>
        <item m="1" x="390"/>
        <item m="1" x="278"/>
        <item m="1" x="279"/>
        <item m="1" x="282"/>
        <item m="1" x="283"/>
        <item m="1" x="284"/>
        <item m="1" x="104"/>
        <item m="1" x="105"/>
        <item m="1" x="133"/>
        <item m="1" x="134"/>
        <item m="1" x="135"/>
        <item m="1" x="136"/>
        <item m="1" x="150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9"/>
        <item m="1" x="171"/>
        <item m="1" x="172"/>
        <item m="1" x="174"/>
        <item m="1" x="176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8"/>
        <item m="1" x="190"/>
        <item m="1" x="191"/>
        <item m="1" x="193"/>
        <item m="1" x="194"/>
        <item m="1" x="195"/>
        <item m="1" x="197"/>
        <item m="1" x="198"/>
        <item m="1" x="199"/>
        <item m="1" x="203"/>
        <item m="1" x="204"/>
        <item m="1" x="211"/>
        <item m="1" x="213"/>
        <item m="1" x="214"/>
        <item m="1" x="215"/>
        <item m="1" x="216"/>
        <item m="1" x="217"/>
        <item m="1" x="219"/>
        <item m="1" x="220"/>
        <item m="1" x="221"/>
        <item m="1" x="222"/>
        <item m="1" x="223"/>
        <item m="1" x="225"/>
        <item m="1" x="226"/>
        <item m="1" x="227"/>
        <item m="1" x="228"/>
        <item m="1" x="229"/>
        <item m="1" x="230"/>
        <item m="1" x="232"/>
        <item m="1" x="233"/>
        <item m="1" x="234"/>
        <item m="1" x="235"/>
        <item m="1" x="236"/>
        <item m="1" x="239"/>
        <item m="1" x="240"/>
        <item m="1" x="241"/>
        <item m="1" x="242"/>
        <item m="1" x="244"/>
        <item m="1" x="246"/>
        <item m="1" x="247"/>
        <item m="1" x="248"/>
        <item m="1" x="249"/>
        <item m="1" x="259"/>
        <item m="1" x="260"/>
        <item m="1" x="261"/>
        <item m="1" x="266"/>
        <item m="1" x="267"/>
        <item m="1" x="268"/>
        <item m="1" x="270"/>
        <item m="1" x="271"/>
        <item x="80"/>
        <item m="1" x="272"/>
        <item m="1" x="274"/>
        <item m="1" x="276"/>
        <item m="1" x="277"/>
        <item x="0"/>
        <item x="2"/>
        <item x="3"/>
        <item x="5"/>
        <item x="6"/>
        <item x="7"/>
        <item x="8"/>
        <item x="12"/>
        <item x="13"/>
        <item x="16"/>
        <item x="19"/>
        <item x="20"/>
        <item x="21"/>
        <item x="22"/>
        <item x="23"/>
        <item x="24"/>
        <item x="27"/>
        <item x="31"/>
        <item x="32"/>
        <item x="34"/>
        <item x="35"/>
        <item x="36"/>
        <item x="37"/>
        <item x="49"/>
        <item x="53"/>
        <item x="54"/>
        <item x="56"/>
        <item x="60"/>
        <item x="62"/>
        <item x="63"/>
        <item x="65"/>
        <item x="66"/>
        <item x="69"/>
        <item x="71"/>
        <item x="72"/>
        <item x="73"/>
        <item x="74"/>
        <item x="75"/>
        <item x="82"/>
        <item x="83"/>
        <item x="84"/>
        <item x="86"/>
        <item x="99"/>
        <item x="100"/>
        <item x="103"/>
        <item t="default"/>
      </items>
    </pivotField>
    <pivotField compact="0" outline="0" subtotalTop="0" showAll="0" includeNewItemsInFilter="1"/>
  </pivotFields>
  <rowFields count="2">
    <field x="4"/>
    <field x="0"/>
  </rowFields>
  <rowItems count="33">
    <i>
      <x v="1"/>
      <x v="133"/>
    </i>
    <i>
      <x v="2"/>
      <x v="130"/>
    </i>
    <i>
      <x v="3"/>
      <x v="120"/>
    </i>
    <i>
      <x v="4"/>
      <x v="132"/>
    </i>
    <i>
      <x v="5"/>
      <x v="196"/>
    </i>
    <i>
      <x v="6"/>
      <x v="128"/>
    </i>
    <i>
      <x v="7"/>
      <x v="116"/>
    </i>
    <i r="1">
      <x v="118"/>
    </i>
    <i>
      <x v="8"/>
      <x v="135"/>
    </i>
    <i>
      <x v="9"/>
      <x v="126"/>
    </i>
    <i>
      <x v="10"/>
      <x v="85"/>
    </i>
    <i>
      <x v="11"/>
      <x v="95"/>
    </i>
    <i>
      <x v="12"/>
      <x v="98"/>
    </i>
    <i>
      <x v="13"/>
      <x v="105"/>
    </i>
    <i>
      <x v="14"/>
      <x v="106"/>
    </i>
    <i>
      <x v="15"/>
      <x v="108"/>
    </i>
    <i>
      <x v="16"/>
      <x v="109"/>
    </i>
    <i>
      <x v="17"/>
      <x v="110"/>
    </i>
    <i>
      <x v="18"/>
      <x v="111"/>
    </i>
    <i>
      <x v="19"/>
      <x v="112"/>
    </i>
    <i>
      <x v="20"/>
      <x v="113"/>
    </i>
    <i>
      <x v="21"/>
      <x v="115"/>
    </i>
    <i>
      <x v="22"/>
      <x v="117"/>
    </i>
    <i>
      <x v="23"/>
      <x v="119"/>
    </i>
    <i>
      <x v="24"/>
      <x v="121"/>
    </i>
    <i>
      <x v="25"/>
      <x v="123"/>
    </i>
    <i>
      <x v="26"/>
      <x v="124"/>
    </i>
    <i>
      <x v="27"/>
      <x v="125"/>
    </i>
    <i>
      <x v="28"/>
      <x v="127"/>
    </i>
    <i>
      <x v="29"/>
      <x v="129"/>
    </i>
    <i>
      <x v="30"/>
      <x v="131"/>
    </i>
    <i>
      <x v="31"/>
      <x v="134"/>
    </i>
    <i t="grand">
      <x/>
    </i>
  </rowItems>
  <colItems count="1">
    <i/>
  </colItems>
  <pageFields count="1">
    <pageField fld="30"/>
  </pageFields>
  <dataFields count="1">
    <dataField name="求和项:理论重量/24小时" fld="30" baseField="0" baseItem="0" numFmtId="182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数据透视表4" cacheId="1" dataOnRows="1" autoFormatId="1" applyNumberFormats="0" applyBorderFormats="0" applyFontFormats="0" applyPatternFormats="0" applyAlignmentFormats="0" applyWidthHeightFormats="1" dataCaption="数据" updatedVersion="5" createdVersion="1" useAutoFormatting="1" indent="0" compactData="0" gridDropZones="1" showDrill="0">
  <location ref="W3:AF41" firstHeaderRow="2" firstDataRow="2" firstDataCol="4"/>
  <pivotFields count="35">
    <pivotField axis="axisRow" compact="0" defaultSubtotal="0" outline="0" subtotalTop="0" showAll="0" includeNewItemsInFilter="1">
      <items count="72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x="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x="2"/>
        <item m="1" x="61"/>
        <item m="1" x="62"/>
        <item x="3"/>
        <item m="1" x="63"/>
        <item m="1" x="64"/>
        <item m="1" x="65"/>
        <item m="1" x="66"/>
        <item m="1" x="67"/>
        <item m="1" x="68"/>
        <item x="4"/>
        <item x="5"/>
        <item m="1" x="69"/>
        <item x="6"/>
        <item x="7"/>
        <item x="8"/>
        <item x="9"/>
        <item x="10"/>
        <item x="11"/>
        <item m="1" x="70"/>
        <item x="12"/>
        <item x="13"/>
        <item x="14"/>
        <item x="15"/>
        <item x="16"/>
        <item x="17"/>
        <item x="18"/>
        <item m="1" x="71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0"/>
      </items>
    </pivotField>
    <pivotField compact="0" defaultSubtotal="0" outline="0" subtotalTop="0" showAll="0" includeNewItemsInFilter="1">
      <items count="33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0"/>
        <item x="1"/>
      </items>
    </pivotField>
    <pivotField compact="0" outline="0" subtotalTop="0" showAll="0" includeNewItemsInFilter="1"/>
    <pivotField compact="0" outline="0" subtotalTop="0" showAll="0" includeNewItemsInFilter="1"/>
    <pivotField axis="axisRow" compact="0" defaultSubtotal="0" outline="0" subtotalTop="0" showAll="0" includeNewItemsInFilter="1">
      <items count="32">
        <item x="28"/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9"/>
        <item x="3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numFmtId="18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numFmtId="176" showAll="0" includeNewItemsInFilter="1"/>
    <pivotField compact="0" outline="0" subtotalTop="0" numFmtId="176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numFmtId="176" showAll="0" includeNewItemsInFilter="1"/>
    <pivotField compact="0" outline="0" subtotalTop="0" showAll="0" includeNewItemsInFilter="1"/>
    <pivotField compact="0" outline="0" subtotalTop="0" numFmtId="176" showAll="0" includeNewItemsInFilter="1"/>
    <pivotField compact="0" outline="0" subtotalTop="0" numFmtId="181" showAll="0" includeNewItemsInFilter="1"/>
    <pivotField compact="0" outline="0" subtotalTop="0" numFmtId="176" showAll="0" includeNewItemsInFilter="1"/>
    <pivotField compact="0" outline="0" subtotalTop="0" numFmtId="182" showAll="0" includeNewItemsInFilter="1"/>
    <pivotField compact="0" outline="0" subtotalTop="0" showAll="0" includeNewItemsInFilter="1"/>
    <pivotField compact="0" outline="0" subtotalTop="0" numFmtId="178" showAll="0" includeNewItemsInFilter="1"/>
    <pivotField axis="axisRow" compact="0" defaultSubtotal="0" outline="0" subtotalTop="0" numFmtId="179" showAll="0" includeNewItemsInFilter="1">
      <items count="161">
        <item m="1" x="42"/>
        <item m="1" x="44"/>
        <item m="1" x="35"/>
        <item m="1" x="30"/>
        <item m="1" x="92"/>
        <item m="1" x="131"/>
        <item m="1" x="123"/>
        <item m="1" x="159"/>
        <item m="1" x="82"/>
        <item m="1" x="99"/>
        <item m="1" x="43"/>
        <item m="1" x="95"/>
        <item m="1" x="129"/>
        <item m="1" x="127"/>
        <item m="1" x="142"/>
        <item m="1" x="140"/>
        <item m="1" x="138"/>
        <item m="1" x="112"/>
        <item m="1" x="157"/>
        <item m="1" x="145"/>
        <item m="1" x="156"/>
        <item m="1" x="114"/>
        <item m="1" x="149"/>
        <item m="1" x="101"/>
        <item m="1" x="146"/>
        <item m="1" x="139"/>
        <item m="1" x="153"/>
        <item m="1" x="148"/>
        <item m="1" x="151"/>
        <item m="1" x="120"/>
        <item m="1" x="37"/>
        <item m="1" x="152"/>
        <item m="1" x="39"/>
        <item m="1" x="91"/>
        <item m="1" x="154"/>
        <item m="1" x="155"/>
        <item m="1" x="144"/>
        <item m="1" x="134"/>
        <item m="1" x="128"/>
        <item m="1" x="158"/>
        <item m="1" x="147"/>
        <item m="1" x="93"/>
        <item m="1" x="143"/>
        <item m="1" x="150"/>
        <item m="1" x="108"/>
        <item m="1" x="119"/>
        <item m="1" x="160"/>
        <item m="1" x="141"/>
        <item m="1" x="90"/>
        <item m="1" x="31"/>
        <item m="1" x="94"/>
        <item m="1" x="98"/>
        <item m="1" x="97"/>
        <item m="1" x="130"/>
        <item m="1" x="100"/>
        <item m="1" x="102"/>
        <item m="1" x="103"/>
        <item m="1" x="104"/>
        <item m="1" x="105"/>
        <item m="1" x="106"/>
        <item m="1" x="107"/>
        <item m="1" x="109"/>
        <item m="1" x="110"/>
        <item m="1" x="136"/>
        <item m="1" x="111"/>
        <item m="1" x="113"/>
        <item m="1" x="115"/>
        <item m="1" x="116"/>
        <item m="1" x="117"/>
        <item m="1" x="118"/>
        <item m="1" x="121"/>
        <item m="1" x="96"/>
        <item m="1" x="122"/>
        <item m="1" x="124"/>
        <item m="1" x="125"/>
        <item m="1" x="126"/>
        <item m="1" x="137"/>
        <item m="1" x="133"/>
        <item m="1" x="135"/>
        <item m="1" x="132"/>
        <item m="1" x="28"/>
        <item m="1" x="29"/>
        <item m="1" x="32"/>
        <item m="1" x="33"/>
        <item m="1" x="34"/>
        <item m="1" x="36"/>
        <item m="1" x="38"/>
        <item m="1" x="40"/>
        <item m="1" x="41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3"/>
        <item m="1" x="84"/>
        <item m="1" x="85"/>
        <item m="1" x="86"/>
        <item m="1" x="87"/>
        <item m="1" x="88"/>
        <item m="1" x="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compact="0" outline="0" subtotalTop="0" showAll="0" includeNewItemsInFilter="1"/>
    <pivotField compact="0" outline="0" subtotalTop="0" showAll="0" includeNewItemsInFilter="1"/>
    <pivotField axis="axisRow" compact="0" defaultSubtotal="0" outline="0" subtotalTop="0" showAll="0" includeNewItemsInFilter="1">
      <items count="131">
        <item m="1" x="84"/>
        <item m="1" x="130"/>
        <item x="0"/>
        <item m="1" x="85"/>
        <item m="1" x="32"/>
        <item m="1" x="33"/>
        <item m="1" x="86"/>
        <item m="1" x="87"/>
        <item m="1" x="129"/>
        <item m="1" x="37"/>
        <item m="1" x="89"/>
        <item m="1" x="128"/>
        <item m="1" x="127"/>
        <item m="1" x="126"/>
        <item m="1" x="125"/>
        <item m="1" x="83"/>
        <item m="1" x="124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2"/>
        <item m="1" x="103"/>
        <item m="1" x="101"/>
        <item m="1" x="104"/>
        <item m="1" x="105"/>
        <item m="1" x="106"/>
        <item m="1" x="107"/>
        <item m="1" x="108"/>
        <item m="1" x="109"/>
        <item m="1" x="110"/>
        <item m="1" x="111"/>
        <item m="1" x="123"/>
        <item m="1" x="114"/>
        <item m="1" x="115"/>
        <item m="1" x="116"/>
        <item m="1" x="117"/>
        <item m="1" x="118"/>
        <item m="1" x="119"/>
        <item m="1" x="122"/>
        <item m="1" x="121"/>
        <item m="1" x="112"/>
        <item m="1" x="113"/>
        <item m="1" x="120"/>
        <item m="1" x="88"/>
        <item m="1" x="29"/>
        <item m="1" x="30"/>
        <item m="1" x="31"/>
        <item m="1" x="34"/>
        <item m="1" x="35"/>
        <item m="1" x="36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x="1"/>
        <item m="1" x="75"/>
        <item m="1" x="76"/>
        <item m="1" x="77"/>
        <item m="1" x="78"/>
        <item m="1" x="79"/>
        <item m="1" x="80"/>
        <item m="1" x="81"/>
        <item m="1" x="82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</items>
    </pivotField>
  </pivotFields>
  <rowFields count="4">
    <field x="0"/>
    <field x="4"/>
    <field x="31"/>
    <field x="34"/>
  </rowFields>
  <rowItems count="37">
    <i>
      <x v="20"/>
      <x v="3"/>
      <x v="134"/>
      <x v="104"/>
    </i>
    <i>
      <x v="30"/>
      <x v="4"/>
      <x v="135"/>
      <x v="105"/>
    </i>
    <i>
      <x v="33"/>
      <x v="5"/>
      <x v="136"/>
      <x v="106"/>
    </i>
    <i>
      <x v="40"/>
      <x v="6"/>
      <x v="137"/>
      <x v="107"/>
    </i>
    <i>
      <x v="41"/>
      <x v="7"/>
      <x v="138"/>
      <x v="108"/>
    </i>
    <i>
      <x v="43"/>
      <x v="8"/>
      <x v="139"/>
      <x v="109"/>
    </i>
    <i>
      <x v="44"/>
      <x v="9"/>
      <x v="135"/>
      <x v="110"/>
    </i>
    <i>
      <x v="45"/>
      <x v="10"/>
      <x v="140"/>
      <x v="111"/>
    </i>
    <i>
      <x v="46"/>
      <x v="11"/>
      <x v="141"/>
      <x v="112"/>
    </i>
    <i>
      <x v="47"/>
      <x v="12"/>
      <x v="142"/>
      <x v="105"/>
    </i>
    <i>
      <x v="48"/>
      <x v="13"/>
      <x v="143"/>
      <x v="113"/>
    </i>
    <i>
      <x v="50"/>
      <x v="14"/>
      <x v="144"/>
      <x v="114"/>
    </i>
    <i>
      <x v="51"/>
      <x v="15"/>
      <x v="145"/>
      <x v="104"/>
    </i>
    <i>
      <x v="52"/>
      <x v="16"/>
      <x v="146"/>
      <x v="104"/>
    </i>
    <i r="3">
      <x v="115"/>
    </i>
    <i>
      <x v="53"/>
      <x v="15"/>
      <x v="146"/>
      <x v="116"/>
    </i>
    <i r="3">
      <x v="117"/>
    </i>
    <i>
      <x v="54"/>
      <x v="17"/>
      <x v="147"/>
      <x v="118"/>
    </i>
    <i>
      <x v="55"/>
      <x v="18"/>
      <x v="148"/>
      <x v="119"/>
    </i>
    <i>
      <x v="56"/>
      <x v="19"/>
      <x v="149"/>
      <x v="120"/>
    </i>
    <i>
      <x v="58"/>
      <x v="20"/>
      <x v="150"/>
      <x v="121"/>
    </i>
    <i>
      <x v="59"/>
      <x v="21"/>
      <x v="151"/>
      <x v="122"/>
    </i>
    <i>
      <x v="60"/>
      <x v="22"/>
      <x v="152"/>
      <x v="123"/>
    </i>
    <i>
      <x v="61"/>
      <x v="23"/>
      <x v="153"/>
      <x v="114"/>
    </i>
    <i>
      <x v="62"/>
      <x v="24"/>
      <x v="154"/>
      <x v="120"/>
    </i>
    <i>
      <x v="63"/>
      <x v="25"/>
      <x v="155"/>
      <x v="95"/>
    </i>
    <i r="3">
      <x v="124"/>
    </i>
    <i>
      <x v="64"/>
      <x v="26"/>
      <x v="136"/>
      <x v="125"/>
    </i>
    <i>
      <x v="65"/>
      <x v="27"/>
      <x v="156"/>
      <x v="126"/>
    </i>
    <i>
      <x v="66"/>
      <x v="28"/>
      <x v="157"/>
      <x v="109"/>
    </i>
    <i>
      <x v="67"/>
      <x v="29"/>
      <x v="158"/>
      <x v="127"/>
    </i>
    <i>
      <x v="68"/>
      <x/>
      <x v="159"/>
      <x v="128"/>
    </i>
    <i>
      <x v="69"/>
      <x v="30"/>
      <x v="160"/>
      <x v="129"/>
    </i>
    <i>
      <x v="70"/>
      <x v="31"/>
      <x v="134"/>
      <x v="130"/>
    </i>
    <i>
      <x v="71"/>
      <x v="2"/>
      <x v="133"/>
      <x v="2"/>
    </i>
    <i r="3">
      <x v="95"/>
    </i>
    <i t="grand">
      <x/>
    </i>
  </rowItems>
  <colItems count="1">
    <i/>
  </colItem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数据透视表3" cacheId="0" dataOnRows="1" autoFormatId="1" applyNumberFormats="0" applyBorderFormats="0" applyFontFormats="0" applyPatternFormats="0" applyAlignmentFormats="0" applyWidthHeightFormats="1" dataCaption="数据" updatedVersion="5" createdVersion="1" useAutoFormatting="1" indent="0" compactData="0" gridDropZones="1" showDrill="0">
  <location ref="K2:L36" firstHeaderRow="2" firstDataRow="2" firstDataCol="1"/>
  <pivotFields count="32">
    <pivotField compact="0" outline="0" subtotalTop="0" showAll="0" includeNewItemsInFilter="1">
      <items count="198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130"/>
        <item m="1" x="125"/>
        <item m="1" x="194"/>
        <item m="1" x="189"/>
        <item m="1" x="184"/>
        <item m="1" x="179"/>
        <item m="1" x="174"/>
        <item m="1" x="169"/>
        <item m="1" x="166"/>
        <item m="1" x="163"/>
        <item m="1" x="160"/>
        <item m="1" x="156"/>
        <item m="1" x="153"/>
        <item m="1" x="150"/>
        <item m="1" x="147"/>
        <item m="1" x="144"/>
        <item m="1" x="141"/>
        <item m="1" x="138"/>
        <item m="1" x="135"/>
        <item m="1" x="132"/>
        <item m="1" x="129"/>
        <item m="1" x="127"/>
        <item m="1" x="124"/>
        <item m="1" x="196"/>
        <item m="1" x="193"/>
        <item m="1" x="191"/>
        <item m="1" x="188"/>
        <item m="1" x="186"/>
        <item m="1" x="183"/>
        <item m="1" x="181"/>
        <item m="1" x="178"/>
        <item m="1" x="176"/>
        <item m="1" x="173"/>
        <item m="1" x="171"/>
        <item m="1" x="168"/>
        <item m="1" x="165"/>
        <item m="1" x="162"/>
        <item m="1" x="159"/>
        <item m="1" x="155"/>
        <item m="1" x="152"/>
        <item m="1" x="149"/>
        <item m="1" x="146"/>
        <item m="1" x="143"/>
        <item m="1" x="140"/>
        <item m="1" x="137"/>
        <item m="1" x="134"/>
        <item m="1" x="131"/>
        <item m="1" x="128"/>
        <item m="1" x="126"/>
        <item m="1" x="123"/>
        <item m="1" x="195"/>
        <item m="1" x="192"/>
        <item m="1" x="190"/>
        <item m="1" x="187"/>
        <item m="1" x="185"/>
        <item m="1" x="182"/>
        <item m="1" x="180"/>
        <item m="1" x="177"/>
        <item m="1" x="175"/>
        <item m="1" x="172"/>
        <item m="1" x="170"/>
        <item m="1" x="167"/>
        <item m="1" x="164"/>
        <item m="1" x="161"/>
        <item m="1" x="157"/>
        <item x="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x="2"/>
        <item m="1" x="61"/>
        <item m="1" x="62"/>
        <item x="3"/>
        <item m="1" x="63"/>
        <item m="1" x="64"/>
        <item m="1" x="65"/>
        <item m="1" x="66"/>
        <item m="1" x="67"/>
        <item m="1" x="68"/>
        <item x="4"/>
        <item x="5"/>
        <item m="1" x="69"/>
        <item x="6"/>
        <item x="7"/>
        <item x="8"/>
        <item x="9"/>
        <item x="10"/>
        <item x="11"/>
        <item m="1" x="70"/>
        <item x="12"/>
        <item x="13"/>
        <item x="14"/>
        <item x="15"/>
        <item x="16"/>
        <item x="17"/>
        <item x="18"/>
        <item m="1" x="71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72"/>
        <item m="1" x="158"/>
        <item m="1" x="154"/>
        <item m="1" x="151"/>
        <item m="1" x="148"/>
        <item m="1" x="145"/>
        <item m="1" x="142"/>
        <item m="1" x="139"/>
        <item m="1" x="136"/>
        <item m="1" x="133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x="0"/>
        <item t="default"/>
      </items>
    </pivotField>
    <pivotField compact="0" outline="0" subtotalTop="0" showAll="0" includeNewItemsInFilter="1">
      <items count="3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0"/>
        <item x="1"/>
        <item t="default"/>
      </items>
    </pivotField>
    <pivotField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>
      <items count="12">
        <item x="2"/>
        <item x="6"/>
        <item x="1"/>
        <item x="0"/>
        <item x="5"/>
        <item x="4"/>
        <item x="3"/>
        <item x="7"/>
        <item x="9"/>
        <item x="10"/>
        <item x="8"/>
        <item t="default"/>
      </items>
    </pivotField>
    <pivotField compact="0" outline="0" subtotalTop="0" showAll="0" includeNewItemsInFilter="1">
      <items count="33">
        <item m="1" x="31"/>
        <item x="0"/>
        <item x="24"/>
        <item x="2"/>
        <item x="4"/>
        <item x="7"/>
        <item x="9"/>
        <item x="17"/>
        <item x="10"/>
        <item x="26"/>
        <item x="5"/>
        <item x="8"/>
        <item x="28"/>
        <item x="25"/>
        <item x="22"/>
        <item x="19"/>
        <item x="18"/>
        <item x="20"/>
        <item x="30"/>
        <item x="23"/>
        <item x="11"/>
        <item x="29"/>
        <item x="12"/>
        <item x="21"/>
        <item x="14"/>
        <item x="27"/>
        <item x="15"/>
        <item x="13"/>
        <item x="16"/>
        <item x="3"/>
        <item x="1"/>
        <item x="6"/>
        <item t="default"/>
      </items>
    </pivotField>
    <pivotField compact="0" outline="0" subtotalTop="0" showAll="0" includeNewItemsInFilter="1">
      <items count="18">
        <item x="1"/>
        <item x="2"/>
        <item x="11"/>
        <item x="3"/>
        <item x="0"/>
        <item x="14"/>
        <item x="6"/>
        <item x="9"/>
        <item x="4"/>
        <item x="5"/>
        <item x="10"/>
        <item x="16"/>
        <item x="7"/>
        <item x="13"/>
        <item x="8"/>
        <item x="12"/>
        <item x="15"/>
        <item t="default"/>
      </items>
    </pivotField>
    <pivotField compact="0" outline="0" subtotalTop="0" showAll="0" includeNewItemsInFilter="1">
      <items count="53">
        <item x="25"/>
        <item x="6"/>
        <item x="46"/>
        <item x="45"/>
        <item x="3"/>
        <item x="43"/>
        <item x="47"/>
        <item x="23"/>
        <item x="5"/>
        <item x="29"/>
        <item x="32"/>
        <item x="8"/>
        <item x="18"/>
        <item x="22"/>
        <item x="37"/>
        <item x="44"/>
        <item x="15"/>
        <item x="7"/>
        <item x="26"/>
        <item x="11"/>
        <item x="48"/>
        <item x="1"/>
        <item x="38"/>
        <item x="14"/>
        <item x="12"/>
        <item x="19"/>
        <item x="35"/>
        <item x="27"/>
        <item x="30"/>
        <item x="41"/>
        <item x="51"/>
        <item x="49"/>
        <item x="33"/>
        <item x="40"/>
        <item x="9"/>
        <item x="42"/>
        <item x="28"/>
        <item x="16"/>
        <item x="50"/>
        <item x="24"/>
        <item x="20"/>
        <item x="31"/>
        <item x="36"/>
        <item x="39"/>
        <item x="21"/>
        <item x="13"/>
        <item x="10"/>
        <item x="17"/>
        <item x="34"/>
        <item x="2"/>
        <item x="4"/>
        <item x="0"/>
        <item t="default"/>
      </items>
    </pivotField>
    <pivotField compact="0" outline="0" subtotalTop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ubtotalTop="0" showAll="0" includeNewItemsInFilter="1">
      <items count="22">
        <item x="9"/>
        <item x="17"/>
        <item x="11"/>
        <item x="1"/>
        <item x="15"/>
        <item x="16"/>
        <item x="20"/>
        <item x="10"/>
        <item x="14"/>
        <item x="3"/>
        <item x="0"/>
        <item x="18"/>
        <item x="19"/>
        <item x="4"/>
        <item x="5"/>
        <item x="8"/>
        <item x="12"/>
        <item x="13"/>
        <item x="7"/>
        <item x="6"/>
        <item x="2"/>
        <item t="default"/>
      </items>
    </pivotField>
    <pivotField compact="0" outline="0" subtotalTop="0" showAll="0" includeNewItemsInFilter="1">
      <items count="9">
        <item x="6"/>
        <item x="3"/>
        <item x="2"/>
        <item x="4"/>
        <item x="7"/>
        <item x="1"/>
        <item x="5"/>
        <item x="0"/>
        <item t="default"/>
      </items>
    </pivotField>
    <pivotField axis="axisRow" compact="0" outline="0" subtotalTop="0" showAll="0" includeNewItemsInFilter="1">
      <items count="36">
        <item x="30"/>
        <item x="31"/>
        <item x="26"/>
        <item x="4"/>
        <item x="27"/>
        <item x="8"/>
        <item x="16"/>
        <item x="20"/>
        <item x="29"/>
        <item x="1"/>
        <item m="1" x="34"/>
        <item x="12"/>
        <item m="1" x="33"/>
        <item x="13"/>
        <item x="19"/>
        <item x="28"/>
        <item x="25"/>
        <item x="23"/>
        <item x="0"/>
        <item x="18"/>
        <item m="1" x="32"/>
        <item x="11"/>
        <item x="9"/>
        <item x="3"/>
        <item x="17"/>
        <item x="21"/>
        <item x="5"/>
        <item x="2"/>
        <item x="6"/>
        <item x="7"/>
        <item x="10"/>
        <item x="14"/>
        <item x="15"/>
        <item x="22"/>
        <item x="24"/>
        <item t="default"/>
      </items>
    </pivotField>
    <pivotField compact="0" outline="0" subtotalTop="0" showAll="0" includeNewItemsInFilter="1">
      <items count="246">
        <item m="1" x="115"/>
        <item m="1" x="126"/>
        <item m="1" x="224"/>
        <item m="1" x="239"/>
        <item m="1" x="142"/>
        <item m="1" x="27"/>
        <item m="1" x="51"/>
        <item m="1" x="120"/>
        <item m="1" x="76"/>
        <item m="1" x="175"/>
        <item m="1" x="212"/>
        <item m="1" x="123"/>
        <item m="1" x="197"/>
        <item m="1" x="56"/>
        <item m="1" x="193"/>
        <item m="1" x="161"/>
        <item m="1" x="196"/>
        <item m="1" x="92"/>
        <item m="1" x="100"/>
        <item m="1" x="105"/>
        <item m="1" x="241"/>
        <item m="1" x="203"/>
        <item m="1" x="109"/>
        <item m="1" x="101"/>
        <item m="1" x="153"/>
        <item m="1" x="114"/>
        <item m="1" x="66"/>
        <item m="1" x="154"/>
        <item m="1" x="45"/>
        <item m="1" x="228"/>
        <item m="1" x="223"/>
        <item m="1" x="222"/>
        <item x="11"/>
        <item m="1" x="119"/>
        <item m="1" x="117"/>
        <item m="1" x="226"/>
        <item m="1" x="35"/>
        <item m="1" x="57"/>
        <item m="1" x="179"/>
        <item m="1" x="171"/>
        <item m="1" x="107"/>
        <item m="1" x="214"/>
        <item m="1" x="122"/>
        <item m="1" x="158"/>
        <item m="1" x="70"/>
        <item m="1" x="91"/>
        <item x="16"/>
        <item m="1" x="201"/>
        <item m="1" x="124"/>
        <item m="1" x="178"/>
        <item m="1" x="69"/>
        <item m="1" x="77"/>
        <item m="1" x="127"/>
        <item m="1" x="60"/>
        <item m="1" x="97"/>
        <item m="1" x="64"/>
        <item m="1" x="63"/>
        <item m="1" x="99"/>
        <item m="1" x="23"/>
        <item m="1" x="28"/>
        <item m="1" x="30"/>
        <item m="1" x="139"/>
        <item m="1" x="33"/>
        <item m="1" x="132"/>
        <item x="6"/>
        <item m="1" x="131"/>
        <item m="1" x="78"/>
        <item m="1" x="87"/>
        <item m="1" x="38"/>
        <item m="1" x="170"/>
        <item m="1" x="216"/>
        <item m="1" x="86"/>
        <item m="1" x="134"/>
        <item m="1" x="67"/>
        <item m="1" x="102"/>
        <item m="1" x="40"/>
        <item m="1" x="103"/>
        <item m="1" x="176"/>
        <item m="1" x="108"/>
        <item m="1" x="42"/>
        <item m="1" x="152"/>
        <item m="1" x="43"/>
        <item m="1" x="118"/>
        <item m="1" x="48"/>
        <item m="1" x="218"/>
        <item m="1" x="26"/>
        <item m="1" x="61"/>
        <item m="1" x="111"/>
        <item m="1" x="110"/>
        <item m="1" x="81"/>
        <item m="1" x="150"/>
        <item m="1" x="209"/>
        <item m="1" x="235"/>
        <item m="1" x="198"/>
        <item m="1" x="53"/>
        <item m="1" x="50"/>
        <item m="1" x="227"/>
        <item m="1" x="225"/>
        <item m="1" x="220"/>
        <item m="1" x="190"/>
        <item x="10"/>
        <item m="1" x="129"/>
        <item m="1" x="206"/>
        <item m="1" x="208"/>
        <item m="1" x="141"/>
        <item m="1" x="31"/>
        <item m="1" x="136"/>
        <item m="1" x="213"/>
        <item m="1" x="163"/>
        <item m="1" x="133"/>
        <item x="4"/>
        <item m="1" x="182"/>
        <item m="1" x="172"/>
        <item m="1" x="155"/>
        <item m="1" x="89"/>
        <item x="7"/>
        <item m="1" x="242"/>
        <item m="1" x="211"/>
        <item m="1" x="84"/>
        <item m="1" x="184"/>
        <item m="1" x="59"/>
        <item m="1" x="174"/>
        <item m="1" x="93"/>
        <item m="1" x="229"/>
        <item m="1" x="200"/>
        <item x="1"/>
        <item m="1" x="121"/>
        <item m="1" x="221"/>
        <item m="1" x="219"/>
        <item m="1" x="146"/>
        <item m="1" x="192"/>
        <item m="1" x="217"/>
        <item m="1" x="177"/>
        <item m="1" x="55"/>
        <item x="14"/>
        <item m="1" x="21"/>
        <item m="1" x="168"/>
        <item m="1" x="54"/>
        <item x="12"/>
        <item x="18"/>
        <item m="1" x="187"/>
        <item m="1" x="244"/>
        <item m="1" x="106"/>
        <item m="1" x="116"/>
        <item m="1" x="24"/>
        <item m="1" x="195"/>
        <item m="1" x="29"/>
        <item m="1" x="137"/>
        <item m="1" x="140"/>
        <item m="1" x="234"/>
        <item m="1" x="88"/>
        <item m="1" x="37"/>
        <item m="1" x="185"/>
        <item x="5"/>
        <item m="1" x="230"/>
        <item m="1" x="94"/>
        <item m="1" x="199"/>
        <item m="1" x="204"/>
        <item m="1" x="186"/>
        <item m="1" x="156"/>
        <item m="1" x="39"/>
        <item m="1" x="125"/>
        <item m="1" x="194"/>
        <item m="1" x="165"/>
        <item m="1" x="85"/>
        <item m="1" x="47"/>
        <item m="1" x="167"/>
        <item m="1" x="180"/>
        <item m="1" x="135"/>
        <item m="1" x="41"/>
        <item m="1" x="104"/>
        <item m="1" x="202"/>
        <item x="20"/>
        <item m="1" x="238"/>
        <item m="1" x="44"/>
        <item m="1" x="130"/>
        <item m="1" x="233"/>
        <item m="1" x="162"/>
        <item m="1" x="166"/>
        <item m="1" x="188"/>
        <item m="1" x="215"/>
        <item m="1" x="113"/>
        <item m="1" x="34"/>
        <item m="1" x="46"/>
        <item m="1" x="149"/>
        <item m="1" x="157"/>
        <item m="1" x="80"/>
        <item m="1" x="183"/>
        <item m="1" x="62"/>
        <item m="1" x="112"/>
        <item m="1" x="98"/>
        <item m="1" x="159"/>
        <item m="1" x="79"/>
        <item m="1" x="22"/>
        <item m="1" x="83"/>
        <item m="1" x="82"/>
        <item m="1" x="148"/>
        <item m="1" x="143"/>
        <item m="1" x="164"/>
        <item m="1" x="160"/>
        <item m="1" x="52"/>
        <item m="1" x="49"/>
        <item m="1" x="236"/>
        <item m="1" x="95"/>
        <item m="1" x="232"/>
        <item m="1" x="181"/>
        <item m="1" x="191"/>
        <item x="9"/>
        <item x="17"/>
        <item x="19"/>
        <item m="1" x="207"/>
        <item m="1" x="138"/>
        <item m="1" x="68"/>
        <item m="1" x="205"/>
        <item m="1" x="32"/>
        <item m="1" x="243"/>
        <item m="1" x="240"/>
        <item m="1" x="25"/>
        <item m="1" x="169"/>
        <item x="3"/>
        <item m="1" x="231"/>
        <item m="1" x="73"/>
        <item m="1" x="36"/>
        <item m="1" x="74"/>
        <item m="1" x="173"/>
        <item m="1" x="72"/>
        <item m="1" x="147"/>
        <item m="1" x="90"/>
        <item x="8"/>
        <item m="1" x="210"/>
        <item m="1" x="144"/>
        <item m="1" x="151"/>
        <item m="1" x="96"/>
        <item m="1" x="58"/>
        <item x="0"/>
        <item m="1" x="71"/>
        <item m="1" x="145"/>
        <item m="1" x="189"/>
        <item m="1" x="128"/>
        <item x="15"/>
        <item m="1" x="65"/>
        <item x="13"/>
        <item m="1" x="75"/>
        <item m="1" x="237"/>
        <item x="2"/>
        <item t="default"/>
      </items>
    </pivotField>
    <pivotField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>
      <items count="103">
        <item x="4"/>
        <item x="61"/>
        <item x="65"/>
        <item x="35"/>
        <item x="58"/>
        <item x="44"/>
        <item x="41"/>
        <item x="50"/>
        <item x="60"/>
        <item x="21"/>
        <item x="28"/>
        <item x="43"/>
        <item x="69"/>
        <item x="92"/>
        <item x="81"/>
        <item x="33"/>
        <item x="86"/>
        <item x="57"/>
        <item x="54"/>
        <item x="95"/>
        <item x="88"/>
        <item x="38"/>
        <item x="32"/>
        <item x="53"/>
        <item x="66"/>
        <item x="47"/>
        <item x="83"/>
        <item x="51"/>
        <item x="97"/>
        <item x="31"/>
        <item x="100"/>
        <item x="49"/>
        <item x="1"/>
        <item x="56"/>
        <item x="94"/>
        <item x="98"/>
        <item x="29"/>
        <item x="17"/>
        <item x="71"/>
        <item x="68"/>
        <item x="62"/>
        <item x="91"/>
        <item x="75"/>
        <item x="19"/>
        <item x="7"/>
        <item x="37"/>
        <item x="46"/>
        <item x="16"/>
        <item x="78"/>
        <item x="89"/>
        <item x="84"/>
        <item x="20"/>
        <item x="18"/>
        <item x="15"/>
        <item x="22"/>
        <item x="80"/>
        <item x="8"/>
        <item x="74"/>
        <item x="40"/>
        <item x="76"/>
        <item x="23"/>
        <item x="52"/>
        <item x="34"/>
        <item x="9"/>
        <item x="30"/>
        <item x="6"/>
        <item x="99"/>
        <item x="90"/>
        <item x="72"/>
        <item x="10"/>
        <item x="24"/>
        <item x="85"/>
        <item x="42"/>
        <item x="45"/>
        <item x="39"/>
        <item x="0"/>
        <item x="59"/>
        <item x="93"/>
        <item x="70"/>
        <item x="73"/>
        <item x="82"/>
        <item x="3"/>
        <item x="5"/>
        <item x="96"/>
        <item x="55"/>
        <item x="36"/>
        <item x="67"/>
        <item x="87"/>
        <item x="63"/>
        <item x="77"/>
        <item x="48"/>
        <item x="101"/>
        <item x="79"/>
        <item x="26"/>
        <item x="25"/>
        <item x="12"/>
        <item x="64"/>
        <item x="14"/>
        <item x="11"/>
        <item x="13"/>
        <item x="27"/>
        <item x="2"/>
        <item t="default"/>
      </items>
    </pivotField>
    <pivotField compact="0" outline="0" subtotalTop="0" showAll="0" includeNewItemsInFilter="1">
      <items count="116">
        <item x="4"/>
        <item x="66"/>
        <item x="70"/>
        <item x="24"/>
        <item x="1"/>
        <item x="38"/>
        <item x="41"/>
        <item x="13"/>
        <item x="31"/>
        <item x="53"/>
        <item x="88"/>
        <item x="47"/>
        <item x="100"/>
        <item x="36"/>
        <item x="67"/>
        <item x="40"/>
        <item x="63"/>
        <item x="80"/>
        <item x="22"/>
        <item x="71"/>
        <item x="57"/>
        <item x="74"/>
        <item x="44"/>
        <item x="0"/>
        <item x="103"/>
        <item x="35"/>
        <item x="65"/>
        <item x="11"/>
        <item x="83"/>
        <item x="7"/>
        <item x="3"/>
        <item x="96"/>
        <item x="90"/>
        <item x="23"/>
        <item x="102"/>
        <item x="20"/>
        <item x="56"/>
        <item x="25"/>
        <item x="106"/>
        <item x="43"/>
        <item x="15"/>
        <item x="114"/>
        <item x="111"/>
        <item x="34"/>
        <item x="95"/>
        <item x="79"/>
        <item x="46"/>
        <item x="50"/>
        <item x="73"/>
        <item x="109"/>
        <item x="54"/>
        <item x="26"/>
        <item x="98"/>
        <item x="93"/>
        <item x="17"/>
        <item x="99"/>
        <item x="58"/>
        <item x="85"/>
        <item x="81"/>
        <item x="32"/>
        <item x="8"/>
        <item x="14"/>
        <item x="52"/>
        <item x="19"/>
        <item x="84"/>
        <item x="60"/>
        <item x="112"/>
        <item x="108"/>
        <item x="16"/>
        <item x="12"/>
        <item x="94"/>
        <item x="29"/>
        <item x="62"/>
        <item x="21"/>
        <item x="10"/>
        <item x="18"/>
        <item x="42"/>
        <item x="6"/>
        <item x="77"/>
        <item x="27"/>
        <item x="105"/>
        <item x="87"/>
        <item x="91"/>
        <item x="92"/>
        <item x="28"/>
        <item x="76"/>
        <item x="78"/>
        <item x="101"/>
        <item x="68"/>
        <item x="9"/>
        <item x="37"/>
        <item x="5"/>
        <item x="82"/>
        <item x="61"/>
        <item x="49"/>
        <item x="33"/>
        <item x="110"/>
        <item x="55"/>
        <item x="30"/>
        <item x="72"/>
        <item x="89"/>
        <item x="39"/>
        <item x="2"/>
        <item x="86"/>
        <item x="69"/>
        <item x="113"/>
        <item x="59"/>
        <item x="51"/>
        <item x="107"/>
        <item x="75"/>
        <item x="104"/>
        <item x="48"/>
        <item x="97"/>
        <item x="45"/>
        <item x="64"/>
        <item t="default"/>
      </items>
    </pivotField>
    <pivotField compact="0" outline="0" subtotalTop="0" showAll="0" includeNewItemsInFilter="1">
      <items count="67">
        <item x="43"/>
        <item x="45"/>
        <item x="30"/>
        <item x="27"/>
        <item x="40"/>
        <item x="26"/>
        <item x="35"/>
        <item x="24"/>
        <item x="31"/>
        <item x="23"/>
        <item x="38"/>
        <item x="15"/>
        <item x="13"/>
        <item x="28"/>
        <item x="63"/>
        <item x="61"/>
        <item x="1"/>
        <item x="0"/>
        <item x="7"/>
        <item x="3"/>
        <item x="8"/>
        <item x="18"/>
        <item x="6"/>
        <item x="14"/>
        <item x="9"/>
        <item x="46"/>
        <item x="32"/>
        <item x="16"/>
        <item x="44"/>
        <item x="50"/>
        <item x="54"/>
        <item x="51"/>
        <item x="19"/>
        <item x="22"/>
        <item x="53"/>
        <item x="20"/>
        <item x="5"/>
        <item x="57"/>
        <item x="10"/>
        <item x="21"/>
        <item x="11"/>
        <item x="41"/>
        <item x="29"/>
        <item x="25"/>
        <item x="39"/>
        <item x="17"/>
        <item x="59"/>
        <item x="34"/>
        <item x="42"/>
        <item x="33"/>
        <item x="64"/>
        <item x="12"/>
        <item x="37"/>
        <item x="60"/>
        <item x="48"/>
        <item x="49"/>
        <item x="56"/>
        <item x="62"/>
        <item x="47"/>
        <item x="58"/>
        <item x="52"/>
        <item x="65"/>
        <item x="55"/>
        <item x="36"/>
        <item x="2"/>
        <item x="4"/>
        <item t="default"/>
      </items>
    </pivotField>
    <pivotField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>
      <items count="114">
        <item x="28"/>
        <item x="26"/>
        <item x="93"/>
        <item x="91"/>
        <item x="8"/>
        <item x="11"/>
        <item x="7"/>
        <item x="27"/>
        <item x="12"/>
        <item x="10"/>
        <item x="6"/>
        <item x="90"/>
        <item x="92"/>
        <item x="9"/>
        <item x="5"/>
        <item x="64"/>
        <item x="13"/>
        <item x="14"/>
        <item x="15"/>
        <item x="68"/>
        <item x="65"/>
        <item x="67"/>
        <item x="20"/>
        <item x="22"/>
        <item x="24"/>
        <item x="18"/>
        <item x="21"/>
        <item x="1"/>
        <item x="0"/>
        <item x="25"/>
        <item x="3"/>
        <item x="19"/>
        <item x="16"/>
        <item x="66"/>
        <item x="23"/>
        <item x="98"/>
        <item x="100"/>
        <item x="97"/>
        <item x="17"/>
        <item x="2"/>
        <item x="99"/>
        <item x="45"/>
        <item x="47"/>
        <item x="36"/>
        <item x="33"/>
        <item x="78"/>
        <item x="32"/>
        <item x="75"/>
        <item x="30"/>
        <item x="37"/>
        <item x="81"/>
        <item x="29"/>
        <item x="38"/>
        <item x="112"/>
        <item x="109"/>
        <item x="77"/>
        <item x="71"/>
        <item x="34"/>
        <item x="107"/>
        <item x="79"/>
        <item x="82"/>
        <item x="110"/>
        <item x="41"/>
        <item x="59"/>
        <item x="44"/>
        <item x="69"/>
        <item x="39"/>
        <item x="50"/>
        <item x="42"/>
        <item x="55"/>
        <item x="48"/>
        <item x="54"/>
        <item x="63"/>
        <item x="52"/>
        <item x="58"/>
        <item x="61"/>
        <item x="51"/>
        <item x="96"/>
        <item x="106"/>
        <item x="56"/>
        <item x="104"/>
        <item x="94"/>
        <item x="85"/>
        <item x="86"/>
        <item x="74"/>
        <item x="83"/>
        <item x="88"/>
        <item x="35"/>
        <item x="31"/>
        <item x="72"/>
        <item x="46"/>
        <item x="76"/>
        <item x="40"/>
        <item x="80"/>
        <item x="108"/>
        <item x="89"/>
        <item x="60"/>
        <item x="70"/>
        <item x="43"/>
        <item x="111"/>
        <item x="103"/>
        <item x="53"/>
        <item x="49"/>
        <item x="101"/>
        <item x="62"/>
        <item x="57"/>
        <item x="84"/>
        <item x="105"/>
        <item x="73"/>
        <item x="87"/>
        <item x="95"/>
        <item x="102"/>
        <item x="4"/>
        <item t="default"/>
      </items>
    </pivotField>
    <pivotField compact="0" outline="0" subtotalTop="0" showAll="0" includeNewItemsInFilter="1">
      <items count="116">
        <item x="4"/>
        <item x="11"/>
        <item x="7"/>
        <item x="95"/>
        <item x="93"/>
        <item x="8"/>
        <item x="12"/>
        <item x="94"/>
        <item x="29"/>
        <item x="10"/>
        <item x="6"/>
        <item x="92"/>
        <item x="28"/>
        <item x="9"/>
        <item x="5"/>
        <item x="66"/>
        <item x="30"/>
        <item x="70"/>
        <item x="13"/>
        <item x="24"/>
        <item x="15"/>
        <item x="17"/>
        <item x="14"/>
        <item x="67"/>
        <item x="16"/>
        <item x="22"/>
        <item x="1"/>
        <item x="23"/>
        <item x="68"/>
        <item x="20"/>
        <item x="25"/>
        <item x="26"/>
        <item x="19"/>
        <item x="21"/>
        <item x="18"/>
        <item x="27"/>
        <item x="69"/>
        <item x="0"/>
        <item x="3"/>
        <item x="100"/>
        <item x="102"/>
        <item x="99"/>
        <item x="2"/>
        <item x="101"/>
        <item x="47"/>
        <item x="38"/>
        <item x="31"/>
        <item x="49"/>
        <item x="36"/>
        <item x="80"/>
        <item x="41"/>
        <item x="71"/>
        <item x="44"/>
        <item x="35"/>
        <item x="83"/>
        <item x="114"/>
        <item x="111"/>
        <item x="34"/>
        <item x="79"/>
        <item x="46"/>
        <item x="73"/>
        <item x="109"/>
        <item x="81"/>
        <item x="32"/>
        <item x="48"/>
        <item x="84"/>
        <item x="62"/>
        <item x="112"/>
        <item x="40"/>
        <item x="53"/>
        <item x="63"/>
        <item x="77"/>
        <item x="65"/>
        <item x="43"/>
        <item x="78"/>
        <item x="50"/>
        <item x="61"/>
        <item x="37"/>
        <item x="52"/>
        <item x="82"/>
        <item x="57"/>
        <item x="74"/>
        <item x="33"/>
        <item x="110"/>
        <item x="42"/>
        <item x="88"/>
        <item x="56"/>
        <item x="106"/>
        <item x="96"/>
        <item x="54"/>
        <item x="85"/>
        <item x="72"/>
        <item x="98"/>
        <item x="58"/>
        <item x="39"/>
        <item x="108"/>
        <item x="60"/>
        <item x="113"/>
        <item x="90"/>
        <item x="87"/>
        <item x="76"/>
        <item x="45"/>
        <item x="55"/>
        <item x="91"/>
        <item x="51"/>
        <item x="103"/>
        <item x="86"/>
        <item x="64"/>
        <item x="107"/>
        <item x="59"/>
        <item x="75"/>
        <item x="89"/>
        <item x="97"/>
        <item x="105"/>
        <item x="104"/>
        <item t="default"/>
      </items>
    </pivotField>
    <pivotField compact="0" outline="0" subtotalTop="0" showAll="0" includeNewItemsInFilter="1">
      <items count="7">
        <item x="3"/>
        <item x="2"/>
        <item x="1"/>
        <item x="5"/>
        <item x="4"/>
        <item x="0"/>
        <item t="default"/>
      </items>
    </pivotField>
    <pivotField compact="0" outline="0" subtotalTop="0" showAll="0" includeNewItemsInFilter="1">
      <items count="26">
        <item x="16"/>
        <item x="17"/>
        <item x="4"/>
        <item x="5"/>
        <item x="1"/>
        <item x="0"/>
        <item x="3"/>
        <item x="7"/>
        <item x="6"/>
        <item x="18"/>
        <item x="24"/>
        <item x="10"/>
        <item x="19"/>
        <item x="11"/>
        <item x="12"/>
        <item x="21"/>
        <item x="22"/>
        <item x="14"/>
        <item x="9"/>
        <item x="20"/>
        <item x="15"/>
        <item x="13"/>
        <item x="23"/>
        <item x="8"/>
        <item x="2"/>
        <item t="default"/>
      </items>
    </pivotField>
    <pivotField compact="0" outline="0" subtotalTop="0" showAll="0" includeNewItemsInFilter="1">
      <items count="118">
        <item x="13"/>
        <item x="22"/>
        <item x="70"/>
        <item x="66"/>
        <item x="21"/>
        <item x="67"/>
        <item x="20"/>
        <item x="111"/>
        <item x="1"/>
        <item x="0"/>
        <item x="3"/>
        <item x="28"/>
        <item x="26"/>
        <item x="96"/>
        <item x="94"/>
        <item x="8"/>
        <item x="11"/>
        <item x="7"/>
        <item x="27"/>
        <item x="12"/>
        <item x="10"/>
        <item x="6"/>
        <item x="93"/>
        <item x="95"/>
        <item x="9"/>
        <item x="5"/>
        <item x="14"/>
        <item x="15"/>
        <item x="69"/>
        <item x="24"/>
        <item x="18"/>
        <item x="25"/>
        <item x="19"/>
        <item x="16"/>
        <item x="68"/>
        <item x="23"/>
        <item x="101"/>
        <item x="103"/>
        <item x="100"/>
        <item x="17"/>
        <item x="2"/>
        <item x="102"/>
        <item x="81"/>
        <item x="30"/>
        <item x="110"/>
        <item x="38"/>
        <item x="77"/>
        <item x="43"/>
        <item x="33"/>
        <item x="46"/>
        <item x="31"/>
        <item x="35"/>
        <item x="45"/>
        <item x="48"/>
        <item x="37"/>
        <item x="34"/>
        <item x="29"/>
        <item x="80"/>
        <item x="114"/>
        <item x="83"/>
        <item x="39"/>
        <item x="116"/>
        <item x="113"/>
        <item x="79"/>
        <item x="73"/>
        <item x="84"/>
        <item x="42"/>
        <item x="60"/>
        <item x="61"/>
        <item x="71"/>
        <item x="40"/>
        <item x="51"/>
        <item x="58"/>
        <item x="56"/>
        <item x="49"/>
        <item x="55"/>
        <item x="65"/>
        <item x="53"/>
        <item x="63"/>
        <item x="52"/>
        <item x="99"/>
        <item x="89"/>
        <item x="88"/>
        <item x="91"/>
        <item x="109"/>
        <item x="57"/>
        <item x="107"/>
        <item x="97"/>
        <item x="87"/>
        <item x="76"/>
        <item x="85"/>
        <item x="36"/>
        <item x="32"/>
        <item x="74"/>
        <item x="47"/>
        <item x="78"/>
        <item x="92"/>
        <item x="41"/>
        <item x="82"/>
        <item x="112"/>
        <item x="62"/>
        <item x="72"/>
        <item x="44"/>
        <item x="115"/>
        <item x="106"/>
        <item x="54"/>
        <item x="50"/>
        <item x="104"/>
        <item x="64"/>
        <item x="59"/>
        <item x="86"/>
        <item x="108"/>
        <item x="75"/>
        <item x="90"/>
        <item x="98"/>
        <item x="105"/>
        <item x="4"/>
        <item t="default"/>
      </items>
    </pivotField>
    <pivotField compact="0" outline="0" subtotalTop="0" showAll="0" includeNewItemsInFilter="1">
      <items count="119">
        <item x="13"/>
        <item x="23"/>
        <item x="22"/>
        <item x="69"/>
        <item x="72"/>
        <item x="24"/>
        <item x="68"/>
        <item x="0"/>
        <item x="3"/>
        <item x="112"/>
        <item x="1"/>
        <item x="11"/>
        <item x="7"/>
        <item x="97"/>
        <item x="95"/>
        <item x="8"/>
        <item x="12"/>
        <item x="96"/>
        <item x="29"/>
        <item x="10"/>
        <item x="6"/>
        <item x="94"/>
        <item x="28"/>
        <item x="9"/>
        <item x="5"/>
        <item x="30"/>
        <item x="15"/>
        <item x="17"/>
        <item x="14"/>
        <item x="16"/>
        <item x="70"/>
        <item x="20"/>
        <item x="25"/>
        <item x="26"/>
        <item x="19"/>
        <item x="21"/>
        <item x="18"/>
        <item x="27"/>
        <item x="71"/>
        <item x="102"/>
        <item x="104"/>
        <item x="101"/>
        <item x="2"/>
        <item x="103"/>
        <item x="32"/>
        <item x="83"/>
        <item x="45"/>
        <item x="48"/>
        <item x="111"/>
        <item x="37"/>
        <item x="47"/>
        <item x="31"/>
        <item x="39"/>
        <item x="35"/>
        <item x="79"/>
        <item x="33"/>
        <item x="50"/>
        <item x="82"/>
        <item x="42"/>
        <item x="73"/>
        <item x="115"/>
        <item x="36"/>
        <item x="85"/>
        <item x="40"/>
        <item x="117"/>
        <item x="114"/>
        <item x="81"/>
        <item x="75"/>
        <item x="49"/>
        <item x="86"/>
        <item x="64"/>
        <item x="41"/>
        <item x="54"/>
        <item x="65"/>
        <item x="60"/>
        <item x="67"/>
        <item x="44"/>
        <item x="80"/>
        <item x="62"/>
        <item x="90"/>
        <item x="51"/>
        <item x="63"/>
        <item x="38"/>
        <item x="76"/>
        <item x="53"/>
        <item x="84"/>
        <item x="58"/>
        <item x="34"/>
        <item x="113"/>
        <item x="43"/>
        <item x="57"/>
        <item x="108"/>
        <item x="98"/>
        <item x="55"/>
        <item x="92"/>
        <item x="87"/>
        <item x="74"/>
        <item x="59"/>
        <item x="110"/>
        <item x="116"/>
        <item x="89"/>
        <item x="78"/>
        <item x="46"/>
        <item x="93"/>
        <item x="56"/>
        <item x="52"/>
        <item x="105"/>
        <item x="88"/>
        <item x="66"/>
        <item x="109"/>
        <item x="61"/>
        <item x="77"/>
        <item x="91"/>
        <item x="99"/>
        <item x="107"/>
        <item x="106"/>
        <item x="100"/>
        <item x="4"/>
        <item t="default"/>
      </items>
    </pivotField>
    <pivotField compact="0" outline="0" subtotalTop="0" showAll="0" includeNewItemsInFilter="1">
      <items count="51">
        <item x="18"/>
        <item x="25"/>
        <item x="41"/>
        <item x="7"/>
        <item x="0"/>
        <item x="16"/>
        <item x="8"/>
        <item x="46"/>
        <item x="6"/>
        <item x="17"/>
        <item x="4"/>
        <item x="20"/>
        <item x="32"/>
        <item x="12"/>
        <item x="26"/>
        <item x="35"/>
        <item x="11"/>
        <item x="5"/>
        <item x="44"/>
        <item x="13"/>
        <item x="33"/>
        <item x="1"/>
        <item x="49"/>
        <item x="9"/>
        <item x="39"/>
        <item x="30"/>
        <item x="47"/>
        <item x="24"/>
        <item x="22"/>
        <item x="48"/>
        <item x="42"/>
        <item x="19"/>
        <item x="38"/>
        <item x="29"/>
        <item x="2"/>
        <item x="27"/>
        <item x="34"/>
        <item x="21"/>
        <item x="23"/>
        <item x="45"/>
        <item x="36"/>
        <item x="28"/>
        <item x="14"/>
        <item x="43"/>
        <item x="15"/>
        <item x="40"/>
        <item x="31"/>
        <item x="10"/>
        <item x="37"/>
        <item x="3"/>
        <item t="default"/>
      </items>
    </pivotField>
    <pivotField compact="0" outline="0" subtotalTop="0" showAll="0" includeNewItemsInFilter="1">
      <items count="4">
        <item x="0"/>
        <item x="2"/>
        <item x="1"/>
        <item t="default"/>
      </items>
    </pivotField>
    <pivotField compact="0" outline="0" subtotalTop="0" showAll="0" includeNewItemsInFilter="1">
      <items count="99">
        <item x="4"/>
        <item x="57"/>
        <item x="34"/>
        <item x="61"/>
        <item x="37"/>
        <item x="54"/>
        <item x="33"/>
        <item x="45"/>
        <item x="31"/>
        <item x="44"/>
        <item x="30"/>
        <item x="49"/>
        <item x="85"/>
        <item x="52"/>
        <item x="38"/>
        <item x="39"/>
        <item x="15"/>
        <item x="50"/>
        <item x="16"/>
        <item x="92"/>
        <item x="8"/>
        <item x="14"/>
        <item x="47"/>
        <item x="21"/>
        <item x="1"/>
        <item x="7"/>
        <item x="35"/>
        <item x="10"/>
        <item x="0"/>
        <item x="90"/>
        <item x="19"/>
        <item x="9"/>
        <item x="3"/>
        <item x="42"/>
        <item x="86"/>
        <item x="6"/>
        <item x="23"/>
        <item x="40"/>
        <item x="13"/>
        <item x="25"/>
        <item x="88"/>
        <item x="58"/>
        <item x="97"/>
        <item x="20"/>
        <item x="60"/>
        <item x="79"/>
        <item x="11"/>
        <item x="22"/>
        <item x="5"/>
        <item x="81"/>
        <item x="95"/>
        <item x="93"/>
        <item x="67"/>
        <item x="12"/>
        <item x="29"/>
        <item x="64"/>
        <item x="26"/>
        <item x="27"/>
        <item x="83"/>
        <item x="17"/>
        <item x="74"/>
        <item x="71"/>
        <item x="65"/>
        <item x="28"/>
        <item x="62"/>
        <item x="68"/>
        <item x="78"/>
        <item x="82"/>
        <item x="76"/>
        <item x="72"/>
        <item x="75"/>
        <item x="70"/>
        <item x="32"/>
        <item x="55"/>
        <item x="36"/>
        <item x="51"/>
        <item x="41"/>
        <item x="87"/>
        <item x="43"/>
        <item x="24"/>
        <item x="53"/>
        <item x="56"/>
        <item x="59"/>
        <item x="48"/>
        <item x="18"/>
        <item x="89"/>
        <item x="91"/>
        <item x="46"/>
        <item x="84"/>
        <item x="94"/>
        <item x="66"/>
        <item x="80"/>
        <item x="63"/>
        <item x="73"/>
        <item x="69"/>
        <item x="96"/>
        <item x="2"/>
        <item x="77"/>
        <item t="default"/>
      </items>
    </pivotField>
    <pivotField compact="0" outline="0" subtotalTop="0" showAll="0" includeNewItemsInFilter="1">
      <items count="40">
        <item x="8"/>
        <item x="31"/>
        <item x="32"/>
        <item x="3"/>
        <item x="2"/>
        <item x="5"/>
        <item x="4"/>
        <item x="19"/>
        <item x="7"/>
        <item x="6"/>
        <item x="0"/>
        <item x="34"/>
        <item x="25"/>
        <item x="26"/>
        <item x="13"/>
        <item x="21"/>
        <item x="20"/>
        <item x="37"/>
        <item x="38"/>
        <item x="11"/>
        <item x="10"/>
        <item x="9"/>
        <item x="27"/>
        <item x="17"/>
        <item x="14"/>
        <item x="12"/>
        <item x="22"/>
        <item x="24"/>
        <item x="23"/>
        <item x="29"/>
        <item x="30"/>
        <item x="28"/>
        <item x="15"/>
        <item x="36"/>
        <item x="18"/>
        <item x="33"/>
        <item x="16"/>
        <item x="35"/>
        <item x="1"/>
        <item t="default"/>
      </items>
    </pivotField>
    <pivotField compact="0" outline="0" subtotalTop="0" showAll="0" includeNewItemsInFilter="1">
      <items count="2">
        <item x="0"/>
        <item t="default"/>
      </items>
    </pivotField>
    <pivotField dataField="1" compact="0" outline="0" subtotalTop="0" showAll="0" includeNewItemsInFilter="1">
      <items count="5907">
        <item x="4"/>
        <item m="1" x="5869"/>
        <item m="1" x="5862"/>
        <item m="1" x="2340"/>
        <item m="1" x="2471"/>
        <item m="1" x="4631"/>
        <item m="1" x="3098"/>
        <item m="1" x="1847"/>
        <item m="1" x="1500"/>
        <item m="1" x="2478"/>
        <item m="1" x="2748"/>
        <item m="1" x="2470"/>
        <item m="1" x="1652"/>
        <item m="1" x="1690"/>
        <item m="1" x="2465"/>
        <item m="1" x="1356"/>
        <item m="1" x="2505"/>
        <item m="1" x="2001"/>
        <item m="1" x="2134"/>
        <item m="1" x="1710"/>
        <item m="1" x="1498"/>
        <item m="1" x="1905"/>
        <item m="1" x="1273"/>
        <item m="1" x="1051"/>
        <item m="1" x="2069"/>
        <item m="1" x="2746"/>
        <item m="1" x="2734"/>
        <item m="1" x="1499"/>
        <item m="1" x="446"/>
        <item m="1" x="2098"/>
        <item m="1" x="1742"/>
        <item m="1" x="2747"/>
        <item m="1" x="1793"/>
        <item m="1" x="1043"/>
        <item m="1" x="543"/>
        <item m="1" x="1908"/>
        <item m="1" x="2374"/>
        <item m="1" x="2386"/>
        <item m="1" x="2964"/>
        <item m="1" x="1688"/>
        <item m="1" x="1846"/>
        <item m="1" x="2650"/>
        <item m="1" x="1023"/>
        <item m="1" x="669"/>
        <item m="1" x="2455"/>
        <item m="1" x="899"/>
        <item m="1" x="3285"/>
        <item m="1" x="2886"/>
        <item m="1" x="2225"/>
        <item m="1" x="2191"/>
        <item m="1" x="2176"/>
        <item m="1" x="2226"/>
        <item m="1" x="2022"/>
        <item m="1" x="2192"/>
        <item m="1" x="1598"/>
        <item m="1" x="2177"/>
        <item m="1" x="2291"/>
        <item m="1" x="2434"/>
        <item m="1" x="5902"/>
        <item m="1" x="2286"/>
        <item m="1" x="2732"/>
        <item m="1" x="2127"/>
        <item m="1" x="2260"/>
        <item m="1" x="1074"/>
        <item m="1" x="1629"/>
        <item m="1" x="3183"/>
        <item m="1" x="2128"/>
        <item m="1" x="2087"/>
        <item m="1" x="4811"/>
        <item m="1" x="5900"/>
        <item m="1" x="4613"/>
        <item m="1" x="2137"/>
        <item m="1" x="3483"/>
        <item m="1" x="2967"/>
        <item m="1" x="1701"/>
        <item m="1" x="1443"/>
        <item m="1" x="2853"/>
        <item m="1" x="3600"/>
        <item m="1" x="3559"/>
        <item m="1" x="3072"/>
        <item m="1" x="3596"/>
        <item m="1" x="1387"/>
        <item m="1" x="3836"/>
        <item m="1" x="1601"/>
        <item m="1" x="3092"/>
        <item m="1" x="2901"/>
        <item m="1" x="1722"/>
        <item m="1" x="3005"/>
        <item m="1" x="5337"/>
        <item m="1" x="3289"/>
        <item m="1" x="3420"/>
        <item m="1" x="4618"/>
        <item m="1" x="2244"/>
        <item m="1" x="5624"/>
        <item m="1" x="706"/>
        <item m="1" x="2025"/>
        <item m="1" x="2091"/>
        <item m="1" x="3831"/>
        <item m="1" x="1893"/>
        <item m="1" x="1796"/>
        <item m="1" x="1679"/>
        <item m="1" x="709"/>
        <item m="1" x="1581"/>
        <item m="1" x="823"/>
        <item m="1" x="1996"/>
        <item m="1" x="4538"/>
        <item m="1" x="2921"/>
        <item m="1" x="1655"/>
        <item m="1" x="3174"/>
        <item m="1" x="4279"/>
        <item m="1" x="3155"/>
        <item m="1" x="807"/>
        <item m="1" x="2068"/>
        <item m="1" x="2468"/>
        <item m="1" x="2147"/>
        <item m="1" x="5299"/>
        <item m="1" x="4569"/>
        <item m="1" x="2514"/>
        <item m="1" x="470"/>
        <item m="1" x="134"/>
        <item m="1" x="2627"/>
        <item m="1" x="825"/>
        <item m="1" x="2520"/>
        <item m="1" x="546"/>
        <item m="1" x="4408"/>
        <item m="1" x="1907"/>
        <item m="1" x="671"/>
        <item m="1" x="2211"/>
        <item m="1" x="2435"/>
        <item m="1" x="5786"/>
        <item m="1" x="2232"/>
        <item m="1" x="1717"/>
        <item m="1" x="2427"/>
        <item m="1" x="1082"/>
        <item m="1" x="984"/>
        <item m="1" x="1344"/>
        <item m="1" x="5349"/>
        <item m="1" x="3519"/>
        <item m="1" x="5496"/>
        <item m="1" x="2190"/>
        <item m="1" x="2221"/>
        <item m="1" x="1781"/>
        <item m="1" x="2519"/>
        <item m="1" x="4654"/>
        <item m="1" x="3252"/>
        <item m="1" x="5433"/>
        <item m="1" x="2671"/>
        <item m="1" x="2418"/>
        <item m="1" x="5233"/>
        <item m="1" x="3106"/>
        <item m="1" x="5247"/>
        <item m="1" x="684"/>
        <item m="1" x="2749"/>
        <item m="1" x="559"/>
        <item m="1" x="5771"/>
        <item m="1" x="1817"/>
        <item m="1" x="937"/>
        <item m="1" x="4651"/>
        <item m="1" x="1755"/>
        <item m="1" x="4872"/>
        <item m="1" x="600"/>
        <item m="1" x="5157"/>
        <item m="1" x="2751"/>
        <item m="1" x="811"/>
        <item m="1" x="3400"/>
        <item m="1" x="3437"/>
        <item m="1" x="5317"/>
        <item m="1" x="2186"/>
        <item m="1" x="3412"/>
        <item m="1" x="135"/>
        <item m="1" x="3844"/>
        <item m="1" x="3046"/>
        <item m="1" x="3486"/>
        <item m="1" x="2926"/>
        <item m="1" x="2795"/>
        <item m="1" x="1794"/>
        <item m="1" x="3362"/>
        <item m="1" x="4815"/>
        <item m="1" x="3370"/>
        <item m="1" x="2107"/>
        <item m="1" x="626"/>
        <item m="1" x="3956"/>
        <item m="1" x="2388"/>
        <item m="1" x="598"/>
        <item m="1" x="2501"/>
        <item m="1" x="1751"/>
        <item m="1" x="4537"/>
        <item m="1" x="5469"/>
        <item m="1" x="1182"/>
        <item m="1" x="4760"/>
        <item m="1" x="2264"/>
        <item m="1" x="371"/>
        <item m="1" x="4568"/>
        <item m="1" x="2554"/>
        <item m="1" x="2341"/>
        <item m="1" x="1216"/>
        <item m="1" x="4678"/>
        <item m="1" x="2837"/>
        <item m="1" x="2021"/>
        <item m="1" x="4366"/>
        <item m="1" x="2262"/>
        <item m="1" x="286"/>
        <item m="1" x="1371"/>
        <item m="1" x="2919"/>
        <item m="1" x="797"/>
        <item m="1" x="1725"/>
        <item m="1" x="4784"/>
        <item m="1" x="5874"/>
        <item m="1" x="853"/>
        <item m="1" x="1899"/>
        <item m="1" x="1413"/>
        <item m="1" x="2209"/>
        <item m="1" x="613"/>
        <item m="1" x="5805"/>
        <item m="1" x="4653"/>
        <item m="1" x="3426"/>
        <item m="1" x="2978"/>
        <item m="1" x="4745"/>
        <item m="1" x="4856"/>
        <item m="1" x="1445"/>
        <item m="1" x="856"/>
        <item m="1" x="2135"/>
        <item m="1" x="2581"/>
        <item m="1" x="4146"/>
        <item m="1" x="2681"/>
        <item m="1" x="4060"/>
        <item m="1" x="1076"/>
        <item m="1" x="506"/>
        <item m="1" x="2205"/>
        <item m="1" x="1729"/>
        <item m="1" x="1328"/>
        <item m="1" x="3443"/>
        <item m="1" x="1485"/>
        <item m="1" x="363"/>
        <item m="1" x="4191"/>
        <item m="1" x="5768"/>
        <item m="1" x="2099"/>
        <item m="1" x="2625"/>
        <item m="1" x="2332"/>
        <item m="1" x="2323"/>
        <item m="1" x="4464"/>
        <item m="1" x="2504"/>
        <item m="1" x="3634"/>
        <item m="1" x="1774"/>
        <item m="1" x="5195"/>
        <item m="1" x="3360"/>
        <item m="1" x="4783"/>
        <item m="1" x="3286"/>
        <item m="1" x="895"/>
        <item m="1" x="3050"/>
        <item m="1" x="2100"/>
        <item m="1" x="5388"/>
        <item m="1" x="593"/>
        <item m="1" x="5867"/>
        <item m="1" x="3118"/>
        <item m="1" x="3986"/>
        <item m="1" x="2074"/>
        <item m="1" x="1207"/>
        <item m="1" x="4615"/>
        <item m="1" x="2070"/>
        <item m="1" x="5181"/>
        <item m="1" x="1357"/>
        <item m="1" x="1280"/>
        <item m="1" x="5161"/>
        <item m="1" x="2586"/>
        <item m="1" x="2535"/>
        <item m="1" x="3563"/>
        <item m="1" x="5413"/>
        <item m="1" x="4864"/>
        <item m="1" x="4129"/>
        <item m="1" x="2695"/>
        <item m="1" x="4716"/>
        <item m="1" x="2931"/>
        <item m="1" x="3077"/>
        <item m="1" x="3846"/>
        <item m="1" x="458"/>
        <item m="1" x="3431"/>
        <item m="1" x="1174"/>
        <item m="1" x="4772"/>
        <item m="1" x="3003"/>
        <item m="1" x="3152"/>
        <item m="1" x="2023"/>
        <item m="1" x="5614"/>
        <item m="1" x="3052"/>
        <item m="1" x="2536"/>
        <item m="1" x="3851"/>
        <item m="1" x="4558"/>
        <item m="1" x="2148"/>
        <item m="1" x="5792"/>
        <item m="1" x="2175"/>
        <item m="1" x="5734"/>
        <item m="1" x="4293"/>
        <item m="1" x="2881"/>
        <item m="1" x="1274"/>
        <item m="1" x="4959"/>
        <item m="1" x="1044"/>
        <item m="1" x="516"/>
        <item m="1" x="3659"/>
        <item m="1" x="4192"/>
        <item m="1" x="4539"/>
        <item m="1" x="3055"/>
        <item m="1" x="4508"/>
        <item m="1" x="5040"/>
        <item m="1" x="455"/>
        <item m="1" x="796"/>
        <item m="1" x="3090"/>
        <item m="1" x="4493"/>
        <item m="1" x="3001"/>
        <item m="1" x="4714"/>
        <item m="1" x="5583"/>
        <item m="1" x="4563"/>
        <item m="1" x="1180"/>
        <item m="1" x="5710"/>
        <item m="1" x="450"/>
        <item m="1" x="3356"/>
        <item m="1" x="2993"/>
        <item m="1" x="1099"/>
        <item m="1" x="5623"/>
        <item m="1" x="5845"/>
        <item m="1" x="3506"/>
        <item m="1" x="2655"/>
        <item m="1" x="4128"/>
        <item m="1" x="3267"/>
        <item m="1" x="4936"/>
        <item m="1" x="1343"/>
        <item m="1" x="453"/>
        <item m="1" x="4582"/>
        <item m="1" x="3663"/>
        <item m="1" x="2818"/>
        <item m="1" x="3288"/>
        <item m="1" x="4928"/>
        <item m="1" x="3577"/>
        <item m="1" x="1214"/>
        <item m="1" x="4661"/>
        <item m="1" x="2688"/>
        <item m="1" x="2527"/>
        <item m="1" x="3605"/>
        <item m="1" x="933"/>
        <item m="1" x="2976"/>
        <item m="1" x="5243"/>
        <item m="1" x="5031"/>
        <item m="1" x="4062"/>
        <item m="1" x="4510"/>
        <item m="1" x="2771"/>
        <item m="1" x="5232"/>
        <item m="1" x="4373"/>
        <item m="1" x="4902"/>
        <item m="1" x="679"/>
        <item m="1" x="2780"/>
        <item m="1" x="1849"/>
        <item m="1" x="4124"/>
        <item m="1" x="612"/>
        <item m="1" x="3867"/>
        <item m="1" x="2075"/>
        <item m="1" x="5283"/>
        <item m="1" x="5185"/>
        <item m="1" x="2436"/>
        <item m="1" x="5726"/>
        <item m="1" x="362"/>
        <item m="1" x="2029"/>
        <item m="1" x="2526"/>
        <item m="1" x="1891"/>
        <item m="1" x="3521"/>
        <item m="1" x="1828"/>
        <item m="1" x="5156"/>
        <item m="1" x="5525"/>
        <item m="1" x="3852"/>
        <item m="1" x="2257"/>
        <item m="1" x="2457"/>
        <item m="1" x="4630"/>
        <item m="1" x="3282"/>
        <item m="1" x="3899"/>
        <item m="1" x="3346"/>
        <item m="1" x="1768"/>
        <item m="1" x="1019"/>
        <item m="1" x="3297"/>
        <item m="1" x="2813"/>
        <item m="1" x="1561"/>
        <item m="1" x="3843"/>
        <item m="1" x="3805"/>
        <item m="1" x="3439"/>
        <item m="1" x="4964"/>
        <item m="1" x="901"/>
        <item m="1" x="4621"/>
        <item m="1" x="1206"/>
        <item m="1" x="5116"/>
        <item m="1" x="1138"/>
        <item m="1" x="3827"/>
        <item m="1" x="2709"/>
        <item m="1" x="1325"/>
        <item m="1" x="5815"/>
        <item m="1" x="3969"/>
        <item m="1" x="2144"/>
        <item m="1" x="2823"/>
        <item m="1" x="3395"/>
        <item m="1" x="5450"/>
        <item m="1" x="5579"/>
        <item m="1" x="5141"/>
        <item m="1" x="365"/>
        <item m="1" x="2309"/>
        <item m="1" x="3056"/>
        <item m="1" x="2315"/>
        <item x="64"/>
        <item m="1" x="3440"/>
        <item m="1" x="5524"/>
        <item m="1" x="5776"/>
        <item m="1" x="5356"/>
        <item m="1" x="556"/>
        <item m="1" x="794"/>
        <item m="1" x="1599"/>
        <item x="41"/>
        <item m="1" x="4254"/>
        <item m="1" x="2302"/>
        <item m="1" x="5811"/>
        <item m="1" x="544"/>
        <item m="1" x="467"/>
        <item m="1" x="2618"/>
        <item m="1" x="2437"/>
        <item m="1" x="2143"/>
        <item m="1" x="4140"/>
        <item m="1" x="3441"/>
        <item m="1" x="1861"/>
        <item m="1" x="4674"/>
        <item m="1" x="1471"/>
        <item m="1" x="2004"/>
        <item m="1" x="2474"/>
        <item m="1" x="635"/>
        <item m="1" x="5309"/>
        <item m="1" x="1966"/>
        <item m="1" x="2979"/>
        <item m="1" x="2387"/>
        <item m="1" x="5358"/>
        <item m="1" x="1720"/>
        <item m="1" x="917"/>
        <item m="1" x="5560"/>
        <item m="1" x="2033"/>
        <item m="1" x="4656"/>
        <item m="1" x="936"/>
        <item m="1" x="107"/>
        <item m="1" x="2094"/>
        <item m="1" x="2479"/>
        <item m="1" x="3339"/>
        <item m="1" x="1032"/>
        <item m="1" x="915"/>
        <item m="1" x="137"/>
        <item m="1" x="691"/>
        <item m="1" x="4738"/>
        <item m="1" x="1993"/>
        <item m="1" x="3181"/>
        <item m="1" x="503"/>
        <item m="1" x="3578"/>
        <item m="1" x="5198"/>
        <item m="1" x="3870"/>
        <item m="1" x="504"/>
        <item m="1" x="3364"/>
        <item m="1" x="1446"/>
        <item m="1" x="4365"/>
        <item m="1" x="2254"/>
        <item m="1" x="2472"/>
        <item m="1" x="1752"/>
        <item m="1" x="4989"/>
        <item m="1" x="2992"/>
        <item m="1" x="681"/>
        <item m="1" x="2088"/>
        <item m="1" x="4588"/>
        <item m="1" x="4795"/>
        <item m="1" x="2249"/>
        <item m="1" x="5145"/>
        <item m="1" x="1841"/>
        <item m="1" x="3307"/>
        <item m="1" x="113"/>
        <item m="1" x="1931"/>
        <item m="1" x="3630"/>
        <item m="1" x="2756"/>
        <item m="1" x="2552"/>
        <item m="1" x="3117"/>
        <item m="1" x="4950"/>
        <item m="1" x="4142"/>
        <item m="1" x="1336"/>
        <item m="1" x="5360"/>
        <item m="1" x="2611"/>
        <item m="1" x="3145"/>
        <item m="1" x="3067"/>
        <item m="1" x="1142"/>
        <item m="1" x="5569"/>
        <item m="1" x="3278"/>
        <item x="57"/>
        <item m="1" x="3733"/>
        <item m="1" x="1410"/>
        <item m="1" x="2848"/>
        <item m="1" x="122"/>
        <item m="1" x="5601"/>
        <item m="1" x="3066"/>
        <item m="1" x="1753"/>
        <item m="1" x="4725"/>
        <item m="1" x="1853"/>
        <item m="1" x="1209"/>
        <item m="1" x="1337"/>
        <item m="1" x="4506"/>
        <item m="1" x="1042"/>
        <item m="1" x="1398"/>
        <item m="1" x="5097"/>
        <item m="1" x="1631"/>
        <item m="1" x="1676"/>
        <item m="1" x="2735"/>
        <item m="1" x="3047"/>
        <item m="1" x="1862"/>
        <item m="1" x="5887"/>
        <item m="1" x="3142"/>
        <item m="1" x="2793"/>
        <item m="1" x="3423"/>
        <item m="1" x="2038"/>
        <item m="1" x="2393"/>
        <item m="1" x="808"/>
        <item m="1" x="3579"/>
        <item m="1" x="3144"/>
        <item m="1" x="603"/>
        <item m="1" x="2187"/>
        <item m="1" x="704"/>
        <item m="1" x="5476"/>
        <item m="1" x="3780"/>
        <item m="1" x="3065"/>
        <item m="1" x="594"/>
        <item m="1" x="5351"/>
        <item m="1" x="3365"/>
        <item m="1" x="3076"/>
        <item x="25"/>
        <item m="1" x="4235"/>
        <item m="1" x="1518"/>
        <item m="1" x="1848"/>
        <item m="1" x="1719"/>
        <item m="1" x="3853"/>
        <item m="1" x="1882"/>
        <item m="1" x="1839"/>
        <item m="1" x="4067"/>
        <item m="1" x="3731"/>
        <item m="1" x="718"/>
        <item m="1" x="4589"/>
        <item m="1" x="2846"/>
        <item m="1" x="208"/>
        <item m="1" x="5357"/>
        <item m="1" x="391"/>
        <item m="1" x="4098"/>
        <item m="1" x="1397"/>
        <item m="1" x="2411"/>
        <item m="1" x="819"/>
        <item m="1" x="3116"/>
        <item m="1" x="5203"/>
        <item m="1" x="1230"/>
        <item m="1" x="3581"/>
        <item m="1" x="1764"/>
        <item m="1" x="4386"/>
        <item m="1" x="3139"/>
        <item m="1" x="2391"/>
        <item m="1" x="5281"/>
        <item m="1" x="3705"/>
        <item m="1" x="5594"/>
        <item m="1" x="3960"/>
        <item m="1" x="4946"/>
        <item m="1" x="2034"/>
        <item m="1" x="4809"/>
        <item m="1" x="2799"/>
        <item m="1" x="4452"/>
        <item m="1" x="2444"/>
        <item m="1" x="2419"/>
        <item m="1" x="5735"/>
        <item m="1" x="795"/>
        <item m="1" x="4096"/>
        <item m="1" x="1383"/>
        <item m="1" x="3792"/>
        <item m="1" x="4094"/>
        <item m="1" x="454"/>
        <item m="1" x="5775"/>
        <item m="1" x="1600"/>
        <item m="1" x="3422"/>
        <item m="1" x="2876"/>
        <item m="1" x="2525"/>
        <item m="1" x="3772"/>
        <item m="1" x="1728"/>
        <item m="1" x="5604"/>
        <item m="1" x="4031"/>
        <item m="1" x="720"/>
        <item m="1" x="2687"/>
        <item m="1" x="1726"/>
        <item m="1" x="1289"/>
        <item m="1" x="3445"/>
        <item m="1" x="5359"/>
        <item m="1" x="2357"/>
        <item m="1" x="2651"/>
        <item m="1" x="2966"/>
        <item m="1" x="705"/>
        <item m="1" x="638"/>
        <item m="1" x="3260"/>
        <item m="1" x="1978"/>
        <item m="1" x="471"/>
        <item m="1" x="3302"/>
        <item m="1" x="4668"/>
        <item m="1" x="1472"/>
        <item m="1" x="5363"/>
        <item m="1" x="2862"/>
        <item m="1" x="5821"/>
        <item x="38"/>
        <item m="1" x="2547"/>
        <item x="47"/>
        <item m="1" x="2234"/>
        <item m="1" x="5608"/>
        <item m="1" x="4036"/>
        <item m="1" x="115"/>
        <item m="1" x="3625"/>
        <item m="1" x="4891"/>
        <item m="1" x="5032"/>
        <item m="1" x="2718"/>
        <item m="1" x="1399"/>
        <item m="1" x="5747"/>
        <item m="1" x="4258"/>
        <item m="1" x="254"/>
        <item m="1" x="2028"/>
        <item m="1" x="5839"/>
        <item x="59"/>
        <item m="1" x="4122"/>
        <item m="1" x="2334"/>
        <item m="1" x="4652"/>
        <item m="1" x="3970"/>
        <item m="1" x="5385"/>
        <item m="1" x="1997"/>
        <item m="1" x="5369"/>
        <item m="1" x="2524"/>
        <item m="1" x="4961"/>
        <item m="1" x="5467"/>
        <item m="1" x="721"/>
        <item m="1" x="3742"/>
        <item m="1" x="3469"/>
        <item m="1" x="1977"/>
        <item m="1" x="2849"/>
        <item m="1" x="3357"/>
        <item m="1" x="1668"/>
        <item m="1" x="3399"/>
        <item m="1" x="1969"/>
        <item m="1" x="627"/>
        <item m="1" x="5873"/>
        <item m="1" x="688"/>
        <item m="1" x="1426"/>
        <item m="1" x="5361"/>
        <item m="1" x="5523"/>
        <item m="1" x="4828"/>
        <item m="1" x="2443"/>
        <item m="1" x="4718"/>
        <item m="1" x="1924"/>
        <item m="1" x="5254"/>
        <item m="1" x="1358"/>
        <item m="1" x="2040"/>
        <item m="1" x="1795"/>
        <item m="1" x="2278"/>
        <item m="1" x="367"/>
        <item m="1" x="4956"/>
        <item m="1" x="1895"/>
        <item m="1" x="2883"/>
        <item m="1" x="2395"/>
        <item m="1" x="2375"/>
        <item m="1" x="2089"/>
        <item m="1" x="5200"/>
        <item m="1" x="2494"/>
        <item m="1" x="3299"/>
        <item m="1" x="2469"/>
        <item m="1" x="5308"/>
        <item m="1" x="112"/>
        <item m="1" x="5681"/>
        <item m="1" x="4960"/>
        <item m="1" x="5721"/>
        <item m="1" x="361"/>
        <item m="1" x="3006"/>
        <item m="1" x="2367"/>
        <item m="1" x="2679"/>
        <item m="1" x="2318"/>
        <item m="1" x="4845"/>
        <item m="1" x="2151"/>
        <item m="1" x="562"/>
        <item m="1" x="3255"/>
        <item m="1" x="5472"/>
        <item m="1" x="2591"/>
        <item m="1" x="1973"/>
        <item m="1" x="3373"/>
        <item m="1" x="5769"/>
        <item m="1" x="1810"/>
        <item m="1" x="3848"/>
        <item m="1" x="4055"/>
        <item m="1" x="2701"/>
        <item m="1" x="2972"/>
        <item m="1" x="1004"/>
        <item m="1" x="2032"/>
        <item m="1" x="3262"/>
        <item m="1" x="2336"/>
        <item m="1" x="4333"/>
        <item m="1" x="5319"/>
        <item m="1" x="370"/>
        <item m="1" x="1034"/>
        <item m="1" x="2046"/>
        <item m="1" x="2692"/>
        <item m="1" x="5218"/>
        <item m="1" x="193"/>
        <item m="1" x="5547"/>
        <item m="1" x="5237"/>
        <item m="1" x="2372"/>
        <item m="1" x="2273"/>
        <item m="1" x="667"/>
        <item m="1" x="2392"/>
        <item m="1" x="220"/>
        <item m="1" x="1999"/>
        <item m="1" x="4774"/>
        <item m="1" x="3782"/>
        <item m="1" x="1639"/>
        <item m="1" x="1205"/>
        <item m="1" x="219"/>
        <item m="1" x="1462"/>
        <item m="1" x="1675"/>
        <item m="1" x="2229"/>
        <item m="1" x="1448"/>
        <item m="1" x="1703"/>
        <item m="1" x="2720"/>
        <item m="1" x="4850"/>
        <item m="1" x="4955"/>
        <item m="1" x="3584"/>
        <item m="1" x="809"/>
        <item m="1" x="1077"/>
        <item m="1" x="5364"/>
        <item m="1" x="4374"/>
        <item m="1" x="3091"/>
        <item m="1" x="3241"/>
        <item m="1" x="2938"/>
        <item m="1" x="3151"/>
        <item m="1" x="5667"/>
        <item m="1" x="5242"/>
        <item m="1" x="4141"/>
        <item m="1" x="2693"/>
        <item m="1" x="1971"/>
        <item m="1" x="143"/>
        <item m="1" x="703"/>
        <item m="1" x="2512"/>
        <item m="1" x="668"/>
        <item m="1" x="1451"/>
        <item m="1" x="2139"/>
        <item m="1" x="4803"/>
        <item m="1" x="3732"/>
        <item m="1" x="5609"/>
        <item m="1" x="364"/>
        <item m="1" x="3631"/>
        <item m="1" x="5258"/>
        <item m="1" x="3471"/>
        <item m="1" x="508"/>
        <item m="1" x="1294"/>
        <item m="1" x="109"/>
        <item m="1" x="210"/>
        <item m="1" x="4819"/>
        <item m="1" x="124"/>
        <item m="1" x="1275"/>
        <item m="1" x="5868"/>
        <item m="1" x="2596"/>
        <item m="1" x="2210"/>
        <item m="1" x="1200"/>
        <item m="1" x="2775"/>
        <item m="1" x="2861"/>
        <item m="1" x="715"/>
        <item m="1" x="793"/>
        <item m="1" x="1533"/>
        <item m="1" x="3331"/>
        <item m="1" x="2317"/>
        <item m="1" x="3093"/>
        <item m="1" x="2960"/>
        <item m="1" x="1100"/>
        <item m="1" x="3628"/>
        <item m="1" x="4081"/>
        <item m="1" x="1843"/>
        <item m="1" x="4722"/>
        <item m="1" x="1482"/>
        <item m="1" x="2321"/>
        <item m="1" x="139"/>
        <item m="1" x="5687"/>
        <item m="1" x="2794"/>
        <item m="1" x="5760"/>
        <item m="1" x="4196"/>
        <item m="1" x="4280"/>
        <item m="1" x="3608"/>
        <item m="1" x="2378"/>
        <item m="1" x="5684"/>
        <item m="1" x="1772"/>
        <item m="1" x="2218"/>
        <item m="1" x="3287"/>
        <item m="1" x="4963"/>
        <item m="1" x="2652"/>
        <item m="1" x="2867"/>
        <item m="1" x="5539"/>
        <item m="1" x="4057"/>
        <item m="1" x="4283"/>
        <item m="1" x="2998"/>
        <item m="1" x="1930"/>
        <item m="1" x="3627"/>
        <item m="1" x="3802"/>
        <item m="1" x="2706"/>
        <item m="1" x="2477"/>
        <item m="1" x="4530"/>
        <item m="1" x="1364"/>
        <item m="1" x="3821"/>
        <item m="1" x="1535"/>
        <item m="1" x="2256"/>
        <item m="1" x="1251"/>
        <item m="1" x="5235"/>
        <item m="1" x="5172"/>
        <item m="1" x="708"/>
        <item m="1" x="4505"/>
        <item m="1" x="5062"/>
        <item m="1" x="4957"/>
        <item m="1" x="2499"/>
        <item m="1" x="2169"/>
        <item m="1" x="4695"/>
        <item m="1" x="2456"/>
        <item m="1" x="451"/>
        <item m="1" x="2212"/>
        <item m="1" x="4529"/>
        <item m="1" x="1060"/>
        <item x="40"/>
        <item m="1" x="4952"/>
        <item m="1" x="4623"/>
        <item m="1" x="4155"/>
        <item m="1" x="1093"/>
        <item m="1" x="1286"/>
        <item m="1" x="5323"/>
        <item m="1" x="4832"/>
        <item m="1" x="2866"/>
        <item m="1" x="2738"/>
        <item m="1" x="2757"/>
        <item m="1" x="2326"/>
        <item m="1" x="4889"/>
        <item m="1" x="2997"/>
        <item m="1" x="4167"/>
        <item m="1" x="2822"/>
        <item m="1" x="456"/>
        <item m="1" x="3054"/>
        <item m="1" x="3396"/>
        <item m="1" x="4635"/>
        <item m="1" x="4873"/>
        <item m="1" x="2791"/>
        <item m="1" x="5670"/>
        <item m="1" x="3961"/>
        <item m="1" x="3523"/>
        <item m="1" x="3313"/>
        <item m="1" x="2626"/>
        <item m="1" x="2415"/>
        <item m="1" x="5284"/>
        <item m="1" x="4274"/>
        <item m="1" x="893"/>
        <item m="1" x="5757"/>
        <item m="1" x="2981"/>
        <item m="1" x="2887"/>
        <item m="1" x="3089"/>
        <item m="1" x="5481"/>
        <item m="1" x="3393"/>
        <item m="1" x="2152"/>
        <item m="1" x="2896"/>
        <item m="1" x="1210"/>
        <item m="1" x="2622"/>
        <item m="1" x="3206"/>
        <item m="1" x="3580"/>
        <item m="1" x="3740"/>
        <item m="1" x="1173"/>
        <item m="1" x="2473"/>
        <item m="1" x="4032"/>
        <item x="93"/>
        <item m="1" x="3928"/>
        <item m="1" x="2927"/>
        <item m="1" x="1131"/>
        <item m="1" x="3119"/>
        <item m="1" x="929"/>
        <item m="1" x="3728"/>
        <item m="1" x="222"/>
        <item m="1" x="1464"/>
        <item m="1" x="2824"/>
        <item m="1" x="2907"/>
        <item m="1" x="5179"/>
        <item m="1" x="5770"/>
        <item m="1" x="1075"/>
        <item m="1" x="1208"/>
        <item m="1" x="2193"/>
        <item m="1" x="4634"/>
        <item m="1" x="5206"/>
        <item m="1" x="4066"/>
        <item m="1" x="1574"/>
        <item m="1" x="4175"/>
        <item m="1" x="2198"/>
        <item m="1" x="4614"/>
        <item m="1" x="4037"/>
        <item m="1" x="986"/>
        <item m="1" x="1360"/>
        <item m="1" x="3308"/>
        <item m="1" x="1732"/>
        <item m="1" x="3984"/>
        <item m="1" x="3195"/>
        <item m="1" x="5755"/>
        <item m="1" x="2517"/>
        <item m="1" x="2842"/>
        <item m="1" x="3325"/>
        <item m="1" x="3645"/>
        <item m="1" x="126"/>
        <item m="1" x="5365"/>
        <item m="1" x="282"/>
        <item m="1" x="5324"/>
        <item m="1" x="2909"/>
        <item m="1" x="2937"/>
        <item m="1" x="1457"/>
        <item m="1" x="320"/>
        <item m="1" x="1682"/>
        <item m="1" x="564"/>
        <item m="1" x="1613"/>
        <item m="1" x="4135"/>
        <item m="1" x="133"/>
        <item m="1" x="1078"/>
        <item m="1" x="2092"/>
        <item m="1" x="3300"/>
        <item m="1" x="5055"/>
        <item m="1" x="2930"/>
        <item m="1" x="2292"/>
        <item m="1" x="4383"/>
        <item m="1" x="4198"/>
        <item m="1" x="2543"/>
        <item m="1" x="1536"/>
        <item m="1" x="5196"/>
        <item m="1" x="3361"/>
        <item m="1" x="3451"/>
        <item m="1" x="2620"/>
        <item m="1" x="4847"/>
        <item m="1" x="804"/>
        <item m="1" x="1053"/>
        <item m="1" x="4199"/>
        <item m="1" x="1385"/>
        <item m="1" x="5259"/>
        <item m="1" x="3704"/>
        <item m="1" x="351"/>
        <item m="1" x="4710"/>
        <item m="1" x="1130"/>
        <item m="1" x="717"/>
        <item m="1" x="2923"/>
        <item m="1" x="2944"/>
        <item m="1" x="1586"/>
        <item m="1" x="1461"/>
        <item m="1" x="3353"/>
        <item m="1" x="3790"/>
        <item m="1" x="3700"/>
        <item m="1" x="3847"/>
        <item m="1" x="558"/>
        <item m="1" x="5095"/>
        <item m="1" x="1565"/>
        <item m="1" x="4995"/>
        <item m="1" x="4168"/>
        <item m="1" x="3253"/>
        <item m="1" x="2433"/>
        <item m="1" x="4334"/>
        <item m="1" x="179"/>
        <item m="1" x="2287"/>
        <item m="1" x="5627"/>
        <item x="30"/>
        <item m="1" x="1492"/>
        <item m="1" x="4311"/>
        <item m="1" x="1098"/>
        <item m="1" x="873"/>
        <item m="1" x="3053"/>
        <item m="1" x="2619"/>
        <item m="1" x="4102"/>
        <item m="1" x="2954"/>
        <item m="1" x="5076"/>
        <item m="1" x="1727"/>
        <item m="1" x="3566"/>
        <item m="1" x="2990"/>
        <item m="1" x="3597"/>
        <item m="1" x="447"/>
        <item m="1" x="2162"/>
        <item m="1" x="4522"/>
        <item m="1" x="1754"/>
        <item m="1" x="5685"/>
        <item m="1" x="3973"/>
        <item m="1" x="1473"/>
        <item m="1" x="727"/>
        <item m="1" x="1011"/>
        <item m="1" x="344"/>
        <item m="1" x="3004"/>
        <item m="1" x="2359"/>
        <item m="1" x="5380"/>
        <item m="1" x="1277"/>
        <item m="1" x="2442"/>
        <item m="1" x="4533"/>
        <item m="1" x="1165"/>
        <item m="1" x="2165"/>
        <item m="1" x="3048"/>
        <item m="1" x="2855"/>
        <item m="1" x="2376"/>
        <item m="1" x="2269"/>
        <item m="1" x="4707"/>
        <item m="1" x="3803"/>
        <item m="1" x="3505"/>
        <item m="1" x="1976"/>
        <item m="1" x="3706"/>
        <item m="1" x="1041"/>
        <item m="1" x="3333"/>
        <item m="1" x="2129"/>
        <item m="1" x="110"/>
        <item m="1" x="4825"/>
        <item m="1" x="4729"/>
        <item m="1" x="5306"/>
        <item m="1" x="140"/>
        <item m="1" x="2689"/>
        <item m="1" x="5394"/>
        <item m="1" x="756"/>
        <item m="1" x="5101"/>
        <item x="87"/>
        <item m="1" x="3688"/>
        <item m="1" x="3051"/>
        <item m="1" x="4826"/>
        <item m="1" x="1072"/>
        <item m="1" x="4719"/>
        <item m="1" x="1840"/>
        <item m="1" x="1033"/>
        <item m="1" x="3541"/>
        <item m="1" x="2523"/>
        <item m="1" x="1212"/>
        <item m="1" x="4628"/>
        <item m="1" x="2149"/>
        <item m="1" x="4326"/>
        <item x="51"/>
        <item m="1" x="5490"/>
        <item m="1" x="2691"/>
        <item m="1" x="2030"/>
        <item m="1" x="2050"/>
        <item m="1" x="2733"/>
        <item m="1" x="3796"/>
        <item m="1" x="1046"/>
        <item m="1" x="606"/>
        <item m="1" x="3978"/>
        <item m="1" x="3306"/>
        <item m="1" x="3347"/>
        <item m="1" x="2093"/>
        <item x="29"/>
        <item m="1" x="4054"/>
        <item m="1" x="1936"/>
        <item m="1" x="5571"/>
        <item m="1" x="2222"/>
        <item m="1" x="1000"/>
        <item m="1" x="4897"/>
        <item m="1" x="4225"/>
        <item m="1" x="1073"/>
        <item m="1" x="2562"/>
        <item m="1" x="5300"/>
        <item m="1" x="4584"/>
        <item m="1" x="4073"/>
        <item m="1" x="4629"/>
        <item m="1" x="3799"/>
        <item m="1" x="2000"/>
        <item m="1" x="5260"/>
        <item m="1" x="2430"/>
        <item m="1" x="4101"/>
        <item m="1" x="1831"/>
        <item m="1" x="4953"/>
        <item m="1" x="3586"/>
        <item m="1" x="4045"/>
        <item m="1" x="1597"/>
        <item m="1" x="142"/>
        <item m="1" x="3511"/>
        <item m="1" x="3387"/>
        <item m="1" x="5112"/>
        <item m="1" x="3940"/>
        <item m="1" x="1007"/>
        <item m="1" x="3424"/>
        <item m="1" x="5777"/>
        <item x="52"/>
        <item m="1" x="4855"/>
        <item m="1" x="2785"/>
        <item m="1" x="2669"/>
        <item m="1" x="4392"/>
        <item m="1" x="5261"/>
        <item m="1" x="1677"/>
        <item m="1" x="4348"/>
        <item m="1" x="1633"/>
        <item m="1" x="1125"/>
        <item m="1" x="4556"/>
        <item m="1" x="3947"/>
        <item m="1" x="611"/>
        <item m="1" x="4769"/>
        <item m="1" x="2095"/>
        <item m="1" x="2460"/>
        <item m="1" x="5256"/>
        <item m="1" x="2971"/>
        <item m="1" x="3402"/>
        <item m="1" x="2364"/>
        <item m="1" x="3651"/>
        <item m="1" x="1124"/>
        <item m="1" x="3153"/>
        <item m="1" x="5336"/>
        <item m="1" x="2200"/>
        <item m="1" x="4194"/>
        <item m="1" x="5816"/>
        <item m="1" x="2945"/>
        <item m="1" x="997"/>
        <item m="1" x="2208"/>
        <item m="1" x="4998"/>
        <item m="1" x="2335"/>
        <item m="1" x="2102"/>
        <item m="1" x="1534"/>
        <item m="1" x="1009"/>
        <item m="1" x="3515"/>
        <item m="1" x="5265"/>
        <item m="1" x="3318"/>
        <item m="1" x="3894"/>
        <item m="1" x="2027"/>
        <item x="96"/>
        <item m="1" x="1221"/>
        <item m="1" x="971"/>
        <item m="1" x="822"/>
        <item m="1" x="4486"/>
        <item m="1" x="2188"/>
        <item m="1" x="4509"/>
        <item m="1" x="4075"/>
        <item m="1" x="229"/>
        <item m="1" x="2390"/>
        <item m="1" x="2394"/>
        <item m="1" x="5612"/>
        <item m="1" x="1864"/>
        <item m="1" x="5049"/>
        <item m="1" x="145"/>
        <item m="1" x="5231"/>
        <item m="1" x="4514"/>
        <item m="1" x="3207"/>
        <item m="1" x="4636"/>
        <item m="1" x="521"/>
        <item m="1" x="1972"/>
        <item m="1" x="2847"/>
        <item m="1" x="3801"/>
        <item m="1" x="4720"/>
        <item m="1" x="4358"/>
        <item m="1" x="398"/>
        <item m="1" x="5020"/>
        <item m="1" x="3673"/>
        <item m="1" x="5041"/>
        <item m="1" x="2018"/>
        <item m="1" x="4316"/>
        <item m="1" x="1024"/>
        <item m="1" x="343"/>
        <item m="1" x="4327"/>
        <item m="1" x="2665"/>
        <item m="1" x="4740"/>
        <item m="1" x="5800"/>
        <item m="1" x="5238"/>
        <item m="1" x="4860"/>
        <item m="1" x="3175"/>
        <item m="1" x="1025"/>
        <item m="1" x="3710"/>
        <item m="1" x="1103"/>
        <item m="1" x="1744"/>
        <item m="1" x="3043"/>
        <item m="1" x="4368"/>
        <item m="1" x="2489"/>
        <item m="1" x="2230"/>
        <item m="1" x="1031"/>
        <item m="1" x="4473"/>
        <item m="1" x="2587"/>
        <item m="1" x="4425"/>
        <item m="1" x="233"/>
        <item m="1" x="4870"/>
        <item m="1" x="2338"/>
        <item m="1" x="4410"/>
        <item m="1" x="395"/>
        <item m="1" x="628"/>
        <item m="1" x="4602"/>
        <item m="1" x="3057"/>
        <item m="1" x="1900"/>
        <item m="1" x="1897"/>
        <item m="1" x="4698"/>
        <item m="1" x="2270"/>
        <item m="1" x="2908"/>
        <item m="1" x="3259"/>
        <item m="1" x="4056"/>
        <item m="1" x="2140"/>
        <item m="1" x="4049"/>
        <item m="1" x="3884"/>
        <item m="1" x="2373"/>
        <item m="1" x="4087"/>
        <item m="1" x="1967"/>
        <item m="1" x="2449"/>
        <item m="1" x="4519"/>
        <item m="1" x="3879"/>
        <item m="1" x="5301"/>
        <item m="1" x="2925"/>
        <item m="1" x="3891"/>
        <item m="1" x="3274"/>
        <item m="1" x="473"/>
        <item m="1" x="1814"/>
        <item m="1" x="505"/>
        <item m="1" x="4391"/>
        <item m="1" x="3546"/>
        <item m="1" x="1463"/>
        <item m="1" x="2084"/>
        <item m="1" x="4749"/>
        <item m="1" x="4544"/>
        <item m="1" x="1935"/>
        <item m="1" x="2750"/>
        <item m="1" x="3317"/>
        <item m="1" x="2476"/>
        <item m="1" x="1287"/>
        <item m="1" x="1101"/>
        <item m="1" x="2697"/>
        <item m="1" x="5376"/>
        <item m="1" x="2924"/>
        <item m="1" x="3982"/>
        <item m="1" x="701"/>
        <item m="1" x="2275"/>
        <item m="1" x="1490"/>
        <item m="1" x="5526"/>
        <item x="89"/>
        <item m="1" x="2910"/>
        <item m="1" x="3433"/>
        <item m="1" x="440"/>
        <item m="1" x="4023"/>
        <item m="1" x="2530"/>
        <item m="1" x="1926"/>
        <item m="1" x="4996"/>
        <item m="1" x="2946"/>
        <item m="1" x="1898"/>
        <item m="1" x="3497"/>
        <item m="1" x="3405"/>
        <item m="1" x="4958"/>
        <item m="1" x="3676"/>
        <item m="1" x="3933"/>
        <item m="1" x="460"/>
        <item m="1" x="4173"/>
        <item m="1" x="2710"/>
        <item m="1" x="2213"/>
        <item m="1" x="2347"/>
        <item m="1" x="1459"/>
        <item m="1" x="1061"/>
        <item m="1" x="4068"/>
        <item m="1" x="3014"/>
        <item m="1" x="3064"/>
        <item m="1" x="2284"/>
        <item m="1" x="2206"/>
        <item m="1" x="5593"/>
        <item m="1" x="3417"/>
        <item m="1" x="3026"/>
        <item m="1" x="4426"/>
        <item m="1" x="3008"/>
        <item m="1" x="2064"/>
        <item m="1" x="2928"/>
        <item m="1" x="3815"/>
        <item m="1" x="4976"/>
        <item m="1" x="2516"/>
        <item m="1" x="2999"/>
        <item m="1" x="3517"/>
        <item x="50"/>
        <item m="1" x="2396"/>
        <item m="1" x="4247"/>
        <item m="1" x="5115"/>
        <item m="1" x="2282"/>
        <item m="1" x="3850"/>
        <item m="1" x="2916"/>
        <item m="1" x="5000"/>
        <item m="1" x="4273"/>
        <item m="1" x="1890"/>
        <item m="1" x="935"/>
        <item m="1" x="4287"/>
        <item m="1" x="3694"/>
        <item m="1" x="4632"/>
        <item m="1" x="4770"/>
        <item m="1" x="4490"/>
        <item m="1" x="2035"/>
        <item m="1" x="560"/>
        <item m="1" x="1551"/>
        <item x="28"/>
        <item m="1" x="4841"/>
        <item m="1" x="1094"/>
        <item m="1" x="4018"/>
        <item m="1" x="2977"/>
        <item m="1" x="170"/>
        <item m="1" x="2559"/>
        <item m="1" x="892"/>
        <item m="1" x="5580"/>
        <item m="1" x="2219"/>
        <item m="1" x="3639"/>
        <item m="1" x="1674"/>
        <item m="1" x="5355"/>
        <item m="1" x="4063"/>
        <item m="1" x="3890"/>
        <item m="1" x="4044"/>
        <item m="1" x="3374"/>
        <item m="1" x="4938"/>
        <item m="1" x="2707"/>
        <item m="1" x="2694"/>
        <item m="1" x="4181"/>
        <item m="1" x="1283"/>
        <item m="1" x="5587"/>
        <item m="1" x="5139"/>
        <item m="1" x="237"/>
        <item m="1" x="2922"/>
        <item m="1" x="200"/>
        <item m="1" x="1008"/>
        <item m="1" x="2103"/>
        <item m="1" x="4271"/>
        <item m="1" x="382"/>
        <item m="1" x="1797"/>
        <item m="1" x="5045"/>
        <item m="1" x="3277"/>
        <item m="1" x="4517"/>
        <item m="1" x="898"/>
        <item m="1" x="3272"/>
        <item m="1" x="4852"/>
        <item m="1" x="3408"/>
        <item m="1" x="3462"/>
        <item m="1" x="1829"/>
        <item m="1" x="1549"/>
        <item m="1" x="3525"/>
        <item m="1" x="5072"/>
        <item m="1" x="707"/>
        <item m="1" x="4887"/>
        <item m="1" x="4013"/>
        <item m="1" x="2674"/>
        <item m="1" x="5678"/>
        <item m="1" x="2792"/>
        <item m="1" x="2874"/>
        <item m="1" x="3924"/>
        <item m="1" x="5311"/>
        <item m="1" x="3421"/>
        <item m="1" x="1022"/>
        <item m="1" x="1362"/>
        <item m="1" x="2051"/>
        <item m="1" x="4007"/>
        <item m="1" x="3837"/>
        <item m="1" x="1956"/>
        <item m="1" x="1718"/>
        <item m="1" x="3156"/>
        <item m="1" x="359"/>
        <item m="1" x="4431"/>
        <item m="1" x="4709"/>
        <item m="1" x="1584"/>
        <item m="1" x="3943"/>
        <item m="1" x="132"/>
        <item m="1" x="5051"/>
        <item m="1" x="3457"/>
        <item m="1" x="3239"/>
        <item m="1" x="3795"/>
        <item m="1" x="3518"/>
        <item m="1" x="3348"/>
        <item m="1" x="5534"/>
        <item m="1" x="2385"/>
        <item m="1" x="4830"/>
        <item m="1" x="1090"/>
        <item m="1" x="803"/>
        <item m="1" x="563"/>
        <item m="1" x="4120"/>
        <item m="1" x="5111"/>
        <item m="1" x="127"/>
        <item m="1" x="289"/>
        <item m="1" x="261"/>
        <item m="1" x="4572"/>
        <item m="1" x="5471"/>
        <item m="1" x="698"/>
        <item m="1" x="5263"/>
        <item m="1" x="1782"/>
        <item m="1" x="4977"/>
        <item m="1" x="916"/>
        <item m="1" x="3406"/>
        <item m="1" x="3538"/>
        <item m="1" x="3018"/>
        <item m="1" x="5244"/>
        <item m="1" x="2339"/>
        <item m="1" x="519"/>
        <item m="1" x="1887"/>
        <item m="1" x="3383"/>
        <item m="1" x="4433"/>
        <item m="1" x="2416"/>
        <item m="1" x="996"/>
        <item m="1" x="5564"/>
        <item m="1" x="116"/>
        <item m="1" x="397"/>
        <item m="1" x="3237"/>
        <item m="1" x="3602"/>
        <item x="44"/>
        <item m="1" x="1250"/>
        <item m="1" x="5422"/>
        <item m="1" x="2800"/>
        <item m="1" x="2599"/>
        <item m="1" x="2583"/>
        <item m="1" x="3430"/>
        <item m="1" x="251"/>
        <item m="1" x="3344"/>
        <item m="1" x="1974"/>
        <item m="1" x="1767"/>
        <item m="1" x="3662"/>
        <item m="1" x="5036"/>
        <item m="1" x="4076"/>
        <item m="1" x="413"/>
        <item m="1" x="4817"/>
        <item m="1" x="4003"/>
        <item m="1" x="5142"/>
        <item m="1" x="2026"/>
        <item m="1" x="5197"/>
        <item m="1" x="590"/>
        <item m="1" x="2788"/>
        <item m="1" x="3640"/>
        <item m="1" x="400"/>
        <item m="1" x="1361"/>
        <item m="1" x="5202"/>
        <item m="1" x="1741"/>
        <item m="1" x="4446"/>
        <item m="1" x="2621"/>
        <item m="1" x="3322"/>
        <item x="48"/>
        <item m="1" x="5104"/>
        <item m="1" x="2104"/>
        <item m="1" x="4980"/>
        <item m="1" x="5639"/>
        <item m="1" x="974"/>
        <item m="1" x="466"/>
        <item m="1" x="4781"/>
        <item m="1" x="3985"/>
        <item m="1" x="3154"/>
        <item m="1" x="4796"/>
        <item m="1" x="4804"/>
        <item m="1" x="2980"/>
        <item x="26"/>
        <item m="1" x="3832"/>
        <item m="1" x="3389"/>
        <item x="1"/>
        <item m="1" x="4471"/>
        <item m="1" x="3560"/>
        <item m="1" x="5555"/>
        <item m="1" x="1791"/>
        <item m="1" x="3007"/>
        <item m="1" x="4086"/>
        <item m="1" x="1575"/>
        <item m="1" x="4792"/>
        <item m="1" x="4284"/>
        <item x="68"/>
        <item m="1" x="2233"/>
        <item m="1" x="2741"/>
        <item m="1" x="2528"/>
        <item m="1" x="1610"/>
        <item m="1" x="928"/>
        <item m="1" x="2642"/>
        <item m="1" x="4890"/>
        <item m="1" x="352"/>
        <item m="1" x="1994"/>
        <item m="1" x="4309"/>
        <item m="1" x="1455"/>
        <item m="1" x="3476"/>
        <item m="1" x="4217"/>
        <item m="1" x="2956"/>
        <item m="1" x="1830"/>
        <item m="1" x="3404"/>
        <item m="1" x="2529"/>
        <item m="1" x="3551"/>
        <item m="1" x="438"/>
        <item m="1" x="5723"/>
        <item m="1" x="812"/>
        <item m="1" x="1608"/>
        <item m="1" x="2660"/>
        <item m="1" x="3058"/>
        <item m="1" x="4116"/>
        <item m="1" x="1163"/>
        <item m="1" x="5221"/>
        <item m="1" x="4021"/>
        <item m="1" x="4974"/>
        <item m="1" x="2380"/>
        <item m="1" x="973"/>
        <item m="1" x="1141"/>
        <item m="1" x="4688"/>
        <item m="1" x="1614"/>
        <item m="1" x="1870"/>
        <item m="1" x="339"/>
        <item m="1" x="2049"/>
        <item m="1" x="2150"/>
        <item m="1" x="5423"/>
        <item m="1" x="5321"/>
        <item m="1" x="2492"/>
        <item m="1" x="1454"/>
        <item m="1" x="1664"/>
        <item m="1" x="1925"/>
        <item m="1" x="1950"/>
        <item m="1" x="3338"/>
        <item m="1" x="882"/>
        <item m="1" x="1670"/>
        <item m="1" x="5146"/>
        <item m="1" x="800"/>
        <item m="1" x="1508"/>
        <item x="98"/>
        <item m="1" x="167"/>
        <item m="1" x="104"/>
        <item m="1" x="3749"/>
        <item m="1" x="5227"/>
        <item m="1" x="1491"/>
        <item m="1" x="5207"/>
        <item m="1" x="3771"/>
        <item m="1" x="4727"/>
        <item m="1" x="5113"/>
        <item m="1" x="416"/>
        <item m="1" x="1384"/>
        <item m="1" x="1345"/>
        <item m="1" x="256"/>
        <item m="1" x="1288"/>
        <item m="1" x="3436"/>
        <item m="1" x="2893"/>
        <item m="1" x="3953"/>
        <item m="1" x="2879"/>
        <item m="1" x="2553"/>
        <item m="1" x="1918"/>
        <item m="1" x="1415"/>
        <item m="1" x="2755"/>
        <item m="1" x="5042"/>
        <item m="1" x="1501"/>
        <item m="1" x="2518"/>
        <item m="1" x="1673"/>
        <item m="1" x="1896"/>
        <item m="1" x="722"/>
        <item m="1" x="1021"/>
        <item m="1" x="3316"/>
        <item m="1" x="5603"/>
        <item m="1" x="1946"/>
        <item m="1" x="148"/>
        <item m="1" x="2575"/>
        <item m="1" x="4878"/>
        <item m="1" x="4494"/>
        <item m="1" x="1123"/>
        <item m="1" x="297"/>
        <item m="1" x="4070"/>
        <item m="1" x="1988"/>
        <item m="1" x="5468"/>
        <item m="1" x="2426"/>
        <item m="1" x="2531"/>
        <item m="1" x="1460"/>
        <item m="1" x="5320"/>
        <item m="1" x="5057"/>
        <item m="1" x="2654"/>
        <item m="1" x="5491"/>
        <item m="1" x="5606"/>
        <item m="1" x="2114"/>
        <item m="1" x="3727"/>
        <item m="1" x="774"/>
        <item m="1" x="5289"/>
        <item m="1" x="1602"/>
        <item m="1" x="4188"/>
        <item m="1" x="239"/>
        <item m="1" x="1667"/>
        <item m="1" x="202"/>
        <item m="1" x="3481"/>
        <item m="1" x="1579"/>
        <item m="1" x="4005"/>
        <item m="1" x="2970"/>
        <item m="1" x="3976"/>
        <item m="1" x="4499"/>
        <item m="1" x="2595"/>
        <item m="1" x="3963"/>
        <item m="1" x="4430"/>
        <item m="1" x="2337"/>
        <item m="1" x="4909"/>
        <item m="1" x="215"/>
        <item m="1" x="859"/>
        <item m="1" x="2319"/>
        <item m="1" x="218"/>
        <item m="1" x="2851"/>
        <item m="1" x="1213"/>
        <item m="1" x="3446"/>
        <item m="1" x="3428"/>
        <item m="1" x="3896"/>
        <item m="1" x="545"/>
        <item m="1" x="510"/>
        <item m="1" x="4470"/>
        <item m="1" x="1671"/>
        <item x="46"/>
        <item m="1" x="934"/>
        <item m="1" x="3587"/>
        <item m="1" x="4158"/>
        <item m="1" x="1144"/>
        <item m="1" x="2167"/>
        <item m="1" x="1845"/>
        <item m="1" x="4379"/>
        <item m="1" x="1079"/>
        <item m="1" x="4929"/>
        <item m="1" x="5663"/>
        <item m="1" x="3910"/>
        <item m="1" x="2358"/>
        <item m="1" x="1278"/>
        <item m="1" x="5686"/>
        <item m="1" x="3882"/>
        <item m="1" x="3341"/>
        <item m="1" x="318"/>
        <item m="1" x="4440"/>
        <item m="1" x="3081"/>
        <item m="1" x="373"/>
        <item m="1" x="5451"/>
        <item m="1" x="2274"/>
        <item m="1" x="1487"/>
        <item m="1" x="2037"/>
        <item m="1" x="3498"/>
        <item m="1" x="3979"/>
        <item m="1" x="4487"/>
        <item m="1" x="2996"/>
        <item m="1" x="1707"/>
        <item m="1" x="164"/>
        <item m="1" x="2366"/>
        <item m="1" x="248"/>
        <item m="1" x="338"/>
        <item m="1" x="2183"/>
        <item m="1" x="4808"/>
        <item m="1" x="3968"/>
        <item m="1" x="814"/>
        <item m="1" x="4040"/>
        <item m="1" x="2145"/>
        <item x="55"/>
        <item m="1" x="524"/>
        <item m="1" x="3326"/>
        <item m="1" x="2155"/>
        <item m="1" x="1968"/>
        <item m="1" x="2963"/>
        <item m="1" x="176"/>
        <item m="1" x="5124"/>
        <item m="1" x="4341"/>
        <item m="1" x="1959"/>
        <item m="1" x="1416"/>
        <item m="1" x="2486"/>
        <item m="1" x="2146"/>
        <item m="1" x="5630"/>
        <item m="1" x="3791"/>
        <item m="1" x="670"/>
        <item m="1" x="3231"/>
        <item m="1" x="3557"/>
        <item m="1" x="5338"/>
        <item m="1" x="3652"/>
        <item m="1" x="2290"/>
        <item m="1" x="1577"/>
        <item m="1" x="726"/>
        <item m="1" x="3592"/>
        <item m="1" x="2801"/>
        <item m="1" x="234"/>
        <item m="1" x="4901"/>
        <item m="1" x="4833"/>
        <item x="95"/>
        <item m="1" x="3301"/>
        <item m="1" x="2201"/>
        <item m="1" x="4193"/>
        <item m="1" x="1153"/>
        <item m="1" x="292"/>
        <item m="1" x="4298"/>
        <item m="1" x="2624"/>
        <item m="1" x="3355"/>
        <item m="1" x="4307"/>
        <item m="1" x="877"/>
        <item m="1" x="203"/>
        <item m="1" x="3509"/>
        <item m="1" x="2522"/>
        <item m="1" x="1559"/>
        <item m="1" x="277"/>
        <item m="1" x="2052"/>
        <item m="1" x="2180"/>
        <item m="1" x="4296"/>
        <item m="1" x="2875"/>
        <item m="1" x="514"/>
        <item m="1" x="1783"/>
        <item m="1" x="5214"/>
        <item m="1" x="3864"/>
        <item m="1" x="3939"/>
        <item m="1" x="1108"/>
        <item m="1" x="2216"/>
        <item m="1" x="1291"/>
        <item m="1" x="2773"/>
        <item m="1" x="3000"/>
        <item m="1" x="3641"/>
        <item m="1" x="700"/>
        <item m="1" x="4940"/>
        <item m="1" x="3665"/>
        <item m="1" x="3674"/>
        <item m="1" x="1297"/>
        <item m="1" x="255"/>
        <item m="1" x="1058"/>
        <item m="1" x="4249"/>
        <item m="1" x="4503"/>
        <item m="1" x="3692"/>
        <item m="1" x="5529"/>
        <item m="1" x="5589"/>
        <item m="1" x="3741"/>
        <item m="1" x="512"/>
        <item m="1" x="2173"/>
        <item m="1" x="1666"/>
        <item m="1" x="1712"/>
        <item m="1" x="4879"/>
        <item m="1" x="3310"/>
        <item m="1" x="114"/>
        <item m="1" x="1133"/>
        <item m="1" x="4705"/>
        <item m="1" x="2266"/>
        <item m="1" x="4132"/>
        <item m="1" x="4681"/>
        <item m="1" x="3533"/>
        <item m="1" x="1143"/>
        <item m="1" x="3085"/>
        <item m="1" x="4437"/>
        <item m="1" x="1914"/>
        <item m="1" x="2567"/>
        <item m="1" x="1489"/>
        <item m="1" x="4525"/>
        <item m="1" x="1813"/>
        <item m="1" x="4451"/>
        <item m="1" x="3335"/>
        <item m="1" x="5738"/>
        <item m="1" x="1134"/>
        <item m="1" x="2628"/>
        <item m="1" x="1970"/>
        <item m="1" x="3524"/>
        <item m="1" x="2569"/>
        <item m="1" x="2947"/>
        <item m="1" x="4566"/>
        <item m="1" x="2123"/>
        <item m="1" x="1181"/>
        <item m="1" x="5164"/>
        <item m="1" x="693"/>
        <item m="1" x="3127"/>
        <item m="1" x="2686"/>
        <item m="1" x="1503"/>
        <item m="1" x="4521"/>
        <item m="1" x="1409"/>
        <item m="1" x="5121"/>
        <item m="1" x="431"/>
        <item m="1" x="3562"/>
        <item m="1" x="2690"/>
        <item m="1" x="230"/>
        <item m="1" x="4050"/>
        <item m="1" x="1359"/>
        <item m="1" x="3945"/>
        <item m="1" x="4147"/>
        <item m="1" x="2515"/>
        <item m="1" x="1458"/>
        <item m="1" x="5903"/>
        <item m="1" x="4294"/>
        <item m="1" x="4275"/>
        <item m="1" x="5022"/>
        <item m="1" x="2196"/>
        <item m="1" x="123"/>
        <item m="1" x="614"/>
        <item m="1" x="3696"/>
        <item m="1" x="1488"/>
        <item m="1" x="1998"/>
        <item m="1" x="4597"/>
        <item m="1" x="4642"/>
        <item m="1" x="5107"/>
        <item m="1" x="5114"/>
        <item m="1" x="2265"/>
        <item m="1" x="4121"/>
        <item m="1" x="325"/>
        <item m="1" x="206"/>
        <item m="1" x="4393"/>
        <item m="1" x="983"/>
        <item m="1" x="1484"/>
        <item m="1" x="5739"/>
        <item m="1" x="5532"/>
        <item m="1" x="1177"/>
        <item m="1" x="1619"/>
        <item m="1" x="2353"/>
        <item m="1" x="4773"/>
        <item m="1" x="2113"/>
        <item m="1" x="523"/>
        <item m="1" x="1705"/>
        <item m="1" x="5074"/>
        <item m="1" x="3250"/>
        <item m="1" x="1071"/>
        <item m="1" x="2054"/>
        <item m="1" x="2797"/>
        <item m="1" x="3800"/>
        <item m="1" x="1625"/>
        <item m="1" x="497"/>
        <item m="1" x="4600"/>
        <item m="1" x="2133"/>
        <item m="1" x="2224"/>
        <item m="1" x="4782"/>
        <item m="1" x="2778"/>
        <item m="1" x="4115"/>
        <item m="1" x="2838"/>
        <item m="1" x="2432"/>
        <item m="1" x="5257"/>
        <item m="1" x="5391"/>
        <item m="1" x="5126"/>
        <item m="1" x="3965"/>
        <item m="1" x="3487"/>
        <item m="1" x="4400"/>
        <item m="1" x="4671"/>
        <item m="1" x="2589"/>
        <item m="1" x="1132"/>
        <item m="1" x="3298"/>
        <item m="1" x="111"/>
        <item m="1" x="2039"/>
        <item x="43"/>
        <item m="1" x="4662"/>
        <item m="1" x="463"/>
        <item m="1" x="647"/>
        <item m="1" x="5065"/>
        <item m="1" x="437"/>
        <item m="1" x="390"/>
        <item m="1" x="4113"/>
        <item m="1" x="1453"/>
        <item m="1" x="1367"/>
        <item m="1" x="5148"/>
        <item m="1" x="3342"/>
        <item m="1" x="1880"/>
        <item m="1" x="3002"/>
        <item m="1" x="3171"/>
        <item m="1" x="5019"/>
        <item m="1" x="4978"/>
        <item m="1" x="4219"/>
        <item m="1" x="5774"/>
        <item m="1" x="2263"/>
        <item m="1" x="5150"/>
        <item m="1" x="926"/>
        <item m="1" x="657"/>
        <item m="1" x="118"/>
        <item m="1" x="2511"/>
        <item m="1" x="4041"/>
        <item m="1" x="5559"/>
        <item m="1" x="1909"/>
        <item m="1" x="724"/>
        <item m="1" x="2130"/>
        <item m="1" x="3865"/>
        <item m="1" x="3162"/>
        <item m="1" x="1955"/>
        <item m="1" x="1424"/>
        <item m="1" x="5652"/>
        <item m="1" x="596"/>
        <item m="1" x="1641"/>
        <item m="1" x="2452"/>
        <item m="1" x="2955"/>
        <item m="1" x="3526"/>
        <item m="1" x="2700"/>
        <item m="1" x="2031"/>
        <item m="1" x="3082"/>
        <item m="1" x="731"/>
        <item m="1" x="1215"/>
        <item m="1" x="173"/>
        <item m="1" x="5093"/>
        <item m="1" x="3176"/>
        <item m="1" x="5714"/>
        <item m="1" x="3062"/>
        <item m="1" x="3998"/>
        <item m="1" x="970"/>
        <item m="1" x="4771"/>
        <item m="1" x="3983"/>
        <item m="1" x="3069"/>
        <item m="1" x="1254"/>
        <item m="1" x="1792"/>
        <item m="1" x="2521"/>
        <item m="1" x="577"/>
        <item m="1" x="3283"/>
        <item m="1" x="1120"/>
        <item m="1" x="5542"/>
        <item m="1" x="4442"/>
        <item m="1" x="394"/>
        <item m="1" x="2207"/>
        <item m="1" x="5553"/>
        <item m="1" x="2649"/>
        <item m="1" x="2194"/>
        <item m="1" x="5878"/>
        <item m="1" x="2413"/>
        <item m="1" x="609"/>
        <item m="1" x="5201"/>
        <item m="1" x="821"/>
        <item m="1" x="2814"/>
        <item m="1" x="1560"/>
        <item m="1" x="4829"/>
        <item m="1" x="1523"/>
        <item m="1" x="3478"/>
        <item m="1" x="3480"/>
        <item m="1" x="1406"/>
        <item m="1" x="3192"/>
        <item m="1" x="305"/>
        <item x="61"/>
        <item m="1" x="4449"/>
        <item m="1" x="2816"/>
        <item m="1" x="2423"/>
        <item x="17"/>
        <item m="1" x="415"/>
        <item m="1" x="250"/>
        <item m="1" x="2863"/>
        <item m="1" x="1769"/>
        <item m="1" x="2096"/>
        <item m="1" x="5752"/>
        <item m="1" x="465"/>
        <item m="1" x="1368"/>
        <item m="1" x="1886"/>
        <item m="1" x="2182"/>
        <item m="1" x="4564"/>
        <item m="1" x="3146"/>
        <item m="1" x="2166"/>
        <item m="1" x="5654"/>
        <item m="1" x="1114"/>
        <item m="1" x="4859"/>
        <item m="1" x="4954"/>
        <item m="1" x="5353"/>
        <item m="1" x="1178"/>
        <item m="1" x="4260"/>
        <item m="1" x="4924"/>
        <item m="1" x="299"/>
        <item m="1" x="3931"/>
        <item m="1" x="2623"/>
        <item m="1" x="5109"/>
        <item m="1" x="357"/>
        <item m="1" x="3622"/>
        <item m="1" x="5596"/>
        <item m="1" x="3147"/>
        <item m="1" x="4967"/>
        <item m="1" x="4012"/>
        <item m="1" x="766"/>
        <item m="1" x="358"/>
        <item m="1" x="3212"/>
        <item m="1" x="2495"/>
        <item m="1" x="1510"/>
        <item m="1" x="4812"/>
        <item m="1" x="2545"/>
        <item m="1" x="1449"/>
        <item m="1" x="5629"/>
        <item m="1" x="2405"/>
        <item m="1" x="3163"/>
        <item m="1" x="1239"/>
        <item m="1" x="4885"/>
        <item m="1" x="1276"/>
        <item m="1" x="4643"/>
        <item m="1" x="3620"/>
        <item m="1" x="2045"/>
        <item m="1" x="1423"/>
        <item m="1" x="567"/>
        <item m="1" x="4886"/>
        <item m="1" x="4619"/>
        <item m="1" x="2080"/>
        <item m="1" x="3500"/>
        <item m="1" x="5507"/>
        <item m="1" x="1102"/>
        <item x="92"/>
        <item m="1" x="2116"/>
        <item m="1" x="295"/>
        <item m="1" x="587"/>
        <item m="1" x="3442"/>
        <item m="1" x="1623"/>
        <item m="1" x="223"/>
        <item m="1" x="1807"/>
        <item m="1" x="5050"/>
        <item m="1" x="1253"/>
        <item m="1" x="5495"/>
        <item m="1" x="5843"/>
        <item m="1" x="3544"/>
        <item m="1" x="2293"/>
        <item m="1" x="3585"/>
        <item m="1" x="1315"/>
        <item m="1" x="1392"/>
        <item m="1" x="951"/>
        <item m="1" x="5228"/>
        <item m="1" x="4790"/>
        <item m="1" x="557"/>
        <item m="1" x="3660"/>
        <item m="1" x="2007"/>
        <item m="1" x="2382"/>
        <item m="1" x="636"/>
        <item m="1" x="3315"/>
        <item m="1" x="3685"/>
        <item m="1" x="2892"/>
        <item m="1" x="1476"/>
        <item m="1" x="2779"/>
        <item m="1" x="1552"/>
        <item m="1" x="3810"/>
        <item m="1" x="2228"/>
        <item m="1" x="520"/>
        <item m="1" x="4672"/>
        <item m="1" x="2400"/>
        <item m="1" x="5322"/>
        <item m="1" x="602"/>
        <item m="1" x="3271"/>
        <item m="1" x="5790"/>
        <item m="1" x="579"/>
        <item m="1" x="5566"/>
        <item m="1" x="3508"/>
        <item m="1" x="2584"/>
        <item m="1" x="3716"/>
        <item m="1" x="3977"/>
        <item m="1" x="1167"/>
        <item m="1" x="2810"/>
        <item m="1" x="5402"/>
        <item m="1" x="1110"/>
        <item m="1" x="1211"/>
        <item m="1" x="2905"/>
        <item m="1" x="169"/>
        <item m="1" x="676"/>
        <item m="1" x="3949"/>
        <item m="1" x="130"/>
        <item m="1" x="5382"/>
        <item m="1" x="5694"/>
        <item m="1" x="3923"/>
        <item m="1" x="4570"/>
        <item m="1" x="2301"/>
        <item m="1" x="129"/>
        <item m="1" x="2539"/>
        <item m="1" x="5590"/>
        <item m="1" x="710"/>
        <item m="1" x="3572"/>
        <item m="1" x="5282"/>
        <item m="1" x="658"/>
        <item m="1" x="5743"/>
        <item m="1" x="536"/>
        <item m="1" x="1092"/>
        <item m="1" x="418"/>
        <item m="1" x="291"/>
        <item m="1" x="5429"/>
        <item m="1" x="5515"/>
        <item m="1" x="4721"/>
        <item m="1" x="182"/>
        <item m="1" x="3997"/>
        <item m="1" x="1159"/>
        <item m="1" x="3184"/>
        <item m="1" x="323"/>
        <item m="1" x="1434"/>
        <item m="1" x="2561"/>
        <item m="1" x="2247"/>
        <item m="1" x="138"/>
        <item m="1" x="5099"/>
        <item m="1" x="1002"/>
        <item m="1" x="1420"/>
        <item m="1" x="634"/>
        <item m="1" x="5863"/>
        <item m="1" x="372"/>
        <item m="1" x="1881"/>
        <item m="1" x="4900"/>
        <item m="1" x="336"/>
        <item m="1" x="583"/>
        <item m="1" x="1260"/>
        <item m="1" x="5421"/>
        <item m="1" x="119"/>
        <item m="1" x="4598"/>
        <item m="1" x="2261"/>
        <item m="1" x="186"/>
        <item m="1" x="719"/>
        <item m="1" x="4620"/>
        <item m="1" x="2142"/>
        <item m="1" x="2994"/>
        <item m="1" x="3068"/>
        <item m="1" x="5513"/>
        <item m="1" x="2645"/>
        <item m="1" x="1525"/>
        <item m="1" x="3574"/>
        <item m="1" x="4779"/>
        <item m="1" x="2071"/>
        <item m="1" x="1856"/>
        <item m="1" x="2500"/>
        <item m="1" x="1199"/>
        <item m="1" x="4944"/>
        <item m="1" x="495"/>
        <item m="1" x="4496"/>
        <item m="1" x="158"/>
        <item m="1" x="3248"/>
        <item m="1" x="1567"/>
        <item m="1" x="1063"/>
        <item m="1" x="3411"/>
        <item m="1" x="2572"/>
        <item m="1" x="5315"/>
        <item m="1" x="3672"/>
        <item m="1" x="4242"/>
        <item m="1" x="4006"/>
        <item m="1" x="4156"/>
        <item m="1" x="5546"/>
        <item m="1" x="1733"/>
        <item m="1" x="1576"/>
        <item m="1" x="4422"/>
        <item m="1" x="2136"/>
        <item m="1" x="2255"/>
        <item m="1" x="3291"/>
        <item m="1" x="773"/>
        <item m="1" x="2532"/>
        <item m="1" x="3794"/>
        <item m="1" x="442"/>
        <item m="1" x="315"/>
        <item m="1" x="2585"/>
        <item m="1" x="2551"/>
        <item m="1" x="5831"/>
        <item m="1" x="4010"/>
        <item m="1" x="5530"/>
        <item m="1" x="5398"/>
        <item m="1" x="661"/>
        <item m="1" x="2132"/>
        <item m="1" x="4439"/>
        <item m="1" x="5373"/>
        <item m="1" x="3303"/>
        <item m="1" x="5096"/>
        <item m="1" x="192"/>
        <item m="1" x="3981"/>
        <item m="1" x="5063"/>
        <item m="1" x="783"/>
        <item m="1" x="622"/>
        <item m="1" x="2498"/>
        <item m="1" x="4724"/>
        <item m="1" x="801"/>
        <item m="1" x="517"/>
        <item m="1" x="319"/>
        <item m="1" x="258"/>
        <item m="1" x="863"/>
        <item m="1" x="5292"/>
        <item m="1" x="5199"/>
        <item m="1" x="3120"/>
        <item m="1" x="5039"/>
        <item m="1" x="1333"/>
        <item m="1" x="162"/>
        <item m="1" x="4655"/>
        <item m="1" x="2414"/>
        <item m="1" x="347"/>
        <item m="1" x="4547"/>
        <item m="1" x="4000"/>
        <item m="1" x="1258"/>
        <item m="1" x="2725"/>
        <item m="1" x="5162"/>
        <item m="1" x="3327"/>
        <item m="1" x="1704"/>
        <item m="1" x="4962"/>
        <item m="1" x="4154"/>
        <item m="1" x="4951"/>
        <item m="1" x="3840"/>
        <item m="1" x="310"/>
        <item m="1" x="3589"/>
        <item m="1" x="3636"/>
        <item m="1" x="1054"/>
        <item m="1" x="3903"/>
        <item m="1" x="4904"/>
        <item m="1" x="3764"/>
        <item m="1" x="776"/>
        <item m="1" x="3712"/>
        <item m="1" x="3343"/>
        <item m="1" x="216"/>
        <item m="1" x="3671"/>
        <item m="1" x="2243"/>
        <item m="1" x="1730"/>
        <item m="1" x="4339"/>
        <item m="1" x="178"/>
        <item m="1" x="4004"/>
        <item m="1" x="247"/>
        <item m="1" x="260"/>
        <item m="1" x="108"/>
        <item m="1" x="4417"/>
        <item m="1" x="3296"/>
        <item m="1" x="625"/>
        <item m="1" x="3697"/>
        <item m="1" x="891"/>
        <item m="1" x="5864"/>
        <item m="1" x="3781"/>
        <item m="1" x="2796"/>
        <item m="1" x="4074"/>
        <item m="1" x="530"/>
        <item m="1" x="5298"/>
        <item m="1" x="5875"/>
        <item m="1" x="3974"/>
        <item m="1" x="4239"/>
        <item m="1" x="965"/>
        <item m="1" x="740"/>
        <item m="1" x="597"/>
        <item m="1" x="858"/>
        <item m="1" x="5417"/>
        <item m="1" x="2668"/>
        <item m="1" x="3806"/>
        <item m="1" x="496"/>
        <item m="1" x="4455"/>
        <item m="1" x="2047"/>
        <item m="1" x="2283"/>
        <item m="1" x="4665"/>
        <item m="1" x="369"/>
        <item m="1" x="5052"/>
        <item m="1" x="605"/>
        <item m="1" x="2959"/>
        <item m="1" x="3860"/>
        <item m="1" x="759"/>
        <item m="1" x="4043"/>
        <item m="1" x="3991"/>
        <item m="1" x="4726"/>
        <item m="1" x="5342"/>
        <item m="1" x="196"/>
        <item m="1" x="3617"/>
        <item m="1" x="1332"/>
        <item m="1" x="3432"/>
        <item m="1" x="1805"/>
        <item m="1" x="3955"/>
        <item m="1" x="5895"/>
        <item m="1" x="3920"/>
        <item m="1" x="528"/>
        <item m="1" x="5806"/>
        <item m="1" x="244"/>
        <item m="1" x="1389"/>
        <item x="14"/>
        <item m="1" x="464"/>
        <item m="1" x="4965"/>
        <item m="1" x="485"/>
        <item m="1" x="175"/>
        <item m="1" x="2743"/>
        <item m="1" x="1140"/>
        <item m="1" x="163"/>
        <item m="1" x="384"/>
        <item m="1" x="469"/>
        <item m="1" x="5028"/>
        <item m="1" x="551"/>
        <item m="1" x="5379"/>
        <item m="1" x="494"/>
        <item m="1" x="4205"/>
        <item m="1" x="1323"/>
        <item m="1" x="2894"/>
        <item m="1" x="1532"/>
        <item m="1" x="4321"/>
        <item m="1" x="779"/>
        <item m="1" x="867"/>
        <item m="1" x="4089"/>
        <item m="1" x="3967"/>
        <item m="1" x="375"/>
        <item m="1" x="3246"/>
        <item m="1" x="5853"/>
        <item m="1" x="486"/>
        <item m="1" x="4516"/>
        <item m="1" x="1330"/>
        <item m="1" x="2760"/>
        <item m="1" x="5110"/>
        <item m="1" x="2463"/>
        <item m="1" x="1303"/>
        <item m="1" x="5817"/>
        <item m="1" x="662"/>
        <item m="1" x="146"/>
        <item m="1" x="5732"/>
        <item m="1" x="1354"/>
        <item m="1" x="3987"/>
        <item m="1" x="5708"/>
        <item m="1" x="2557"/>
        <item m="1" x="3885"/>
        <item m="1" x="1531"/>
        <item m="1" x="3049"/>
        <item m="1" x="307"/>
        <item m="1" x="4197"/>
        <item m="1" x="4082"/>
        <item m="1" x="3534"/>
        <item m="1" x="4324"/>
        <item m="1" x="321"/>
        <item m="1" x="290"/>
        <item m="1" x="4448"/>
        <item m="1" x="1394"/>
        <item m="1" x="2141"/>
        <item m="1" x="3980"/>
        <item m="1" x="1475"/>
        <item m="1" x="1928"/>
        <item m="1" x="4814"/>
        <item m="1" x="780"/>
        <item m="1" x="3646"/>
        <item m="1" x="2073"/>
        <item m="1" x="5170"/>
        <item m="1" x="5255"/>
        <item m="1" x="3415"/>
        <item m="1" x="5307"/>
        <item m="1" x="2939"/>
        <item m="1" x="2351"/>
        <item m="1" x="978"/>
        <item m="1" x="4395"/>
        <item m="1" x="954"/>
        <item x="90"/>
        <item m="1" x="645"/>
        <item m="1" x="2634"/>
        <item m="1" x="1327"/>
        <item m="1" x="5457"/>
        <item m="1" x="5836"/>
        <item m="1" x="3845"/>
        <item m="1" x="4322"/>
        <item m="1" x="1884"/>
        <item m="1" x="5691"/>
        <item m="1" x="4523"/>
        <item m="1" x="3858"/>
        <item m="1" x="1940"/>
        <item m="1" x="5443"/>
        <item m="1" x="5473"/>
        <item m="1" x="194"/>
        <item m="1" x="608"/>
        <item m="1" x="3576"/>
        <item m="1" x="651"/>
        <item m="1" x="2259"/>
        <item m="1" x="3993"/>
        <item m="1" x="539"/>
        <item m="1" x="569"/>
        <item m="1" x="4937"/>
        <item m="1" x="798"/>
        <item m="1" x="3758"/>
        <item m="1" x="4677"/>
        <item m="1" x="1986"/>
        <item m="1" x="781"/>
        <item m="1" x="4888"/>
        <item m="1" x="4212"/>
        <item m="1" x="2174"/>
        <item m="1" x="4542"/>
        <item m="1" x="5023"/>
        <item m="1" x="425"/>
        <item m="1" x="1227"/>
        <item m="1" x="1293"/>
        <item m="1" x="1778"/>
        <item m="1" x="3418"/>
        <item m="1" x="2502"/>
        <item m="1" x="3292"/>
        <item m="1" x="4715"/>
        <item m="1" x="5352"/>
        <item m="1" x="1304"/>
        <item m="1" x="3849"/>
        <item m="1" x="5794"/>
        <item m="1" x="1987"/>
        <item m="1" x="312"/>
        <item m="1" x="331"/>
        <item m="1" x="3276"/>
        <item m="1" x="5175"/>
        <item m="1" x="1585"/>
        <item m="1" x="2721"/>
        <item m="1" x="3568"/>
        <item m="1" x="576"/>
        <item m="1" x="3855"/>
        <item m="1" x="4663"/>
        <item m="1" x="2948"/>
        <item m="1" x="2355"/>
        <item m="1" x="4571"/>
        <item m="1" x="5682"/>
        <item m="1" x="4735"/>
        <item m="1" x="3582"/>
        <item m="1" x="4300"/>
        <item m="1" x="4787"/>
        <item m="1" x="1139"/>
        <item m="1" x="5865"/>
        <item m="1" x="183"/>
        <item m="1" x="3025"/>
        <item m="1" x="889"/>
        <item m="1" x="1757"/>
        <item m="1" x="166"/>
        <item m="1" x="3951"/>
        <item m="1" x="2490"/>
        <item m="1" x="3606"/>
        <item m="1" x="224"/>
        <item m="1" x="1958"/>
        <item m="1" x="4189"/>
        <item m="1" x="1150"/>
        <item m="1" x="1112"/>
        <item m="1" x="3143"/>
        <item m="1" x="3507"/>
        <item m="1" x="4255"/>
        <item m="1" x="5038"/>
        <item m="1" x="5147"/>
        <item m="1" x="2564"/>
        <item m="1" x="5858"/>
        <item m="1" x="2204"/>
        <item m="1" x="2705"/>
        <item m="1" x="4911"/>
        <item m="1" x="5548"/>
        <item m="1" x="754"/>
        <item m="1" x="5393"/>
        <item m="1" x="1373"/>
        <item m="1" x="3604"/>
        <item m="1" x="4424"/>
        <item m="1" x="5367"/>
        <item m="1" x="4744"/>
        <item m="1" x="1226"/>
        <item m="1" x="1695"/>
        <item m="1" x="5666"/>
        <item m="1" x="3773"/>
        <item m="1" x="4540"/>
        <item m="1" x="3959"/>
        <item m="1" x="682"/>
        <item m="1" x="490"/>
        <item m="1" x="5533"/>
        <item m="1" x="3225"/>
        <item m="1" x="3779"/>
        <item m="1" x="4603"/>
        <item m="1" x="4599"/>
        <item m="1" x="5100"/>
        <item m="1" x="2421"/>
        <item m="1" x="4759"/>
        <item m="1" x="1386"/>
        <item m="1" x="4187"/>
        <item m="1" x="2906"/>
        <item m="1" x="1020"/>
        <item m="1" x="205"/>
        <item m="1" x="860"/>
        <item m="1" x="4357"/>
        <item m="1" x="5048"/>
        <item m="1" x="488"/>
        <item m="1" x="1770"/>
        <item m="1" x="3214"/>
        <item m="1" x="1091"/>
        <item m="1" x="2316"/>
        <item m="1" x="3293"/>
        <item m="1" x="3177"/>
        <item m="1" x="5695"/>
        <item m="1" x="3644"/>
        <item m="1" x="5293"/>
        <item m="1" x="3495"/>
        <item m="1" x="474"/>
        <item m="1" x="5219"/>
        <item m="1" x="3918"/>
        <item m="1" x="3726"/>
        <item m="1" x="5134"/>
        <item m="1" x="4865"/>
        <item m="1" x="1607"/>
        <item m="1" x="818"/>
        <item m="1" x="2890"/>
        <item m="1" x="2189"/>
        <item m="1" x="522"/>
        <item m="1" x="3664"/>
        <item m="1" x="3493"/>
        <item m="1" x="735"/>
        <item m="1" x="3197"/>
        <item m="1" x="3734"/>
        <item m="1" x="1270"/>
        <item m="1" x="3190"/>
        <item m="1" x="2895"/>
        <item m="1" x="4583"/>
        <item m="1" x="2231"/>
        <item m="1" x="3024"/>
        <item m="1" x="3927"/>
        <item m="1" x="4030"/>
        <item m="1" x="4111"/>
        <item m="1" x="2248"/>
        <item m="1" x="4908"/>
        <item m="1" x="3774"/>
        <item m="1" x="5225"/>
        <item m="1" x="4541"/>
        <item m="1" x="317"/>
        <item m="1" x="4561"/>
        <item m="1" x="3567"/>
        <item m="1" x="4776"/>
        <item m="1" x="5213"/>
        <item m="1" x="5087"/>
        <item m="1" x="1515"/>
        <item m="1" x="1320"/>
        <item m="1" x="1474"/>
        <item m="1" x="620"/>
        <item m="1" x="714"/>
        <item m="1" x="4931"/>
        <item m="1" x="3208"/>
        <item m="1" x="2227"/>
        <item m="1" x="4458"/>
        <item m="1" x="4325"/>
        <item m="1" x="5410"/>
        <item m="1" x="4388"/>
        <item m="1" x="3200"/>
        <item m="1" x="2267"/>
        <item m="1" x="5189"/>
        <item m="1" x="2172"/>
        <item m="1" x="4866"/>
        <item m="1" x="3972"/>
        <item m="1" x="188"/>
        <item m="1" x="1279"/>
        <item m="1" x="2362"/>
        <item m="1" x="787"/>
        <item m="1" x="1721"/>
        <item m="1" x="1231"/>
        <item m="1" x="4758"/>
        <item m="1" x="472"/>
        <item m="1" x="3258"/>
        <item m="1" x="2271"/>
        <item m="1" x="3061"/>
        <item m="1" x="5053"/>
        <item m="1" x="2767"/>
        <item m="1" x="534"/>
        <item m="1" x="3094"/>
        <item m="1" x="2072"/>
        <item m="1" x="4421"/>
        <item m="1" x="4511"/>
        <item m="1" x="5647"/>
        <item m="1" x="1912"/>
        <item m="1" x="1572"/>
        <item m="1" x="2975"/>
        <item m="1" x="4265"/>
        <item m="1" x="3816"/>
        <item m="1" x="5077"/>
        <item m="1" x="2425"/>
        <item m="1" x="4346"/>
        <item m="1" x="1018"/>
        <item m="1" x="2715"/>
        <item m="1" x="3593"/>
        <item m="1" x="5554"/>
        <item m="1" x="3110"/>
        <item m="1" x="4114"/>
        <item m="1" x="5880"/>
        <item m="1" x="3492"/>
        <item m="1" x="4035"/>
        <item m="1" x="3232"/>
        <item m="1" x="806"/>
        <item m="1" x="3040"/>
        <item m="1" x="462"/>
        <item m="1" x="489"/>
        <item m="1" x="4846"/>
        <item m="1" x="1319"/>
        <item m="1" x="585"/>
        <item m="1" x="4761"/>
        <item m="1" x="287"/>
        <item m="1" x="2878"/>
        <item m="1" x="1648"/>
        <item m="1" x="3647"/>
        <item m="1" x="2744"/>
        <item m="1" x="2653"/>
        <item m="1" x="1341"/>
        <item m="1" x="386"/>
        <item m="1" x="4161"/>
        <item m="1" x="1478"/>
        <item m="1" x="1965"/>
        <item m="1" x="745"/>
        <item m="1" x="5129"/>
        <item m="1" x="690"/>
        <item m="1" x="1957"/>
        <item m="1" x="1129"/>
        <item m="1" x="2836"/>
        <item m="1" x="4078"/>
        <item m="1" x="3295"/>
        <item m="1" x="771"/>
        <item m="1" x="4905"/>
        <item m="1" x="4935"/>
        <item m="1" x="1863"/>
        <item m="1" x="3351"/>
        <item m="1" x="125"/>
        <item m="1" x="1106"/>
        <item m="1" x="1095"/>
        <item m="1" x="1865"/>
        <item m="1" x="3655"/>
        <item m="1" x="640"/>
        <item m="1" x="2285"/>
        <item m="1" x="4356"/>
        <item m="1" x="3112"/>
        <item m="1" x="992"/>
        <item m="1" x="4177"/>
        <item m="1" x="3720"/>
        <item m="1" x="2830"/>
        <item m="1" x="5137"/>
        <item m="1" x="3157"/>
        <item m="1" x="3359"/>
        <item m="1" x="4423"/>
        <item m="1" x="152"/>
        <item m="1" x="930"/>
        <item m="1" x="1982"/>
        <item m="1" x="1429"/>
        <item m="1" x="4277"/>
        <item m="1" x="4233"/>
        <item m="1" x="1859"/>
        <item m="1" x="1879"/>
        <item m="1" x="4763"/>
        <item m="1" x="3376"/>
        <item m="1" x="1414"/>
        <item m="1" x="5387"/>
        <item m="1" x="4881"/>
        <item m="1" x="3869"/>
        <item m="1" x="2307"/>
        <item m="1" x="2184"/>
        <item m="1" x="1804"/>
        <item m="1" x="2717"/>
        <item m="1" x="1512"/>
        <item m="1" x="2770"/>
        <item m="1" x="854"/>
        <item m="1" x="3789"/>
        <item m="1" x="753"/>
        <item m="1" x="1342"/>
        <item m="1" x="2295"/>
        <item m="1" x="4736"/>
        <item m="1" x="1295"/>
        <item m="1" x="664"/>
        <item m="1" x="2459"/>
        <item x="9"/>
        <item m="1" x="5191"/>
        <item m="1" x="5344"/>
        <item m="1" x="1217"/>
        <item m="1" x="3349"/>
        <item m="1" x="3178"/>
        <item m="1" x="2220"/>
        <item m="1" x="2300"/>
        <item m="1" x="3251"/>
        <item m="1" x="4728"/>
        <item m="1" x="4893"/>
        <item m="1" x="4813"/>
        <item m="1" x="2774"/>
        <item m="1" x="5167"/>
        <item m="1" x="3238"/>
        <item m="1" x="4145"/>
        <item m="1" x="805"/>
        <item m="1" x="4240"/>
        <item m="1" x="2281"/>
        <item m="1" x="4601"/>
        <item m="1" x="3414"/>
        <item m="1" x="4491"/>
        <item m="1" x="3857"/>
        <item m="1" x="4344"/>
        <item m="1" x="5658"/>
        <item m="1" x="1868"/>
        <item m="1" x="2658"/>
        <item m="1" x="5253"/>
        <item m="1" x="3937"/>
        <item m="1" x="1604"/>
        <item m="1" x="4575"/>
        <item m="1" x="121"/>
        <item m="1" x="2202"/>
        <item m="1" x="2438"/>
        <item m="1" x="4034"/>
        <item m="1" x="3946"/>
        <item m="1" x="4554"/>
        <item m="1" x="2811"/>
        <item m="1" x="5310"/>
        <item m="1" x="712"/>
        <item m="1" x="874"/>
        <item m="1" x="4264"/>
        <item m="1" x="380"/>
        <item m="1" x="452"/>
        <item m="1" x="1307"/>
        <item m="1" x="2714"/>
        <item m="1" x="3701"/>
        <item m="1" x="1883"/>
        <item m="1" x="106"/>
        <item m="1" x="1827"/>
        <item m="1" x="1128"/>
        <item m="1" x="4789"/>
        <item m="1" x="2310"/>
        <item m="1" x="3503"/>
        <item m="1" x="4637"/>
        <item m="1" x="2125"/>
        <item m="1" x="5058"/>
        <item m="1" x="883"/>
        <item m="1" x="1365"/>
        <item m="1" x="5829"/>
        <item m="1" x="4590"/>
        <item m="1" x="3124"/>
        <item m="1" x="4979"/>
        <item m="1" x="1692"/>
        <item m="1" x="1351"/>
        <item m="1" x="3226"/>
        <item m="1" x="1237"/>
        <item m="1" x="2005"/>
        <item m="1" x="2079"/>
        <item m="1" x="2913"/>
        <item m="1" x="763"/>
        <item m="1" x="918"/>
        <item m="1" x="2289"/>
        <item m="1" x="572"/>
        <item m="1" x="1544"/>
        <item m="1" x="1636"/>
        <item m="1" x="1326"/>
        <item m="1" x="1089"/>
        <item m="1" x="5557"/>
        <item m="1" x="385"/>
        <item m="1" x="2708"/>
        <item m="1" x="4266"/>
        <item m="1" x="663"/>
        <item m="1" x="4148"/>
        <item m="1" x="4394"/>
        <item m="1" x="3164"/>
        <item m="1" x="5266"/>
        <item m="1" x="2097"/>
        <item m="1" x="3305"/>
        <item x="18"/>
        <item m="1" x="3797"/>
        <item m="1" x="1654"/>
        <item m="1" x="285"/>
        <item m="1" x="5125"/>
        <item m="1" x="5078"/>
        <item m="1" x="2852"/>
        <item m="1" x="4930"/>
        <item m="1" x="2832"/>
        <item m="1" x="221"/>
        <item m="1" x="4039"/>
        <item m="1" x="2843"/>
        <item m="1" x="1635"/>
        <item m="1" x="5595"/>
        <item m="1" x="2957"/>
        <item m="1" x="3988"/>
        <item m="1" x="457"/>
        <item m="1" x="4755"/>
        <item m="1" x="4942"/>
        <item m="1" x="3543"/>
        <item m="1" x="5384"/>
        <item m="1" x="3736"/>
        <item m="1" x="4318"/>
        <item m="1" x="5669"/>
        <item m="1" x="878"/>
        <item m="1" x="2354"/>
        <item m="1" x="3230"/>
        <item m="1" x="2582"/>
        <item m="1" x="1310"/>
        <item m="1" x="246"/>
        <item m="1" x="5644"/>
        <item m="1" x="3334"/>
        <item m="1" x="1194"/>
        <item m="1" x="5737"/>
        <item x="15"/>
        <item m="1" x="4048"/>
        <item m="1" x="3100"/>
        <item m="1" x="2962"/>
        <item m="1" x="1580"/>
        <item m="1" x="4578"/>
        <item m="1" x="4840"/>
        <item m="1" x="2105"/>
        <item m="1" x="1192"/>
        <item m="1" x="1350"/>
        <item m="1" x="3653"/>
        <item m="1" x="190"/>
        <item m="1" x="4203"/>
        <item m="1" x="4906"/>
        <item m="1" x="5143"/>
        <item m="1" x="2431"/>
        <item m="1" x="3661"/>
        <item m="1" x="1591"/>
        <item m="1" x="3702"/>
        <item x="101"/>
        <item m="1" x="2904"/>
        <item m="1" x="1740"/>
        <item m="1" x="5069"/>
        <item m="1" x="3488"/>
        <item m="1" x="552"/>
        <item m="1" x="5082"/>
        <item m="1" x="2496"/>
        <item m="1" x="1388"/>
        <item m="1" x="1059"/>
        <item m="1" x="847"/>
        <item m="1" x="5672"/>
        <item m="1" x="3958"/>
        <item m="1" x="4229"/>
        <item m="1" x="1401"/>
        <item m="1" x="990"/>
        <item m="1" x="629"/>
        <item m="1" x="5787"/>
        <item m="1" x="3358"/>
        <item m="1" x="5168"/>
        <item m="1" x="4150"/>
        <item m="1" x="2168"/>
        <item m="1" x="5736"/>
        <item m="1" x="5325"/>
        <item m="1" x="243"/>
        <item m="1" x="1678"/>
        <item m="1" x="4331"/>
        <item m="1" x="449"/>
        <item m="1" x="1938"/>
        <item m="1" x="1421"/>
        <item m="1" x="3010"/>
        <item m="1" x="588"/>
        <item m="1" x="2731"/>
        <item m="1" x="1568"/>
        <item m="1" x="1638"/>
        <item m="1" x="4342"/>
        <item m="1" x="1975"/>
        <item m="1" x="3765"/>
        <item m="1" x="1989"/>
        <item m="1" x="2608"/>
        <item m="1" x="4257"/>
        <item m="1" x="349"/>
        <item m="1" x="5026"/>
        <item m="1" x="3205"/>
        <item m="1" x="4778"/>
        <item m="1" x="144"/>
        <item m="1" x="3447"/>
        <item m="1" x="5825"/>
        <item m="1" x="2638"/>
        <item m="1" x="4594"/>
        <item m="1" x="1680"/>
        <item m="1" x="2912"/>
        <item m="1" x="411"/>
        <item m="1" x="2899"/>
        <item m="1" x="3649"/>
        <item m="1" x="3798"/>
        <item m="1" x="5445"/>
        <item m="1" x="1743"/>
        <item m="1" x="2406"/>
        <item m="1" x="3434"/>
        <item m="1" x="5144"/>
        <item m="1" x="283"/>
        <item m="1" x="2507"/>
        <item m="1" x="3932"/>
        <item m="1" x="4435"/>
        <item m="1" x="632"/>
        <item m="1" x="2197"/>
        <item m="1" x="1045"/>
        <item m="1" x="3744"/>
        <item m="1" x="1995"/>
        <item m="1" x="5008"/>
        <item m="1" x="3452"/>
        <item m="1" x="2417"/>
        <item m="1" x="4002"/>
        <item m="1" x="4015"/>
        <item m="1" x="4355"/>
        <item m="1" x="345"/>
        <item m="1" x="3083"/>
        <item m="1" x="2081"/>
        <item m="1" x="4223"/>
        <item m="1" x="3193"/>
        <item m="1" x="4703"/>
        <item m="1" x="2407"/>
        <item m="1" x="5081"/>
        <item m="1" x="842"/>
        <item m="1" x="5205"/>
        <item m="1" x="2798"/>
        <item m="1" x="5655"/>
        <item m="1" x="1121"/>
        <item m="1" x="280"/>
        <item m="1" x="1857"/>
        <item m="1" x="1017"/>
        <item m="1" x="5522"/>
        <item m="1" x="5390"/>
        <item m="1" x="5661"/>
        <item m="1" x="3407"/>
        <item m="1" x="1593"/>
        <item m="1" x="5531"/>
        <item m="1" x="2350"/>
        <item m="1" x="5898"/>
        <item m="1" x="4304"/>
        <item m="1" x="3132"/>
        <item m="1" x="1282"/>
        <item m="1" x="788"/>
        <item m="1" x="2762"/>
        <item m="1" x="695"/>
        <item m="1" x="2424"/>
        <item m="1" x="209"/>
        <item m="1" x="2412"/>
        <item m="1" x="2786"/>
        <item m="1" x="1850"/>
        <item m="1" x="5403"/>
        <item m="1" x="4551"/>
        <item m="1" x="1894"/>
        <item m="1" x="2181"/>
        <item m="1" x="615"/>
        <item m="1" x="1183"/>
        <item m="1" x="4428"/>
        <item m="1" x="5151"/>
        <item m="1" x="2401"/>
        <item m="1" x="2782"/>
        <item m="1" x="159"/>
        <item m="1" x="2441"/>
        <item m="1" x="4401"/>
        <item m="1" x="2736"/>
        <item m="1" x="1815"/>
        <item m="1" x="2346"/>
        <item m="1" x="1960"/>
        <item m="1" x="1691"/>
        <item m="1" x="5346"/>
        <item x="70"/>
        <item m="1" x="1256"/>
        <item m="1" x="678"/>
        <item m="1" x="5269"/>
        <item m="1" x="4680"/>
        <item m="1" x="1582"/>
        <item m="1" x="2010"/>
        <item m="1" x="2420"/>
        <item m="1" x="4112"/>
        <item m="1" x="1029"/>
        <item m="1" x="5354"/>
        <item m="1" x="1763"/>
        <item m="1" x="2003"/>
        <item m="1" x="259"/>
        <item m="1" x="5578"/>
        <item m="1" x="2179"/>
        <item m="1" x="1235"/>
        <item m="1" x="884"/>
        <item m="1" x="2768"/>
        <item m="1" x="3448"/>
        <item m="1" x="2541"/>
        <item m="1" x="3240"/>
        <item m="1" x="2185"/>
        <item m="1" x="1088"/>
        <item m="1" x="2888"/>
        <item m="1" x="3148"/>
        <item m="1" x="1867"/>
        <item m="1" x="4409"/>
        <item m="1" x="3550"/>
        <item m="1" x="3074"/>
        <item m="1" x="1921"/>
        <item m="1" x="4106"/>
        <item m="1" x="3323"/>
        <item m="1" x="1825"/>
        <item m="1" x="1548"/>
        <item m="1" x="1653"/>
        <item m="1" x="2546"/>
        <item m="1" x="5744"/>
        <item m="1" x="5004"/>
        <item m="1" x="1627"/>
        <item m="1" x="2556"/>
        <item m="1" x="2680"/>
        <item m="1" x="4984"/>
        <item m="1" x="4468"/>
        <item m="1" x="267"/>
        <item m="1" x="760"/>
        <item m="1" x="2369"/>
        <item m="1" x="1219"/>
        <item m="1" x="2918"/>
        <item m="1" x="5083"/>
        <item m="1" x="3838"/>
        <item m="1" x="4080"/>
        <item m="1" x="624"/>
        <item m="1" x="927"/>
        <item m="1" x="4868"/>
        <item m="1" x="3616"/>
        <item m="1" x="2856"/>
        <item m="1" x="5084"/>
        <item m="1" x="1932"/>
        <item m="1" x="2590"/>
        <item m="1" x="2684"/>
        <item m="1" x="3332"/>
        <item m="1" x="2381"/>
        <item m="1" x="5638"/>
        <item m="1" x="5827"/>
        <item m="1" x="538"/>
        <item m="1" x="2250"/>
        <item m="1" x="1149"/>
        <item m="1" x="4918"/>
        <item m="1" x="4475"/>
        <item m="1" x="920"/>
        <item m="1" x="4263"/>
        <item m="1" x="1195"/>
        <item m="1" x="257"/>
        <item m="1" x="2820"/>
        <item m="1" x="2467"/>
        <item m="1" x="5220"/>
        <item m="1" x="2685"/>
        <item m="1" x="4610"/>
        <item m="1" x="2683"/>
        <item m="1" x="3027"/>
        <item m="1" x="1322"/>
        <item m="1" x="2854"/>
        <item m="1" x="4297"/>
        <item m="1" x="4166"/>
        <item m="1" x="665"/>
        <item m="1" x="1621"/>
        <item m="1" x="4903"/>
        <item m="1" x="1179"/>
        <item x="67"/>
        <item m="1" x="5552"/>
        <item m="1" x="444"/>
        <item m="1" x="4349"/>
        <item m="1" x="5374"/>
        <item m="1" x="4708"/>
        <item m="1" x="5240"/>
        <item m="1" x="3723"/>
        <item m="1" x="5180"/>
        <item m="1" x="2995"/>
        <item m="1" x="5702"/>
        <item m="1" x="5098"/>
        <item m="1" x="784"/>
        <item m="1" x="1922"/>
        <item m="1" x="3070"/>
        <item m="1" x="5709"/>
        <item m="1" x="5458"/>
        <item m="1" x="4419"/>
        <item m="1" x="578"/>
        <item m="1" x="308"/>
        <item m="1" x="2235"/>
        <item m="1" x="5713"/>
        <item m="1" x="1252"/>
        <item m="1" x="1820"/>
        <item m="1" x="2330"/>
        <item m="1" x="5474"/>
        <item m="1" x="4126"/>
        <item m="1" x="1626"/>
        <item m="1" x="2214"/>
        <item m="1" x="4467"/>
        <item m="1" x="2377"/>
        <item m="1" x="1833"/>
        <item m="1" x="327"/>
        <item m="1" x="931"/>
        <item m="1" x="1244"/>
        <item m="1" x="3950"/>
        <item m="1" x="4144"/>
        <item m="1" x="5106"/>
        <item m="1" x="265"/>
        <item m="1" x="429"/>
        <item m="1" x="817"/>
        <item m="1" x="3275"/>
        <item m="1" x="3063"/>
        <item m="1" x="3881"/>
        <item m="1" x="3189"/>
        <item m="1" x="5480"/>
        <item m="1" x="2873"/>
        <item m="1" x="4186"/>
        <item x="79"/>
        <item m="1" x="5789"/>
        <item m="1" x="1204"/>
        <item m="1" x="1157"/>
        <item m="1" x="4526"/>
        <item m="1" x="2017"/>
        <item m="1" x="281"/>
        <item m="1" x="4226"/>
        <item m="1" x="341"/>
        <item m="1" x="2062"/>
        <item m="1" x="4842"/>
        <item m="1" x="985"/>
        <item m="1" x="5312"/>
        <item m="1" x="5876"/>
        <item m="1" x="2448"/>
        <item m="1" x="1104"/>
        <item m="1" x="5030"/>
        <item m="1" x="1711"/>
        <item m="1" x="3900"/>
        <item m="1" x="4676"/>
        <item m="1" x="3279"/>
        <item m="1" x="1040"/>
        <item m="1" x="1259"/>
        <item m="1" x="1634"/>
        <item m="1" x="646"/>
        <item m="1" x="300"/>
        <item m="1" x="2106"/>
        <item m="1" x="4483"/>
        <item m="1" x="5706"/>
        <item m="1" x="329"/>
        <item m="1" x="3564"/>
        <item m="1" x="1116"/>
        <item m="1" x="3936"/>
        <item m="1" x="4454"/>
        <item m="1" x="906"/>
        <item m="1" x="5854"/>
        <item m="1" x="697"/>
        <item m="1" x="1952"/>
        <item m="1" x="5633"/>
        <item m="1" x="1425"/>
        <item m="1" x="3583"/>
        <item m="1" x="5066"/>
        <item m="1" x="3031"/>
        <item m="1" x="599"/>
        <item m="1" x="4947"/>
        <item m="1" x="531"/>
        <item m="1" x="5615"/>
        <item m="1" x="1329"/>
        <item m="1" x="537"/>
        <item m="1" x="499"/>
        <item m="1" x="4407"/>
        <item m="1" x="2934"/>
        <item m="1" x="5034"/>
        <item m="1" x="1984"/>
        <item m="1" x="4515"/>
        <item m="1" x="3392"/>
        <item m="1" x="912"/>
        <item m="1" x="2759"/>
        <item m="1" x="409"/>
        <item m="1" x="1658"/>
        <item m="1" x="2013"/>
        <item m="1" x="2958"/>
        <item m="1" x="3017"/>
        <item m="1" x="3179"/>
        <item m="1" x="769"/>
        <item m="1" x="3935"/>
        <item m="1" x="1738"/>
        <item m="1" x="2368"/>
        <item m="1" x="266"/>
        <item m="1" x="3757"/>
        <item m="1" x="3035"/>
        <item m="1" x="2131"/>
        <item m="1" x="751"/>
        <item m="1" x="392"/>
        <item m="1" x="3834"/>
        <item m="1" x="2965"/>
        <item m="1" x="828"/>
        <item m="1" x="3403"/>
        <item m="1" x="2325"/>
        <item m="1" x="1321"/>
        <item m="1" x="3482"/>
        <item m="1" x="5438"/>
        <item m="1" x="1571"/>
        <item m="1" x="3114"/>
        <item m="1" x="5297"/>
        <item m="1" x="2241"/>
        <item m="1" x="181"/>
        <item m="1" x="2929"/>
        <item m="1" x="3686"/>
        <item m="1" x="4138"/>
        <item m="1" x="5503"/>
        <item m="1" x="4397"/>
        <item m="1" x="4854"/>
        <item m="1" x="4991"/>
        <item m="1" x="245"/>
        <item m="1" x="2973"/>
        <item m="1" x="272"/>
        <item m="1" x="4315"/>
        <item m="1" x="2002"/>
        <item m="1" x="2602"/>
        <item m="1" x="346"/>
        <item m="1" x="1929"/>
        <item m="1" x="1450"/>
        <item m="1" x="226"/>
        <item m="1" x="1292"/>
        <item m="1" x="3553"/>
        <item m="1" x="1776"/>
        <item m="1" x="1806"/>
        <item m="1" x="1284"/>
        <item m="1" x="5046"/>
        <item m="1" x="1355"/>
        <item m="1" x="3099"/>
        <item m="1" x="1309"/>
        <item m="1" x="2322"/>
        <item m="1" x="2808"/>
        <item m="1" x="4711"/>
        <item m="1" x="4286"/>
        <item m="1" x="4702"/>
        <item m="1" x="2461"/>
        <item m="1" x="3115"/>
        <item m="1" x="4548"/>
        <item m="1" x="4295"/>
        <item m="1" x="1465"/>
        <item m="1" x="377"/>
        <item m="1" x="3242"/>
        <item m="1" x="3811"/>
        <item m="1" x="4382"/>
        <item m="1" x="3721"/>
        <item m="1" x="1773"/>
        <item m="1" x="607"/>
        <item x="11"/>
        <item m="1" x="2360"/>
        <item m="1" x="2012"/>
        <item m="1" x="5719"/>
        <item m="1" x="1835"/>
        <item m="1" x="476"/>
        <item m="1" x="5860"/>
        <item m="1" x="5729"/>
        <item m="1" x="4329"/>
        <item m="1" x="5851"/>
        <item m="1" x="4403"/>
        <item m="1" x="5251"/>
        <item m="1" x="3218"/>
        <item m="1" x="2753"/>
        <item m="1" x="4077"/>
        <item m="1" x="5430"/>
        <item m="1" x="4831"/>
        <item m="1" x="1223"/>
        <item m="1" x="5064"/>
        <item m="1" x="561"/>
        <item m="1" x="4347"/>
        <item m="1" x="3513"/>
        <item m="1" x="155"/>
        <item m="1" x="840"/>
        <item m="1" x="570"/>
        <item m="1" x="354"/>
        <item m="1" x="1637"/>
        <item m="1" x="2678"/>
        <item m="1" x="1715"/>
        <item m="1" x="3750"/>
        <item m="1" x="1821"/>
        <item m="1" x="5482"/>
        <item m="1" x="610"/>
        <item m="1" x="864"/>
        <item m="1" x="131"/>
        <item m="1" x="2466"/>
        <item m="1" x="3548"/>
        <item m="1" x="4412"/>
        <item m="1" x="4482"/>
        <item m="1" x="2217"/>
        <item m="1" x="3138"/>
        <item m="1" x="2124"/>
        <item m="1" x="3078"/>
        <item m="1" x="5454"/>
        <item m="1" x="213"/>
        <item m="1" x="3337"/>
        <item m="1" x="3328"/>
        <item m="1" x="716"/>
        <item m="1" x="4323"/>
        <item m="1" x="4399"/>
        <item m="1" x="5067"/>
        <item m="1" x="3484"/>
        <item m="1" x="3345"/>
        <item m="1" x="549"/>
        <item m="1" x="4916"/>
        <item m="1" x="430"/>
        <item m="1" x="141"/>
        <item m="1" x="5392"/>
        <item m="1" x="5634"/>
        <item m="1" x="1372"/>
        <item m="1" x="1107"/>
        <item m="1" x="4627"/>
        <item m="1" x="5105"/>
        <item m="1" x="868"/>
        <item m="1" x="5425"/>
        <item m="1" x="989"/>
        <item m="1" x="5140"/>
        <item m="1" x="3510"/>
        <item m="1" x="2988"/>
        <item m="1" x="4160"/>
        <item m="1" x="1750"/>
        <item m="1" x="4011"/>
        <item m="1" x="897"/>
        <item m="1" x="4415"/>
        <item m="1" x="3926"/>
        <item m="1" x="689"/>
        <item m="1" x="518"/>
        <item m="1" x="5610"/>
        <item m="1" x="2458"/>
        <item m="1" x="4919"/>
        <item m="1" x="2304"/>
        <item m="1" x="5500"/>
        <item x="42"/>
        <item m="1" x="741"/>
        <item m="1" x="2845"/>
        <item m="1" x="3677"/>
        <item m="1" x="2716"/>
        <item m="1" x="4993"/>
        <item m="1" x="4251"/>
        <item m="1" x="3042"/>
        <item m="1" x="4633"/>
        <item m="1" x="2041"/>
        <item m="1" x="945"/>
        <item m="1" x="1064"/>
        <item m="1" x="5123"/>
        <item m="1" x="3856"/>
        <item m="1" x="3994"/>
        <item m="1" x="5316"/>
        <item m="1" x="1382"/>
        <item m="1" x="1375"/>
        <item m="1" x="831"/>
        <item m="1" x="1185"/>
        <item m="1" x="5318"/>
        <item m="1" x="802"/>
        <item m="1" x="5448"/>
        <item m="1" x="1550"/>
        <item m="1" x="820"/>
        <item m="1" x="941"/>
        <item m="1" x="2758"/>
        <item m="1" x="5108"/>
        <item m="1" x="5088"/>
        <item m="1" x="187"/>
        <item m="1" x="3594"/>
        <item m="1" x="441"/>
        <item m="1" x="2885"/>
        <item m="1" x="4361"/>
        <item m="1" x="3944"/>
        <item m="1" x="955"/>
        <item m="1" x="2961"/>
        <item m="1" x="5194"/>
        <item m="1" x="4650"/>
        <item m="1" x="5314"/>
        <item m="1" x="881"/>
        <item m="1" x="4384"/>
        <item m="1" x="2844"/>
        <item m="1" x="4378"/>
        <item m="1" x="1281"/>
        <item m="1" x="3911"/>
        <item m="1" x="5544"/>
        <item m="1" x="5637"/>
        <item m="1" x="2090"/>
        <item m="1" x="547"/>
        <item m="1" x="3013"/>
        <item m="1" x="1854"/>
        <item m="1" x="1096"/>
        <item m="1" x="2060"/>
        <item m="1" x="1716"/>
        <item m="1" x="2739"/>
        <item m="1" x="334"/>
        <item m="1" x="3201"/>
        <item m="1" x="303"/>
        <item m="1" x="3919"/>
        <item m="1" x="4367"/>
        <item m="1" x="713"/>
        <item m="1" x="4712"/>
        <item m="1" x="5517"/>
        <item m="1" x="824"/>
        <item m="1" x="324"/>
        <item m="1" x="2320"/>
        <item m="1" x="4215"/>
        <item m="1" x="2859"/>
        <item m="1" x="483"/>
        <item m="1" x="5401"/>
        <item m="1" x="4896"/>
        <item m="1" x="4945"/>
        <item m="1" x="238"/>
        <item m="1" x="4338"/>
        <item m="1" x="1554"/>
        <item m="1" x="4190"/>
        <item m="1" x="1962"/>
        <item m="1" x="378"/>
        <item m="1" x="3698"/>
        <item m="1" x="4170"/>
        <item m="1" x="1247"/>
        <item m="1" x="595"/>
        <item m="1" x="1122"/>
        <item m="1" x="3398"/>
        <item m="1" x="3529"/>
        <item m="1" x="4971"/>
        <item m="1" x="699"/>
        <item m="1" x="1771"/>
        <item m="1" x="3717"/>
        <item m="1" x="1005"/>
        <item m="1" x="2712"/>
        <item m="1" x="1308"/>
        <item m="1" x="1611"/>
        <item m="1" x="1176"/>
        <item m="1" x="4607"/>
        <item m="1" x="477"/>
        <item m="1" x="2379"/>
        <item m="1" x="1271"/>
        <item m="1" x="2666"/>
        <item m="1" x="5303"/>
        <item m="1" x="631"/>
        <item m="1" x="1687"/>
        <item m="1" x="555"/>
        <item m="1" x="5656"/>
        <item m="1" x="744"/>
        <item m="1" x="5054"/>
        <item m="1" x="1735"/>
        <item m="1" x="3599"/>
        <item m="1" x="5497"/>
        <item m="1" x="4498"/>
        <item m="1" x="4933"/>
        <item m="1" x="643"/>
        <item m="1" x="5013"/>
        <item m="1" x="1709"/>
        <item m="1" x="1832"/>
        <item m="1" x="4895"/>
        <item m="1" x="5796"/>
        <item m="1" x="4420"/>
        <item m="1" x="3312"/>
        <item m="1" x="5440"/>
        <item x="91"/>
        <item m="1" x="5550"/>
        <item m="1" x="3019"/>
        <item m="1" x="1911"/>
        <item m="1" x="2563"/>
        <item m="1" x="2949"/>
        <item m="1" x="1381"/>
        <item m="1" x="894"/>
        <item m="1" x="2884"/>
        <item m="1" x="3203"/>
        <item m="1" x="1189"/>
        <item m="1" x="742"/>
        <item m="1" x="2728"/>
        <item m="1" x="3575"/>
        <item m="1" x="1913"/>
        <item m="1" x="2048"/>
        <item m="1" x="1290"/>
        <item m="1" x="3964"/>
        <item m="1" x="5510"/>
        <item m="1" x="4646"/>
        <item m="1" x="3210"/>
        <item m="1" x="3621"/>
        <item m="1" x="360"/>
        <item m="1" x="3504"/>
        <item m="1" x="3254"/>
        <item m="1" x="5070"/>
        <item m="1" x="529"/>
        <item m="1" x="1427"/>
        <item m="1" x="4527"/>
        <item m="1" x="2404"/>
        <item m="1" x="253"/>
        <item m="1" x="3378"/>
        <item m="1" x="5536"/>
        <item m="1" x="2872"/>
        <item x="77"/>
        <item m="1" x="1963"/>
        <item m="1" x="3029"/>
        <item m="1" x="2592"/>
        <item m="1" x="1662"/>
        <item m="1" x="4248"/>
        <item m="1" x="3368"/>
        <item m="1" x="184"/>
        <item m="1" x="5190"/>
        <item m="1" x="3561"/>
        <item m="1" x="1202"/>
        <item m="1" x="1923"/>
        <item m="1" x="962"/>
        <item m="1" x="2342"/>
        <item m="1" x="5217"/>
        <item m="1" x="995"/>
        <item m="1" x="2829"/>
        <item m="1" x="4362"/>
        <item m="1" x="3173"/>
        <item m="1" x="4786"/>
        <item m="1" x="3770"/>
        <item m="1" x="4165"/>
        <item m="1" x="1444"/>
        <item m="1" x="330"/>
        <item m="1" x="5764"/>
        <item m="1" x="5130"/>
        <item m="1" x="3675"/>
        <item m="1" x="211"/>
        <item m="1" x="1422"/>
        <item m="1" x="1877"/>
        <item m="1" x="2223"/>
        <item m="1" x="2101"/>
        <item m="1" x="5424"/>
        <item m="1" x="3611"/>
        <item m="1" x="810"/>
        <item m="1" x="4835"/>
        <item m="1" x="3996"/>
        <item m="1" x="687"/>
        <item m="1" x="1646"/>
        <item m="1" x="276"/>
        <item m="1" x="393"/>
        <item m="1" x="3038"/>
        <item m="1" x="439"/>
        <item m="1" x="3088"/>
        <item m="1" x="2659"/>
        <item m="1" x="2399"/>
        <item m="1" x="5461"/>
        <item m="1" x="3243"/>
        <item m="1" x="3607"/>
        <item m="1" x="5399"/>
        <item m="1" x="1504"/>
        <item m="1" x="366"/>
        <item m="1" x="4732"/>
        <item m="1" x="147"/>
        <item m="1" x="981"/>
        <item m="1" x="1992"/>
        <item m="1" x="1869"/>
        <item m="1" x="5169"/>
        <item m="1" x="3141"/>
        <item m="1" x="5613"/>
        <item m="1" x="5618"/>
        <item m="1" x="1016"/>
        <item m="1" x="322"/>
        <item m="1" x="4131"/>
        <item m="1" x="4798"/>
        <item m="1" x="4565"/>
        <item m="1" x="236"/>
        <item m="1" x="1218"/>
        <item m="1" x="2333"/>
        <item m="1" x="1873"/>
        <item m="1" x="5535"/>
        <item m="1" x="4328"/>
        <item m="1" x="835"/>
        <item m="1" x="396"/>
        <item m="1" x="982"/>
        <item m="1" x="5850"/>
        <item m="1" x="542"/>
        <item m="1" x="3784"/>
        <item m="1" x="601"/>
        <item m="1" x="573"/>
        <item m="1" x="3294"/>
        <item m="1" x="799"/>
        <item m="1" x="4988"/>
        <item m="1" x="478"/>
        <item m="1" x="1316"/>
        <item m="1" x="3108"/>
        <item m="1" x="2877"/>
        <item m="1" x="420"/>
        <item m="1" x="3699"/>
        <item m="1" x="3678"/>
        <item m="1" x="5331"/>
        <item m="1" x="747"/>
        <item m="1" x="4876"/>
        <item m="1" x="581"/>
        <item m="1" x="2237"/>
        <item m="1" x="2850"/>
        <item m="1" x="5565"/>
        <item m="1" x="5017"/>
        <item m="1" x="3352"/>
        <item m="1" x="1037"/>
        <item m="1" x="3215"/>
        <item m="1" x="1334"/>
        <item m="1" x="214"/>
        <item m="1" x="353"/>
        <item m="1" x="2631"/>
        <item m="1" x="4580"/>
        <item m="1" x="2540"/>
        <item m="1" x="1563"/>
        <item m="1" x="3336"/>
        <item m="1" x="2880"/>
        <item m="1" x="151"/>
        <item m="1" x="540"/>
        <item m="1" x="1539"/>
        <item m="1" x="5563"/>
        <item m="1" x="5272"/>
        <item m="1" x="342"/>
        <item m="1" x="5236"/>
        <item m="1" x="1816"/>
        <item m="1" x="2086"/>
        <item m="1" x="2647"/>
        <item m="1" x="3775"/>
        <item m="1" x="4660"/>
        <item m="1" x="4469"/>
        <item m="1" x="3107"/>
        <item m="1" x="5486"/>
        <item m="1" x="3319"/>
        <item m="1" x="3975"/>
        <item m="1" x="5882"/>
        <item m="1" x="1573"/>
        <item m="1" x="3268"/>
        <item m="1" x="2869"/>
        <item m="1" x="3211"/>
        <item m="1" x="2777"/>
        <item m="1" x="3453"/>
        <item m="1" x="5328"/>
        <item m="1" x="604"/>
        <item m="1" x="3366"/>
        <item m="1" x="4625"/>
        <item m="1" x="3569"/>
        <item m="1" x="5372"/>
        <item m="1" x="2170"/>
        <item m="1" x="4768"/>
        <item m="1" x="5801"/>
        <item m="1" x="5832"/>
        <item m="1" x="2083"/>
        <item m="1" x="232"/>
        <item m="1" x="4380"/>
        <item m="1" x="4624"/>
        <item m="1" x="1172"/>
        <item m="1" x="4990"/>
        <item m="1" x="939"/>
        <item m="1" x="4717"/>
        <item m="1" x="1013"/>
        <item m="1" x="1146"/>
        <item m="1" x="702"/>
        <item m="1" x="2605"/>
        <item m="1" x="5518"/>
        <item m="1" x="5674"/>
        <item m="1" x="5343"/>
        <item m="1" x="5215"/>
        <item m="1" x="5304"/>
        <item m="1" x="4696"/>
        <item m="1" x="2161"/>
        <item m="1" x="3401"/>
        <item m="1" x="4137"/>
        <item m="1" x="4546"/>
        <item m="1" x="4292"/>
        <item m="1" x="2475"/>
        <item m="1" x="2171"/>
        <item m="1" x="1980"/>
        <item m="1" x="5778"/>
        <item m="1" x="1892"/>
        <item m="1" x="4742"/>
        <item m="1" x="5901"/>
        <item m="1" x="3626"/>
        <item m="1" x="5420"/>
        <item m="1" x="1826"/>
        <item m="1" x="849"/>
        <item m="1" x="1012"/>
        <item m="1" x="890"/>
        <item x="85"/>
        <item m="1" x="2365"/>
        <item m="1" x="1902"/>
        <item m="1" x="3769"/>
        <item m="1" x="3409"/>
        <item m="1" x="3060"/>
        <item m="1" x="3340"/>
        <item m="1" x="426"/>
        <item m="1" x="5383"/>
        <item m="1" x="2952"/>
        <item m="1" x="2776"/>
        <item m="1" x="3096"/>
        <item m="1" x="4059"/>
        <item m="1" x="1220"/>
        <item m="1" x="4756"/>
        <item m="1" x="3182"/>
        <item m="1" x="5665"/>
        <item m="1" x="2613"/>
        <item m="1" x="1447"/>
        <item m="1" x="5414"/>
        <item m="1" x="5562"/>
        <item m="1" x="3059"/>
        <item m="1" x="680"/>
        <item x="39"/>
        <item m="1" x="637"/>
        <item m="1" x="3186"/>
        <item m="1" x="3209"/>
        <item m="1" x="1618"/>
        <item m="1" x="2646"/>
        <item m="1" x="4209"/>
        <item m="1" x="5543"/>
        <item m="1" x="5813"/>
        <item m="1" x="3571"/>
        <item m="1" x="3213"/>
        <item m="1" x="1331"/>
        <item m="1" x="5498"/>
        <item m="1" x="3520"/>
        <item m="1" x="4149"/>
        <item m="1" x="2812"/>
        <item m="1" x="4788"/>
        <item m="1" x="2312"/>
        <item m="1" x="4697"/>
        <item m="1" x="2020"/>
        <item m="1" x="5767"/>
        <item m="1" x="2112"/>
        <item m="1" x="4245"/>
        <item m="1" x="5650"/>
        <item m="1" x="5765"/>
        <item m="1" x="3930"/>
        <item m="1" x="2440"/>
        <item m="1" x="4345"/>
        <item m="1" x="5824"/>
        <item m="1" x="5859"/>
        <item m="1" x="5155"/>
        <item m="1" x="2076"/>
        <item m="1" x="3479"/>
        <item m="1" x="1708"/>
        <item m="1" x="1590"/>
        <item m="1" x="117"/>
        <item m="1" x="5804"/>
        <item m="1" x="3133"/>
        <item m="1" x="3632"/>
        <item m="1" x="5773"/>
        <item m="1" x="1081"/>
        <item m="1" x="5717"/>
        <item m="1" x="5675"/>
        <item m="1" x="1353"/>
        <item m="1" x="4302"/>
        <item m="1" x="3826"/>
        <item m="1" x="1311"/>
        <item m="1" x="3527"/>
        <item m="1" x="5241"/>
        <item m="1" x="5704"/>
        <item m="1" x="1113"/>
        <item m="1" x="1612"/>
        <item m="1" x="3188"/>
        <item m="1" x="4586"/>
        <item m="1" x="3016"/>
        <item m="1" x="872"/>
        <item m="1" x="2313"/>
        <item m="1" x="5015"/>
        <item m="1" x="1340"/>
        <item m="1" x="2542"/>
        <item m="1" x="3729"/>
        <item m="1" x="436"/>
        <item m="1" x="3261"/>
        <item m="1" x="5625"/>
        <item m="1" x="1242"/>
        <item m="1" x="1374"/>
        <item m="1" x="3159"/>
        <item m="1" x="4354"/>
        <item m="1" x="1166"/>
        <item m="1" x="851"/>
        <item m="1" x="1526"/>
        <item m="1" x="1583"/>
        <item m="1" x="1739"/>
        <item m="1" x="1557"/>
        <item m="1" x="3379"/>
        <item m="1" x="3461"/>
        <item m="1" x="3309"/>
        <item m="1" x="1983"/>
        <item m="1" x="4352"/>
        <item m="1" x="4299"/>
        <item m="1" x="2882"/>
        <item m="1" x="2253"/>
        <item m="1" x="2111"/>
        <item m="1" x="4757"/>
        <item m="1" x="4061"/>
        <item m="1" x="3966"/>
        <item m="1" x="5437"/>
        <item m="1" x="3591"/>
        <item m="1" x="2122"/>
        <item m="1" x="3654"/>
        <item m="1" x="4552"/>
        <item m="1" x="1622"/>
        <item m="1" x="2704"/>
        <item m="1" x="2902"/>
        <item m="1" x="772"/>
        <item m="1" x="1111"/>
        <item m="1" x="2044"/>
        <item m="1" x="2722"/>
        <item m="1" x="4497"/>
        <item m="1" x="589"/>
        <item m="1" x="459"/>
        <item m="1" x="3915"/>
        <item m="1" x="3787"/>
        <item m="1" x="4306"/>
        <item m="1" x="2571"/>
        <item m="1" x="4883"/>
        <item m="1" x="5184"/>
        <item m="1" x="368"/>
        <item m="1" x="1248"/>
        <item m="1" x="3762"/>
        <item m="1" x="2236"/>
        <item m="1" x="5160"/>
        <item m="1" x="2783"/>
        <item m="1" x="4810"/>
        <item m="1" x="482"/>
        <item m="1" x="5567"/>
        <item m="1" x="2719"/>
        <item m="1" x="4288"/>
        <item m="1" x="4404"/>
        <item m="1" x="4535"/>
        <item m="1" x="157"/>
        <item m="1" x="4441"/>
        <item m="1" x="4178"/>
        <item m="1" x="3570"/>
        <item m="1" x="1731"/>
        <item m="1" x="2056"/>
        <item m="1" x="1352"/>
        <item m="1" x="1228"/>
        <item m="1" x="5416"/>
        <item m="1" x="3180"/>
        <item m="1" x="3558"/>
        <item m="1" x="2154"/>
        <item m="1" x="3263"/>
        <item m="1" x="1644"/>
        <item m="1" x="1681"/>
        <item m="1" x="402"/>
        <item m="1" x="4028"/>
        <item m="1" x="1758"/>
        <item m="1" x="1632"/>
        <item m="1" x="5250"/>
        <item m="1" x="2279"/>
        <item m="1" x="1527"/>
        <item m="1" x="4567"/>
        <item m="1" x="4700"/>
        <item m="1" x="1170"/>
        <item m="1" x="2833"/>
        <item m="1" x="4104"/>
        <item m="1" x="4669"/>
        <item m="1" x="296"/>
        <item m="1" x="4268"/>
        <item m="1" x="3468"/>
        <item m="1" x="1083"/>
        <item m="1" x="5009"/>
        <item m="1" x="3140"/>
        <item m="1" x="3160"/>
        <item m="1" x="848"/>
        <item m="1" x="1234"/>
        <item m="1" x="4492"/>
        <item m="1" x="5061"/>
        <item m="1" x="5092"/>
        <item m="1" x="5068"/>
        <item m="1" x="3102"/>
        <item m="1" x="4910"/>
        <item m="1" x="4476"/>
        <item m="1" x="180"/>
        <item m="1" x="5326"/>
        <item m="1" x="5340"/>
        <item m="1" x="5288"/>
        <item m="1" x="2764"/>
        <item m="1" x="5362"/>
        <item m="1" x="2713"/>
        <item m="1" x="4453"/>
        <item m="1" x="3501"/>
        <item m="1" x="4986"/>
        <item m="1" x="5568"/>
        <item m="1" x="969"/>
        <item m="1" x="3385"/>
        <item m="1" x="3464"/>
        <item m="1" x="3199"/>
        <item m="1" x="3449"/>
        <item m="1" x="2983"/>
        <item m="1" x="3835"/>
        <item m="1" x="2538"/>
        <item m="1" x="172"/>
        <item m="1" x="1411"/>
        <item m="1" x="3470"/>
        <item m="1" x="5837"/>
        <item m="1" x="383"/>
        <item m="1" x="1640"/>
        <item m="1" x="4065"/>
        <item m="1" x="2409"/>
        <item m="1" x="2772"/>
        <item m="1" x="5537"/>
        <item m="1" x="2943"/>
        <item m="1" x="5642"/>
        <item m="1" x="161"/>
        <item m="1" x="3269"/>
        <item m="1" x="696"/>
        <item m="1" x="4026"/>
        <item m="1" x="957"/>
        <item m="1" x="1934"/>
        <item m="1" x="4269"/>
        <item m="1" x="2673"/>
        <item m="1" x="3354"/>
        <item m="1" x="1555"/>
        <item x="58"/>
        <item m="1" x="2699"/>
        <item m="1" x="3573"/>
        <item m="1" x="1001"/>
        <item m="1" x="4892"/>
        <item m="1" x="5871"/>
        <item m="1" x="1569"/>
        <item m="1" x="5712"/>
        <item m="1" x="2067"/>
        <item m="1" x="888"/>
        <item m="1" x="5689"/>
        <item m="1" x="5370"/>
        <item m="1" x="752"/>
        <item m="1" x="1010"/>
        <item m="1" x="5452"/>
        <item m="1" x="2868"/>
        <item m="1" x="5635"/>
        <item x="94"/>
        <item m="1" x="4966"/>
        <item x="81"/>
        <item m="1" x="732"/>
        <item m="1" x="3549"/>
        <item m="1" x="3861"/>
        <item m="1" x="876"/>
        <item m="1" x="5132"/>
        <item m="1" x="3202"/>
        <item m="1" x="355"/>
        <item m="1" x="2533"/>
        <item m="1" x="412"/>
        <item m="1" x="5280"/>
        <item m="1" x="3459"/>
        <item m="1" x="1609"/>
        <item m="1" x="5262"/>
        <item m="1" x="4576"/>
        <item m="1" x="5814"/>
        <item m="1" x="3763"/>
        <item m="1" x="2077"/>
        <item m="1" x="5653"/>
        <item m="1" x="4985"/>
        <item m="1" x="4932"/>
        <item m="1" x="3073"/>
        <item m="1" x="1225"/>
        <item m="1" x="3121"/>
        <item m="1" x="4805"/>
        <item m="1" x="5749"/>
        <item m="1" x="4174"/>
        <item m="1" x="249"/>
        <item m="1" x="550"/>
        <item m="1" x="1266"/>
        <item m="1" x="3522"/>
        <item m="1" x="1596"/>
        <item m="1" x="5572"/>
        <item m="1" x="3713"/>
        <item m="1" x="1519"/>
        <item m="1" x="2566"/>
        <item m="1" x="3914"/>
        <item m="1" x="3743"/>
        <item m="1" x="3438"/>
        <item m="1" x="1452"/>
        <item m="1" x="4009"/>
        <item m="1" x="3350"/>
        <item m="1" x="1949"/>
        <item m="1" x="1026"/>
        <item m="1" x="5444"/>
        <item m="1" x="3198"/>
        <item m="1" x="2163"/>
        <item m="1" x="5643"/>
        <item m="1" x="2984"/>
        <item m="1" x="4456"/>
        <item m="1" x="1057"/>
        <item m="1" x="1852"/>
        <item m="1" x="2195"/>
        <item m="1" x="4609"/>
        <item m="1" x="733"/>
        <item m="1" x="3150"/>
        <item m="1" x="1486"/>
        <item m="1" x="1269"/>
        <item m="1" x="5085"/>
        <item m="1" x="2805"/>
        <item m="1" x="4853"/>
        <item m="1" x="2951"/>
        <item m="1" x="5341"/>
        <item m="1" x="4691"/>
        <item m="1" x="2565"/>
        <item m="1" x="335"/>
        <item m="1" x="5127"/>
        <item m="1" x="1981"/>
        <item m="1" x="2280"/>
        <item m="1" x="5597"/>
        <item m="1" x="655"/>
        <item m="1" x="723"/>
        <item m="1" x="755"/>
        <item m="1" x="5759"/>
        <item m="1" x="3954"/>
        <item m="1" x="231"/>
        <item m="1" x="5849"/>
        <item m="1" x="4058"/>
        <item m="1" x="4867"/>
        <item m="1" x="922"/>
        <item m="1" x="3656"/>
        <item m="1" x="2491"/>
        <item m="1" x="4664"/>
        <item m="1" x="1759"/>
        <item m="1" x="1766"/>
        <item m="1" x="2178"/>
        <item m="1" x="5027"/>
        <item m="1" x="4689"/>
        <item m="1" x="5279"/>
        <item m="1" x="4512"/>
        <item m="1" x="3397"/>
        <item m="1" x="3707"/>
        <item m="1" x="968"/>
        <item m="1" x="198"/>
        <item m="1" x="2865"/>
        <item m="1" x="484"/>
        <item m="1" x="789"/>
        <item m="1" x="4682"/>
        <item m="1" x="1511"/>
        <item m="1" x="5248"/>
        <item m="1" x="422"/>
        <item m="1" x="4443"/>
        <item m="1" x="2296"/>
        <item m="1" x="2932"/>
        <item m="1" x="4143"/>
        <item m="1" x="5187"/>
        <item m="1" x="5152"/>
        <item m="1" x="4042"/>
        <item m="1" x="5701"/>
        <item m="1" x="1954"/>
        <item m="1" x="3753"/>
        <item m="1" x="2657"/>
        <item m="1" x="3878"/>
        <item m="1" x="1164"/>
        <item m="1" x="3828"/>
        <item m="1" x="5291"/>
        <item m="1" x="5573"/>
        <item m="1" x="2612"/>
        <item m="1" x="4019"/>
        <item m="1" x="2119"/>
        <item m="1" x="3474"/>
        <item m="1" x="2870"/>
        <item m="1" x="5006"/>
        <item m="1" x="3015"/>
        <item m="1" x="1939"/>
        <item m="1" x="3913"/>
        <item m="1" x="1070"/>
        <item m="1" x="904"/>
        <item m="1" x="909"/>
        <item m="1" x="5621"/>
        <item m="1" x="5043"/>
        <item m="1" x="5071"/>
        <item m="1" x="1556"/>
        <item m="1" x="815"/>
        <item m="1" x="4241"/>
        <item m="1" x="1168"/>
        <item m="1" x="4706"/>
        <item m="1" x="2294"/>
        <item m="1" x="4611"/>
        <item m="1" x="1407"/>
        <item m="1" x="2560"/>
        <item m="1" x="3598"/>
        <item m="1" x="445"/>
        <item m="1" x="5763"/>
        <item m="1" x="4127"/>
        <item m="1" x="3650"/>
        <item m="1" x="1268"/>
        <item m="1" x="659"/>
        <item m="1" x="5418"/>
        <item m="1" x="1127"/>
        <item m="1" x="340"/>
        <item m="1" x="2451"/>
        <item m="1" x="1171"/>
        <item m="1" x="3603"/>
        <item m="1" x="4699"/>
        <item m="1" x="3244"/>
        <item m="1" x="3247"/>
        <item m="1" x="1502"/>
        <item m="1" x="5386"/>
        <item m="1" x="3619"/>
        <item m="1" x="1855"/>
        <item m="1" x="1169"/>
        <item m="1" x="5407"/>
        <item m="1" x="3635"/>
        <item m="1" x="3746"/>
        <item m="1" x="3833"/>
        <item m="1" x="1047"/>
        <item m="1" x="829"/>
        <item m="1" x="762"/>
        <item m="1" x="4606"/>
        <item m="1" x="2897"/>
        <item m="1" x="4016"/>
        <item m="1" x="3830"/>
        <item m="1" x="3938"/>
        <item m="1" x="2821"/>
        <item m="1" x="5163"/>
        <item m="1" x="1348"/>
        <item m="1" x="999"/>
        <item m="1" x="1338"/>
        <item m="1" x="1941"/>
        <item m="1" x="1105"/>
        <item m="1" x="2903"/>
        <item m="1" x="5446"/>
        <item m="1" x="3087"/>
        <item m="1" x="381"/>
        <item x="97"/>
        <item m="1" x="4536"/>
        <item m="1" x="5745"/>
        <item m="1" x="3948"/>
        <item m="1" x="3363"/>
        <item m="1" x="857"/>
        <item m="1" x="4185"/>
        <item m="1" x="1339"/>
        <item m="1" x="2670"/>
        <item m="1" x="4939"/>
        <item m="1" x="5611"/>
        <item m="1" x="4863"/>
        <item m="1" x="1749"/>
        <item m="1" x="2656"/>
        <item m="1" x="2352"/>
        <item m="1" x="3249"/>
        <item m="1" x="5470"/>
        <item m="1" x="1402"/>
        <item m="1" x="4183"/>
        <item m="1" x="2156"/>
        <item m="1" x="2019"/>
        <item m="1" x="4884"/>
        <item m="1" x="943"/>
        <item m="1" x="468"/>
        <item m="1" x="2989"/>
        <item m="1" x="2574"/>
        <item m="1" x="1659"/>
        <item m="1" x="350"/>
        <item m="1" x="5005"/>
        <item m="1" x="5793"/>
        <item m="1" x="2410"/>
        <item m="1" x="729"/>
        <item m="1" x="4999"/>
        <item m="1" x="2288"/>
        <item m="1" x="1942"/>
        <item m="1" x="195"/>
        <item m="1" x="1412"/>
        <item m="1" x="2115"/>
        <item m="1" x="2600"/>
        <item m="1" x="4550"/>
        <item m="1" x="642"/>
        <item m="1" x="1547"/>
        <item m="1" x="813"/>
        <item m="1" x="3531"/>
        <item m="1" x="1587"/>
        <item m="1" x="4748"/>
        <item m="1" x="748"/>
        <item m="1" x="270"/>
        <item m="1" x="3854"/>
        <item m="1" x="5073"/>
        <item m="1" x="3030"/>
        <item m="1" x="1665"/>
        <item m="1" x="3477"/>
        <item m="1" x="4130"/>
        <item m="1" x="3032"/>
        <item m="1" x="925"/>
        <item m="1" x="5830"/>
        <item m="1" x="3022"/>
        <item m="1" x="2063"/>
        <item m="1" x="5047"/>
        <item m="1" x="3463"/>
        <item m="1" x="980"/>
        <item m="1" x="3689"/>
        <item m="1" x="4001"/>
        <item m="1" x="5581"/>
        <item m="1" x="3873"/>
        <item m="1" x="5287"/>
        <item m="1" x="448"/>
        <item m="1" x="5273"/>
        <item m="1" x="2199"/>
        <item m="1" x="2831"/>
        <item m="1" x="2061"/>
        <item m="1" x="2588"/>
        <item m="1" x="5400"/>
        <item m="1" x="743"/>
        <item m="1" x="4934"/>
        <item m="1" x="5436"/>
        <item m="1" x="1324"/>
        <item m="1" x="3708"/>
        <item m="1" x="5428"/>
        <item m="1" x="2065"/>
        <item m="1" x="1262"/>
        <item m="1" x="1265"/>
        <item m="1" x="1109"/>
        <item m="1" x="2082"/>
        <item m="1" x="527"/>
        <item m="1" x="5016"/>
        <item m="1" x="1663"/>
        <item m="1" x="1466"/>
        <item m="1" x="4237"/>
        <item m="1" x="1736"/>
        <item m="1" x="3962"/>
        <item m="1" x="2276"/>
        <item m="1" x="435"/>
        <item m="1" x="3623"/>
        <item m="1" x="841"/>
        <item m="1" x="3512"/>
        <item m="1" x="4968"/>
        <item m="1" x="1964"/>
        <item m="1" x="274"/>
        <item x="33"/>
        <item m="1" x="399"/>
        <item m="1" x="5640"/>
        <item m="1" x="2078"/>
        <item m="1" x="2370"/>
        <item m="1" x="149"/>
        <item m="1" x="4025"/>
        <item m="1" x="3020"/>
        <item m="1" x="940"/>
        <item m="1" x="4377"/>
        <item m="1" x="4202"/>
        <item m="1" x="1871"/>
        <item m="1" x="3738"/>
        <item m="1" x="3917"/>
        <item m="1" x="3084"/>
        <item m="1" x="554"/>
        <item m="1" x="4108"/>
        <item m="1" x="4754"/>
        <item m="1" x="1818"/>
        <item m="1" x="5021"/>
        <item m="1" x="3458"/>
        <item m="1" x="2108"/>
        <item m="1" x="2059"/>
        <item m="1" x="4801"/>
        <item m="1" x="2809"/>
        <item m="1" x="5838"/>
        <item m="1" x="3709"/>
        <item m="1" x="3637"/>
        <item m="1" x="3657"/>
        <item m="1" x="3610"/>
        <item m="1" x="2841"/>
        <item m="1" x="5089"/>
        <item m="1" x="2493"/>
        <item m="1" x="942"/>
        <item m="1" x="5229"/>
        <item m="1" x="875"/>
        <item m="1" x="5501"/>
        <item m="1" x="3037"/>
        <item m="1" x="1456"/>
        <item m="1" x="1799"/>
        <item m="1" x="1065"/>
        <item m="1" x="3624"/>
        <item m="1" x="692"/>
        <item m="1" x="4272"/>
        <item m="1" x="4775"/>
        <item m="1" x="3638"/>
        <item m="1" x="1049"/>
        <item m="1" x="4704"/>
        <item m="1" x="3739"/>
        <item m="1" x="136"/>
        <item m="1" x="4125"/>
        <item m="1" x="5575"/>
        <item m="1" x="2568"/>
        <item m="1" x="5823"/>
        <item m="1" x="852"/>
        <item m="1" x="348"/>
        <item m="1" x="2011"/>
        <item m="1" x="5366"/>
        <item m="1" x="314"/>
        <item m="1" x="5884"/>
        <item m="1" x="507"/>
        <item m="1" x="2550"/>
        <item m="1" x="586"/>
        <item m="1" x="1812"/>
        <item m="1" x="4033"/>
        <item m="1" x="5722"/>
        <item m="1" x="5449"/>
        <item m="1" x="1161"/>
        <item m="1" x="3388"/>
        <item m="1" x="2422"/>
        <item m="1" x="5561"/>
        <item m="1" x="313"/>
        <item m="1" x="1624"/>
        <item m="1" x="235"/>
        <item m="1" x="4243"/>
        <item m="1" x="2648"/>
        <item m="1" x="5456"/>
        <item x="88"/>
        <item m="1" x="2138"/>
        <item x="78"/>
        <item m="1" x="1696"/>
        <item m="1" x="2787"/>
        <item m="1" x="1844"/>
        <item m="1" x="3643"/>
        <item m="1" x="5750"/>
        <item m="1" x="4314"/>
        <item m="1" x="4823"/>
        <item m="1" x="565"/>
        <item m="1" x="5459"/>
        <item m="1" x="3369"/>
        <item m="1" x="1953"/>
        <item m="1" x="4765"/>
        <item m="1" x="950"/>
        <item m="1" x="3460"/>
        <item m="1" x="3532"/>
        <item m="1" x="3169"/>
        <item m="1" x="1819"/>
        <item m="1" x="405"/>
        <item m="1" x="1477"/>
        <item m="1" x="5538"/>
        <item m="1" x="2724"/>
        <item m="1" x="2917"/>
        <item m="1" x="3220"/>
        <item m="1" x="1520"/>
        <item m="1" x="1765"/>
        <item m="1" x="1562"/>
        <item m="1" x="2737"/>
        <item m="1" x="293"/>
        <item m="1" x="3670"/>
        <item m="1" x="4200"/>
        <item m="1" x="4436"/>
        <item m="1" x="4666"/>
        <item m="1" x="3990"/>
        <item m="1" x="4806"/>
        <item m="1" x="2682"/>
        <item m="1" x="3829"/>
        <item m="1" x="207"/>
        <item m="1" x="993"/>
        <item m="1" x="3907"/>
        <item m="1" x="309"/>
        <item m="1" x="1136"/>
        <item m="1" x="3191"/>
        <item m="1" x="171"/>
        <item m="1" x="2014"/>
        <item m="1" x="4097"/>
        <item m="1" x="4250"/>
        <item m="1" x="1529"/>
        <item m="1" x="1238"/>
        <item m="1" x="1874"/>
        <item m="1" x="4495"/>
        <item m="1" x="2126"/>
        <item m="1" x="4592"/>
        <item m="1" x="4051"/>
        <item m="1" x="3034"/>
        <item m="1" x="4103"/>
        <item m="1" x="4152"/>
        <item m="1" x="3390"/>
        <item m="1" x="4987"/>
        <item m="1" x="5245"/>
        <item m="1" x="5852"/>
        <item m="1" x="535"/>
        <item m="1" x="2661"/>
        <item m="1" x="816"/>
        <item m="1" x="273"/>
        <item m="1" x="4477"/>
        <item m="1" x="4923"/>
        <item m="1" x="2242"/>
        <item m="1" x="492"/>
        <item m="1" x="2609"/>
        <item m="1" x="4038"/>
        <item m="1" x="4418"/>
        <item m="1" x="2940"/>
        <item m="1" x="1683"/>
        <item m="1" x="3823"/>
        <item m="1" x="356"/>
        <item m="1" x="1927"/>
        <item m="1" x="1642"/>
        <item m="1" x="3735"/>
        <item m="1" x="3382"/>
        <item m="1" x="1408"/>
        <item m="1" x="768"/>
        <item m="1" x="3170"/>
        <item m="1" x="2408"/>
        <item m="1" x="5600"/>
        <item m="1" x="1628"/>
        <item m="1" x="3419"/>
        <item m="1" x="5478"/>
        <item m="1" x="5528"/>
        <item x="45"/>
        <item m="1" x="5158"/>
        <item m="1" x="2593"/>
        <item m="1" x="5541"/>
        <item m="1" x="3612"/>
        <item m="1" x="1578"/>
        <item m="1" x="1097"/>
        <item m="1" x="2510"/>
        <item m="1" x="2258"/>
        <item m="1" x="648"/>
        <item m="1" x="1564"/>
        <item m="1" x="3384"/>
        <item m="1" x="2016"/>
        <item m="1" x="3021"/>
        <item m="1" x="4507"/>
        <item m="1" x="3380"/>
        <item m="1" x="5025"/>
        <item m="1" x="2015"/>
        <item m="1" x="328"/>
        <item m="1" x="5648"/>
        <item m="1" x="1734"/>
        <item m="1" x="3455"/>
        <item m="1" x="3168"/>
        <item m="1" x="532"/>
        <item m="1" x="217"/>
        <item m="1" x="240"/>
        <item m="1" x="4827"/>
        <item m="1" x="3136"/>
        <item m="1" x="2641"/>
        <item m="1" x="3122"/>
        <item m="1" x="4079"/>
        <item m="1" x="4180"/>
        <item m="1" x="786"/>
        <item m="1" x="443"/>
        <item m="1" x="2246"/>
        <item m="1" x="2544"/>
        <item m="1" x="3588"/>
        <item m="1" x="4518"/>
        <item m="1" x="3257"/>
        <item m="1" x="2481"/>
        <item m="1" x="5856"/>
        <item m="1" x="3942"/>
        <item m="1" x="3416"/>
        <item m="1" x="2711"/>
        <item m="1" x="128"/>
        <item m="1" x="304"/>
        <item m="1" x="388"/>
        <item m="1" x="5516"/>
        <item m="1" x="3472"/>
        <item m="1" x="3413"/>
        <item m="1" x="3989"/>
        <item m="1" x="3194"/>
        <item m="1" x="252"/>
        <item m="1" x="3429"/>
        <item m="1" x="5791"/>
        <item m="1" x="2597"/>
        <item m="1" x="3999"/>
        <item m="1" x="5891"/>
        <item m="1" x="5347"/>
        <item m="1" x="4739"/>
        <item m="1" x="1706"/>
        <item m="1" x="5204"/>
        <item m="1" x="903"/>
        <item m="1" x="2324"/>
        <item m="1" x="3615"/>
        <item m="1" x="3747"/>
        <item m="1" x="511"/>
        <item m="1" x="5697"/>
        <item m="1" x="4330"/>
        <item m="1" x="2484"/>
        <item m="1" x="5208"/>
        <item m="1" x="2580"/>
        <item m="1" x="3129"/>
        <item m="1" x="3737"/>
        <item m="1" x="3565"/>
        <item m="1" x="4308"/>
        <item m="1" x="4340"/>
        <item m="1" x="3892"/>
        <item m="1" x="4972"/>
        <item m="1" x="2558"/>
        <item m="1" x="1713"/>
        <item m="1" x="3819"/>
        <item m="1" x="3080"/>
        <item m="1" x="2329"/>
        <item m="1" x="4762"/>
        <item m="1" x="2858"/>
        <item m="1" x="4291"/>
        <item m="1" x="2157"/>
        <item m="1" x="3542"/>
        <item m="1" x="5409"/>
        <item m="1" x="739"/>
        <item m="1" x="4375"/>
        <item m="1" x="2024"/>
        <item m="1" x="734"/>
        <item m="1" x="4843"/>
        <item m="1" x="2607"/>
        <item m="1" x="1775"/>
        <item m="1" x="4278"/>
        <item m="1" x="1878"/>
        <item m="1" x="4877"/>
        <item m="1" x="1119"/>
        <item m="1" x="3236"/>
        <item m="1" x="4107"/>
        <item m="1" x="1605"/>
        <item m="1" x="5178"/>
        <item m="1" x="2549"/>
        <item m="1" x="2055"/>
        <item m="1" x="2635"/>
        <item m="1" x="2598"/>
        <item m="1" x="434"/>
        <item m="1" x="1647"/>
        <item m="1" x="4701"/>
        <item m="1" x="1669"/>
        <item m="1" x="5649"/>
        <item m="1" x="3281"/>
        <item m="1" x="5462"/>
        <item m="1" x="1951"/>
        <item m="1" x="541"/>
        <item m="1" x="2036"/>
        <item m="1" x="2698"/>
        <item m="1" x="5286"/>
        <item m="1" x="3540"/>
        <item m="1" x="639"/>
        <item m="1" x="1540"/>
        <item m="1" x="2729"/>
        <item m="1" x="4591"/>
        <item m="1" x="5598"/>
        <item m="1" x="2160"/>
        <item m="1" x="1800"/>
        <item m="1" x="4336"/>
        <item m="1" x="1246"/>
        <item m="1" x="1779"/>
        <item m="1" x="2305"/>
        <item m="1" x="5223"/>
        <item m="1" x="765"/>
        <item m="1" x="923"/>
        <item m="1" x="3134"/>
        <item m="1" x="4230"/>
        <item m="1" x="4390"/>
        <item m="1" x="3321"/>
        <item m="1" x="1224"/>
        <item m="1" x="302"/>
        <item m="1" x="3679"/>
        <item m="1" x="4816"/>
        <item m="1" x="311"/>
        <item m="1" x="3751"/>
        <item m="1" x="4834"/>
        <item m="1" x="3897"/>
        <item m="1" x="1028"/>
        <item m="1" x="5872"/>
        <item m="1" x="4737"/>
        <item m="1" x="1903"/>
        <item m="1" x="2447"/>
        <item m="1" x="5892"/>
        <item m="1" x="3886"/>
        <item m="1" x="1516"/>
        <item m="1" x="5545"/>
        <item m="1" x="168"/>
        <item m="1" x="2667"/>
        <item m="1" x="2610"/>
        <item m="1" x="2942"/>
        <item m="1" x="2343"/>
        <item m="1" x="3499"/>
        <item m="1" x="1558"/>
        <item m="1" x="4252"/>
        <item m="1" x="1428"/>
        <item m="1" x="5664"/>
        <item m="1" x="461"/>
        <item m="1" x="4303"/>
        <item m="1" x="3135"/>
        <item m="1" x="5677"/>
        <item m="1" x="3793"/>
        <item m="1" x="5492"/>
        <item m="1" x="4398"/>
        <item m="1" x="1888"/>
        <item m="1" x="3223"/>
        <item m="1" x="3491"/>
        <item m="1" x="2159"/>
        <item m="1" x="2454"/>
        <item m="1" x="1947"/>
        <item m="1" x="3273"/>
        <item m="1" x="2702"/>
        <item m="1" x="4151"/>
        <item m="1" x="5795"/>
        <item m="1" x="5368"/>
        <item m="1" x="3456"/>
        <item m="1" x="4504"/>
        <item m="1" x="3311"/>
        <item m="1" x="2730"/>
        <item m="1" x="185"/>
        <item m="1" x="3825"/>
        <item m="1" x="5683"/>
        <item m="1" x="3444"/>
        <item m="1" x="374"/>
        <item m="1" x="5002"/>
        <item m="1" x="1193"/>
        <item m="1" x="2974"/>
        <item m="1" x="4679"/>
        <item m="1" x="5519"/>
        <item m="1" x="3023"/>
        <item m="1" x="5616"/>
        <item m="1" x="5812"/>
        <item m="1" x="2789"/>
        <item m="1" x="2371"/>
        <item m="1" x="1822"/>
        <item m="1" x="4416"/>
        <item m="1" x="4133"/>
        <item m="1" x="4139"/>
        <item m="1" x="5753"/>
        <item m="1" x="3952"/>
        <item m="1" x="5173"/>
        <item m="1" x="666"/>
        <item m="1" x="3217"/>
        <item m="1" x="1497"/>
        <item m="1" x="2765"/>
        <item m="1" x="5018"/>
        <item m="1" x="5434"/>
        <item m="1" x="3071"/>
        <item m="1" x="1299"/>
        <item m="1" x="3957"/>
        <item m="1" x="1257"/>
        <item m="1" x="4232"/>
        <item m="1" x="5329"/>
        <item m="1" x="1746"/>
        <item m="1" x="4214"/>
        <item m="1" x="910"/>
        <item m="1" x="4638"/>
        <item m="1" x="3394"/>
        <item m="1" x="4450"/>
        <item m="1" x="4657"/>
        <item m="1" x="1802"/>
        <item m="1" x="3554"/>
        <item m="1" x="5861"/>
        <item m="1" x="1985"/>
        <item m="1" x="417"/>
        <item m="1" x="5883"/>
        <item m="1" x="4818"/>
        <item m="1" x="2272"/>
        <item m="1" x="1842"/>
        <item m="1" x="5441"/>
        <item m="1" x="1537"/>
        <item m="1" x="5381"/>
        <item m="1" x="189"/>
        <item m="1" x="4649"/>
        <item m="1" x="3502"/>
        <item m="1" x="1697"/>
        <item m="1" x="5645"/>
        <item m="1" x="1480"/>
        <item m="1" x="4587"/>
        <item m="1" x="3045"/>
        <item m="1" x="4777"/>
        <item m="1" x="1306"/>
        <item m="1" x="1117"/>
        <item m="1" x="1085"/>
        <item m="1" x="5033"/>
        <item m="1" x="2804"/>
        <item m="1" x="1378"/>
        <item m="1" x="2889"/>
        <item m="1" x="5885"/>
        <item m="1" x="885"/>
        <item m="1" x="414"/>
        <item m="1" x="1468"/>
        <item m="1" x="4285"/>
        <item m="1" x="3125"/>
        <item m="1" x="4085"/>
        <item m="1" x="3613"/>
        <item m="1" x="401"/>
        <item m="1" x="3687"/>
        <item m="1" x="3912"/>
        <item m="1" x="2497"/>
        <item m="1" x="4020"/>
        <item m="1" x="1507"/>
        <item m="1" x="2066"/>
        <item m="1" x="3536"/>
        <item m="1" x="958"/>
        <item m="1" x="4204"/>
        <item m="1" x="5636"/>
        <item m="1" x="4920"/>
        <item m="1" x="4992"/>
        <item m="1" x="201"/>
        <item m="1" x="1885"/>
        <item m="1" x="2513"/>
        <item m="1" x="4836"/>
        <item m="1" x="5216"/>
        <item m="1" x="1431"/>
        <item m="1" x="3367"/>
        <item m="1" x="5044"/>
        <item m="1" x="227"/>
        <item m="1" x="4524"/>
        <item m="1" x="1317"/>
        <item m="1" x="3809"/>
        <item m="1" x="1513"/>
        <item m="1" x="3079"/>
        <item m="1" x="2453"/>
        <item m="1" x="2827"/>
        <item m="1" x="3862"/>
        <item m="1" x="5520"/>
        <item m="1" x="1196"/>
        <item m="1" x="4159"/>
        <item m="1" x="5249"/>
        <item m="1" x="5136"/>
        <item m="1" x="2314"/>
        <item m="1" x="3280"/>
        <item m="1" x="5408"/>
        <item m="1" x="1737"/>
        <item m="1" x="4389"/>
        <item m="1" x="3330"/>
        <item m="1" x="2331"/>
        <item m="1" x="5165"/>
        <item m="1" x="3256"/>
        <item m="1" x="4474"/>
        <item m="1" x="525"/>
        <item m="1" x="5746"/>
        <item m="1" x="2383"/>
        <item m="1" x="1126"/>
        <item m="1" x="2991"/>
        <item m="1" x="271"/>
        <item m="1" x="212"/>
        <item m="1" x="174"/>
        <item m="1" x="5188"/>
        <item m="1" x="5060"/>
        <item m="1" x="2277"/>
        <item m="1" x="3719"/>
        <item m="1" x="3874"/>
        <item m="1" x="5177"/>
        <item m="1" x="4332"/>
        <item m="1" x="5086"/>
        <item m="1" x="2578"/>
        <item m="1" x="120"/>
        <item m="1" x="2742"/>
        <item m="1" x="1875"/>
        <item m="1" x="1494"/>
        <item m="1" x="5120"/>
        <item m="1" x="4520"/>
        <item m="1" x="862"/>
        <item m="1" x="3467"/>
        <item m="1" x="866"/>
        <item m="1" x="5122"/>
        <item m="1" x="1698"/>
        <item m="1" x="4730"/>
        <item m="1" x="5464"/>
        <item m="1" x="4091"/>
        <item m="1" x="1917"/>
        <item m="1" x="4370"/>
        <item m="1" x="5212"/>
        <item m="1" x="4822"/>
        <item m="1" x="1175"/>
        <item m="1" x="2769"/>
        <item m="1" x="1301"/>
        <item m="1" x="2577"/>
        <item m="1" x="526"/>
        <item m="1" x="3224"/>
        <item m="1" x="424"/>
        <item m="1" x="1198"/>
        <item m="1" x="4743"/>
        <item m="1" x="1762"/>
        <item m="1" x="2238"/>
        <item m="1" x="5540"/>
        <item m="1" x="4381"/>
        <item m="1" x="306"/>
        <item m="1" x="5807"/>
        <item m="1" x="1066"/>
        <item m="1" x="3752"/>
        <item m="1" x="785"/>
        <item m="1" x="4351"/>
        <item m="1" x="5007"/>
        <item m="1" x="191"/>
        <item m="1" x="284"/>
        <item m="1" x="1390"/>
        <item m="1" x="515"/>
        <item m="1" x="3130"/>
        <item m="1" x="4780"/>
        <item m="1" x="3971"/>
        <item m="1" x="2740"/>
        <item m="1" x="4222"/>
        <item m="1" x="3041"/>
        <item m="1" x="2604"/>
        <item m="1" x="1594"/>
        <item m="1" x="2306"/>
        <item m="1" x="3545"/>
        <item m="1" x="5277"/>
        <item m="1" x="5889"/>
        <item m="1" x="827"/>
        <item m="1" x="4882"/>
        <item m="1" x="298"/>
        <item m="1" x="432"/>
        <item m="1" x="3284"/>
        <item m="1" x="3906"/>
        <item m="1" x="5632"/>
        <item m="1" x="4157"/>
        <item m="1" x="3304"/>
        <item m="1" x="2639"/>
        <item m="1" x="880"/>
        <item m="1" x="953"/>
        <item m="1" x="5631"/>
        <item m="1" x="5090"/>
        <item m="1" x="1115"/>
        <item m="1" x="5551"/>
        <item m="1" x="4975"/>
        <item m="1" x="2677"/>
        <item m="1" x="1530"/>
        <item m="1" x="2763"/>
        <item m="1" x="3555"/>
        <item m="1" x="3095"/>
        <item m="1" x="2644"/>
        <item m="1" x="4640"/>
        <item m="1" x="1267"/>
        <item m="1" x="1152"/>
        <item m="1" x="3265"/>
        <item m="1" x="566"/>
        <item m="1" x="278"/>
        <item m="1" x="4179"/>
        <item m="1" x="419"/>
        <item m="1" x="2986"/>
        <item m="1" x="568"/>
        <item m="1" x="1777"/>
        <item m="1" x="408"/>
        <item m="1" x="956"/>
        <item m="1" x="1517"/>
        <item m="1" x="4218"/>
        <item m="1" x="513"/>
        <item m="1" x="5439"/>
        <item m="1" x="3324"/>
        <item m="1" x="3371"/>
        <item m="1" x="5103"/>
        <item m="1" x="4560"/>
        <item m="1" x="582"/>
        <item m="1" x="4282"/>
        <item m="1" x="633"/>
        <item m="1" x="4052"/>
        <item m="1" x="4472"/>
        <item m="1" x="1438"/>
        <item m="1" x="4595"/>
        <item m="1" x="5772"/>
        <item m="1" x="2840"/>
        <item m="1" x="4983"/>
        <item m="1" x="4858"/>
        <item m="1" x="4119"/>
        <item m="1" x="5131"/>
        <item m="1" x="3725"/>
        <item m="1" x="5447"/>
        <item m="1" x="4731"/>
        <item m="1" x="2784"/>
        <item m="1" x="1201"/>
        <item m="1" x="3684"/>
        <item m="1" x="618"/>
        <item m="1" x="1393"/>
        <item m="1" x="3290"/>
        <item m="1" x="4734"/>
        <item m="1" x="4072"/>
        <item m="1" x="5313"/>
        <item m="1" x="964"/>
        <item m="1" x="2745"/>
        <item m="1" x="4914"/>
        <item m="1" x="3590"/>
        <item m="1" x="4353"/>
        <item m="1" x="228"/>
        <item m="1" x="1148"/>
        <item m="1" x="410"/>
        <item m="1" x="165"/>
        <item m="1" x="4670"/>
        <item m="1" x="1606"/>
        <item m="1" x="5819"/>
        <item m="1" x="4110"/>
        <item m="1" x="177"/>
        <item m="1" x="2935"/>
        <item m="1" x="1147"/>
        <item m="1" x="5574"/>
        <item m="1" x="3372"/>
        <item m="1" x="1910"/>
        <item m="1" x="4485"/>
        <item m="1" x="5802"/>
        <item m="1" x="656"/>
        <item m="1" x="2058"/>
        <item m="1" x="580"/>
        <item m="1" x="2057"/>
        <item m="1" x="3158"/>
        <item m="1" x="4276"/>
        <item m="1" x="1876"/>
        <item m="1" x="4406"/>
        <item m="1" x="4555"/>
        <item m="1" x="4343"/>
        <item m="1" x="5599"/>
        <item m="1" x="3777"/>
        <item m="1" x="4337"/>
        <item m="1" x="4913"/>
        <item m="1" x="4092"/>
        <item m="1" x="3880"/>
        <item m="1" x="1015"/>
        <item m="1" x="3618"/>
        <item m="1" x="896"/>
        <item m="1" x="3104"/>
        <item m="1" x="3381"/>
        <item m="1" x="5688"/>
        <item m="1" x="5705"/>
        <item m="1" x="592"/>
        <item m="1" x="3730"/>
        <item m="1" x="5602"/>
        <item m="1" x="944"/>
        <item m="1" x="3767"/>
        <item m="1" x="5080"/>
        <item m="1" x="5782"/>
        <item m="1" x="1672"/>
        <item m="1" x="988"/>
        <item m="1" x="5174"/>
        <item m="1" x="977"/>
        <item m="1" x="5894"/>
        <item m="1" x="3601"/>
        <item m="1" x="5896"/>
        <item m="1" x="4372"/>
        <item m="1" x="4667"/>
        <item m="1" x="3695"/>
        <item m="1" x="5809"/>
        <item m="1" x="5893"/>
        <item m="1" x="204"/>
        <item m="1" x="3756"/>
        <item m="1" x="711"/>
        <item m="1" x="685"/>
        <item m="1" x="1860"/>
        <item m="1" x="4369"/>
        <item m="1" x="3714"/>
        <item m="1" x="3841"/>
        <item m="1" x="770"/>
        <item m="1" x="2900"/>
        <item m="1" x="3614"/>
        <item m="1" x="5897"/>
        <item m="1" x="337"/>
        <item m="1" x="4301"/>
        <item m="1" x="4084"/>
        <item m="1" x="403"/>
        <item m="1" x="3875"/>
        <item m="1" x="1514"/>
        <item m="1" x="1979"/>
        <item m="1" x="4463"/>
        <item m="1" x="5406"/>
        <item m="1" x="775"/>
        <item m="1" x="2891"/>
        <item m="1" x="4231"/>
        <item m="1" x="845"/>
        <item m="1" x="1943"/>
        <item m="1" x="2630"/>
        <item m="1" x="3235"/>
        <item m="1" x="3595"/>
        <item m="1" x="728"/>
        <item m="1" x="5404"/>
        <item m="1" x="1961"/>
        <item m="1" x="5138"/>
        <item m="1" x="1566"/>
        <item m="1" x="3435"/>
        <item m="1" x="1528"/>
        <item m="1" x="2807"/>
        <item m="1" x="487"/>
        <item m="1" x="761"/>
        <item m="1" x="4545"/>
        <item m="1" x="3690"/>
        <item m="1" x="3648"/>
        <item m="1" x="5278"/>
        <item m="1" x="2920"/>
        <item m="1" x="4917"/>
        <item m="1" x="2297"/>
        <item m="1" x="764"/>
        <item m="1" x="4017"/>
        <item m="1" x="2485"/>
        <item m="1" x="3126"/>
        <item m="1" x="4973"/>
        <item m="1" x="3167"/>
        <item m="1" x="3131"/>
        <item m="1" x="316"/>
        <item m="1" x="326"/>
        <item m="1" x="5622"/>
        <item m="1" x="1649"/>
        <item m="1" x="3921"/>
        <item m="1" x="4553"/>
        <item m="1" x="837"/>
        <item m="1" x="5899"/>
        <item m="1" x="2311"/>
        <item m="1" x="1553"/>
        <item m="1" x="749"/>
        <item m="1" x="4848"/>
        <item m="1" x="905"/>
        <item m="1" x="3391"/>
        <item m="1" x="2871"/>
        <item m="1" x="5274"/>
        <item m="1" x="1592"/>
        <item m="1" x="5586"/>
        <item m="1" x="1524"/>
        <item m="1" x="4434"/>
        <item m="1" x="571"/>
        <item m="1" x="4320"/>
        <item m="1" x="2109"/>
        <item m="1" x="4723"/>
        <item m="1" x="3916"/>
        <item m="1" x="1858"/>
        <item m="1" x="509"/>
        <item m="1" x="4616"/>
        <item m="1" x="5166"/>
        <item m="1" x="5460"/>
        <item m="1" x="4690"/>
        <item m="1" x="4281"/>
        <item m="1" x="5715"/>
        <item m="1" x="4750"/>
        <item m="1" x="2857"/>
        <item m="1" x="4862"/>
        <item m="1" x="5246"/>
        <item m="1" x="5171"/>
        <item m="1" x="5588"/>
        <item m="1" x="4562"/>
        <item m="1" x="3934"/>
        <item m="1" x="3329"/>
        <item m="1" x="5431"/>
        <item m="1" x="407"/>
        <item m="1" x="5844"/>
        <item m="1" x="2860"/>
        <item m="1" x="5348"/>
        <item m="1" x="5680"/>
        <item m="1" x="1188"/>
        <item m="1" x="5748"/>
        <item m="1" x="987"/>
        <item m="1" x="1232"/>
        <item m="1" x="406"/>
        <item m="1" x="5396"/>
        <item m="1" x="4791"/>
        <item m="1" x="2815"/>
        <item m="1" x="677"/>
        <item m="1" x="1391"/>
        <item m="1" x="1296"/>
        <item m="1" x="1203"/>
        <item m="1" x="3539"/>
        <item m="1" x="1087"/>
        <item m="1" x="591"/>
        <item m="1" x="4764"/>
        <item m="1" x="1370"/>
        <item m="1" x="2579"/>
        <item m="1" x="1808"/>
        <item m="1" x="5716"/>
        <item m="1" x="3485"/>
        <item m="1" x="791"/>
        <item m="1" x="4195"/>
        <item m="1" x="1660"/>
        <item m="1" x="5741"/>
        <item m="1" x="673"/>
        <item m="1" x="3044"/>
        <item m="1" x="3466"/>
        <item m="1" x="3028"/>
        <item m="1" x="1440"/>
        <item m="1" x="2085"/>
        <item m="1" x="5419"/>
        <item m="1" x="2450"/>
        <item m="1" x="5339"/>
        <item m="1" x="4236"/>
        <item m="1" x="4466"/>
        <item m="1" x="1158"/>
        <item m="1" x="5508"/>
        <item m="1" x="3427"/>
        <item m="1" x="2915"/>
        <item m="1" x="1866"/>
        <item m="1" x="2308"/>
        <item m="1" x="4385"/>
        <item m="1" x="5619"/>
        <item m="1" x="1243"/>
        <item m="1" x="3995"/>
        <item m="1" x="2825"/>
        <item m="1" x="3863"/>
        <item m="1" x="5211"/>
        <item m="1" x="332"/>
        <item m="1" x="3219"/>
        <item m="1" x="3992"/>
        <item m="1" x="4839"/>
        <item m="1" x="1785"/>
        <item m="1" x="3703"/>
        <item m="1" x="1035"/>
        <item m="1" x="1991"/>
        <item m="1" x="3101"/>
        <item m="1" x="5822"/>
        <item m="1" x="1700"/>
        <item m="1" x="5335"/>
        <item m="1" x="902"/>
        <item m="1" x="886"/>
        <item m="1" x="1062"/>
        <item m="1" x="5703"/>
        <item m="1" x="3778"/>
        <item m="1" x="5252"/>
        <item m="1" x="428"/>
        <item m="1" x="4182"/>
        <item m="1" x="1014"/>
        <item m="1" x="263"/>
        <item m="1" x="3516"/>
        <item m="1" x="5725"/>
        <item m="1" x="1483"/>
        <item m="1" x="4528"/>
        <item m="1" x="1068"/>
        <item m="1" x="1685"/>
        <item m="1" x="5727"/>
        <item m="1" x="4164"/>
        <item m="1" x="5904"/>
        <item m="1" x="3842"/>
        <item m="1" x="5857"/>
        <item m="1" x="2953"/>
        <item m="1" x="197"/>
        <item m="1" x="2349"/>
        <item m="1" x="3410"/>
        <item m="1" x="730"/>
        <item m="1" x="5371"/>
        <item m="1" x="4460"/>
        <item m="1" x="4396"/>
        <item m="1" x="5378"/>
        <item m="1" x="2384"/>
        <item m="1" x="5389"/>
        <item m="1" x="242"/>
        <item m="1" x="2464"/>
        <item m="1" x="4481"/>
        <item m="1" x="1197"/>
        <item m="1" x="4053"/>
        <item m="1" x="1937"/>
        <item m="1" x="616"/>
        <item m="1" x="3783"/>
        <item m="1" x="4943"/>
        <item m="1" x="5679"/>
        <item m="1" x="3681"/>
        <item m="1" x="4981"/>
        <item m="1" x="5512"/>
        <item m="1" x="5302"/>
        <item m="1" x="1481"/>
        <item m="1" x="3320"/>
        <item m="1" x="4411"/>
        <item m="1" x="5758"/>
        <item m="1" x="5785"/>
        <item m="1" x="865"/>
        <item m="1" x="1222"/>
        <item m="1" x="105"/>
        <item m="1" x="1396"/>
        <item m="1" x="3808"/>
        <item m="1" x="5605"/>
        <item m="1" x="1366"/>
        <item m="1" x="5690"/>
        <item m="1" x="3766"/>
        <item m="1" x="4683"/>
        <item m="1" x="5751"/>
        <item m="1" x="4686"/>
        <item m="1" x="737"/>
        <item m="1" x="5271"/>
        <item m="1" x="963"/>
        <item m="1" x="4733"/>
        <item m="1" x="4641"/>
        <item m="1" x="5133"/>
        <item m="1" x="2911"/>
        <item m="1" x="3475"/>
        <item m="1" x="3113"/>
        <item m="1" x="2987"/>
        <item m="1" x="2864"/>
        <item m="1" x="4501"/>
        <item m="1" x="2637"/>
        <item m="1" x="575"/>
        <item m="1" x="2348"/>
        <item m="1" x="3760"/>
        <item m="1" x="2819"/>
        <item m="1" x="4259"/>
        <item m="1" x="5847"/>
        <item m="1" x="1285"/>
        <item m="1" x="4941"/>
        <item m="1" x="5222"/>
        <item m="1" x="4644"/>
        <item m="1" x="2398"/>
        <item m="1" x="1656"/>
        <item m="1" x="836"/>
        <item m="1" x="758"/>
        <item m="1" x="952"/>
        <item m="1" x="5660"/>
        <item m="1" x="4659"/>
        <item m="1" x="3111"/>
        <item m="1" x="5718"/>
        <item m="1" x="4095"/>
        <item m="1" x="1694"/>
        <item m="1" x="623"/>
        <item m="1" x="4290"/>
        <item m="1" x="4064"/>
        <item m="1" x="4639"/>
        <item m="1" x="5003"/>
        <item m="1" x="4647"/>
        <item m="1" x="5475"/>
        <item m="1" x="5848"/>
        <item m="1" x="861"/>
        <item m="1" x="4484"/>
        <item m="1" x="1261"/>
        <item m="1" x="4596"/>
        <item m="1" x="1761"/>
        <item m="1" x="5617"/>
        <item m="1" x="1824"/>
        <item m="1" x="4713"/>
        <item m="1" x="501"/>
        <item m="1" x="5799"/>
        <item m="1" x="782"/>
        <item m="1" x="421"/>
        <item m="1" x="911"/>
        <item m="1" x="919"/>
        <item m="1" x="2898"/>
        <item m="1" x="5628"/>
        <item m="1" x="4429"/>
        <item m="1" x="5527"/>
        <item m="1" x="1395"/>
        <item m="1" x="3893"/>
        <item m="1" x="5620"/>
        <item m="1" x="5010"/>
        <item m="1" x="4027"/>
        <item m="1" x="2696"/>
        <item m="1" x="1186"/>
        <item m="1" x="3245"/>
        <item m="1" x="4227"/>
        <item m="1" x="2203"/>
        <item m="1" x="2555"/>
        <item m="1" x="4921"/>
        <item m="1" x="4752"/>
        <item m="1" x="1546"/>
        <item m="1" x="672"/>
        <item m="1" x="5881"/>
        <item m="1" x="879"/>
        <item m="1" x="871"/>
        <item m="1" x="1889"/>
        <item m="1" x="156"/>
        <item m="1" x="333"/>
        <item m="1" x="1335"/>
        <item m="1" x="5676"/>
        <item m="1" x="4626"/>
        <item m="1" x="5345"/>
        <item m="1" x="5521"/>
        <item m="1" x="2164"/>
        <item m="1" x="3204"/>
        <item m="1" x="1617"/>
        <item m="1" x="4459"/>
        <item m="1" x="3888"/>
        <item m="1" x="2828"/>
        <item m="1" x="2941"/>
        <item m="1" x="1784"/>
        <item m="1" x="5296"/>
        <item m="1" x="5001"/>
        <item m="1" x="199"/>
        <item m="1" x="3172"/>
        <item m="1" x="5230"/>
        <item m="1" x="1651"/>
        <item m="1" x="5693"/>
        <item m="1" x="4153"/>
        <item m="1" x="5756"/>
        <item m="1" x="683"/>
        <item m="1" x="750"/>
        <item m="1" x="3012"/>
        <item m="1" x="574"/>
        <item m="1" x="1948"/>
        <item m="1" x="4427"/>
        <item m="1" x="5334"/>
        <item m="1" x="1823"/>
        <item m="1" x="3011"/>
        <item m="1" x="5651"/>
        <item m="1" x="3901"/>
        <item m="1" x="4105"/>
        <item m="1" x="4747"/>
        <item m="1" x="5781"/>
        <item m="1" x="1241"/>
        <item m="1" x="2118"/>
        <item m="1" x="778"/>
        <item m="1" x="2508"/>
        <item m="1" x="5905"/>
        <item m="1" x="5192"/>
        <item m="1" x="160"/>
        <item m="1" x="2726"/>
        <item m="1" x="979"/>
        <item m="1" x="5730"/>
        <item m="1" x="4549"/>
        <item m="1" x="1588"/>
        <item m="1" x="4585"/>
        <item m="1" x="2429"/>
        <item m="1" x="946"/>
        <item m="1" x="5834"/>
        <item m="1" x="4093"/>
        <item m="1" x="839"/>
        <item m="1" x="4221"/>
        <item m="1" x="621"/>
        <item m="1" x="5576"/>
        <item m="1" x="1661"/>
        <item m="1" x="5784"/>
        <item m="1" x="5290"/>
        <item m="1" x="4238"/>
        <item m="1" x="5056"/>
        <item m="1" x="2839"/>
        <item m="1" x="4915"/>
        <item m="1" x="694"/>
        <item m="1" x="1439"/>
        <item m="1" x="2615"/>
        <item m="1" x="5432"/>
        <item m="1" x="887"/>
        <item m="1" x="654"/>
        <item m="1" x="4684"/>
        <item m="1" x="4461"/>
        <item m="1" x="4800"/>
        <item m="1" x="976"/>
        <item m="1" x="2548"/>
        <item m="1" x="4136"/>
        <item m="1" x="3039"/>
        <item m="1" x="5094"/>
        <item m="1" x="5193"/>
        <item m="1" x="4118"/>
        <item m="1" x="5119"/>
        <item m="1" x="3494"/>
        <item m="1" x="1441"/>
        <item m="1" x="1686"/>
        <item m="1" x="1084"/>
        <item m="1" x="3473"/>
        <item m="1" x="1233"/>
        <item m="1" x="4793"/>
        <item m="1" x="3535"/>
        <item m="1" x="4359"/>
        <item m="1" x="3925"/>
        <item m="1" x="5818"/>
        <item m="1" x="3761"/>
        <item m="1" x="4751"/>
        <item m="1" x="5435"/>
        <item m="1" x="832"/>
        <item m="1" x="3908"/>
        <item m="1" x="5657"/>
        <item m="1" x="1745"/>
        <item m="1" x="3822"/>
        <item m="1" x="3859"/>
        <item m="1" x="5840"/>
        <item m="1" x="1376"/>
        <item m="1" x="5415"/>
        <item m="1" x="870"/>
        <item m="1" x="4261"/>
        <item m="1" x="1302"/>
        <item m="1" x="2672"/>
        <item m="1" x="4502"/>
        <item m="1" x="2328"/>
        <item m="1" x="493"/>
        <item m="1" x="1787"/>
        <item m="1" x="5762"/>
        <item m="1" x="5835"/>
        <item m="1" x="1380"/>
        <item m="1" x="3489"/>
        <item m="1" x="1363"/>
        <item m="1" x="792"/>
        <item m="1" x="5239"/>
        <item m="1" x="4622"/>
        <item m="1" x="4949"/>
        <item m="1" x="262"/>
        <item m="1" x="4912"/>
        <item m="1" x="1080"/>
        <item m="1" x="1187"/>
        <item m="1" x="2268"/>
        <item m="1" x="4838"/>
        <item m="1" x="1151"/>
        <item m="1" x="2933"/>
        <item m="1" x="5890"/>
        <item m="1" x="5234"/>
        <item m="1" x="4478"/>
        <item m="1" x="5558"/>
        <item m="1" x="2790"/>
        <item m="1" x="1229"/>
        <item m="1" x="675"/>
        <item m="1" x="3691"/>
        <item m="1" x="757"/>
        <item m="1" x="4861"/>
        <item m="1" x="1522"/>
        <item m="1" x="1803"/>
        <item m="1" x="5350"/>
        <item m="1" x="3109"/>
        <item m="1" x="1990"/>
        <item m="1" x="498"/>
        <item m="1" x="553"/>
        <item m="1" x="4969"/>
        <item m="1" x="433"/>
        <item m="1" x="5626"/>
        <item m="1" x="5779"/>
        <item m="1" x="3123"/>
        <item m="1" x="1154"/>
        <item m="1" x="1048"/>
        <item m="1" x="4693"/>
        <item m="1" x="2251"/>
        <item m="1" x="2766"/>
        <item m="1" x="4172"/>
        <item m="1" x="3528"/>
        <item m="1" x="5489"/>
        <item m="1" x="1184"/>
        <item m="1" x="5183"/>
        <item m="1" x="389"/>
        <item m="1" x="5075"/>
        <item m="1" x="5332"/>
        <item m="1" x="4899"/>
        <item m="1" x="5037"/>
        <item m="1" x="959"/>
        <item m="1" x="2826"/>
        <item m="1" x="4220"/>
        <item m="1" x="3683"/>
        <item x="76"/>
        <item m="1" x="4335"/>
        <item m="1" x="268"/>
        <item m="1" x="686"/>
        <item m="1" x="4927"/>
        <item m="1" x="2428"/>
        <item m="1" x="4457"/>
        <item m="1" x="1645"/>
        <item m="1" x="5577"/>
        <item m="1" x="1509"/>
        <item m="1" x="2240"/>
        <item m="1" x="1538"/>
        <item m="1" x="4898"/>
        <item m="1" x="994"/>
        <item m="1" x="479"/>
        <item m="1" x="241"/>
        <item m="1" x="1684"/>
        <item m="1" x="2703"/>
        <item m="1" x="5826"/>
        <item m="1" x="1945"/>
        <item m="1" x="275"/>
        <item m="1" x="1027"/>
        <item m="1" x="3537"/>
        <item m="1" x="5798"/>
        <item m="1" x="584"/>
        <item m="1" x="5833"/>
        <item m="1" x="1369"/>
        <item m="1" x="5855"/>
        <item m="1" x="5783"/>
        <item m="1" x="1901"/>
        <item m="1" x="4500"/>
        <item m="1" x="4488"/>
        <item m="1" x="5330"/>
        <item m="1" x="5556"/>
        <item m="1" x="1786"/>
        <item m="1" x="3149"/>
        <item x="102"/>
        <item m="1" x="975"/>
        <item m="1" x="279"/>
        <item m="1" x="4820"/>
        <item m="1" x="4849"/>
        <item m="1" x="4612"/>
        <item m="1" x="3097"/>
        <item m="1" x="4894"/>
        <item m="1" x="2120"/>
        <item m="1" x="4313"/>
        <item m="1" x="3868"/>
        <item m="1" x="3009"/>
        <item m="1" x="1442"/>
        <item m="1" x="3556"/>
        <item m="1" x="3872"/>
        <item m="1" x="3768"/>
        <item m="1" x="3722"/>
        <item m="1" x="3216"/>
        <item m="1" x="5731"/>
        <item m="1" x="4869"/>
        <item m="1" x="2576"/>
        <item m="1" x="4123"/>
        <item m="1" x="630"/>
        <item m="1" x="1699"/>
        <item m="1" x="3264"/>
        <item m="1" x="5209"/>
        <item m="1" x="5375"/>
        <item m="1" x="3036"/>
        <item m="1" x="2754"/>
        <item m="1" x="1263"/>
        <item m="1" x="3902"/>
        <item m="1" x="3818"/>
        <item m="1" x="4099"/>
        <item m="1" x="5465"/>
        <item m="1" x="5149"/>
        <item m="1" x="4289"/>
        <item m="1" x="5285"/>
        <item m="1" x="5692"/>
        <item m="1" x="2534"/>
        <item m="1" x="3759"/>
        <item m="1" x="5870"/>
        <item m="1" x="548"/>
        <item m="1" x="5182"/>
        <item m="1" x="5494"/>
        <item m="1" x="1349"/>
        <item m="1" x="4462"/>
        <item m="1" x="907"/>
        <item m="1" x="3161"/>
        <item m="1" x="5275"/>
        <item m="1" x="833"/>
        <item m="1" x="3377"/>
        <item m="1" x="5294"/>
        <item m="1" x="3166"/>
        <item m="1" x="3754"/>
        <item m="1" x="1145"/>
        <item m="1" x="5102"/>
        <item m="1" x="4948"/>
        <item m="1" x="3820"/>
        <item m="1" x="674"/>
        <item m="1" x="4692"/>
        <item m="1" x="5846"/>
        <item m="1" x="967"/>
        <item x="80"/>
        <item m="1" x="5176"/>
        <item m="1" x="2327"/>
        <item m="1" x="480"/>
        <item m="1" x="3086"/>
        <item m="1" x="4797"/>
        <item m="1" x="5659"/>
        <item m="1" x="3813"/>
        <item m="1" x="5502"/>
        <item m="1" x="4438"/>
        <item m="1" x="947"/>
        <item m="1" x="2606"/>
        <item m="1" x="4802"/>
        <item m="1" x="5154"/>
        <item m="1" x="379"/>
        <item m="1" x="2403"/>
        <item m="1" x="491"/>
        <item m="1" x="2480"/>
        <item m="1" x="4253"/>
        <item m="1" x="4875"/>
        <item m="1" x="650"/>
        <item m="1" x="3898"/>
        <item m="1" x="2594"/>
        <item m="1" x="5463"/>
        <item m="1" x="914"/>
        <item m="1" x="5029"/>
        <item m="1" x="1506"/>
        <item m="1" x="1836"/>
        <item m="1" x="2043"/>
        <item m="1" x="2835"/>
        <item m="1" x="1760"/>
        <item m="1" x="3633"/>
        <item m="1" x="4534"/>
        <item m="1" x="2761"/>
        <item m="1" x="153"/>
        <item m="1" x="502"/>
        <item m="1" x="991"/>
        <item m="1" x="4208"/>
        <item m="1" x="1135"/>
        <item m="1" x="2617"/>
        <item m="1" x="1906"/>
        <item m="1" x="2643"/>
        <item m="1" x="2356"/>
        <item m="1" x="1067"/>
        <item m="1" x="4479"/>
        <item m="1" x="1798"/>
        <item m="1" x="4310"/>
        <item m="1" x="481"/>
        <item m="1" x="5820"/>
        <item m="1" x="1747"/>
        <item m="1" x="4766"/>
        <item m="1" x="843"/>
        <item m="1" x="5505"/>
        <item m="1" x="619"/>
        <item m="1" x="2723"/>
        <item m="1" x="4069"/>
        <item m="1" x="5797"/>
        <item m="1" x="1318"/>
        <item m="1" x="846"/>
        <item m="1" x="4364"/>
        <item m="1" x="1432"/>
        <item m="1" x="1545"/>
        <item m="1" x="1470"/>
        <item m="1" x="1347"/>
        <item m="1" x="4970"/>
        <item m="1" x="4176"/>
        <item m="1" x="4785"/>
        <item m="1" x="746"/>
        <item m="1" x="2298"/>
        <item m="1" x="844"/>
        <item m="1" x="154"/>
        <item m="1" x="3221"/>
        <item m="1" x="5673"/>
        <item m="1" x="4994"/>
        <item m="1" x="387"/>
        <item m="1" x="4163"/>
        <item m="1" x="3642"/>
        <item m="1" x="5780"/>
        <item m="1" x="269"/>
        <item m="1" x="2488"/>
        <item m="1" x="3941"/>
        <item m="1" x="5268"/>
        <item m="1" x="1264"/>
        <item m="1" x="1050"/>
        <item m="1" x="5091"/>
        <item m="1" x="1643"/>
        <item m="1" x="3817"/>
        <item m="1" x="4982"/>
        <item m="1" x="4658"/>
        <item m="1" x="4008"/>
        <item m="1" x="376"/>
        <item m="1" x="4559"/>
        <item m="1" x="2969"/>
        <item m="1" x="938"/>
        <item m="1" x="1052"/>
        <item m="1" x="475"/>
        <item m="1" x="2676"/>
        <item m="1" x="4645"/>
        <item m="1" x="1495"/>
        <item m="1" x="5509"/>
        <item m="1" x="1400"/>
        <item m="1" x="3904"/>
        <item m="1" x="4109"/>
        <item m="1" x="4090"/>
        <item m="1" x="3922"/>
        <item m="1" x="4029"/>
        <item m="1" x="4675"/>
        <item m="1" x="3895"/>
        <item m="1" x="5514"/>
        <item m="1" x="2483"/>
        <item m="1" x="3658"/>
        <item m="1" x="5210"/>
        <item m="1" x="2053"/>
        <item m="1" x="5014"/>
        <item m="1" x="960"/>
        <item m="1" x="3693"/>
        <item m="1" x="2985"/>
        <item m="1" x="5886"/>
        <item m="1" x="3425"/>
        <item m="1" x="3609"/>
        <item m="1" x="2570"/>
        <item m="1" x="4741"/>
        <item m="1" x="2402"/>
        <item m="1" x="5728"/>
        <item m="1" x="2506"/>
        <item m="1" x="264"/>
        <item m="1" x="3490"/>
        <item m="1" x="1872"/>
        <item m="1" x="3666"/>
        <item m="1" x="4184"/>
        <item m="1" x="3788"/>
        <item m="1" x="3812"/>
        <item m="1" x="4405"/>
        <item m="1" x="2462"/>
        <item m="1" x="5128"/>
        <item m="1" x="998"/>
        <item m="1" x="1933"/>
        <item m="1" x="4201"/>
        <item m="1" x="3375"/>
        <item m="1" x="4997"/>
        <item m="1" x="2252"/>
        <item m="1" x="4557"/>
        <item m="1" x="5810"/>
        <item m="1" x="3547"/>
        <item m="1" x="1570"/>
        <item m="1" x="5024"/>
        <item m="1" x="3871"/>
        <item m="1" x="2439"/>
        <item m="1" x="1298"/>
        <item m="1" x="2537"/>
        <item m="1" x="5226"/>
        <item m="1" x="2482"/>
        <item m="1" x="5327"/>
        <item m="1" x="5570"/>
        <item m="1" x="1433"/>
        <item m="1" x="2361"/>
        <item m="1" x="5877"/>
        <item m="1" x="5493"/>
        <item m="1" x="2752"/>
        <item m="1" x="3165"/>
        <item m="1" x="900"/>
        <item m="1" x="850"/>
        <item m="1" x="5477"/>
        <item m="1" x="948"/>
        <item m="1" x="4871"/>
        <item m="1" x="5591"/>
        <item m="1" x="3450"/>
        <item m="1" x="644"/>
        <item m="1" x="1496"/>
        <item m="1" x="2603"/>
        <item m="1" x="617"/>
        <item m="1" x="2616"/>
        <item m="1" x="5646"/>
        <item m="1" x="4022"/>
        <item m="1" x="4216"/>
        <item m="1" x="1756"/>
        <item m="1" x="4746"/>
        <item m="1" x="908"/>
        <item m="1" x="4100"/>
        <item m="1" x="4171"/>
        <item m="1" x="3745"/>
        <item m="1" x="1657"/>
        <item m="1" x="4228"/>
        <item m="1" x="4024"/>
        <item m="1" x="5035"/>
        <item m="1" x="834"/>
        <item m="1" x="2802"/>
        <item m="1" x="5395"/>
        <item m="1" x="1300"/>
        <item m="1" x="533"/>
        <item m="1" x="5485"/>
        <item m="1" x="1377"/>
        <item m="1" x="4851"/>
        <item m="1" x="2117"/>
        <item m="1" x="2675"/>
        <item m="1" x="5333"/>
        <item m="1" x="1801"/>
        <item m="1" x="1834"/>
        <item m="1" x="2663"/>
        <item m="1" x="4414"/>
        <item m="1" x="1851"/>
        <item m="1" x="5761"/>
        <item m="1" x="5412"/>
        <item m="1" x="3883"/>
        <item m="1" x="5788"/>
        <item m="1" x="5427"/>
        <item m="1" x="3103"/>
        <item m="1" x="3314"/>
        <item m="1" x="1191"/>
        <item m="1" x="3033"/>
        <item m="1" x="1616"/>
        <item m="1" x="4513"/>
        <item m="1" x="5135"/>
        <item m="1" x="5295"/>
        <item m="1" x="1160"/>
        <item m="1" x="423"/>
        <item m="1" x="2445"/>
        <item m="1" x="5483"/>
        <item m="1" x="2632"/>
        <item m="1" x="2042"/>
        <item m="1" x="5012"/>
        <item m="1" x="4432"/>
        <item m="1" x="5733"/>
        <item m="1" x="1916"/>
        <item m="1" x="3105"/>
        <item m="1" x="961"/>
        <item m="1" x="4071"/>
        <item m="1" x="838"/>
        <item m="1" x="5411"/>
        <item m="1" x="3877"/>
        <item m="1" x="5377"/>
        <item m="1" x="1236"/>
        <item m="1" x="921"/>
        <item m="1" x="2633"/>
        <item m="1" x="4608"/>
        <item m="1" x="1521"/>
        <item m="1" x="2153"/>
        <item m="1" x="2006"/>
        <item m="1" x="660"/>
        <item m="1" x="4244"/>
        <item m="1" x="5011"/>
        <item m="1" x="4543"/>
        <item m="1" x="3748"/>
        <item m="1" x="4014"/>
        <item m="1" x="2344"/>
        <item m="1" x="5582"/>
        <item m="1" x="5426"/>
        <item m="1" x="4262"/>
        <item m="1" x="2397"/>
        <item m="1" x="5842"/>
        <item m="1" x="1723"/>
        <item m="1" x="2968"/>
        <item m="1" x="2008"/>
        <item m="1" x="949"/>
        <item m="1" x="3234"/>
        <item m="1" x="4447"/>
        <item m="1" x="4083"/>
        <item m="1" x="2110"/>
        <item m="1" x="500"/>
        <item m="1" x="4799"/>
        <item m="1" x="1086"/>
        <item m="1" x="2664"/>
        <item m="1" x="3839"/>
        <item m="1" x="5699"/>
        <item m="1" x="5698"/>
        <item m="1" x="3929"/>
        <item m="1" x="2727"/>
        <item m="1" x="767"/>
        <item m="1" x="4046"/>
        <item m="1" x="1724"/>
        <item m="1" x="5592"/>
        <item m="1" x="5442"/>
        <item m="1" x="2982"/>
        <item m="1" x="4445"/>
        <item m="1" x="2950"/>
        <item m="1" x="3075"/>
        <item m="1" x="2446"/>
        <item m="1" x="1118"/>
        <item m="1" x="5841"/>
        <item m="1" x="1811"/>
        <item m="1" x="1312"/>
        <item m="1" x="4926"/>
        <item m="1" x="1255"/>
        <item m="1" x="3629"/>
        <item m="1" x="4444"/>
        <item m="1" x="4213"/>
        <item m="1" x="5059"/>
        <item m="1" x="3786"/>
        <item m="1" x="1245"/>
        <item m="1" x="5455"/>
        <item m="1" x="1589"/>
        <item m="1" x="2601"/>
        <item m="1" x="4047"/>
        <item m="1" x="3227"/>
        <item m="1" x="2573"/>
        <item m="1" x="4267"/>
        <item m="1" x="5453"/>
        <item m="1" x="1418"/>
        <item m="1" x="3137"/>
        <item m="1" x="5754"/>
        <item m="1" x="2245"/>
        <item m="1" x="4573"/>
        <item m="1" x="3386"/>
        <item m="1" x="3776"/>
        <item m="1" x="3196"/>
        <item m="1" x="5186"/>
        <item m="1" x="3785"/>
        <item m="1" x="5159"/>
        <item m="1" x="1156"/>
        <item m="1" x="3222"/>
        <item m="1" x="1542"/>
        <item m="1" x="3552"/>
        <item m="1" x="5607"/>
        <item m="1" x="4317"/>
        <item m="1" x="3187"/>
        <item m="1" x="5662"/>
        <item m="1" x="2158"/>
        <item m="1" x="3814"/>
        <item m="1" x="1313"/>
        <item m="1" x="4413"/>
        <item m="1" x="4376"/>
        <item m="1" x="4088"/>
        <item m="1" x="1419"/>
        <item m="1" x="1404"/>
        <item m="1" x="3228"/>
        <item m="1" x="3514"/>
        <item m="1" x="652"/>
        <item m="1" x="294"/>
        <item m="1" x="1155"/>
        <item m="1" x="2781"/>
        <item m="1" x="5879"/>
        <item m="1" x="4210"/>
        <item m="1" x="4162"/>
        <item m="1" x="4363"/>
        <item m="1" x="1137"/>
        <item m="1" x="1249"/>
        <item m="1" x="3266"/>
        <item m="1" x="1479"/>
        <item m="1" x="649"/>
        <item m="1" x="4581"/>
        <item m="1" x="1405"/>
        <item m="1" x="2834"/>
        <item m="1" x="225"/>
        <item m="1" x="1379"/>
        <item m="1" x="3669"/>
        <item m="1" x="1748"/>
        <item m="1" x="2503"/>
        <item m="1" x="2636"/>
        <item m="1" x="3465"/>
        <item m="1" x="3530"/>
        <item m="1" x="1467"/>
        <item m="1" x="3876"/>
        <item m="1" x="4480"/>
        <item m="1" x="4169"/>
        <item m="1" x="5641"/>
        <item m="1" x="2640"/>
        <item m="1" x="3824"/>
        <item m="1" x="1190"/>
        <item m="1" x="4807"/>
        <item m="1" x="1039"/>
        <item m="1" x="5153"/>
        <item m="1" x="1240"/>
        <item m="1" x="1436"/>
        <item m="1" x="1305"/>
        <item m="1" x="150"/>
        <item m="1" x="5668"/>
        <item m="1" x="3755"/>
        <item m="1" x="5466"/>
        <item m="1" x="653"/>
        <item m="1" x="1689"/>
        <item m="1" x="2009"/>
        <item m="1" x="4211"/>
        <item m="1" x="3270"/>
        <item m="1" x="2299"/>
        <item m="1" x="4234"/>
        <item m="1" x="5742"/>
        <item m="1" x="3454"/>
        <item m="1" x="3909"/>
        <item m="1" x="3711"/>
        <item m="1" x="1437"/>
        <item m="1" x="1543"/>
        <item m="1" x="5724"/>
        <item m="1" x="4117"/>
        <item m="1" x="3233"/>
        <item m="1" x="5585"/>
        <item m="1" x="641"/>
        <item m="1" x="826"/>
        <item m="1" x="1003"/>
        <item m="1" x="1162"/>
        <item m="1" x="790"/>
        <item m="1" x="1430"/>
        <item m="1" x="1603"/>
        <item m="1" x="4489"/>
        <item m="1" x="5584"/>
        <item m="1" x="1036"/>
        <item m="1" x="5671"/>
        <item m="1" x="1272"/>
        <item m="1" x="1056"/>
        <item m="1" x="4531"/>
        <item m="1" x="855"/>
        <item m="1" x="3185"/>
        <item m="1" x="4206"/>
        <item m="1" x="3229"/>
        <item m="1" x="5888"/>
        <item m="1" x="288"/>
        <item m="1" x="5305"/>
        <item m="1" x="966"/>
        <item m="1" x="5270"/>
        <item m="1" x="3807"/>
        <item m="1" x="2487"/>
        <item m="1" x="1493"/>
        <item m="1" x="1809"/>
        <item m="1" x="4857"/>
        <item m="1" x="2662"/>
        <item m="1" x="4685"/>
        <item m="1" x="4767"/>
        <item m="1" x="5866"/>
        <item m="1" x="4134"/>
        <item m="1" x="1346"/>
        <item m="1" x="5499"/>
        <item m="1" x="924"/>
        <item m="1" x="1780"/>
        <item m="1" x="3889"/>
        <item m="1" x="2914"/>
        <item m="1" x="4687"/>
        <item m="1" x="2614"/>
        <item m="1" x="2629"/>
        <item m="1" x="5117"/>
        <item m="1" x="4360"/>
        <item m="1" x="4753"/>
        <item m="1" x="4844"/>
        <item m="1" x="5224"/>
        <item m="1" x="5549"/>
        <item m="1" x="5511"/>
        <item m="1" x="1006"/>
        <item m="1" x="2345"/>
        <item m="1" x="3667"/>
        <item m="1" x="1417"/>
        <item m="1" x="738"/>
        <item m="1" x="4305"/>
        <item m="1" x="5707"/>
        <item m="1" x="5766"/>
        <item m="1" x="2363"/>
        <item m="1" x="4673"/>
        <item m="1" x="1038"/>
        <item m="1" x="4605"/>
        <item m="1" x="3682"/>
        <item m="1" x="4246"/>
        <item m="1" x="3887"/>
        <item m="1" x="4387"/>
        <item m="1" x="2215"/>
        <item m="1" x="2121"/>
        <item m="1" x="4694"/>
        <item m="1" x="4837"/>
        <item m="1" x="1069"/>
        <item m="1" x="1403"/>
        <item m="1" x="4648"/>
        <item m="1" x="2509"/>
        <item m="1" x="5504"/>
        <item m="1" x="1030"/>
        <item m="1" x="913"/>
        <item m="1" x="5696"/>
        <item m="1" x="3715"/>
        <item m="1" x="830"/>
        <item m="1" x="3804"/>
        <item m="1" x="972"/>
        <item m="1" x="4617"/>
        <item m="1" x="1919"/>
        <item m="1" x="1314"/>
        <item m="1" x="301"/>
        <item m="1" x="4256"/>
        <item m="1" x="5397"/>
        <item m="1" x="4824"/>
        <item m="1" x="1541"/>
        <item m="1" x="1620"/>
        <item m="1" x="3128"/>
        <item m="1" x="3724"/>
        <item m="1" x="5276"/>
        <item m="1" x="4224"/>
        <item m="1" x="5488"/>
        <item m="1" x="2803"/>
        <item m="1" x="4371"/>
        <item m="1" x="5479"/>
        <item m="1" x="736"/>
        <item m="1" x="1615"/>
        <item m="1" x="1435"/>
        <item m="1" x="2239"/>
        <item m="1" x="4319"/>
        <item m="1" x="1714"/>
        <item m="1" x="5700"/>
        <item m="1" x="5711"/>
        <item m="1" x="427"/>
        <item m="1" x="2303"/>
        <item m="1" x="4880"/>
        <item m="1" x="4821"/>
        <item m="1" x="5484"/>
        <item m="1" x="5740"/>
        <item m="1" x="3866"/>
        <item m="1" x="1650"/>
        <item m="1" x="1630"/>
        <item m="1" x="5267"/>
        <item m="1" x="5506"/>
        <item m="1" x="1702"/>
        <item m="1" x="4350"/>
        <item m="1" x="869"/>
        <item m="1" x="3718"/>
        <item m="1" x="4270"/>
        <item m="1" x="4402"/>
        <item m="1" x="5487"/>
        <item m="1" x="725"/>
        <item m="1" x="5808"/>
        <item m="1" x="3496"/>
        <item m="1" x="1693"/>
        <item m="1" x="932"/>
        <item m="1" x="1055"/>
        <item m="1" x="5079"/>
        <item m="1" x="777"/>
        <item m="1" x="5405"/>
        <item m="1" x="2806"/>
        <item m="1" x="5803"/>
        <item m="1" x="404"/>
        <item m="1" x="4604"/>
        <item m="1" x="4465"/>
        <item m="1" x="5828"/>
        <item m="1" x="1920"/>
        <item m="1" x="4874"/>
        <item m="1" x="4579"/>
        <item m="1" x="1788"/>
        <item m="1" x="4577"/>
        <item m="1" x="5720"/>
        <item m="1" x="4922"/>
        <item m="1" x="4925"/>
        <item m="1" x="5118"/>
        <item m="1" x="4907"/>
        <item m="1" x="3905"/>
        <item m="1" x="1469"/>
        <item m="1" x="3680"/>
        <item m="1" x="3668"/>
        <item m="1" x="5264"/>
        <item m="1" x="1944"/>
        <item m="1" x="1915"/>
        <item m="1" x="1505"/>
        <item m="1" x="2817"/>
        <item m="1" x="4574"/>
        <item m="1" x="1838"/>
        <item m="1" x="1595"/>
        <item m="1" x="2936"/>
        <item m="1" x="4593"/>
        <item m="1" x="1790"/>
        <item m="1" x="4794"/>
        <item m="1" x="4532"/>
        <item m="1" x="1789"/>
        <item m="1" x="1904"/>
        <item m="1" x="1837"/>
        <item m="1" x="4312"/>
        <item m="1" x="2389"/>
        <item m="1" x="4207"/>
        <item x="10"/>
        <item x="0"/>
        <item x="2"/>
        <item x="3"/>
        <item x="5"/>
        <item x="6"/>
        <item x="7"/>
        <item x="8"/>
        <item x="12"/>
        <item x="13"/>
        <item x="16"/>
        <item x="19"/>
        <item x="20"/>
        <item x="21"/>
        <item x="22"/>
        <item x="23"/>
        <item x="24"/>
        <item x="27"/>
        <item x="31"/>
        <item x="32"/>
        <item x="34"/>
        <item x="35"/>
        <item x="36"/>
        <item x="37"/>
        <item x="49"/>
        <item x="53"/>
        <item x="54"/>
        <item x="56"/>
        <item x="60"/>
        <item x="62"/>
        <item x="63"/>
        <item x="65"/>
        <item x="66"/>
        <item x="69"/>
        <item x="71"/>
        <item x="72"/>
        <item x="73"/>
        <item x="74"/>
        <item x="75"/>
        <item x="82"/>
        <item x="83"/>
        <item x="84"/>
        <item x="86"/>
        <item x="99"/>
        <item x="100"/>
        <item x="103"/>
        <item t="default"/>
      </items>
    </pivotField>
    <pivotField compact="0" outline="0" subtotalTop="0" showAll="0" includeNewItemsInFilter="1">
      <items count="29">
        <item x="0"/>
        <item x="26"/>
        <item x="14"/>
        <item x="15"/>
        <item x="22"/>
        <item x="25"/>
        <item x="13"/>
        <item x="12"/>
        <item x="23"/>
        <item x="9"/>
        <item x="8"/>
        <item x="21"/>
        <item x="18"/>
        <item x="2"/>
        <item x="17"/>
        <item x="20"/>
        <item x="3"/>
        <item x="10"/>
        <item x="4"/>
        <item x="11"/>
        <item x="27"/>
        <item x="1"/>
        <item x="16"/>
        <item x="19"/>
        <item x="7"/>
        <item x="24"/>
        <item x="6"/>
        <item x="5"/>
        <item t="default"/>
      </items>
    </pivotField>
  </pivotFields>
  <rowFields count="1">
    <field x="1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求和项:理论重量/24小时" fld="30" baseField="0" baseItem="0" numFmtId="182"/>
  </dataField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数据透视表2" cacheId="0" dataOnRows="1" autoFormatId="1" applyNumberFormats="0" applyBorderFormats="0" applyFontFormats="0" applyPatternFormats="0" applyAlignmentFormats="0" applyWidthHeightFormats="1" dataCaption="数据" updatedVersion="5" createdVersion="1" useAutoFormatting="1" indent="0" compactData="0" gridDropZones="1" showDrill="0">
  <location ref="G2:I62" firstHeaderRow="2" firstDataRow="2" firstDataCol="2"/>
  <pivotFields count="32">
    <pivotField compact="0" outline="0" subtotalTop="0" showAll="0" includeNewItemsInFilter="1">
      <items count="198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130"/>
        <item m="1" x="125"/>
        <item m="1" x="194"/>
        <item m="1" x="189"/>
        <item m="1" x="184"/>
        <item m="1" x="179"/>
        <item m="1" x="174"/>
        <item m="1" x="169"/>
        <item m="1" x="166"/>
        <item m="1" x="163"/>
        <item m="1" x="160"/>
        <item m="1" x="156"/>
        <item m="1" x="153"/>
        <item m="1" x="150"/>
        <item m="1" x="147"/>
        <item m="1" x="144"/>
        <item m="1" x="141"/>
        <item m="1" x="138"/>
        <item m="1" x="135"/>
        <item m="1" x="132"/>
        <item m="1" x="129"/>
        <item m="1" x="127"/>
        <item m="1" x="124"/>
        <item m="1" x="196"/>
        <item m="1" x="193"/>
        <item m="1" x="191"/>
        <item m="1" x="188"/>
        <item m="1" x="186"/>
        <item m="1" x="183"/>
        <item m="1" x="181"/>
        <item m="1" x="178"/>
        <item m="1" x="176"/>
        <item m="1" x="173"/>
        <item m="1" x="171"/>
        <item m="1" x="168"/>
        <item m="1" x="165"/>
        <item m="1" x="162"/>
        <item m="1" x="159"/>
        <item m="1" x="155"/>
        <item m="1" x="152"/>
        <item m="1" x="149"/>
        <item m="1" x="146"/>
        <item m="1" x="143"/>
        <item m="1" x="140"/>
        <item m="1" x="137"/>
        <item m="1" x="134"/>
        <item m="1" x="131"/>
        <item m="1" x="128"/>
        <item m="1" x="126"/>
        <item m="1" x="123"/>
        <item m="1" x="195"/>
        <item m="1" x="192"/>
        <item m="1" x="190"/>
        <item m="1" x="187"/>
        <item m="1" x="185"/>
        <item m="1" x="182"/>
        <item m="1" x="180"/>
        <item m="1" x="177"/>
        <item m="1" x="175"/>
        <item m="1" x="172"/>
        <item m="1" x="170"/>
        <item m="1" x="167"/>
        <item m="1" x="164"/>
        <item m="1" x="161"/>
        <item m="1" x="157"/>
        <item x="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x="2"/>
        <item m="1" x="61"/>
        <item m="1" x="62"/>
        <item x="3"/>
        <item m="1" x="63"/>
        <item m="1" x="64"/>
        <item m="1" x="65"/>
        <item m="1" x="66"/>
        <item m="1" x="67"/>
        <item m="1" x="68"/>
        <item x="4"/>
        <item x="5"/>
        <item m="1" x="69"/>
        <item x="6"/>
        <item x="7"/>
        <item x="8"/>
        <item x="9"/>
        <item x="10"/>
        <item x="11"/>
        <item m="1" x="70"/>
        <item x="12"/>
        <item x="13"/>
        <item x="14"/>
        <item x="15"/>
        <item x="16"/>
        <item x="17"/>
        <item x="18"/>
        <item m="1" x="71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72"/>
        <item m="1" x="158"/>
        <item m="1" x="154"/>
        <item m="1" x="151"/>
        <item m="1" x="148"/>
        <item m="1" x="145"/>
        <item m="1" x="142"/>
        <item m="1" x="139"/>
        <item m="1" x="136"/>
        <item m="1" x="133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defaultSubtotal="0" outline="0" subtotalTop="0" showAll="0" includeNewItemsInFilter="1">
      <items count="35">
        <item x="30"/>
        <item x="31"/>
        <item x="26"/>
        <item x="4"/>
        <item x="27"/>
        <item x="8"/>
        <item x="20"/>
        <item x="29"/>
        <item h="1" x="1"/>
        <item x="16"/>
        <item m="1" x="34"/>
        <item x="12"/>
        <item m="1" x="33"/>
        <item sd="0" x="13"/>
        <item x="19"/>
        <item x="28"/>
        <item x="25"/>
        <item x="23"/>
        <item x="0"/>
        <item x="18"/>
        <item m="1" x="32"/>
        <item x="11"/>
        <item x="9"/>
        <item h="1" x="3"/>
        <item x="17"/>
        <item x="21"/>
        <item x="5"/>
        <item x="2"/>
        <item x="6"/>
        <item x="7"/>
        <item x="10"/>
        <item x="14"/>
        <item x="15"/>
        <item x="22"/>
        <item x="24"/>
      </items>
    </pivotField>
    <pivotField axis="axisRow" compact="0" outline="0" subtotalTop="0" showAll="0" includeNewItemsInFilter="1">
      <items count="246">
        <item m="1" x="114"/>
        <item m="1" x="57"/>
        <item m="1" x="38"/>
        <item m="1" x="227"/>
        <item m="1" x="136"/>
        <item x="4"/>
        <item m="1" x="88"/>
        <item m="1" x="47"/>
        <item m="1" x="34"/>
        <item m="1" x="22"/>
        <item m="1" x="232"/>
        <item m="1" x="32"/>
        <item x="3"/>
        <item x="8"/>
        <item m="1" x="71"/>
        <item h="1" x="2"/>
        <item x="20"/>
        <item m="1" x="113"/>
        <item m="1" x="106"/>
        <item m="1" x="99"/>
        <item m="1" x="33"/>
        <item m="1" x="153"/>
        <item m="1" x="117"/>
        <item x="15"/>
        <item x="7"/>
        <item m="1" x="160"/>
        <item m="1" x="223"/>
        <item m="1" x="31"/>
        <item m="1" x="48"/>
        <item x="0"/>
        <item m="1" x="37"/>
        <item m="1" x="233"/>
        <item m="1" x="163"/>
        <item m="1" x="132"/>
        <item m="1" x="150"/>
        <item m="1" x="148"/>
        <item m="1" x="158"/>
        <item m="1" x="185"/>
        <item m="1" x="28"/>
        <item m="1" x="196"/>
        <item m="1" x="133"/>
        <item m="1" x="235"/>
        <item m="1" x="164"/>
        <item m="1" x="26"/>
        <item m="1" x="80"/>
        <item m="1" x="224"/>
        <item m="1" x="213"/>
        <item m="1" x="143"/>
        <item m="1" x="202"/>
        <item x="18"/>
        <item m="1" x="165"/>
        <item m="1" x="242"/>
        <item x="6"/>
        <item m="1" x="39"/>
        <item m="1" x="101"/>
        <item m="1" x="63"/>
        <item m="1" x="179"/>
        <item m="1" x="73"/>
        <item m="1" x="92"/>
        <item m="1" x="97"/>
        <item m="1" x="60"/>
        <item m="1" x="121"/>
        <item m="1" x="147"/>
        <item x="14"/>
        <item m="1" x="195"/>
        <item m="1" x="45"/>
        <item m="1" x="108"/>
        <item m="1" x="89"/>
        <item m="1" x="229"/>
        <item m="1" x="238"/>
        <item m="1" x="52"/>
        <item m="1" x="234"/>
        <item m="1" x="236"/>
        <item m="1" x="125"/>
        <item m="1" x="216"/>
        <item m="1" x="241"/>
        <item m="1" x="240"/>
        <item m="1" x="226"/>
        <item m="1" x="204"/>
        <item x="9"/>
        <item m="1" x="85"/>
        <item m="1" x="218"/>
        <item m="1" x="237"/>
        <item m="1" x="230"/>
        <item m="1" x="124"/>
        <item m="1" x="107"/>
        <item m="1" x="244"/>
        <item m="1" x="228"/>
        <item m="1" x="225"/>
        <item m="1" x="175"/>
        <item m="1" x="104"/>
        <item x="17"/>
        <item m="1" x="70"/>
        <item m="1" x="184"/>
        <item m="1" x="151"/>
        <item m="1" x="222"/>
        <item m="1" x="35"/>
        <item x="16"/>
        <item m="1" x="243"/>
        <item m="1" x="95"/>
        <item m="1" x="231"/>
        <item m="1" x="221"/>
        <item m="1" x="192"/>
        <item m="1" x="239"/>
        <item m="1" x="112"/>
        <item m="1" x="193"/>
        <item m="1" x="219"/>
        <item m="1" x="217"/>
        <item m="1" x="77"/>
        <item m="1" x="220"/>
        <item m="1" x="191"/>
        <item m="1" x="200"/>
        <item m="1" x="190"/>
        <item m="1" x="24"/>
        <item x="13"/>
        <item x="1"/>
        <item x="12"/>
        <item m="1" x="130"/>
        <item m="1" x="215"/>
        <item m="1" x="214"/>
        <item m="1" x="205"/>
        <item m="1" x="210"/>
        <item m="1" x="211"/>
        <item m="1" x="212"/>
        <item m="1" x="154"/>
        <item m="1" x="209"/>
        <item m="1" x="206"/>
        <item m="1" x="119"/>
        <item m="1" x="207"/>
        <item m="1" x="25"/>
        <item m="1" x="194"/>
        <item m="1" x="208"/>
        <item m="1" x="127"/>
        <item m="1" x="53"/>
        <item m="1" x="162"/>
        <item m="1" x="64"/>
        <item m="1" x="41"/>
        <item m="1" x="203"/>
        <item m="1" x="180"/>
        <item m="1" x="76"/>
        <item m="1" x="78"/>
        <item m="1" x="199"/>
        <item m="1" x="91"/>
        <item m="1" x="54"/>
        <item m="1" x="201"/>
        <item m="1" x="30"/>
        <item m="1" x="198"/>
        <item m="1" x="197"/>
        <item m="1" x="188"/>
        <item m="1" x="94"/>
        <item m="1" x="29"/>
        <item m="1" x="98"/>
        <item m="1" x="169"/>
        <item m="1" x="81"/>
        <item m="1" x="170"/>
        <item m="1" x="69"/>
        <item m="1" x="189"/>
        <item m="1" x="83"/>
        <item m="1" x="182"/>
        <item m="1" x="82"/>
        <item m="1" x="87"/>
        <item m="1" x="186"/>
        <item m="1" x="187"/>
        <item m="1" x="50"/>
        <item m="1" x="183"/>
        <item m="1" x="135"/>
        <item m="1" x="181"/>
        <item m="1" x="49"/>
        <item m="1" x="90"/>
        <item m="1" x="66"/>
        <item m="1" x="105"/>
        <item m="1" x="177"/>
        <item m="1" x="178"/>
        <item m="1" x="176"/>
        <item m="1" x="139"/>
        <item m="1" x="174"/>
        <item m="1" x="171"/>
        <item m="1" x="172"/>
        <item m="1" x="173"/>
        <item m="1" x="116"/>
        <item m="1" x="40"/>
        <item m="1" x="167"/>
        <item m="1" x="168"/>
        <item m="1" x="166"/>
        <item m="1" x="156"/>
        <item m="1" x="68"/>
        <item h="1" m="1" x="161"/>
        <item m="1" x="55"/>
        <item m="1" x="56"/>
        <item m="1" x="102"/>
        <item m="1" x="157"/>
        <item m="1" x="110"/>
        <item m="1" x="159"/>
        <item m="1" x="134"/>
        <item m="1" x="152"/>
        <item x="10"/>
        <item m="1" x="155"/>
        <item m="1" x="140"/>
        <item m="1" x="58"/>
        <item m="1" x="59"/>
        <item x="5"/>
        <item m="1" x="149"/>
        <item m="1" x="142"/>
        <item m="1" x="146"/>
        <item m="1" x="144"/>
        <item m="1" x="145"/>
        <item m="1" x="74"/>
        <item x="19"/>
        <item m="1" x="141"/>
        <item m="1" x="115"/>
        <item m="1" x="137"/>
        <item m="1" x="100"/>
        <item m="1" x="138"/>
        <item m="1" x="72"/>
        <item m="1" x="43"/>
        <item m="1" x="67"/>
        <item m="1" x="131"/>
        <item m="1" x="129"/>
        <item m="1" x="103"/>
        <item m="1" x="84"/>
        <item m="1" x="86"/>
        <item m="1" x="128"/>
        <item m="1" x="126"/>
        <item m="1" x="23"/>
        <item m="1" x="44"/>
        <item m="1" x="111"/>
        <item m="1" x="122"/>
        <item m="1" x="118"/>
        <item m="1" x="123"/>
        <item m="1" x="120"/>
        <item m="1" x="109"/>
        <item m="1" x="21"/>
        <item m="1" x="93"/>
        <item m="1" x="51"/>
        <item x="11"/>
        <item m="1" x="61"/>
        <item m="1" x="96"/>
        <item m="1" x="79"/>
        <item m="1" x="75"/>
        <item m="1" x="62"/>
        <item m="1" x="65"/>
        <item m="1" x="42"/>
        <item m="1" x="46"/>
        <item m="1" x="27"/>
        <item m="1" x="3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>
      <items count="5907">
        <item x="4"/>
        <item m="1" x="5869"/>
        <item m="1" x="5862"/>
        <item m="1" x="2340"/>
        <item m="1" x="2471"/>
        <item m="1" x="4631"/>
        <item m="1" x="3098"/>
        <item m="1" x="1847"/>
        <item m="1" x="1500"/>
        <item m="1" x="2478"/>
        <item m="1" x="2748"/>
        <item m="1" x="2470"/>
        <item m="1" x="1652"/>
        <item m="1" x="1690"/>
        <item m="1" x="2465"/>
        <item m="1" x="1356"/>
        <item m="1" x="2505"/>
        <item m="1" x="2001"/>
        <item m="1" x="2134"/>
        <item m="1" x="1710"/>
        <item m="1" x="1498"/>
        <item m="1" x="1905"/>
        <item m="1" x="1273"/>
        <item m="1" x="1051"/>
        <item m="1" x="2069"/>
        <item m="1" x="2746"/>
        <item m="1" x="2734"/>
        <item m="1" x="1499"/>
        <item m="1" x="446"/>
        <item m="1" x="2098"/>
        <item m="1" x="1742"/>
        <item m="1" x="2747"/>
        <item m="1" x="1793"/>
        <item m="1" x="1043"/>
        <item m="1" x="543"/>
        <item m="1" x="1908"/>
        <item m="1" x="2374"/>
        <item m="1" x="2386"/>
        <item m="1" x="2964"/>
        <item m="1" x="1688"/>
        <item m="1" x="1846"/>
        <item m="1" x="2650"/>
        <item m="1" x="1023"/>
        <item m="1" x="669"/>
        <item m="1" x="2455"/>
        <item m="1" x="899"/>
        <item m="1" x="3285"/>
        <item m="1" x="2886"/>
        <item m="1" x="2225"/>
        <item m="1" x="2191"/>
        <item m="1" x="2176"/>
        <item m="1" x="2226"/>
        <item m="1" x="2022"/>
        <item m="1" x="2192"/>
        <item m="1" x="1598"/>
        <item m="1" x="2177"/>
        <item m="1" x="2291"/>
        <item m="1" x="2434"/>
        <item m="1" x="5902"/>
        <item m="1" x="2286"/>
        <item m="1" x="2732"/>
        <item m="1" x="2127"/>
        <item m="1" x="2260"/>
        <item m="1" x="1074"/>
        <item m="1" x="1629"/>
        <item m="1" x="3183"/>
        <item m="1" x="2128"/>
        <item m="1" x="2087"/>
        <item m="1" x="4811"/>
        <item m="1" x="5900"/>
        <item m="1" x="4613"/>
        <item m="1" x="2137"/>
        <item m="1" x="3483"/>
        <item m="1" x="2967"/>
        <item m="1" x="1701"/>
        <item m="1" x="1443"/>
        <item m="1" x="2853"/>
        <item m="1" x="3600"/>
        <item m="1" x="3559"/>
        <item m="1" x="3072"/>
        <item m="1" x="3596"/>
        <item m="1" x="1387"/>
        <item m="1" x="3836"/>
        <item m="1" x="1601"/>
        <item m="1" x="3092"/>
        <item m="1" x="2901"/>
        <item m="1" x="1722"/>
        <item m="1" x="3005"/>
        <item m="1" x="5337"/>
        <item m="1" x="3289"/>
        <item m="1" x="3420"/>
        <item m="1" x="4618"/>
        <item m="1" x="2244"/>
        <item m="1" x="5624"/>
        <item m="1" x="706"/>
        <item m="1" x="2025"/>
        <item m="1" x="2091"/>
        <item m="1" x="3831"/>
        <item m="1" x="1893"/>
        <item m="1" x="1796"/>
        <item m="1" x="1679"/>
        <item m="1" x="709"/>
        <item m="1" x="1581"/>
        <item m="1" x="823"/>
        <item m="1" x="1996"/>
        <item m="1" x="4538"/>
        <item m="1" x="2921"/>
        <item m="1" x="1655"/>
        <item m="1" x="3174"/>
        <item m="1" x="4279"/>
        <item m="1" x="3155"/>
        <item m="1" x="807"/>
        <item m="1" x="2068"/>
        <item m="1" x="2468"/>
        <item m="1" x="2147"/>
        <item m="1" x="5299"/>
        <item m="1" x="4569"/>
        <item m="1" x="2514"/>
        <item m="1" x="470"/>
        <item m="1" x="134"/>
        <item m="1" x="2627"/>
        <item m="1" x="825"/>
        <item m="1" x="2520"/>
        <item m="1" x="546"/>
        <item m="1" x="4408"/>
        <item m="1" x="1907"/>
        <item m="1" x="671"/>
        <item m="1" x="2211"/>
        <item m="1" x="2435"/>
        <item m="1" x="5786"/>
        <item m="1" x="2232"/>
        <item m="1" x="1717"/>
        <item m="1" x="2427"/>
        <item m="1" x="1082"/>
        <item m="1" x="984"/>
        <item m="1" x="1344"/>
        <item m="1" x="5349"/>
        <item m="1" x="3519"/>
        <item m="1" x="5496"/>
        <item m="1" x="2190"/>
        <item m="1" x="2221"/>
        <item m="1" x="1781"/>
        <item m="1" x="2519"/>
        <item m="1" x="4654"/>
        <item m="1" x="3252"/>
        <item m="1" x="5433"/>
        <item m="1" x="2671"/>
        <item m="1" x="2418"/>
        <item m="1" x="5233"/>
        <item m="1" x="3106"/>
        <item m="1" x="5247"/>
        <item m="1" x="684"/>
        <item m="1" x="2749"/>
        <item m="1" x="559"/>
        <item m="1" x="5771"/>
        <item m="1" x="1817"/>
        <item m="1" x="937"/>
        <item m="1" x="4651"/>
        <item m="1" x="1755"/>
        <item m="1" x="4872"/>
        <item m="1" x="600"/>
        <item m="1" x="5157"/>
        <item m="1" x="2751"/>
        <item m="1" x="811"/>
        <item m="1" x="3400"/>
        <item m="1" x="3437"/>
        <item m="1" x="5317"/>
        <item m="1" x="2186"/>
        <item m="1" x="3412"/>
        <item m="1" x="135"/>
        <item m="1" x="3844"/>
        <item m="1" x="3046"/>
        <item m="1" x="3486"/>
        <item m="1" x="2926"/>
        <item m="1" x="2795"/>
        <item m="1" x="1794"/>
        <item m="1" x="3362"/>
        <item m="1" x="4815"/>
        <item m="1" x="3370"/>
        <item m="1" x="2107"/>
        <item m="1" x="626"/>
        <item m="1" x="3956"/>
        <item m="1" x="2388"/>
        <item m="1" x="598"/>
        <item m="1" x="2501"/>
        <item m="1" x="1751"/>
        <item m="1" x="4537"/>
        <item m="1" x="5469"/>
        <item m="1" x="1182"/>
        <item m="1" x="4760"/>
        <item m="1" x="2264"/>
        <item m="1" x="371"/>
        <item m="1" x="4568"/>
        <item m="1" x="2554"/>
        <item m="1" x="2341"/>
        <item m="1" x="1216"/>
        <item m="1" x="4678"/>
        <item m="1" x="2837"/>
        <item m="1" x="2021"/>
        <item m="1" x="4366"/>
        <item m="1" x="2262"/>
        <item m="1" x="286"/>
        <item m="1" x="1371"/>
        <item m="1" x="2919"/>
        <item m="1" x="797"/>
        <item m="1" x="1725"/>
        <item m="1" x="4784"/>
        <item m="1" x="5874"/>
        <item m="1" x="853"/>
        <item m="1" x="1899"/>
        <item m="1" x="1413"/>
        <item m="1" x="2209"/>
        <item m="1" x="613"/>
        <item m="1" x="5805"/>
        <item m="1" x="4653"/>
        <item m="1" x="3426"/>
        <item m="1" x="2978"/>
        <item m="1" x="4745"/>
        <item m="1" x="4856"/>
        <item m="1" x="1445"/>
        <item m="1" x="856"/>
        <item m="1" x="2135"/>
        <item m="1" x="2581"/>
        <item m="1" x="4146"/>
        <item m="1" x="2681"/>
        <item m="1" x="4060"/>
        <item m="1" x="1076"/>
        <item m="1" x="506"/>
        <item m="1" x="2205"/>
        <item m="1" x="1729"/>
        <item m="1" x="1328"/>
        <item m="1" x="3443"/>
        <item m="1" x="1485"/>
        <item m="1" x="363"/>
        <item m="1" x="4191"/>
        <item m="1" x="5768"/>
        <item m="1" x="2099"/>
        <item m="1" x="2625"/>
        <item m="1" x="2332"/>
        <item m="1" x="2323"/>
        <item m="1" x="4464"/>
        <item m="1" x="2504"/>
        <item m="1" x="3634"/>
        <item m="1" x="1774"/>
        <item m="1" x="5195"/>
        <item m="1" x="3360"/>
        <item m="1" x="4783"/>
        <item m="1" x="3286"/>
        <item m="1" x="895"/>
        <item m="1" x="3050"/>
        <item m="1" x="2100"/>
        <item m="1" x="5388"/>
        <item m="1" x="593"/>
        <item m="1" x="5867"/>
        <item m="1" x="3118"/>
        <item m="1" x="3986"/>
        <item m="1" x="2074"/>
        <item m="1" x="1207"/>
        <item m="1" x="4615"/>
        <item m="1" x="2070"/>
        <item m="1" x="5181"/>
        <item m="1" x="1357"/>
        <item m="1" x="1280"/>
        <item m="1" x="5161"/>
        <item m="1" x="2586"/>
        <item m="1" x="2535"/>
        <item m="1" x="3563"/>
        <item m="1" x="5413"/>
        <item m="1" x="4864"/>
        <item m="1" x="4129"/>
        <item m="1" x="2695"/>
        <item m="1" x="4716"/>
        <item m="1" x="2931"/>
        <item m="1" x="3077"/>
        <item m="1" x="3846"/>
        <item m="1" x="458"/>
        <item m="1" x="3431"/>
        <item m="1" x="1174"/>
        <item m="1" x="4772"/>
        <item m="1" x="3003"/>
        <item m="1" x="3152"/>
        <item m="1" x="2023"/>
        <item m="1" x="5614"/>
        <item m="1" x="3052"/>
        <item m="1" x="2536"/>
        <item m="1" x="3851"/>
        <item m="1" x="4558"/>
        <item m="1" x="2148"/>
        <item m="1" x="5792"/>
        <item m="1" x="2175"/>
        <item m="1" x="5734"/>
        <item m="1" x="4293"/>
        <item m="1" x="2881"/>
        <item m="1" x="1274"/>
        <item m="1" x="4959"/>
        <item m="1" x="1044"/>
        <item m="1" x="516"/>
        <item m="1" x="3659"/>
        <item m="1" x="4192"/>
        <item m="1" x="4539"/>
        <item m="1" x="3055"/>
        <item m="1" x="4508"/>
        <item m="1" x="5040"/>
        <item m="1" x="455"/>
        <item m="1" x="796"/>
        <item m="1" x="3090"/>
        <item m="1" x="4493"/>
        <item m="1" x="3001"/>
        <item m="1" x="4714"/>
        <item m="1" x="5583"/>
        <item m="1" x="4563"/>
        <item m="1" x="1180"/>
        <item m="1" x="5710"/>
        <item m="1" x="450"/>
        <item m="1" x="3356"/>
        <item m="1" x="2993"/>
        <item m="1" x="1099"/>
        <item m="1" x="5623"/>
        <item m="1" x="5845"/>
        <item m="1" x="3506"/>
        <item m="1" x="2655"/>
        <item m="1" x="4128"/>
        <item m="1" x="3267"/>
        <item m="1" x="4936"/>
        <item m="1" x="1343"/>
        <item m="1" x="453"/>
        <item m="1" x="4582"/>
        <item m="1" x="3663"/>
        <item m="1" x="2818"/>
        <item m="1" x="3288"/>
        <item m="1" x="4928"/>
        <item m="1" x="3577"/>
        <item m="1" x="1214"/>
        <item m="1" x="4661"/>
        <item m="1" x="2688"/>
        <item m="1" x="2527"/>
        <item m="1" x="3605"/>
        <item m="1" x="933"/>
        <item m="1" x="2976"/>
        <item m="1" x="5243"/>
        <item m="1" x="5031"/>
        <item m="1" x="4062"/>
        <item m="1" x="4510"/>
        <item m="1" x="2771"/>
        <item m="1" x="5232"/>
        <item m="1" x="4373"/>
        <item m="1" x="4902"/>
        <item m="1" x="679"/>
        <item m="1" x="2780"/>
        <item m="1" x="1849"/>
        <item m="1" x="4124"/>
        <item m="1" x="612"/>
        <item m="1" x="3867"/>
        <item m="1" x="2075"/>
        <item m="1" x="5283"/>
        <item m="1" x="5185"/>
        <item m="1" x="2436"/>
        <item m="1" x="5726"/>
        <item m="1" x="362"/>
        <item m="1" x="2029"/>
        <item m="1" x="2526"/>
        <item m="1" x="1891"/>
        <item m="1" x="3521"/>
        <item m="1" x="1828"/>
        <item m="1" x="5156"/>
        <item m="1" x="5525"/>
        <item m="1" x="3852"/>
        <item m="1" x="2257"/>
        <item m="1" x="2457"/>
        <item m="1" x="4630"/>
        <item m="1" x="3282"/>
        <item m="1" x="3899"/>
        <item m="1" x="3346"/>
        <item m="1" x="1768"/>
        <item m="1" x="1019"/>
        <item m="1" x="3297"/>
        <item m="1" x="2813"/>
        <item m="1" x="1561"/>
        <item m="1" x="3843"/>
        <item m="1" x="3805"/>
        <item m="1" x="3439"/>
        <item m="1" x="4964"/>
        <item m="1" x="901"/>
        <item m="1" x="4621"/>
        <item m="1" x="1206"/>
        <item m="1" x="5116"/>
        <item m="1" x="1138"/>
        <item m="1" x="3827"/>
        <item m="1" x="2709"/>
        <item m="1" x="1325"/>
        <item m="1" x="5815"/>
        <item m="1" x="3969"/>
        <item m="1" x="2144"/>
        <item m="1" x="2823"/>
        <item m="1" x="3395"/>
        <item m="1" x="5450"/>
        <item m="1" x="5579"/>
        <item m="1" x="5141"/>
        <item m="1" x="365"/>
        <item m="1" x="2309"/>
        <item m="1" x="3056"/>
        <item m="1" x="2315"/>
        <item x="64"/>
        <item m="1" x="3440"/>
        <item m="1" x="5524"/>
        <item m="1" x="5776"/>
        <item m="1" x="5356"/>
        <item m="1" x="556"/>
        <item m="1" x="794"/>
        <item m="1" x="1599"/>
        <item x="41"/>
        <item m="1" x="4254"/>
        <item m="1" x="2302"/>
        <item m="1" x="5811"/>
        <item m="1" x="544"/>
        <item m="1" x="467"/>
        <item m="1" x="2618"/>
        <item m="1" x="2437"/>
        <item m="1" x="2143"/>
        <item m="1" x="4140"/>
        <item m="1" x="3441"/>
        <item m="1" x="1861"/>
        <item m="1" x="4674"/>
        <item m="1" x="1471"/>
        <item m="1" x="2004"/>
        <item m="1" x="2474"/>
        <item m="1" x="635"/>
        <item m="1" x="5309"/>
        <item m="1" x="1966"/>
        <item m="1" x="2979"/>
        <item m="1" x="2387"/>
        <item m="1" x="5358"/>
        <item m="1" x="1720"/>
        <item m="1" x="917"/>
        <item m="1" x="5560"/>
        <item m="1" x="2033"/>
        <item m="1" x="4656"/>
        <item m="1" x="936"/>
        <item m="1" x="107"/>
        <item m="1" x="2094"/>
        <item m="1" x="2479"/>
        <item m="1" x="3339"/>
        <item m="1" x="1032"/>
        <item m="1" x="915"/>
        <item m="1" x="137"/>
        <item m="1" x="691"/>
        <item m="1" x="4738"/>
        <item m="1" x="1993"/>
        <item m="1" x="3181"/>
        <item m="1" x="503"/>
        <item m="1" x="3578"/>
        <item m="1" x="5198"/>
        <item m="1" x="3870"/>
        <item m="1" x="504"/>
        <item m="1" x="3364"/>
        <item m="1" x="1446"/>
        <item m="1" x="4365"/>
        <item m="1" x="2254"/>
        <item m="1" x="2472"/>
        <item m="1" x="1752"/>
        <item m="1" x="4989"/>
        <item m="1" x="2992"/>
        <item m="1" x="681"/>
        <item m="1" x="2088"/>
        <item m="1" x="4588"/>
        <item m="1" x="4795"/>
        <item m="1" x="2249"/>
        <item m="1" x="5145"/>
        <item m="1" x="1841"/>
        <item m="1" x="3307"/>
        <item m="1" x="113"/>
        <item m="1" x="1931"/>
        <item m="1" x="3630"/>
        <item m="1" x="2756"/>
        <item m="1" x="2552"/>
        <item m="1" x="3117"/>
        <item m="1" x="4950"/>
        <item m="1" x="4142"/>
        <item m="1" x="1336"/>
        <item m="1" x="5360"/>
        <item m="1" x="2611"/>
        <item m="1" x="3145"/>
        <item m="1" x="3067"/>
        <item m="1" x="1142"/>
        <item m="1" x="5569"/>
        <item m="1" x="3278"/>
        <item x="57"/>
        <item m="1" x="3733"/>
        <item m="1" x="1410"/>
        <item m="1" x="2848"/>
        <item m="1" x="122"/>
        <item m="1" x="5601"/>
        <item m="1" x="3066"/>
        <item m="1" x="1753"/>
        <item m="1" x="4725"/>
        <item m="1" x="1853"/>
        <item m="1" x="1209"/>
        <item m="1" x="1337"/>
        <item m="1" x="4506"/>
        <item m="1" x="1042"/>
        <item m="1" x="1398"/>
        <item m="1" x="5097"/>
        <item m="1" x="1631"/>
        <item m="1" x="1676"/>
        <item m="1" x="2735"/>
        <item m="1" x="3047"/>
        <item m="1" x="1862"/>
        <item m="1" x="5887"/>
        <item m="1" x="3142"/>
        <item m="1" x="2793"/>
        <item m="1" x="3423"/>
        <item m="1" x="2038"/>
        <item m="1" x="2393"/>
        <item m="1" x="808"/>
        <item m="1" x="3579"/>
        <item m="1" x="3144"/>
        <item m="1" x="603"/>
        <item m="1" x="2187"/>
        <item m="1" x="704"/>
        <item m="1" x="5476"/>
        <item m="1" x="3780"/>
        <item m="1" x="3065"/>
        <item m="1" x="594"/>
        <item m="1" x="5351"/>
        <item m="1" x="3365"/>
        <item m="1" x="3076"/>
        <item x="25"/>
        <item m="1" x="4235"/>
        <item m="1" x="1518"/>
        <item m="1" x="1848"/>
        <item m="1" x="1719"/>
        <item m="1" x="3853"/>
        <item m="1" x="1882"/>
        <item m="1" x="1839"/>
        <item m="1" x="4067"/>
        <item m="1" x="3731"/>
        <item m="1" x="718"/>
        <item m="1" x="4589"/>
        <item m="1" x="2846"/>
        <item m="1" x="208"/>
        <item m="1" x="5357"/>
        <item m="1" x="391"/>
        <item m="1" x="4098"/>
        <item m="1" x="1397"/>
        <item m="1" x="2411"/>
        <item m="1" x="819"/>
        <item m="1" x="3116"/>
        <item m="1" x="5203"/>
        <item m="1" x="1230"/>
        <item m="1" x="3581"/>
        <item m="1" x="1764"/>
        <item m="1" x="4386"/>
        <item m="1" x="3139"/>
        <item m="1" x="2391"/>
        <item m="1" x="5281"/>
        <item m="1" x="3705"/>
        <item m="1" x="5594"/>
        <item m="1" x="3960"/>
        <item m="1" x="4946"/>
        <item m="1" x="2034"/>
        <item m="1" x="4809"/>
        <item m="1" x="2799"/>
        <item m="1" x="4452"/>
        <item m="1" x="2444"/>
        <item m="1" x="2419"/>
        <item m="1" x="5735"/>
        <item m="1" x="795"/>
        <item m="1" x="4096"/>
        <item m="1" x="1383"/>
        <item m="1" x="3792"/>
        <item m="1" x="4094"/>
        <item m="1" x="454"/>
        <item m="1" x="5775"/>
        <item m="1" x="1600"/>
        <item m="1" x="3422"/>
        <item m="1" x="2876"/>
        <item m="1" x="2525"/>
        <item m="1" x="3772"/>
        <item m="1" x="1728"/>
        <item m="1" x="5604"/>
        <item m="1" x="4031"/>
        <item m="1" x="720"/>
        <item m="1" x="2687"/>
        <item m="1" x="1726"/>
        <item m="1" x="1289"/>
        <item m="1" x="3445"/>
        <item m="1" x="5359"/>
        <item m="1" x="2357"/>
        <item m="1" x="2651"/>
        <item m="1" x="2966"/>
        <item m="1" x="705"/>
        <item m="1" x="638"/>
        <item m="1" x="3260"/>
        <item m="1" x="1978"/>
        <item m="1" x="471"/>
        <item m="1" x="3302"/>
        <item m="1" x="4668"/>
        <item m="1" x="1472"/>
        <item m="1" x="5363"/>
        <item m="1" x="2862"/>
        <item m="1" x="5821"/>
        <item x="38"/>
        <item m="1" x="2547"/>
        <item x="47"/>
        <item m="1" x="2234"/>
        <item m="1" x="5608"/>
        <item m="1" x="4036"/>
        <item m="1" x="115"/>
        <item m="1" x="3625"/>
        <item m="1" x="4891"/>
        <item m="1" x="5032"/>
        <item m="1" x="2718"/>
        <item m="1" x="1399"/>
        <item m="1" x="5747"/>
        <item m="1" x="4258"/>
        <item m="1" x="254"/>
        <item m="1" x="2028"/>
        <item m="1" x="5839"/>
        <item x="59"/>
        <item m="1" x="4122"/>
        <item m="1" x="2334"/>
        <item m="1" x="4652"/>
        <item m="1" x="3970"/>
        <item m="1" x="5385"/>
        <item m="1" x="1997"/>
        <item m="1" x="5369"/>
        <item m="1" x="2524"/>
        <item m="1" x="4961"/>
        <item m="1" x="5467"/>
        <item m="1" x="721"/>
        <item m="1" x="3742"/>
        <item m="1" x="3469"/>
        <item m="1" x="1977"/>
        <item m="1" x="2849"/>
        <item m="1" x="3357"/>
        <item m="1" x="1668"/>
        <item m="1" x="3399"/>
        <item m="1" x="1969"/>
        <item m="1" x="627"/>
        <item m="1" x="5873"/>
        <item m="1" x="688"/>
        <item m="1" x="1426"/>
        <item m="1" x="5361"/>
        <item m="1" x="5523"/>
        <item m="1" x="4828"/>
        <item m="1" x="2443"/>
        <item m="1" x="4718"/>
        <item m="1" x="1924"/>
        <item m="1" x="5254"/>
        <item m="1" x="1358"/>
        <item m="1" x="2040"/>
        <item m="1" x="1795"/>
        <item m="1" x="2278"/>
        <item m="1" x="367"/>
        <item m="1" x="4956"/>
        <item m="1" x="1895"/>
        <item m="1" x="2883"/>
        <item m="1" x="2395"/>
        <item m="1" x="2375"/>
        <item m="1" x="2089"/>
        <item m="1" x="5200"/>
        <item m="1" x="2494"/>
        <item m="1" x="3299"/>
        <item m="1" x="2469"/>
        <item m="1" x="5308"/>
        <item m="1" x="112"/>
        <item m="1" x="5681"/>
        <item m="1" x="4960"/>
        <item m="1" x="5721"/>
        <item m="1" x="361"/>
        <item m="1" x="3006"/>
        <item m="1" x="2367"/>
        <item m="1" x="2679"/>
        <item m="1" x="2318"/>
        <item m="1" x="4845"/>
        <item m="1" x="2151"/>
        <item m="1" x="562"/>
        <item m="1" x="3255"/>
        <item m="1" x="5472"/>
        <item m="1" x="2591"/>
        <item m="1" x="1973"/>
        <item m="1" x="3373"/>
        <item m="1" x="5769"/>
        <item m="1" x="1810"/>
        <item m="1" x="3848"/>
        <item m="1" x="4055"/>
        <item m="1" x="2701"/>
        <item m="1" x="2972"/>
        <item m="1" x="1004"/>
        <item m="1" x="2032"/>
        <item m="1" x="3262"/>
        <item m="1" x="2336"/>
        <item m="1" x="4333"/>
        <item m="1" x="5319"/>
        <item m="1" x="370"/>
        <item m="1" x="1034"/>
        <item m="1" x="2046"/>
        <item m="1" x="2692"/>
        <item m="1" x="5218"/>
        <item m="1" x="193"/>
        <item m="1" x="5547"/>
        <item m="1" x="5237"/>
        <item m="1" x="2372"/>
        <item m="1" x="2273"/>
        <item m="1" x="667"/>
        <item m="1" x="2392"/>
        <item m="1" x="220"/>
        <item m="1" x="1999"/>
        <item m="1" x="4774"/>
        <item m="1" x="3782"/>
        <item m="1" x="1639"/>
        <item m="1" x="1205"/>
        <item m="1" x="219"/>
        <item m="1" x="1462"/>
        <item m="1" x="1675"/>
        <item m="1" x="2229"/>
        <item m="1" x="1448"/>
        <item m="1" x="1703"/>
        <item m="1" x="2720"/>
        <item m="1" x="4850"/>
        <item m="1" x="4955"/>
        <item m="1" x="3584"/>
        <item m="1" x="809"/>
        <item m="1" x="1077"/>
        <item m="1" x="5364"/>
        <item m="1" x="4374"/>
        <item m="1" x="3091"/>
        <item m="1" x="3241"/>
        <item m="1" x="2938"/>
        <item m="1" x="3151"/>
        <item m="1" x="5667"/>
        <item m="1" x="5242"/>
        <item m="1" x="4141"/>
        <item m="1" x="2693"/>
        <item m="1" x="1971"/>
        <item m="1" x="143"/>
        <item m="1" x="703"/>
        <item m="1" x="2512"/>
        <item m="1" x="668"/>
        <item m="1" x="1451"/>
        <item m="1" x="2139"/>
        <item m="1" x="4803"/>
        <item m="1" x="3732"/>
        <item m="1" x="5609"/>
        <item m="1" x="364"/>
        <item m="1" x="3631"/>
        <item m="1" x="5258"/>
        <item m="1" x="3471"/>
        <item m="1" x="508"/>
        <item m="1" x="1294"/>
        <item m="1" x="109"/>
        <item m="1" x="210"/>
        <item m="1" x="4819"/>
        <item m="1" x="124"/>
        <item m="1" x="1275"/>
        <item m="1" x="5868"/>
        <item m="1" x="2596"/>
        <item m="1" x="2210"/>
        <item m="1" x="1200"/>
        <item m="1" x="2775"/>
        <item m="1" x="2861"/>
        <item m="1" x="715"/>
        <item m="1" x="793"/>
        <item m="1" x="1533"/>
        <item m="1" x="3331"/>
        <item m="1" x="2317"/>
        <item m="1" x="3093"/>
        <item m="1" x="2960"/>
        <item m="1" x="1100"/>
        <item m="1" x="3628"/>
        <item m="1" x="4081"/>
        <item m="1" x="1843"/>
        <item m="1" x="4722"/>
        <item m="1" x="1482"/>
        <item m="1" x="2321"/>
        <item m="1" x="139"/>
        <item m="1" x="5687"/>
        <item m="1" x="2794"/>
        <item m="1" x="5760"/>
        <item m="1" x="4196"/>
        <item m="1" x="4280"/>
        <item m="1" x="3608"/>
        <item m="1" x="2378"/>
        <item m="1" x="5684"/>
        <item m="1" x="1772"/>
        <item m="1" x="2218"/>
        <item m="1" x="3287"/>
        <item m="1" x="4963"/>
        <item m="1" x="2652"/>
        <item m="1" x="2867"/>
        <item m="1" x="5539"/>
        <item m="1" x="4057"/>
        <item m="1" x="4283"/>
        <item m="1" x="2998"/>
        <item m="1" x="1930"/>
        <item m="1" x="3627"/>
        <item m="1" x="3802"/>
        <item m="1" x="2706"/>
        <item m="1" x="2477"/>
        <item m="1" x="4530"/>
        <item m="1" x="1364"/>
        <item m="1" x="3821"/>
        <item m="1" x="1535"/>
        <item m="1" x="2256"/>
        <item m="1" x="1251"/>
        <item m="1" x="5235"/>
        <item m="1" x="5172"/>
        <item m="1" x="708"/>
        <item m="1" x="4505"/>
        <item m="1" x="5062"/>
        <item m="1" x="4957"/>
        <item m="1" x="2499"/>
        <item m="1" x="2169"/>
        <item m="1" x="4695"/>
        <item m="1" x="2456"/>
        <item m="1" x="451"/>
        <item m="1" x="2212"/>
        <item m="1" x="4529"/>
        <item m="1" x="1060"/>
        <item x="40"/>
        <item m="1" x="4952"/>
        <item m="1" x="4623"/>
        <item m="1" x="4155"/>
        <item m="1" x="1093"/>
        <item m="1" x="1286"/>
        <item m="1" x="5323"/>
        <item m="1" x="4832"/>
        <item m="1" x="2866"/>
        <item m="1" x="2738"/>
        <item m="1" x="2757"/>
        <item m="1" x="2326"/>
        <item m="1" x="4889"/>
        <item m="1" x="2997"/>
        <item m="1" x="4167"/>
        <item m="1" x="2822"/>
        <item m="1" x="456"/>
        <item m="1" x="3054"/>
        <item m="1" x="3396"/>
        <item m="1" x="4635"/>
        <item m="1" x="4873"/>
        <item m="1" x="2791"/>
        <item m="1" x="5670"/>
        <item m="1" x="3961"/>
        <item m="1" x="3523"/>
        <item m="1" x="3313"/>
        <item m="1" x="2626"/>
        <item m="1" x="2415"/>
        <item m="1" x="5284"/>
        <item m="1" x="4274"/>
        <item m="1" x="893"/>
        <item m="1" x="5757"/>
        <item m="1" x="2981"/>
        <item m="1" x="2887"/>
        <item m="1" x="3089"/>
        <item m="1" x="5481"/>
        <item m="1" x="3393"/>
        <item m="1" x="2152"/>
        <item m="1" x="2896"/>
        <item m="1" x="1210"/>
        <item m="1" x="2622"/>
        <item m="1" x="3206"/>
        <item m="1" x="3580"/>
        <item m="1" x="3740"/>
        <item m="1" x="1173"/>
        <item m="1" x="2473"/>
        <item m="1" x="4032"/>
        <item x="93"/>
        <item m="1" x="3928"/>
        <item m="1" x="2927"/>
        <item m="1" x="1131"/>
        <item m="1" x="3119"/>
        <item m="1" x="929"/>
        <item m="1" x="3728"/>
        <item m="1" x="222"/>
        <item m="1" x="1464"/>
        <item m="1" x="2824"/>
        <item m="1" x="2907"/>
        <item m="1" x="5179"/>
        <item m="1" x="5770"/>
        <item m="1" x="1075"/>
        <item m="1" x="1208"/>
        <item m="1" x="2193"/>
        <item m="1" x="4634"/>
        <item m="1" x="5206"/>
        <item m="1" x="4066"/>
        <item m="1" x="1574"/>
        <item m="1" x="4175"/>
        <item m="1" x="2198"/>
        <item m="1" x="4614"/>
        <item m="1" x="4037"/>
        <item m="1" x="986"/>
        <item m="1" x="1360"/>
        <item m="1" x="3308"/>
        <item m="1" x="1732"/>
        <item m="1" x="3984"/>
        <item m="1" x="3195"/>
        <item m="1" x="5755"/>
        <item m="1" x="2517"/>
        <item m="1" x="2842"/>
        <item m="1" x="3325"/>
        <item m="1" x="3645"/>
        <item m="1" x="126"/>
        <item m="1" x="5365"/>
        <item m="1" x="282"/>
        <item m="1" x="5324"/>
        <item m="1" x="2909"/>
        <item m="1" x="2937"/>
        <item m="1" x="1457"/>
        <item m="1" x="320"/>
        <item m="1" x="1682"/>
        <item m="1" x="564"/>
        <item m="1" x="1613"/>
        <item m="1" x="4135"/>
        <item m="1" x="133"/>
        <item m="1" x="1078"/>
        <item m="1" x="2092"/>
        <item m="1" x="3300"/>
        <item m="1" x="5055"/>
        <item m="1" x="2930"/>
        <item m="1" x="2292"/>
        <item m="1" x="4383"/>
        <item m="1" x="4198"/>
        <item m="1" x="2543"/>
        <item m="1" x="1536"/>
        <item m="1" x="5196"/>
        <item m="1" x="3361"/>
        <item m="1" x="3451"/>
        <item m="1" x="2620"/>
        <item m="1" x="4847"/>
        <item m="1" x="804"/>
        <item m="1" x="1053"/>
        <item m="1" x="4199"/>
        <item m="1" x="1385"/>
        <item m="1" x="5259"/>
        <item m="1" x="3704"/>
        <item m="1" x="351"/>
        <item m="1" x="4710"/>
        <item m="1" x="1130"/>
        <item m="1" x="717"/>
        <item m="1" x="2923"/>
        <item m="1" x="2944"/>
        <item m="1" x="1586"/>
        <item m="1" x="1461"/>
        <item m="1" x="3353"/>
        <item m="1" x="3790"/>
        <item m="1" x="3700"/>
        <item m="1" x="3847"/>
        <item m="1" x="558"/>
        <item m="1" x="5095"/>
        <item m="1" x="1565"/>
        <item m="1" x="4995"/>
        <item m="1" x="4168"/>
        <item m="1" x="3253"/>
        <item m="1" x="2433"/>
        <item m="1" x="4334"/>
        <item m="1" x="179"/>
        <item m="1" x="2287"/>
        <item m="1" x="5627"/>
        <item x="30"/>
        <item m="1" x="1492"/>
        <item m="1" x="4311"/>
        <item m="1" x="1098"/>
        <item m="1" x="873"/>
        <item m="1" x="3053"/>
        <item m="1" x="2619"/>
        <item m="1" x="4102"/>
        <item m="1" x="2954"/>
        <item m="1" x="5076"/>
        <item m="1" x="1727"/>
        <item m="1" x="3566"/>
        <item m="1" x="2990"/>
        <item m="1" x="3597"/>
        <item m="1" x="447"/>
        <item m="1" x="2162"/>
        <item m="1" x="4522"/>
        <item m="1" x="1754"/>
        <item m="1" x="5685"/>
        <item m="1" x="3973"/>
        <item m="1" x="1473"/>
        <item m="1" x="727"/>
        <item m="1" x="1011"/>
        <item m="1" x="344"/>
        <item m="1" x="3004"/>
        <item m="1" x="2359"/>
        <item m="1" x="5380"/>
        <item m="1" x="1277"/>
        <item m="1" x="2442"/>
        <item m="1" x="4533"/>
        <item m="1" x="1165"/>
        <item m="1" x="2165"/>
        <item m="1" x="3048"/>
        <item m="1" x="2855"/>
        <item m="1" x="2376"/>
        <item m="1" x="2269"/>
        <item m="1" x="4707"/>
        <item m="1" x="3803"/>
        <item m="1" x="3505"/>
        <item m="1" x="1976"/>
        <item m="1" x="3706"/>
        <item m="1" x="1041"/>
        <item m="1" x="3333"/>
        <item m="1" x="2129"/>
        <item m="1" x="110"/>
        <item m="1" x="4825"/>
        <item m="1" x="4729"/>
        <item m="1" x="5306"/>
        <item m="1" x="140"/>
        <item m="1" x="2689"/>
        <item m="1" x="5394"/>
        <item m="1" x="756"/>
        <item m="1" x="5101"/>
        <item x="87"/>
        <item m="1" x="3688"/>
        <item m="1" x="3051"/>
        <item m="1" x="4826"/>
        <item m="1" x="1072"/>
        <item m="1" x="4719"/>
        <item m="1" x="1840"/>
        <item m="1" x="1033"/>
        <item m="1" x="3541"/>
        <item m="1" x="2523"/>
        <item m="1" x="1212"/>
        <item m="1" x="4628"/>
        <item m="1" x="2149"/>
        <item m="1" x="4326"/>
        <item x="51"/>
        <item m="1" x="5490"/>
        <item m="1" x="2691"/>
        <item m="1" x="2030"/>
        <item m="1" x="2050"/>
        <item m="1" x="2733"/>
        <item m="1" x="3796"/>
        <item m="1" x="1046"/>
        <item m="1" x="606"/>
        <item m="1" x="3978"/>
        <item m="1" x="3306"/>
        <item m="1" x="3347"/>
        <item m="1" x="2093"/>
        <item x="29"/>
        <item m="1" x="4054"/>
        <item m="1" x="1936"/>
        <item m="1" x="5571"/>
        <item m="1" x="2222"/>
        <item m="1" x="1000"/>
        <item m="1" x="4897"/>
        <item m="1" x="4225"/>
        <item m="1" x="1073"/>
        <item m="1" x="2562"/>
        <item m="1" x="5300"/>
        <item m="1" x="4584"/>
        <item m="1" x="4073"/>
        <item m="1" x="4629"/>
        <item m="1" x="3799"/>
        <item m="1" x="2000"/>
        <item m="1" x="5260"/>
        <item m="1" x="2430"/>
        <item m="1" x="4101"/>
        <item m="1" x="1831"/>
        <item m="1" x="4953"/>
        <item m="1" x="3586"/>
        <item m="1" x="4045"/>
        <item m="1" x="1597"/>
        <item m="1" x="142"/>
        <item m="1" x="3511"/>
        <item m="1" x="3387"/>
        <item m="1" x="5112"/>
        <item m="1" x="3940"/>
        <item m="1" x="1007"/>
        <item m="1" x="3424"/>
        <item m="1" x="5777"/>
        <item x="52"/>
        <item m="1" x="4855"/>
        <item m="1" x="2785"/>
        <item m="1" x="2669"/>
        <item m="1" x="4392"/>
        <item m="1" x="5261"/>
        <item m="1" x="1677"/>
        <item m="1" x="4348"/>
        <item m="1" x="1633"/>
        <item m="1" x="1125"/>
        <item m="1" x="4556"/>
        <item m="1" x="3947"/>
        <item m="1" x="611"/>
        <item m="1" x="4769"/>
        <item m="1" x="2095"/>
        <item m="1" x="2460"/>
        <item m="1" x="5256"/>
        <item m="1" x="2971"/>
        <item m="1" x="3402"/>
        <item m="1" x="2364"/>
        <item m="1" x="3651"/>
        <item m="1" x="1124"/>
        <item m="1" x="3153"/>
        <item m="1" x="5336"/>
        <item m="1" x="2200"/>
        <item m="1" x="4194"/>
        <item m="1" x="5816"/>
        <item m="1" x="2945"/>
        <item m="1" x="997"/>
        <item m="1" x="2208"/>
        <item m="1" x="4998"/>
        <item m="1" x="2335"/>
        <item m="1" x="2102"/>
        <item m="1" x="1534"/>
        <item m="1" x="1009"/>
        <item m="1" x="3515"/>
        <item m="1" x="5265"/>
        <item m="1" x="3318"/>
        <item m="1" x="3894"/>
        <item m="1" x="2027"/>
        <item x="96"/>
        <item m="1" x="1221"/>
        <item m="1" x="971"/>
        <item m="1" x="822"/>
        <item m="1" x="4486"/>
        <item m="1" x="2188"/>
        <item m="1" x="4509"/>
        <item m="1" x="4075"/>
        <item m="1" x="229"/>
        <item m="1" x="2390"/>
        <item m="1" x="2394"/>
        <item m="1" x="5612"/>
        <item m="1" x="1864"/>
        <item m="1" x="5049"/>
        <item m="1" x="145"/>
        <item m="1" x="5231"/>
        <item m="1" x="4514"/>
        <item m="1" x="3207"/>
        <item m="1" x="4636"/>
        <item m="1" x="521"/>
        <item m="1" x="1972"/>
        <item m="1" x="2847"/>
        <item m="1" x="3801"/>
        <item m="1" x="4720"/>
        <item m="1" x="4358"/>
        <item m="1" x="398"/>
        <item m="1" x="5020"/>
        <item m="1" x="3673"/>
        <item m="1" x="5041"/>
        <item m="1" x="2018"/>
        <item m="1" x="4316"/>
        <item m="1" x="1024"/>
        <item m="1" x="343"/>
        <item m="1" x="4327"/>
        <item m="1" x="2665"/>
        <item m="1" x="4740"/>
        <item m="1" x="5800"/>
        <item m="1" x="5238"/>
        <item m="1" x="4860"/>
        <item m="1" x="3175"/>
        <item m="1" x="1025"/>
        <item m="1" x="3710"/>
        <item m="1" x="1103"/>
        <item m="1" x="1744"/>
        <item m="1" x="3043"/>
        <item m="1" x="4368"/>
        <item m="1" x="2489"/>
        <item m="1" x="2230"/>
        <item m="1" x="1031"/>
        <item m="1" x="4473"/>
        <item m="1" x="2587"/>
        <item m="1" x="4425"/>
        <item m="1" x="233"/>
        <item m="1" x="4870"/>
        <item m="1" x="2338"/>
        <item m="1" x="4410"/>
        <item m="1" x="395"/>
        <item m="1" x="628"/>
        <item m="1" x="4602"/>
        <item m="1" x="3057"/>
        <item m="1" x="1900"/>
        <item m="1" x="1897"/>
        <item m="1" x="4698"/>
        <item m="1" x="2270"/>
        <item m="1" x="2908"/>
        <item m="1" x="3259"/>
        <item m="1" x="4056"/>
        <item m="1" x="2140"/>
        <item m="1" x="4049"/>
        <item m="1" x="3884"/>
        <item m="1" x="2373"/>
        <item m="1" x="4087"/>
        <item m="1" x="1967"/>
        <item m="1" x="2449"/>
        <item m="1" x="4519"/>
        <item m="1" x="3879"/>
        <item m="1" x="5301"/>
        <item m="1" x="2925"/>
        <item m="1" x="3891"/>
        <item m="1" x="3274"/>
        <item m="1" x="473"/>
        <item m="1" x="1814"/>
        <item m="1" x="505"/>
        <item m="1" x="4391"/>
        <item m="1" x="3546"/>
        <item m="1" x="1463"/>
        <item m="1" x="2084"/>
        <item m="1" x="4749"/>
        <item m="1" x="4544"/>
        <item m="1" x="1935"/>
        <item m="1" x="2750"/>
        <item m="1" x="3317"/>
        <item m="1" x="2476"/>
        <item m="1" x="1287"/>
        <item m="1" x="1101"/>
        <item m="1" x="2697"/>
        <item m="1" x="5376"/>
        <item m="1" x="2924"/>
        <item m="1" x="3982"/>
        <item m="1" x="701"/>
        <item m="1" x="2275"/>
        <item m="1" x="1490"/>
        <item m="1" x="5526"/>
        <item x="89"/>
        <item m="1" x="2910"/>
        <item m="1" x="3433"/>
        <item m="1" x="440"/>
        <item m="1" x="4023"/>
        <item m="1" x="2530"/>
        <item m="1" x="1926"/>
        <item m="1" x="4996"/>
        <item m="1" x="2946"/>
        <item m="1" x="1898"/>
        <item m="1" x="3497"/>
        <item m="1" x="3405"/>
        <item m="1" x="4958"/>
        <item m="1" x="3676"/>
        <item m="1" x="3933"/>
        <item m="1" x="460"/>
        <item m="1" x="4173"/>
        <item m="1" x="2710"/>
        <item m="1" x="2213"/>
        <item m="1" x="2347"/>
        <item m="1" x="1459"/>
        <item m="1" x="1061"/>
        <item m="1" x="4068"/>
        <item m="1" x="3014"/>
        <item m="1" x="3064"/>
        <item m="1" x="2284"/>
        <item m="1" x="2206"/>
        <item m="1" x="5593"/>
        <item m="1" x="3417"/>
        <item m="1" x="3026"/>
        <item m="1" x="4426"/>
        <item m="1" x="3008"/>
        <item m="1" x="2064"/>
        <item m="1" x="2928"/>
        <item m="1" x="3815"/>
        <item m="1" x="4976"/>
        <item m="1" x="2516"/>
        <item m="1" x="2999"/>
        <item m="1" x="3517"/>
        <item x="50"/>
        <item m="1" x="2396"/>
        <item m="1" x="4247"/>
        <item m="1" x="5115"/>
        <item m="1" x="2282"/>
        <item m="1" x="3850"/>
        <item m="1" x="2916"/>
        <item m="1" x="5000"/>
        <item m="1" x="4273"/>
        <item m="1" x="1890"/>
        <item m="1" x="935"/>
        <item m="1" x="4287"/>
        <item m="1" x="3694"/>
        <item m="1" x="4632"/>
        <item m="1" x="4770"/>
        <item m="1" x="4490"/>
        <item m="1" x="2035"/>
        <item m="1" x="560"/>
        <item m="1" x="1551"/>
        <item x="28"/>
        <item m="1" x="4841"/>
        <item m="1" x="1094"/>
        <item m="1" x="4018"/>
        <item m="1" x="2977"/>
        <item m="1" x="170"/>
        <item m="1" x="2559"/>
        <item m="1" x="892"/>
        <item m="1" x="5580"/>
        <item m="1" x="2219"/>
        <item m="1" x="3639"/>
        <item m="1" x="1674"/>
        <item m="1" x="5355"/>
        <item m="1" x="4063"/>
        <item m="1" x="3890"/>
        <item m="1" x="4044"/>
        <item m="1" x="3374"/>
        <item m="1" x="4938"/>
        <item m="1" x="2707"/>
        <item m="1" x="2694"/>
        <item m="1" x="4181"/>
        <item m="1" x="1283"/>
        <item m="1" x="5587"/>
        <item m="1" x="5139"/>
        <item m="1" x="237"/>
        <item m="1" x="2922"/>
        <item m="1" x="200"/>
        <item m="1" x="1008"/>
        <item m="1" x="2103"/>
        <item m="1" x="4271"/>
        <item m="1" x="382"/>
        <item m="1" x="1797"/>
        <item m="1" x="5045"/>
        <item m="1" x="3277"/>
        <item m="1" x="4517"/>
        <item m="1" x="898"/>
        <item m="1" x="3272"/>
        <item m="1" x="4852"/>
        <item m="1" x="3408"/>
        <item m="1" x="3462"/>
        <item m="1" x="1829"/>
        <item m="1" x="1549"/>
        <item m="1" x="3525"/>
        <item m="1" x="5072"/>
        <item m="1" x="707"/>
        <item m="1" x="4887"/>
        <item m="1" x="4013"/>
        <item m="1" x="2674"/>
        <item m="1" x="5678"/>
        <item m="1" x="2792"/>
        <item m="1" x="2874"/>
        <item m="1" x="3924"/>
        <item m="1" x="5311"/>
        <item m="1" x="3421"/>
        <item m="1" x="1022"/>
        <item m="1" x="1362"/>
        <item m="1" x="2051"/>
        <item m="1" x="4007"/>
        <item m="1" x="3837"/>
        <item m="1" x="1956"/>
        <item m="1" x="1718"/>
        <item m="1" x="3156"/>
        <item m="1" x="359"/>
        <item m="1" x="4431"/>
        <item m="1" x="4709"/>
        <item m="1" x="1584"/>
        <item m="1" x="3943"/>
        <item m="1" x="132"/>
        <item m="1" x="5051"/>
        <item m="1" x="3457"/>
        <item m="1" x="3239"/>
        <item m="1" x="3795"/>
        <item m="1" x="3518"/>
        <item m="1" x="3348"/>
        <item m="1" x="5534"/>
        <item m="1" x="2385"/>
        <item m="1" x="4830"/>
        <item m="1" x="1090"/>
        <item m="1" x="803"/>
        <item m="1" x="563"/>
        <item m="1" x="4120"/>
        <item m="1" x="5111"/>
        <item m="1" x="127"/>
        <item m="1" x="289"/>
        <item m="1" x="261"/>
        <item m="1" x="4572"/>
        <item m="1" x="5471"/>
        <item m="1" x="698"/>
        <item m="1" x="5263"/>
        <item m="1" x="1782"/>
        <item m="1" x="4977"/>
        <item m="1" x="916"/>
        <item m="1" x="3406"/>
        <item m="1" x="3538"/>
        <item m="1" x="3018"/>
        <item m="1" x="5244"/>
        <item m="1" x="2339"/>
        <item m="1" x="519"/>
        <item m="1" x="1887"/>
        <item m="1" x="3383"/>
        <item m="1" x="4433"/>
        <item m="1" x="2416"/>
        <item m="1" x="996"/>
        <item m="1" x="5564"/>
        <item m="1" x="116"/>
        <item m="1" x="397"/>
        <item m="1" x="3237"/>
        <item m="1" x="3602"/>
        <item x="44"/>
        <item m="1" x="1250"/>
        <item m="1" x="5422"/>
        <item m="1" x="2800"/>
        <item m="1" x="2599"/>
        <item m="1" x="2583"/>
        <item m="1" x="3430"/>
        <item m="1" x="251"/>
        <item m="1" x="3344"/>
        <item m="1" x="1974"/>
        <item m="1" x="1767"/>
        <item m="1" x="3662"/>
        <item m="1" x="5036"/>
        <item m="1" x="4076"/>
        <item m="1" x="413"/>
        <item m="1" x="4817"/>
        <item m="1" x="4003"/>
        <item m="1" x="5142"/>
        <item m="1" x="2026"/>
        <item m="1" x="5197"/>
        <item m="1" x="590"/>
        <item m="1" x="2788"/>
        <item m="1" x="3640"/>
        <item m="1" x="400"/>
        <item m="1" x="1361"/>
        <item m="1" x="5202"/>
        <item m="1" x="1741"/>
        <item m="1" x="4446"/>
        <item m="1" x="2621"/>
        <item m="1" x="3322"/>
        <item x="48"/>
        <item m="1" x="5104"/>
        <item m="1" x="2104"/>
        <item m="1" x="4980"/>
        <item m="1" x="5639"/>
        <item m="1" x="974"/>
        <item m="1" x="466"/>
        <item m="1" x="4781"/>
        <item m="1" x="3985"/>
        <item m="1" x="3154"/>
        <item m="1" x="4796"/>
        <item m="1" x="4804"/>
        <item m="1" x="2980"/>
        <item x="26"/>
        <item m="1" x="3832"/>
        <item m="1" x="3389"/>
        <item x="1"/>
        <item m="1" x="4471"/>
        <item m="1" x="3560"/>
        <item m="1" x="5555"/>
        <item m="1" x="1791"/>
        <item m="1" x="3007"/>
        <item m="1" x="4086"/>
        <item m="1" x="1575"/>
        <item m="1" x="4792"/>
        <item m="1" x="4284"/>
        <item x="68"/>
        <item m="1" x="2233"/>
        <item m="1" x="2741"/>
        <item m="1" x="2528"/>
        <item m="1" x="1610"/>
        <item m="1" x="928"/>
        <item m="1" x="2642"/>
        <item m="1" x="4890"/>
        <item m="1" x="352"/>
        <item m="1" x="1994"/>
        <item m="1" x="4309"/>
        <item m="1" x="1455"/>
        <item m="1" x="3476"/>
        <item m="1" x="4217"/>
        <item m="1" x="2956"/>
        <item m="1" x="1830"/>
        <item m="1" x="3404"/>
        <item m="1" x="2529"/>
        <item m="1" x="3551"/>
        <item m="1" x="438"/>
        <item m="1" x="5723"/>
        <item m="1" x="812"/>
        <item m="1" x="1608"/>
        <item m="1" x="2660"/>
        <item m="1" x="3058"/>
        <item m="1" x="4116"/>
        <item m="1" x="1163"/>
        <item m="1" x="5221"/>
        <item m="1" x="4021"/>
        <item m="1" x="4974"/>
        <item m="1" x="2380"/>
        <item m="1" x="973"/>
        <item m="1" x="1141"/>
        <item m="1" x="4688"/>
        <item m="1" x="1614"/>
        <item m="1" x="1870"/>
        <item m="1" x="339"/>
        <item m="1" x="2049"/>
        <item m="1" x="2150"/>
        <item m="1" x="5423"/>
        <item m="1" x="5321"/>
        <item m="1" x="2492"/>
        <item m="1" x="1454"/>
        <item m="1" x="1664"/>
        <item m="1" x="1925"/>
        <item m="1" x="1950"/>
        <item m="1" x="3338"/>
        <item m="1" x="882"/>
        <item m="1" x="1670"/>
        <item m="1" x="5146"/>
        <item m="1" x="800"/>
        <item m="1" x="1508"/>
        <item x="98"/>
        <item m="1" x="167"/>
        <item m="1" x="104"/>
        <item m="1" x="3749"/>
        <item m="1" x="5227"/>
        <item m="1" x="1491"/>
        <item m="1" x="5207"/>
        <item m="1" x="3771"/>
        <item m="1" x="4727"/>
        <item m="1" x="5113"/>
        <item m="1" x="416"/>
        <item m="1" x="1384"/>
        <item m="1" x="1345"/>
        <item m="1" x="256"/>
        <item m="1" x="1288"/>
        <item m="1" x="3436"/>
        <item m="1" x="2893"/>
        <item m="1" x="3953"/>
        <item m="1" x="2879"/>
        <item m="1" x="2553"/>
        <item m="1" x="1918"/>
        <item m="1" x="1415"/>
        <item m="1" x="2755"/>
        <item m="1" x="5042"/>
        <item m="1" x="1501"/>
        <item m="1" x="2518"/>
        <item m="1" x="1673"/>
        <item m="1" x="1896"/>
        <item m="1" x="722"/>
        <item m="1" x="1021"/>
        <item m="1" x="3316"/>
        <item m="1" x="5603"/>
        <item m="1" x="1946"/>
        <item m="1" x="148"/>
        <item m="1" x="2575"/>
        <item m="1" x="4878"/>
        <item m="1" x="4494"/>
        <item m="1" x="1123"/>
        <item m="1" x="297"/>
        <item m="1" x="4070"/>
        <item m="1" x="1988"/>
        <item m="1" x="5468"/>
        <item m="1" x="2426"/>
        <item m="1" x="2531"/>
        <item m="1" x="1460"/>
        <item m="1" x="5320"/>
        <item m="1" x="5057"/>
        <item m="1" x="2654"/>
        <item m="1" x="5491"/>
        <item m="1" x="5606"/>
        <item m="1" x="2114"/>
        <item m="1" x="3727"/>
        <item m="1" x="774"/>
        <item m="1" x="5289"/>
        <item m="1" x="1602"/>
        <item m="1" x="4188"/>
        <item m="1" x="239"/>
        <item m="1" x="1667"/>
        <item m="1" x="202"/>
        <item m="1" x="3481"/>
        <item m="1" x="1579"/>
        <item m="1" x="4005"/>
        <item m="1" x="2970"/>
        <item m="1" x="3976"/>
        <item m="1" x="4499"/>
        <item m="1" x="2595"/>
        <item m="1" x="3963"/>
        <item m="1" x="4430"/>
        <item m="1" x="2337"/>
        <item m="1" x="4909"/>
        <item m="1" x="215"/>
        <item m="1" x="859"/>
        <item m="1" x="2319"/>
        <item m="1" x="218"/>
        <item m="1" x="2851"/>
        <item m="1" x="1213"/>
        <item m="1" x="3446"/>
        <item m="1" x="3428"/>
        <item m="1" x="3896"/>
        <item m="1" x="545"/>
        <item m="1" x="510"/>
        <item m="1" x="4470"/>
        <item m="1" x="1671"/>
        <item x="46"/>
        <item m="1" x="934"/>
        <item m="1" x="3587"/>
        <item m="1" x="4158"/>
        <item m="1" x="1144"/>
        <item m="1" x="2167"/>
        <item m="1" x="1845"/>
        <item m="1" x="4379"/>
        <item m="1" x="1079"/>
        <item m="1" x="4929"/>
        <item m="1" x="5663"/>
        <item m="1" x="3910"/>
        <item m="1" x="2358"/>
        <item m="1" x="1278"/>
        <item m="1" x="5686"/>
        <item m="1" x="3882"/>
        <item m="1" x="3341"/>
        <item m="1" x="318"/>
        <item m="1" x="4440"/>
        <item m="1" x="3081"/>
        <item m="1" x="373"/>
        <item m="1" x="5451"/>
        <item m="1" x="2274"/>
        <item m="1" x="1487"/>
        <item m="1" x="2037"/>
        <item m="1" x="3498"/>
        <item m="1" x="3979"/>
        <item m="1" x="4487"/>
        <item m="1" x="2996"/>
        <item m="1" x="1707"/>
        <item m="1" x="164"/>
        <item m="1" x="2366"/>
        <item m="1" x="248"/>
        <item m="1" x="338"/>
        <item m="1" x="2183"/>
        <item m="1" x="4808"/>
        <item m="1" x="3968"/>
        <item m="1" x="814"/>
        <item m="1" x="4040"/>
        <item m="1" x="2145"/>
        <item x="55"/>
        <item m="1" x="524"/>
        <item m="1" x="3326"/>
        <item m="1" x="2155"/>
        <item m="1" x="1968"/>
        <item m="1" x="2963"/>
        <item m="1" x="176"/>
        <item m="1" x="5124"/>
        <item m="1" x="4341"/>
        <item m="1" x="1959"/>
        <item m="1" x="1416"/>
        <item m="1" x="2486"/>
        <item m="1" x="2146"/>
        <item m="1" x="5630"/>
        <item m="1" x="3791"/>
        <item m="1" x="670"/>
        <item m="1" x="3231"/>
        <item m="1" x="3557"/>
        <item m="1" x="5338"/>
        <item m="1" x="3652"/>
        <item m="1" x="2290"/>
        <item m="1" x="1577"/>
        <item m="1" x="726"/>
        <item m="1" x="3592"/>
        <item m="1" x="2801"/>
        <item m="1" x="234"/>
        <item m="1" x="4901"/>
        <item m="1" x="4833"/>
        <item x="95"/>
        <item m="1" x="3301"/>
        <item m="1" x="2201"/>
        <item m="1" x="4193"/>
        <item m="1" x="1153"/>
        <item m="1" x="292"/>
        <item m="1" x="4298"/>
        <item m="1" x="2624"/>
        <item m="1" x="3355"/>
        <item m="1" x="4307"/>
        <item m="1" x="877"/>
        <item m="1" x="203"/>
        <item m="1" x="3509"/>
        <item m="1" x="2522"/>
        <item m="1" x="1559"/>
        <item m="1" x="277"/>
        <item m="1" x="2052"/>
        <item m="1" x="2180"/>
        <item m="1" x="4296"/>
        <item m="1" x="2875"/>
        <item m="1" x="514"/>
        <item m="1" x="1783"/>
        <item m="1" x="5214"/>
        <item m="1" x="3864"/>
        <item m="1" x="3939"/>
        <item m="1" x="1108"/>
        <item m="1" x="2216"/>
        <item m="1" x="1291"/>
        <item m="1" x="2773"/>
        <item m="1" x="3000"/>
        <item m="1" x="3641"/>
        <item m="1" x="700"/>
        <item m="1" x="4940"/>
        <item m="1" x="3665"/>
        <item m="1" x="3674"/>
        <item m="1" x="1297"/>
        <item m="1" x="255"/>
        <item m="1" x="1058"/>
        <item m="1" x="4249"/>
        <item m="1" x="4503"/>
        <item m="1" x="3692"/>
        <item m="1" x="5529"/>
        <item m="1" x="5589"/>
        <item m="1" x="3741"/>
        <item m="1" x="512"/>
        <item m="1" x="2173"/>
        <item m="1" x="1666"/>
        <item m="1" x="1712"/>
        <item m="1" x="4879"/>
        <item m="1" x="3310"/>
        <item m="1" x="114"/>
        <item m="1" x="1133"/>
        <item m="1" x="4705"/>
        <item m="1" x="2266"/>
        <item m="1" x="4132"/>
        <item m="1" x="4681"/>
        <item m="1" x="3533"/>
        <item m="1" x="1143"/>
        <item m="1" x="3085"/>
        <item m="1" x="4437"/>
        <item m="1" x="1914"/>
        <item m="1" x="2567"/>
        <item m="1" x="1489"/>
        <item m="1" x="4525"/>
        <item m="1" x="1813"/>
        <item m="1" x="4451"/>
        <item m="1" x="3335"/>
        <item m="1" x="5738"/>
        <item m="1" x="1134"/>
        <item m="1" x="2628"/>
        <item m="1" x="1970"/>
        <item m="1" x="3524"/>
        <item m="1" x="2569"/>
        <item m="1" x="2947"/>
        <item m="1" x="4566"/>
        <item m="1" x="2123"/>
        <item m="1" x="1181"/>
        <item m="1" x="5164"/>
        <item m="1" x="693"/>
        <item m="1" x="3127"/>
        <item m="1" x="2686"/>
        <item m="1" x="1503"/>
        <item m="1" x="4521"/>
        <item m="1" x="1409"/>
        <item m="1" x="5121"/>
        <item m="1" x="431"/>
        <item m="1" x="3562"/>
        <item m="1" x="2690"/>
        <item m="1" x="230"/>
        <item m="1" x="4050"/>
        <item m="1" x="1359"/>
        <item m="1" x="3945"/>
        <item m="1" x="4147"/>
        <item m="1" x="2515"/>
        <item m="1" x="1458"/>
        <item m="1" x="5903"/>
        <item m="1" x="4294"/>
        <item m="1" x="4275"/>
        <item m="1" x="5022"/>
        <item m="1" x="2196"/>
        <item m="1" x="123"/>
        <item m="1" x="614"/>
        <item m="1" x="3696"/>
        <item m="1" x="1488"/>
        <item m="1" x="1998"/>
        <item m="1" x="4597"/>
        <item m="1" x="4642"/>
        <item m="1" x="5107"/>
        <item m="1" x="5114"/>
        <item m="1" x="2265"/>
        <item m="1" x="4121"/>
        <item m="1" x="325"/>
        <item m="1" x="206"/>
        <item m="1" x="4393"/>
        <item m="1" x="983"/>
        <item m="1" x="1484"/>
        <item m="1" x="5739"/>
        <item m="1" x="5532"/>
        <item m="1" x="1177"/>
        <item m="1" x="1619"/>
        <item m="1" x="2353"/>
        <item m="1" x="4773"/>
        <item m="1" x="2113"/>
        <item m="1" x="523"/>
        <item m="1" x="1705"/>
        <item m="1" x="5074"/>
        <item m="1" x="3250"/>
        <item m="1" x="1071"/>
        <item m="1" x="2054"/>
        <item m="1" x="2797"/>
        <item m="1" x="3800"/>
        <item m="1" x="1625"/>
        <item m="1" x="497"/>
        <item m="1" x="4600"/>
        <item m="1" x="2133"/>
        <item m="1" x="2224"/>
        <item m="1" x="4782"/>
        <item m="1" x="2778"/>
        <item m="1" x="4115"/>
        <item m="1" x="2838"/>
        <item m="1" x="2432"/>
        <item m="1" x="5257"/>
        <item m="1" x="5391"/>
        <item m="1" x="5126"/>
        <item m="1" x="3965"/>
        <item m="1" x="3487"/>
        <item m="1" x="4400"/>
        <item m="1" x="4671"/>
        <item m="1" x="2589"/>
        <item m="1" x="1132"/>
        <item m="1" x="3298"/>
        <item m="1" x="111"/>
        <item m="1" x="2039"/>
        <item x="43"/>
        <item m="1" x="4662"/>
        <item m="1" x="463"/>
        <item m="1" x="647"/>
        <item m="1" x="5065"/>
        <item m="1" x="437"/>
        <item m="1" x="390"/>
        <item m="1" x="4113"/>
        <item m="1" x="1453"/>
        <item m="1" x="1367"/>
        <item m="1" x="5148"/>
        <item m="1" x="3342"/>
        <item m="1" x="1880"/>
        <item m="1" x="3002"/>
        <item m="1" x="3171"/>
        <item m="1" x="5019"/>
        <item m="1" x="4978"/>
        <item m="1" x="4219"/>
        <item m="1" x="5774"/>
        <item m="1" x="2263"/>
        <item m="1" x="5150"/>
        <item m="1" x="926"/>
        <item m="1" x="657"/>
        <item m="1" x="118"/>
        <item m="1" x="2511"/>
        <item m="1" x="4041"/>
        <item m="1" x="5559"/>
        <item m="1" x="1909"/>
        <item m="1" x="724"/>
        <item m="1" x="2130"/>
        <item m="1" x="3865"/>
        <item m="1" x="3162"/>
        <item m="1" x="1955"/>
        <item m="1" x="1424"/>
        <item m="1" x="5652"/>
        <item m="1" x="596"/>
        <item m="1" x="1641"/>
        <item m="1" x="2452"/>
        <item m="1" x="2955"/>
        <item m="1" x="3526"/>
        <item m="1" x="2700"/>
        <item m="1" x="2031"/>
        <item m="1" x="3082"/>
        <item m="1" x="731"/>
        <item m="1" x="1215"/>
        <item m="1" x="173"/>
        <item m="1" x="5093"/>
        <item m="1" x="3176"/>
        <item m="1" x="5714"/>
        <item m="1" x="3062"/>
        <item m="1" x="3998"/>
        <item m="1" x="970"/>
        <item m="1" x="4771"/>
        <item m="1" x="3983"/>
        <item m="1" x="3069"/>
        <item m="1" x="1254"/>
        <item m="1" x="1792"/>
        <item m="1" x="2521"/>
        <item m="1" x="577"/>
        <item m="1" x="3283"/>
        <item m="1" x="1120"/>
        <item m="1" x="5542"/>
        <item m="1" x="4442"/>
        <item m="1" x="394"/>
        <item m="1" x="2207"/>
        <item m="1" x="5553"/>
        <item m="1" x="2649"/>
        <item m="1" x="2194"/>
        <item m="1" x="5878"/>
        <item m="1" x="2413"/>
        <item m="1" x="609"/>
        <item m="1" x="5201"/>
        <item m="1" x="821"/>
        <item m="1" x="2814"/>
        <item m="1" x="1560"/>
        <item m="1" x="4829"/>
        <item m="1" x="1523"/>
        <item m="1" x="3478"/>
        <item m="1" x="3480"/>
        <item m="1" x="1406"/>
        <item m="1" x="3192"/>
        <item m="1" x="305"/>
        <item x="61"/>
        <item m="1" x="4449"/>
        <item m="1" x="2816"/>
        <item m="1" x="2423"/>
        <item x="17"/>
        <item m="1" x="415"/>
        <item m="1" x="250"/>
        <item m="1" x="2863"/>
        <item m="1" x="1769"/>
        <item m="1" x="2096"/>
        <item m="1" x="5752"/>
        <item m="1" x="465"/>
        <item m="1" x="1368"/>
        <item m="1" x="1886"/>
        <item m="1" x="2182"/>
        <item m="1" x="4564"/>
        <item m="1" x="3146"/>
        <item m="1" x="2166"/>
        <item m="1" x="5654"/>
        <item m="1" x="1114"/>
        <item m="1" x="4859"/>
        <item m="1" x="4954"/>
        <item m="1" x="5353"/>
        <item m="1" x="1178"/>
        <item m="1" x="4260"/>
        <item m="1" x="4924"/>
        <item m="1" x="299"/>
        <item m="1" x="3931"/>
        <item m="1" x="2623"/>
        <item m="1" x="5109"/>
        <item m="1" x="357"/>
        <item m="1" x="3622"/>
        <item m="1" x="5596"/>
        <item m="1" x="3147"/>
        <item m="1" x="4967"/>
        <item m="1" x="4012"/>
        <item m="1" x="766"/>
        <item m="1" x="358"/>
        <item m="1" x="3212"/>
        <item m="1" x="2495"/>
        <item m="1" x="1510"/>
        <item m="1" x="4812"/>
        <item m="1" x="2545"/>
        <item m="1" x="1449"/>
        <item m="1" x="5629"/>
        <item m="1" x="2405"/>
        <item m="1" x="3163"/>
        <item m="1" x="1239"/>
        <item m="1" x="4885"/>
        <item m="1" x="1276"/>
        <item m="1" x="4643"/>
        <item m="1" x="3620"/>
        <item m="1" x="2045"/>
        <item m="1" x="1423"/>
        <item m="1" x="567"/>
        <item m="1" x="4886"/>
        <item m="1" x="4619"/>
        <item m="1" x="2080"/>
        <item m="1" x="3500"/>
        <item m="1" x="5507"/>
        <item m="1" x="1102"/>
        <item x="92"/>
        <item m="1" x="2116"/>
        <item m="1" x="295"/>
        <item m="1" x="587"/>
        <item m="1" x="3442"/>
        <item m="1" x="1623"/>
        <item m="1" x="223"/>
        <item m="1" x="1807"/>
        <item m="1" x="5050"/>
        <item m="1" x="1253"/>
        <item m="1" x="5495"/>
        <item m="1" x="5843"/>
        <item m="1" x="3544"/>
        <item m="1" x="2293"/>
        <item m="1" x="3585"/>
        <item m="1" x="1315"/>
        <item m="1" x="1392"/>
        <item m="1" x="951"/>
        <item m="1" x="5228"/>
        <item m="1" x="4790"/>
        <item m="1" x="557"/>
        <item m="1" x="3660"/>
        <item m="1" x="2007"/>
        <item m="1" x="2382"/>
        <item m="1" x="636"/>
        <item m="1" x="3315"/>
        <item m="1" x="3685"/>
        <item m="1" x="2892"/>
        <item m="1" x="1476"/>
        <item m="1" x="2779"/>
        <item m="1" x="1552"/>
        <item m="1" x="3810"/>
        <item m="1" x="2228"/>
        <item m="1" x="520"/>
        <item m="1" x="4672"/>
        <item m="1" x="2400"/>
        <item m="1" x="5322"/>
        <item m="1" x="602"/>
        <item m="1" x="3271"/>
        <item m="1" x="5790"/>
        <item m="1" x="579"/>
        <item m="1" x="5566"/>
        <item m="1" x="3508"/>
        <item m="1" x="2584"/>
        <item m="1" x="3716"/>
        <item m="1" x="3977"/>
        <item m="1" x="1167"/>
        <item m="1" x="2810"/>
        <item m="1" x="5402"/>
        <item m="1" x="1110"/>
        <item m="1" x="1211"/>
        <item m="1" x="2905"/>
        <item m="1" x="169"/>
        <item m="1" x="676"/>
        <item m="1" x="3949"/>
        <item m="1" x="130"/>
        <item m="1" x="5382"/>
        <item m="1" x="5694"/>
        <item m="1" x="3923"/>
        <item m="1" x="4570"/>
        <item m="1" x="2301"/>
        <item m="1" x="129"/>
        <item m="1" x="2539"/>
        <item m="1" x="5590"/>
        <item m="1" x="710"/>
        <item m="1" x="3572"/>
        <item m="1" x="5282"/>
        <item m="1" x="658"/>
        <item m="1" x="5743"/>
        <item m="1" x="536"/>
        <item m="1" x="1092"/>
        <item m="1" x="418"/>
        <item m="1" x="291"/>
        <item m="1" x="5429"/>
        <item m="1" x="5515"/>
        <item m="1" x="4721"/>
        <item m="1" x="182"/>
        <item m="1" x="3997"/>
        <item m="1" x="1159"/>
        <item m="1" x="3184"/>
        <item m="1" x="323"/>
        <item m="1" x="1434"/>
        <item m="1" x="2561"/>
        <item m="1" x="2247"/>
        <item m="1" x="138"/>
        <item m="1" x="5099"/>
        <item m="1" x="1002"/>
        <item m="1" x="1420"/>
        <item m="1" x="634"/>
        <item m="1" x="5863"/>
        <item m="1" x="372"/>
        <item m="1" x="1881"/>
        <item m="1" x="4900"/>
        <item m="1" x="336"/>
        <item m="1" x="583"/>
        <item m="1" x="1260"/>
        <item m="1" x="5421"/>
        <item m="1" x="119"/>
        <item m="1" x="4598"/>
        <item m="1" x="2261"/>
        <item m="1" x="186"/>
        <item m="1" x="719"/>
        <item m="1" x="4620"/>
        <item m="1" x="2142"/>
        <item m="1" x="2994"/>
        <item m="1" x="3068"/>
        <item m="1" x="5513"/>
        <item m="1" x="2645"/>
        <item m="1" x="1525"/>
        <item m="1" x="3574"/>
        <item m="1" x="4779"/>
        <item m="1" x="2071"/>
        <item m="1" x="1856"/>
        <item m="1" x="2500"/>
        <item m="1" x="1199"/>
        <item m="1" x="4944"/>
        <item m="1" x="495"/>
        <item m="1" x="4496"/>
        <item m="1" x="158"/>
        <item m="1" x="3248"/>
        <item m="1" x="1567"/>
        <item m="1" x="1063"/>
        <item m="1" x="3411"/>
        <item m="1" x="2572"/>
        <item m="1" x="5315"/>
        <item m="1" x="3672"/>
        <item m="1" x="4242"/>
        <item m="1" x="4006"/>
        <item m="1" x="4156"/>
        <item m="1" x="5546"/>
        <item m="1" x="1733"/>
        <item m="1" x="1576"/>
        <item m="1" x="4422"/>
        <item m="1" x="2136"/>
        <item m="1" x="2255"/>
        <item m="1" x="3291"/>
        <item m="1" x="773"/>
        <item m="1" x="2532"/>
        <item m="1" x="3794"/>
        <item m="1" x="442"/>
        <item m="1" x="315"/>
        <item m="1" x="2585"/>
        <item m="1" x="2551"/>
        <item m="1" x="5831"/>
        <item m="1" x="4010"/>
        <item m="1" x="5530"/>
        <item m="1" x="5398"/>
        <item m="1" x="661"/>
        <item m="1" x="2132"/>
        <item m="1" x="4439"/>
        <item m="1" x="5373"/>
        <item m="1" x="3303"/>
        <item m="1" x="5096"/>
        <item m="1" x="192"/>
        <item m="1" x="3981"/>
        <item m="1" x="5063"/>
        <item m="1" x="783"/>
        <item m="1" x="622"/>
        <item m="1" x="2498"/>
        <item m="1" x="4724"/>
        <item m="1" x="801"/>
        <item m="1" x="517"/>
        <item m="1" x="319"/>
        <item m="1" x="258"/>
        <item m="1" x="863"/>
        <item m="1" x="5292"/>
        <item m="1" x="5199"/>
        <item m="1" x="3120"/>
        <item m="1" x="5039"/>
        <item m="1" x="1333"/>
        <item m="1" x="162"/>
        <item m="1" x="4655"/>
        <item m="1" x="2414"/>
        <item m="1" x="347"/>
        <item m="1" x="4547"/>
        <item m="1" x="4000"/>
        <item m="1" x="1258"/>
        <item m="1" x="2725"/>
        <item m="1" x="5162"/>
        <item m="1" x="3327"/>
        <item m="1" x="1704"/>
        <item m="1" x="4962"/>
        <item m="1" x="4154"/>
        <item m="1" x="4951"/>
        <item m="1" x="3840"/>
        <item m="1" x="310"/>
        <item m="1" x="3589"/>
        <item m="1" x="3636"/>
        <item m="1" x="1054"/>
        <item m="1" x="3903"/>
        <item m="1" x="4904"/>
        <item m="1" x="3764"/>
        <item m="1" x="776"/>
        <item m="1" x="3712"/>
        <item m="1" x="3343"/>
        <item m="1" x="216"/>
        <item m="1" x="3671"/>
        <item m="1" x="2243"/>
        <item m="1" x="1730"/>
        <item m="1" x="4339"/>
        <item m="1" x="178"/>
        <item m="1" x="4004"/>
        <item m="1" x="247"/>
        <item m="1" x="260"/>
        <item m="1" x="108"/>
        <item m="1" x="4417"/>
        <item m="1" x="3296"/>
        <item m="1" x="625"/>
        <item m="1" x="3697"/>
        <item m="1" x="891"/>
        <item m="1" x="5864"/>
        <item m="1" x="3781"/>
        <item m="1" x="2796"/>
        <item m="1" x="4074"/>
        <item m="1" x="530"/>
        <item m="1" x="5298"/>
        <item m="1" x="5875"/>
        <item m="1" x="3974"/>
        <item m="1" x="4239"/>
        <item m="1" x="965"/>
        <item m="1" x="740"/>
        <item m="1" x="597"/>
        <item m="1" x="858"/>
        <item m="1" x="5417"/>
        <item m="1" x="2668"/>
        <item m="1" x="3806"/>
        <item m="1" x="496"/>
        <item m="1" x="4455"/>
        <item m="1" x="2047"/>
        <item m="1" x="2283"/>
        <item m="1" x="4665"/>
        <item m="1" x="369"/>
        <item m="1" x="5052"/>
        <item m="1" x="605"/>
        <item m="1" x="2959"/>
        <item m="1" x="3860"/>
        <item m="1" x="759"/>
        <item m="1" x="4043"/>
        <item m="1" x="3991"/>
        <item m="1" x="4726"/>
        <item m="1" x="5342"/>
        <item m="1" x="196"/>
        <item m="1" x="3617"/>
        <item m="1" x="1332"/>
        <item m="1" x="3432"/>
        <item m="1" x="1805"/>
        <item m="1" x="3955"/>
        <item m="1" x="5895"/>
        <item m="1" x="3920"/>
        <item m="1" x="528"/>
        <item m="1" x="5806"/>
        <item m="1" x="244"/>
        <item m="1" x="1389"/>
        <item x="14"/>
        <item m="1" x="464"/>
        <item m="1" x="4965"/>
        <item m="1" x="485"/>
        <item m="1" x="175"/>
        <item m="1" x="2743"/>
        <item m="1" x="1140"/>
        <item m="1" x="163"/>
        <item m="1" x="384"/>
        <item m="1" x="469"/>
        <item m="1" x="5028"/>
        <item m="1" x="551"/>
        <item m="1" x="5379"/>
        <item m="1" x="494"/>
        <item m="1" x="4205"/>
        <item m="1" x="1323"/>
        <item m="1" x="2894"/>
        <item m="1" x="1532"/>
        <item m="1" x="4321"/>
        <item m="1" x="779"/>
        <item m="1" x="867"/>
        <item m="1" x="4089"/>
        <item m="1" x="3967"/>
        <item m="1" x="375"/>
        <item m="1" x="3246"/>
        <item m="1" x="5853"/>
        <item m="1" x="486"/>
        <item m="1" x="4516"/>
        <item m="1" x="1330"/>
        <item m="1" x="2760"/>
        <item m="1" x="5110"/>
        <item m="1" x="2463"/>
        <item m="1" x="1303"/>
        <item m="1" x="5817"/>
        <item m="1" x="662"/>
        <item m="1" x="146"/>
        <item m="1" x="5732"/>
        <item m="1" x="1354"/>
        <item m="1" x="3987"/>
        <item m="1" x="5708"/>
        <item m="1" x="2557"/>
        <item m="1" x="3885"/>
        <item m="1" x="1531"/>
        <item m="1" x="3049"/>
        <item m="1" x="307"/>
        <item m="1" x="4197"/>
        <item m="1" x="4082"/>
        <item m="1" x="3534"/>
        <item m="1" x="4324"/>
        <item m="1" x="321"/>
        <item m="1" x="290"/>
        <item m="1" x="4448"/>
        <item m="1" x="1394"/>
        <item m="1" x="2141"/>
        <item m="1" x="3980"/>
        <item m="1" x="1475"/>
        <item m="1" x="1928"/>
        <item m="1" x="4814"/>
        <item m="1" x="780"/>
        <item m="1" x="3646"/>
        <item m="1" x="2073"/>
        <item m="1" x="5170"/>
        <item m="1" x="5255"/>
        <item m="1" x="3415"/>
        <item m="1" x="5307"/>
        <item m="1" x="2939"/>
        <item m="1" x="2351"/>
        <item m="1" x="978"/>
        <item m="1" x="4395"/>
        <item m="1" x="954"/>
        <item x="90"/>
        <item m="1" x="645"/>
        <item m="1" x="2634"/>
        <item m="1" x="1327"/>
        <item m="1" x="5457"/>
        <item m="1" x="5836"/>
        <item m="1" x="3845"/>
        <item m="1" x="4322"/>
        <item m="1" x="1884"/>
        <item m="1" x="5691"/>
        <item m="1" x="4523"/>
        <item m="1" x="3858"/>
        <item m="1" x="1940"/>
        <item m="1" x="5443"/>
        <item m="1" x="5473"/>
        <item m="1" x="194"/>
        <item m="1" x="608"/>
        <item m="1" x="3576"/>
        <item m="1" x="651"/>
        <item m="1" x="2259"/>
        <item m="1" x="3993"/>
        <item m="1" x="539"/>
        <item m="1" x="569"/>
        <item m="1" x="4937"/>
        <item m="1" x="798"/>
        <item m="1" x="3758"/>
        <item m="1" x="4677"/>
        <item m="1" x="1986"/>
        <item m="1" x="781"/>
        <item m="1" x="4888"/>
        <item m="1" x="4212"/>
        <item m="1" x="2174"/>
        <item m="1" x="4542"/>
        <item m="1" x="5023"/>
        <item m="1" x="425"/>
        <item m="1" x="1227"/>
        <item m="1" x="1293"/>
        <item m="1" x="1778"/>
        <item m="1" x="3418"/>
        <item m="1" x="2502"/>
        <item m="1" x="3292"/>
        <item m="1" x="4715"/>
        <item m="1" x="5352"/>
        <item m="1" x="1304"/>
        <item m="1" x="3849"/>
        <item m="1" x="5794"/>
        <item m="1" x="1987"/>
        <item m="1" x="312"/>
        <item m="1" x="331"/>
        <item m="1" x="3276"/>
        <item m="1" x="5175"/>
        <item m="1" x="1585"/>
        <item m="1" x="2721"/>
        <item m="1" x="3568"/>
        <item m="1" x="576"/>
        <item m="1" x="3855"/>
        <item m="1" x="4663"/>
        <item m="1" x="2948"/>
        <item m="1" x="2355"/>
        <item m="1" x="4571"/>
        <item m="1" x="5682"/>
        <item m="1" x="4735"/>
        <item m="1" x="3582"/>
        <item m="1" x="4300"/>
        <item m="1" x="4787"/>
        <item m="1" x="1139"/>
        <item m="1" x="5865"/>
        <item m="1" x="183"/>
        <item m="1" x="3025"/>
        <item m="1" x="889"/>
        <item m="1" x="1757"/>
        <item m="1" x="166"/>
        <item m="1" x="3951"/>
        <item m="1" x="2490"/>
        <item m="1" x="3606"/>
        <item m="1" x="224"/>
        <item m="1" x="1958"/>
        <item m="1" x="4189"/>
        <item m="1" x="1150"/>
        <item m="1" x="1112"/>
        <item m="1" x="3143"/>
        <item m="1" x="3507"/>
        <item m="1" x="4255"/>
        <item m="1" x="5038"/>
        <item m="1" x="5147"/>
        <item m="1" x="2564"/>
        <item m="1" x="5858"/>
        <item m="1" x="2204"/>
        <item m="1" x="2705"/>
        <item m="1" x="4911"/>
        <item m="1" x="5548"/>
        <item m="1" x="754"/>
        <item m="1" x="5393"/>
        <item m="1" x="1373"/>
        <item m="1" x="3604"/>
        <item m="1" x="4424"/>
        <item m="1" x="5367"/>
        <item m="1" x="4744"/>
        <item m="1" x="1226"/>
        <item m="1" x="1695"/>
        <item m="1" x="5666"/>
        <item m="1" x="3773"/>
        <item m="1" x="4540"/>
        <item m="1" x="3959"/>
        <item m="1" x="682"/>
        <item m="1" x="490"/>
        <item m="1" x="5533"/>
        <item m="1" x="3225"/>
        <item m="1" x="3779"/>
        <item m="1" x="4603"/>
        <item m="1" x="4599"/>
        <item m="1" x="5100"/>
        <item m="1" x="2421"/>
        <item m="1" x="4759"/>
        <item m="1" x="1386"/>
        <item m="1" x="4187"/>
        <item m="1" x="2906"/>
        <item m="1" x="1020"/>
        <item m="1" x="205"/>
        <item m="1" x="860"/>
        <item m="1" x="4357"/>
        <item m="1" x="5048"/>
        <item m="1" x="488"/>
        <item m="1" x="1770"/>
        <item m="1" x="3214"/>
        <item m="1" x="1091"/>
        <item m="1" x="2316"/>
        <item m="1" x="3293"/>
        <item m="1" x="3177"/>
        <item m="1" x="5695"/>
        <item m="1" x="3644"/>
        <item m="1" x="5293"/>
        <item m="1" x="3495"/>
        <item m="1" x="474"/>
        <item m="1" x="5219"/>
        <item m="1" x="3918"/>
        <item m="1" x="3726"/>
        <item m="1" x="5134"/>
        <item m="1" x="4865"/>
        <item m="1" x="1607"/>
        <item m="1" x="818"/>
        <item m="1" x="2890"/>
        <item m="1" x="2189"/>
        <item m="1" x="522"/>
        <item m="1" x="3664"/>
        <item m="1" x="3493"/>
        <item m="1" x="735"/>
        <item m="1" x="3197"/>
        <item m="1" x="3734"/>
        <item m="1" x="1270"/>
        <item m="1" x="3190"/>
        <item m="1" x="2895"/>
        <item m="1" x="4583"/>
        <item m="1" x="2231"/>
        <item m="1" x="3024"/>
        <item m="1" x="3927"/>
        <item m="1" x="4030"/>
        <item m="1" x="4111"/>
        <item m="1" x="2248"/>
        <item m="1" x="4908"/>
        <item m="1" x="3774"/>
        <item m="1" x="5225"/>
        <item m="1" x="4541"/>
        <item m="1" x="317"/>
        <item m="1" x="4561"/>
        <item m="1" x="3567"/>
        <item m="1" x="4776"/>
        <item m="1" x="5213"/>
        <item m="1" x="5087"/>
        <item m="1" x="1515"/>
        <item m="1" x="1320"/>
        <item m="1" x="1474"/>
        <item m="1" x="620"/>
        <item m="1" x="714"/>
        <item m="1" x="4931"/>
        <item m="1" x="3208"/>
        <item m="1" x="2227"/>
        <item m="1" x="4458"/>
        <item m="1" x="4325"/>
        <item m="1" x="5410"/>
        <item m="1" x="4388"/>
        <item m="1" x="3200"/>
        <item m="1" x="2267"/>
        <item m="1" x="5189"/>
        <item m="1" x="2172"/>
        <item m="1" x="4866"/>
        <item m="1" x="3972"/>
        <item m="1" x="188"/>
        <item m="1" x="1279"/>
        <item m="1" x="2362"/>
        <item m="1" x="787"/>
        <item m="1" x="1721"/>
        <item m="1" x="1231"/>
        <item m="1" x="4758"/>
        <item m="1" x="472"/>
        <item m="1" x="3258"/>
        <item m="1" x="2271"/>
        <item m="1" x="3061"/>
        <item m="1" x="5053"/>
        <item m="1" x="2767"/>
        <item m="1" x="534"/>
        <item m="1" x="3094"/>
        <item m="1" x="2072"/>
        <item m="1" x="4421"/>
        <item m="1" x="4511"/>
        <item m="1" x="5647"/>
        <item m="1" x="1912"/>
        <item m="1" x="1572"/>
        <item m="1" x="2975"/>
        <item m="1" x="4265"/>
        <item m="1" x="3816"/>
        <item m="1" x="5077"/>
        <item m="1" x="2425"/>
        <item m="1" x="4346"/>
        <item m="1" x="1018"/>
        <item m="1" x="2715"/>
        <item m="1" x="3593"/>
        <item m="1" x="5554"/>
        <item m="1" x="3110"/>
        <item m="1" x="4114"/>
        <item m="1" x="5880"/>
        <item m="1" x="3492"/>
        <item m="1" x="4035"/>
        <item m="1" x="3232"/>
        <item m="1" x="806"/>
        <item m="1" x="3040"/>
        <item m="1" x="462"/>
        <item m="1" x="489"/>
        <item m="1" x="4846"/>
        <item m="1" x="1319"/>
        <item m="1" x="585"/>
        <item m="1" x="4761"/>
        <item m="1" x="287"/>
        <item m="1" x="2878"/>
        <item m="1" x="1648"/>
        <item m="1" x="3647"/>
        <item m="1" x="2744"/>
        <item m="1" x="2653"/>
        <item m="1" x="1341"/>
        <item m="1" x="386"/>
        <item m="1" x="4161"/>
        <item m="1" x="1478"/>
        <item m="1" x="1965"/>
        <item m="1" x="745"/>
        <item m="1" x="5129"/>
        <item m="1" x="690"/>
        <item m="1" x="1957"/>
        <item m="1" x="1129"/>
        <item m="1" x="2836"/>
        <item m="1" x="4078"/>
        <item m="1" x="3295"/>
        <item m="1" x="771"/>
        <item m="1" x="4905"/>
        <item m="1" x="4935"/>
        <item m="1" x="1863"/>
        <item m="1" x="3351"/>
        <item m="1" x="125"/>
        <item m="1" x="1106"/>
        <item m="1" x="1095"/>
        <item m="1" x="1865"/>
        <item m="1" x="3655"/>
        <item m="1" x="640"/>
        <item m="1" x="2285"/>
        <item m="1" x="4356"/>
        <item m="1" x="3112"/>
        <item m="1" x="992"/>
        <item m="1" x="4177"/>
        <item m="1" x="3720"/>
        <item m="1" x="2830"/>
        <item m="1" x="5137"/>
        <item m="1" x="3157"/>
        <item m="1" x="3359"/>
        <item m="1" x="4423"/>
        <item m="1" x="152"/>
        <item m="1" x="930"/>
        <item m="1" x="1982"/>
        <item m="1" x="1429"/>
        <item m="1" x="4277"/>
        <item m="1" x="4233"/>
        <item m="1" x="1859"/>
        <item m="1" x="1879"/>
        <item m="1" x="4763"/>
        <item m="1" x="3376"/>
        <item m="1" x="1414"/>
        <item m="1" x="5387"/>
        <item m="1" x="4881"/>
        <item m="1" x="3869"/>
        <item m="1" x="2307"/>
        <item m="1" x="2184"/>
        <item m="1" x="1804"/>
        <item m="1" x="2717"/>
        <item m="1" x="1512"/>
        <item m="1" x="2770"/>
        <item m="1" x="854"/>
        <item m="1" x="3789"/>
        <item m="1" x="753"/>
        <item m="1" x="1342"/>
        <item m="1" x="2295"/>
        <item m="1" x="4736"/>
        <item m="1" x="1295"/>
        <item m="1" x="664"/>
        <item m="1" x="2459"/>
        <item x="9"/>
        <item m="1" x="5191"/>
        <item m="1" x="5344"/>
        <item m="1" x="1217"/>
        <item m="1" x="3349"/>
        <item m="1" x="3178"/>
        <item m="1" x="2220"/>
        <item m="1" x="2300"/>
        <item m="1" x="3251"/>
        <item m="1" x="4728"/>
        <item m="1" x="4893"/>
        <item m="1" x="4813"/>
        <item m="1" x="2774"/>
        <item m="1" x="5167"/>
        <item m="1" x="3238"/>
        <item m="1" x="4145"/>
        <item m="1" x="805"/>
        <item m="1" x="4240"/>
        <item m="1" x="2281"/>
        <item m="1" x="4601"/>
        <item m="1" x="3414"/>
        <item m="1" x="4491"/>
        <item m="1" x="3857"/>
        <item m="1" x="4344"/>
        <item m="1" x="5658"/>
        <item m="1" x="1868"/>
        <item m="1" x="2658"/>
        <item m="1" x="5253"/>
        <item m="1" x="3937"/>
        <item m="1" x="1604"/>
        <item m="1" x="4575"/>
        <item m="1" x="121"/>
        <item m="1" x="2202"/>
        <item m="1" x="2438"/>
        <item m="1" x="4034"/>
        <item m="1" x="3946"/>
        <item m="1" x="4554"/>
        <item m="1" x="2811"/>
        <item m="1" x="5310"/>
        <item m="1" x="712"/>
        <item m="1" x="874"/>
        <item m="1" x="4264"/>
        <item m="1" x="380"/>
        <item m="1" x="452"/>
        <item m="1" x="1307"/>
        <item m="1" x="2714"/>
        <item m="1" x="3701"/>
        <item m="1" x="1883"/>
        <item m="1" x="106"/>
        <item m="1" x="1827"/>
        <item m="1" x="1128"/>
        <item m="1" x="4789"/>
        <item m="1" x="2310"/>
        <item m="1" x="3503"/>
        <item m="1" x="4637"/>
        <item m="1" x="2125"/>
        <item m="1" x="5058"/>
        <item m="1" x="883"/>
        <item m="1" x="1365"/>
        <item m="1" x="5829"/>
        <item m="1" x="4590"/>
        <item m="1" x="3124"/>
        <item m="1" x="4979"/>
        <item m="1" x="1692"/>
        <item m="1" x="1351"/>
        <item m="1" x="3226"/>
        <item m="1" x="1237"/>
        <item m="1" x="2005"/>
        <item m="1" x="2079"/>
        <item m="1" x="2913"/>
        <item m="1" x="763"/>
        <item m="1" x="918"/>
        <item m="1" x="2289"/>
        <item m="1" x="572"/>
        <item m="1" x="1544"/>
        <item m="1" x="1636"/>
        <item m="1" x="1326"/>
        <item m="1" x="1089"/>
        <item m="1" x="5557"/>
        <item m="1" x="385"/>
        <item m="1" x="2708"/>
        <item m="1" x="4266"/>
        <item m="1" x="663"/>
        <item m="1" x="4148"/>
        <item m="1" x="4394"/>
        <item m="1" x="3164"/>
        <item m="1" x="5266"/>
        <item m="1" x="2097"/>
        <item m="1" x="3305"/>
        <item x="18"/>
        <item m="1" x="3797"/>
        <item m="1" x="1654"/>
        <item m="1" x="285"/>
        <item m="1" x="5125"/>
        <item m="1" x="5078"/>
        <item m="1" x="2852"/>
        <item m="1" x="4930"/>
        <item m="1" x="2832"/>
        <item m="1" x="221"/>
        <item m="1" x="4039"/>
        <item m="1" x="2843"/>
        <item m="1" x="1635"/>
        <item m="1" x="5595"/>
        <item m="1" x="2957"/>
        <item m="1" x="3988"/>
        <item m="1" x="457"/>
        <item m="1" x="4755"/>
        <item m="1" x="4942"/>
        <item m="1" x="3543"/>
        <item m="1" x="5384"/>
        <item m="1" x="3736"/>
        <item m="1" x="4318"/>
        <item m="1" x="5669"/>
        <item m="1" x="878"/>
        <item m="1" x="2354"/>
        <item m="1" x="3230"/>
        <item m="1" x="2582"/>
        <item m="1" x="1310"/>
        <item m="1" x="246"/>
        <item m="1" x="5644"/>
        <item m="1" x="3334"/>
        <item m="1" x="1194"/>
        <item m="1" x="5737"/>
        <item x="15"/>
        <item m="1" x="4048"/>
        <item m="1" x="3100"/>
        <item m="1" x="2962"/>
        <item m="1" x="1580"/>
        <item m="1" x="4578"/>
        <item m="1" x="4840"/>
        <item m="1" x="2105"/>
        <item m="1" x="1192"/>
        <item m="1" x="1350"/>
        <item m="1" x="3653"/>
        <item m="1" x="190"/>
        <item m="1" x="4203"/>
        <item m="1" x="4906"/>
        <item m="1" x="5143"/>
        <item m="1" x="2431"/>
        <item m="1" x="3661"/>
        <item m="1" x="1591"/>
        <item m="1" x="3702"/>
        <item x="101"/>
        <item m="1" x="2904"/>
        <item m="1" x="1740"/>
        <item m="1" x="5069"/>
        <item m="1" x="3488"/>
        <item m="1" x="552"/>
        <item m="1" x="5082"/>
        <item m="1" x="2496"/>
        <item m="1" x="1388"/>
        <item m="1" x="1059"/>
        <item m="1" x="847"/>
        <item m="1" x="5672"/>
        <item m="1" x="3958"/>
        <item m="1" x="4229"/>
        <item m="1" x="1401"/>
        <item m="1" x="990"/>
        <item m="1" x="629"/>
        <item m="1" x="5787"/>
        <item m="1" x="3358"/>
        <item m="1" x="5168"/>
        <item m="1" x="4150"/>
        <item m="1" x="2168"/>
        <item m="1" x="5736"/>
        <item m="1" x="5325"/>
        <item m="1" x="243"/>
        <item m="1" x="1678"/>
        <item m="1" x="4331"/>
        <item m="1" x="449"/>
        <item m="1" x="1938"/>
        <item m="1" x="1421"/>
        <item m="1" x="3010"/>
        <item m="1" x="588"/>
        <item m="1" x="2731"/>
        <item m="1" x="1568"/>
        <item m="1" x="1638"/>
        <item m="1" x="4342"/>
        <item m="1" x="1975"/>
        <item m="1" x="3765"/>
        <item m="1" x="1989"/>
        <item m="1" x="2608"/>
        <item m="1" x="4257"/>
        <item m="1" x="349"/>
        <item m="1" x="5026"/>
        <item m="1" x="3205"/>
        <item m="1" x="4778"/>
        <item m="1" x="144"/>
        <item m="1" x="3447"/>
        <item m="1" x="5825"/>
        <item m="1" x="2638"/>
        <item m="1" x="4594"/>
        <item m="1" x="1680"/>
        <item m="1" x="2912"/>
        <item m="1" x="411"/>
        <item m="1" x="2899"/>
        <item m="1" x="3649"/>
        <item m="1" x="3798"/>
        <item m="1" x="5445"/>
        <item m="1" x="1743"/>
        <item m="1" x="2406"/>
        <item m="1" x="3434"/>
        <item m="1" x="5144"/>
        <item m="1" x="283"/>
        <item m="1" x="2507"/>
        <item m="1" x="3932"/>
        <item m="1" x="4435"/>
        <item m="1" x="632"/>
        <item m="1" x="2197"/>
        <item m="1" x="1045"/>
        <item m="1" x="3744"/>
        <item m="1" x="1995"/>
        <item m="1" x="5008"/>
        <item m="1" x="3452"/>
        <item m="1" x="2417"/>
        <item m="1" x="4002"/>
        <item m="1" x="4015"/>
        <item m="1" x="4355"/>
        <item m="1" x="345"/>
        <item m="1" x="3083"/>
        <item m="1" x="2081"/>
        <item m="1" x="4223"/>
        <item m="1" x="3193"/>
        <item m="1" x="4703"/>
        <item m="1" x="2407"/>
        <item m="1" x="5081"/>
        <item m="1" x="842"/>
        <item m="1" x="5205"/>
        <item m="1" x="2798"/>
        <item m="1" x="5655"/>
        <item m="1" x="1121"/>
        <item m="1" x="280"/>
        <item m="1" x="1857"/>
        <item m="1" x="1017"/>
        <item m="1" x="5522"/>
        <item m="1" x="5390"/>
        <item m="1" x="5661"/>
        <item m="1" x="3407"/>
        <item m="1" x="1593"/>
        <item m="1" x="5531"/>
        <item m="1" x="2350"/>
        <item m="1" x="5898"/>
        <item m="1" x="4304"/>
        <item m="1" x="3132"/>
        <item m="1" x="1282"/>
        <item m="1" x="788"/>
        <item m="1" x="2762"/>
        <item m="1" x="695"/>
        <item m="1" x="2424"/>
        <item m="1" x="209"/>
        <item m="1" x="2412"/>
        <item m="1" x="2786"/>
        <item m="1" x="1850"/>
        <item m="1" x="5403"/>
        <item m="1" x="4551"/>
        <item m="1" x="1894"/>
        <item m="1" x="2181"/>
        <item m="1" x="615"/>
        <item m="1" x="1183"/>
        <item m="1" x="4428"/>
        <item m="1" x="5151"/>
        <item m="1" x="2401"/>
        <item m="1" x="2782"/>
        <item m="1" x="159"/>
        <item m="1" x="2441"/>
        <item m="1" x="4401"/>
        <item m="1" x="2736"/>
        <item m="1" x="1815"/>
        <item m="1" x="2346"/>
        <item m="1" x="1960"/>
        <item m="1" x="1691"/>
        <item m="1" x="5346"/>
        <item x="70"/>
        <item m="1" x="1256"/>
        <item m="1" x="678"/>
        <item m="1" x="5269"/>
        <item m="1" x="4680"/>
        <item m="1" x="1582"/>
        <item m="1" x="2010"/>
        <item m="1" x="2420"/>
        <item m="1" x="4112"/>
        <item m="1" x="1029"/>
        <item m="1" x="5354"/>
        <item m="1" x="1763"/>
        <item m="1" x="2003"/>
        <item m="1" x="259"/>
        <item m="1" x="5578"/>
        <item m="1" x="2179"/>
        <item m="1" x="1235"/>
        <item m="1" x="884"/>
        <item m="1" x="2768"/>
        <item m="1" x="3448"/>
        <item m="1" x="2541"/>
        <item m="1" x="3240"/>
        <item m="1" x="2185"/>
        <item m="1" x="1088"/>
        <item m="1" x="2888"/>
        <item m="1" x="3148"/>
        <item m="1" x="1867"/>
        <item m="1" x="4409"/>
        <item m="1" x="3550"/>
        <item m="1" x="3074"/>
        <item m="1" x="1921"/>
        <item m="1" x="4106"/>
        <item m="1" x="3323"/>
        <item m="1" x="1825"/>
        <item m="1" x="1548"/>
        <item m="1" x="1653"/>
        <item m="1" x="2546"/>
        <item m="1" x="5744"/>
        <item m="1" x="5004"/>
        <item m="1" x="1627"/>
        <item m="1" x="2556"/>
        <item m="1" x="2680"/>
        <item m="1" x="4984"/>
        <item m="1" x="4468"/>
        <item m="1" x="267"/>
        <item m="1" x="760"/>
        <item m="1" x="2369"/>
        <item m="1" x="1219"/>
        <item m="1" x="2918"/>
        <item m="1" x="5083"/>
        <item m="1" x="3838"/>
        <item m="1" x="4080"/>
        <item m="1" x="624"/>
        <item m="1" x="927"/>
        <item m="1" x="4868"/>
        <item m="1" x="3616"/>
        <item m="1" x="2856"/>
        <item m="1" x="5084"/>
        <item m="1" x="1932"/>
        <item m="1" x="2590"/>
        <item m="1" x="2684"/>
        <item m="1" x="3332"/>
        <item m="1" x="2381"/>
        <item m="1" x="5638"/>
        <item m="1" x="5827"/>
        <item m="1" x="538"/>
        <item m="1" x="2250"/>
        <item m="1" x="1149"/>
        <item m="1" x="4918"/>
        <item m="1" x="4475"/>
        <item m="1" x="920"/>
        <item m="1" x="4263"/>
        <item m="1" x="1195"/>
        <item m="1" x="257"/>
        <item m="1" x="2820"/>
        <item m="1" x="2467"/>
        <item m="1" x="5220"/>
        <item m="1" x="2685"/>
        <item m="1" x="4610"/>
        <item m="1" x="2683"/>
        <item m="1" x="3027"/>
        <item m="1" x="1322"/>
        <item m="1" x="2854"/>
        <item m="1" x="4297"/>
        <item m="1" x="4166"/>
        <item m="1" x="665"/>
        <item m="1" x="1621"/>
        <item m="1" x="4903"/>
        <item m="1" x="1179"/>
        <item x="67"/>
        <item m="1" x="5552"/>
        <item m="1" x="444"/>
        <item m="1" x="4349"/>
        <item m="1" x="5374"/>
        <item m="1" x="4708"/>
        <item m="1" x="5240"/>
        <item m="1" x="3723"/>
        <item m="1" x="5180"/>
        <item m="1" x="2995"/>
        <item m="1" x="5702"/>
        <item m="1" x="5098"/>
        <item m="1" x="784"/>
        <item m="1" x="1922"/>
        <item m="1" x="3070"/>
        <item m="1" x="5709"/>
        <item m="1" x="5458"/>
        <item m="1" x="4419"/>
        <item m="1" x="578"/>
        <item m="1" x="308"/>
        <item m="1" x="2235"/>
        <item m="1" x="5713"/>
        <item m="1" x="1252"/>
        <item m="1" x="1820"/>
        <item m="1" x="2330"/>
        <item m="1" x="5474"/>
        <item m="1" x="4126"/>
        <item m="1" x="1626"/>
        <item m="1" x="2214"/>
        <item m="1" x="4467"/>
        <item m="1" x="2377"/>
        <item m="1" x="1833"/>
        <item m="1" x="327"/>
        <item m="1" x="931"/>
        <item m="1" x="1244"/>
        <item m="1" x="3950"/>
        <item m="1" x="4144"/>
        <item m="1" x="5106"/>
        <item m="1" x="265"/>
        <item m="1" x="429"/>
        <item m="1" x="817"/>
        <item m="1" x="3275"/>
        <item m="1" x="3063"/>
        <item m="1" x="3881"/>
        <item m="1" x="3189"/>
        <item m="1" x="5480"/>
        <item m="1" x="2873"/>
        <item m="1" x="4186"/>
        <item x="79"/>
        <item m="1" x="5789"/>
        <item m="1" x="1204"/>
        <item m="1" x="1157"/>
        <item m="1" x="4526"/>
        <item m="1" x="2017"/>
        <item m="1" x="281"/>
        <item m="1" x="4226"/>
        <item m="1" x="341"/>
        <item m="1" x="2062"/>
        <item m="1" x="4842"/>
        <item m="1" x="985"/>
        <item m="1" x="5312"/>
        <item m="1" x="5876"/>
        <item m="1" x="2448"/>
        <item m="1" x="1104"/>
        <item m="1" x="5030"/>
        <item m="1" x="1711"/>
        <item m="1" x="3900"/>
        <item m="1" x="4676"/>
        <item m="1" x="3279"/>
        <item m="1" x="1040"/>
        <item m="1" x="1259"/>
        <item m="1" x="1634"/>
        <item m="1" x="646"/>
        <item m="1" x="300"/>
        <item m="1" x="2106"/>
        <item m="1" x="4483"/>
        <item m="1" x="5706"/>
        <item m="1" x="329"/>
        <item m="1" x="3564"/>
        <item m="1" x="1116"/>
        <item m="1" x="3936"/>
        <item m="1" x="4454"/>
        <item m="1" x="906"/>
        <item m="1" x="5854"/>
        <item m="1" x="697"/>
        <item m="1" x="1952"/>
        <item m="1" x="5633"/>
        <item m="1" x="1425"/>
        <item m="1" x="3583"/>
        <item m="1" x="5066"/>
        <item m="1" x="3031"/>
        <item m="1" x="599"/>
        <item m="1" x="4947"/>
        <item m="1" x="531"/>
        <item m="1" x="5615"/>
        <item m="1" x="1329"/>
        <item m="1" x="537"/>
        <item m="1" x="499"/>
        <item m="1" x="4407"/>
        <item m="1" x="2934"/>
        <item m="1" x="5034"/>
        <item m="1" x="1984"/>
        <item m="1" x="4515"/>
        <item m="1" x="3392"/>
        <item m="1" x="912"/>
        <item m="1" x="2759"/>
        <item m="1" x="409"/>
        <item m="1" x="1658"/>
        <item m="1" x="2013"/>
        <item m="1" x="2958"/>
        <item m="1" x="3017"/>
        <item m="1" x="3179"/>
        <item m="1" x="769"/>
        <item m="1" x="3935"/>
        <item m="1" x="1738"/>
        <item m="1" x="2368"/>
        <item m="1" x="266"/>
        <item m="1" x="3757"/>
        <item m="1" x="3035"/>
        <item m="1" x="2131"/>
        <item m="1" x="751"/>
        <item m="1" x="392"/>
        <item m="1" x="3834"/>
        <item m="1" x="2965"/>
        <item m="1" x="828"/>
        <item m="1" x="3403"/>
        <item m="1" x="2325"/>
        <item m="1" x="1321"/>
        <item m="1" x="3482"/>
        <item m="1" x="5438"/>
        <item m="1" x="1571"/>
        <item m="1" x="3114"/>
        <item m="1" x="5297"/>
        <item m="1" x="2241"/>
        <item m="1" x="181"/>
        <item m="1" x="2929"/>
        <item m="1" x="3686"/>
        <item m="1" x="4138"/>
        <item m="1" x="5503"/>
        <item m="1" x="4397"/>
        <item m="1" x="4854"/>
        <item m="1" x="4991"/>
        <item m="1" x="245"/>
        <item m="1" x="2973"/>
        <item m="1" x="272"/>
        <item m="1" x="4315"/>
        <item m="1" x="2002"/>
        <item m="1" x="2602"/>
        <item m="1" x="346"/>
        <item m="1" x="1929"/>
        <item m="1" x="1450"/>
        <item m="1" x="226"/>
        <item m="1" x="1292"/>
        <item m="1" x="3553"/>
        <item m="1" x="1776"/>
        <item m="1" x="1806"/>
        <item m="1" x="1284"/>
        <item m="1" x="5046"/>
        <item m="1" x="1355"/>
        <item m="1" x="3099"/>
        <item m="1" x="1309"/>
        <item m="1" x="2322"/>
        <item m="1" x="2808"/>
        <item m="1" x="4711"/>
        <item m="1" x="4286"/>
        <item m="1" x="4702"/>
        <item m="1" x="2461"/>
        <item m="1" x="3115"/>
        <item m="1" x="4548"/>
        <item m="1" x="4295"/>
        <item m="1" x="1465"/>
        <item m="1" x="377"/>
        <item m="1" x="3242"/>
        <item m="1" x="3811"/>
        <item m="1" x="4382"/>
        <item m="1" x="3721"/>
        <item m="1" x="1773"/>
        <item m="1" x="607"/>
        <item x="11"/>
        <item m="1" x="2360"/>
        <item m="1" x="2012"/>
        <item m="1" x="5719"/>
        <item m="1" x="1835"/>
        <item m="1" x="476"/>
        <item m="1" x="5860"/>
        <item m="1" x="5729"/>
        <item m="1" x="4329"/>
        <item m="1" x="5851"/>
        <item m="1" x="4403"/>
        <item m="1" x="5251"/>
        <item m="1" x="3218"/>
        <item m="1" x="2753"/>
        <item m="1" x="4077"/>
        <item m="1" x="5430"/>
        <item m="1" x="4831"/>
        <item m="1" x="1223"/>
        <item m="1" x="5064"/>
        <item m="1" x="561"/>
        <item m="1" x="4347"/>
        <item m="1" x="3513"/>
        <item m="1" x="155"/>
        <item m="1" x="840"/>
        <item m="1" x="570"/>
        <item m="1" x="354"/>
        <item m="1" x="1637"/>
        <item m="1" x="2678"/>
        <item m="1" x="1715"/>
        <item m="1" x="3750"/>
        <item m="1" x="1821"/>
        <item m="1" x="5482"/>
        <item m="1" x="610"/>
        <item m="1" x="864"/>
        <item m="1" x="131"/>
        <item m="1" x="2466"/>
        <item m="1" x="3548"/>
        <item m="1" x="4412"/>
        <item m="1" x="4482"/>
        <item m="1" x="2217"/>
        <item m="1" x="3138"/>
        <item m="1" x="2124"/>
        <item m="1" x="3078"/>
        <item m="1" x="5454"/>
        <item m="1" x="213"/>
        <item m="1" x="3337"/>
        <item m="1" x="3328"/>
        <item m="1" x="716"/>
        <item m="1" x="4323"/>
        <item m="1" x="4399"/>
        <item m="1" x="5067"/>
        <item m="1" x="3484"/>
        <item m="1" x="3345"/>
        <item m="1" x="549"/>
        <item m="1" x="4916"/>
        <item m="1" x="430"/>
        <item m="1" x="141"/>
        <item m="1" x="5392"/>
        <item m="1" x="5634"/>
        <item m="1" x="1372"/>
        <item m="1" x="1107"/>
        <item m="1" x="4627"/>
        <item m="1" x="5105"/>
        <item m="1" x="868"/>
        <item m="1" x="5425"/>
        <item m="1" x="989"/>
        <item m="1" x="5140"/>
        <item m="1" x="3510"/>
        <item m="1" x="2988"/>
        <item m="1" x="4160"/>
        <item m="1" x="1750"/>
        <item m="1" x="4011"/>
        <item m="1" x="897"/>
        <item m="1" x="4415"/>
        <item m="1" x="3926"/>
        <item m="1" x="689"/>
        <item m="1" x="518"/>
        <item m="1" x="5610"/>
        <item m="1" x="2458"/>
        <item m="1" x="4919"/>
        <item m="1" x="2304"/>
        <item m="1" x="5500"/>
        <item x="42"/>
        <item m="1" x="741"/>
        <item m="1" x="2845"/>
        <item m="1" x="3677"/>
        <item m="1" x="2716"/>
        <item m="1" x="4993"/>
        <item m="1" x="4251"/>
        <item m="1" x="3042"/>
        <item m="1" x="4633"/>
        <item m="1" x="2041"/>
        <item m="1" x="945"/>
        <item m="1" x="1064"/>
        <item m="1" x="5123"/>
        <item m="1" x="3856"/>
        <item m="1" x="3994"/>
        <item m="1" x="5316"/>
        <item m="1" x="1382"/>
        <item m="1" x="1375"/>
        <item m="1" x="831"/>
        <item m="1" x="1185"/>
        <item m="1" x="5318"/>
        <item m="1" x="802"/>
        <item m="1" x="5448"/>
        <item m="1" x="1550"/>
        <item m="1" x="820"/>
        <item m="1" x="941"/>
        <item m="1" x="2758"/>
        <item m="1" x="5108"/>
        <item m="1" x="5088"/>
        <item m="1" x="187"/>
        <item m="1" x="3594"/>
        <item m="1" x="441"/>
        <item m="1" x="2885"/>
        <item m="1" x="4361"/>
        <item m="1" x="3944"/>
        <item m="1" x="955"/>
        <item m="1" x="2961"/>
        <item m="1" x="5194"/>
        <item m="1" x="4650"/>
        <item m="1" x="5314"/>
        <item m="1" x="881"/>
        <item m="1" x="4384"/>
        <item m="1" x="2844"/>
        <item m="1" x="4378"/>
        <item m="1" x="1281"/>
        <item m="1" x="3911"/>
        <item m="1" x="5544"/>
        <item m="1" x="5637"/>
        <item m="1" x="2090"/>
        <item m="1" x="547"/>
        <item m="1" x="3013"/>
        <item m="1" x="1854"/>
        <item m="1" x="1096"/>
        <item m="1" x="2060"/>
        <item m="1" x="1716"/>
        <item m="1" x="2739"/>
        <item m="1" x="334"/>
        <item m="1" x="3201"/>
        <item m="1" x="303"/>
        <item m="1" x="3919"/>
        <item m="1" x="4367"/>
        <item m="1" x="713"/>
        <item m="1" x="4712"/>
        <item m="1" x="5517"/>
        <item m="1" x="824"/>
        <item m="1" x="324"/>
        <item m="1" x="2320"/>
        <item m="1" x="4215"/>
        <item m="1" x="2859"/>
        <item m="1" x="483"/>
        <item m="1" x="5401"/>
        <item m="1" x="4896"/>
        <item m="1" x="4945"/>
        <item m="1" x="238"/>
        <item m="1" x="4338"/>
        <item m="1" x="1554"/>
        <item m="1" x="4190"/>
        <item m="1" x="1962"/>
        <item m="1" x="378"/>
        <item m="1" x="3698"/>
        <item m="1" x="4170"/>
        <item m="1" x="1247"/>
        <item m="1" x="595"/>
        <item m="1" x="1122"/>
        <item m="1" x="3398"/>
        <item m="1" x="3529"/>
        <item m="1" x="4971"/>
        <item m="1" x="699"/>
        <item m="1" x="1771"/>
        <item m="1" x="3717"/>
        <item m="1" x="1005"/>
        <item m="1" x="2712"/>
        <item m="1" x="1308"/>
        <item m="1" x="1611"/>
        <item m="1" x="1176"/>
        <item m="1" x="4607"/>
        <item m="1" x="477"/>
        <item m="1" x="2379"/>
        <item m="1" x="1271"/>
        <item m="1" x="2666"/>
        <item m="1" x="5303"/>
        <item m="1" x="631"/>
        <item m="1" x="1687"/>
        <item m="1" x="555"/>
        <item m="1" x="5656"/>
        <item m="1" x="744"/>
        <item m="1" x="5054"/>
        <item m="1" x="1735"/>
        <item m="1" x="3599"/>
        <item m="1" x="5497"/>
        <item m="1" x="4498"/>
        <item m="1" x="4933"/>
        <item m="1" x="643"/>
        <item m="1" x="5013"/>
        <item m="1" x="1709"/>
        <item m="1" x="1832"/>
        <item m="1" x="4895"/>
        <item m="1" x="5796"/>
        <item m="1" x="4420"/>
        <item m="1" x="3312"/>
        <item m="1" x="5440"/>
        <item x="91"/>
        <item m="1" x="5550"/>
        <item m="1" x="3019"/>
        <item m="1" x="1911"/>
        <item m="1" x="2563"/>
        <item m="1" x="2949"/>
        <item m="1" x="1381"/>
        <item m="1" x="894"/>
        <item m="1" x="2884"/>
        <item m="1" x="3203"/>
        <item m="1" x="1189"/>
        <item m="1" x="742"/>
        <item m="1" x="2728"/>
        <item m="1" x="3575"/>
        <item m="1" x="1913"/>
        <item m="1" x="2048"/>
        <item m="1" x="1290"/>
        <item m="1" x="3964"/>
        <item m="1" x="5510"/>
        <item m="1" x="4646"/>
        <item m="1" x="3210"/>
        <item m="1" x="3621"/>
        <item m="1" x="360"/>
        <item m="1" x="3504"/>
        <item m="1" x="3254"/>
        <item m="1" x="5070"/>
        <item m="1" x="529"/>
        <item m="1" x="1427"/>
        <item m="1" x="4527"/>
        <item m="1" x="2404"/>
        <item m="1" x="253"/>
        <item m="1" x="3378"/>
        <item m="1" x="5536"/>
        <item m="1" x="2872"/>
        <item x="77"/>
        <item m="1" x="1963"/>
        <item m="1" x="3029"/>
        <item m="1" x="2592"/>
        <item m="1" x="1662"/>
        <item m="1" x="4248"/>
        <item m="1" x="3368"/>
        <item m="1" x="184"/>
        <item m="1" x="5190"/>
        <item m="1" x="3561"/>
        <item m="1" x="1202"/>
        <item m="1" x="1923"/>
        <item m="1" x="962"/>
        <item m="1" x="2342"/>
        <item m="1" x="5217"/>
        <item m="1" x="995"/>
        <item m="1" x="2829"/>
        <item m="1" x="4362"/>
        <item m="1" x="3173"/>
        <item m="1" x="4786"/>
        <item m="1" x="3770"/>
        <item m="1" x="4165"/>
        <item m="1" x="1444"/>
        <item m="1" x="330"/>
        <item m="1" x="5764"/>
        <item m="1" x="5130"/>
        <item m="1" x="3675"/>
        <item m="1" x="211"/>
        <item m="1" x="1422"/>
        <item m="1" x="1877"/>
        <item m="1" x="2223"/>
        <item m="1" x="2101"/>
        <item m="1" x="5424"/>
        <item m="1" x="3611"/>
        <item m="1" x="810"/>
        <item m="1" x="4835"/>
        <item m="1" x="3996"/>
        <item m="1" x="687"/>
        <item m="1" x="1646"/>
        <item m="1" x="276"/>
        <item m="1" x="393"/>
        <item m="1" x="3038"/>
        <item m="1" x="439"/>
        <item m="1" x="3088"/>
        <item m="1" x="2659"/>
        <item m="1" x="2399"/>
        <item m="1" x="5461"/>
        <item m="1" x="3243"/>
        <item m="1" x="3607"/>
        <item m="1" x="5399"/>
        <item m="1" x="1504"/>
        <item m="1" x="366"/>
        <item m="1" x="4732"/>
        <item m="1" x="147"/>
        <item m="1" x="981"/>
        <item m="1" x="1992"/>
        <item m="1" x="1869"/>
        <item m="1" x="5169"/>
        <item m="1" x="3141"/>
        <item m="1" x="5613"/>
        <item m="1" x="5618"/>
        <item m="1" x="1016"/>
        <item m="1" x="322"/>
        <item m="1" x="4131"/>
        <item m="1" x="4798"/>
        <item m="1" x="4565"/>
        <item m="1" x="236"/>
        <item m="1" x="1218"/>
        <item m="1" x="2333"/>
        <item m="1" x="1873"/>
        <item m="1" x="5535"/>
        <item m="1" x="4328"/>
        <item m="1" x="835"/>
        <item m="1" x="396"/>
        <item m="1" x="982"/>
        <item m="1" x="5850"/>
        <item m="1" x="542"/>
        <item m="1" x="3784"/>
        <item m="1" x="601"/>
        <item m="1" x="573"/>
        <item m="1" x="3294"/>
        <item m="1" x="799"/>
        <item m="1" x="4988"/>
        <item m="1" x="478"/>
        <item m="1" x="1316"/>
        <item m="1" x="3108"/>
        <item m="1" x="2877"/>
        <item m="1" x="420"/>
        <item m="1" x="3699"/>
        <item m="1" x="3678"/>
        <item m="1" x="5331"/>
        <item m="1" x="747"/>
        <item m="1" x="4876"/>
        <item m="1" x="581"/>
        <item m="1" x="2237"/>
        <item m="1" x="2850"/>
        <item m="1" x="5565"/>
        <item m="1" x="5017"/>
        <item m="1" x="3352"/>
        <item m="1" x="1037"/>
        <item m="1" x="3215"/>
        <item m="1" x="1334"/>
        <item m="1" x="214"/>
        <item m="1" x="353"/>
        <item m="1" x="2631"/>
        <item m="1" x="4580"/>
        <item m="1" x="2540"/>
        <item m="1" x="1563"/>
        <item m="1" x="3336"/>
        <item m="1" x="2880"/>
        <item m="1" x="151"/>
        <item m="1" x="540"/>
        <item m="1" x="1539"/>
        <item m="1" x="5563"/>
        <item m="1" x="5272"/>
        <item m="1" x="342"/>
        <item m="1" x="5236"/>
        <item m="1" x="1816"/>
        <item m="1" x="2086"/>
        <item m="1" x="2647"/>
        <item m="1" x="3775"/>
        <item m="1" x="4660"/>
        <item m="1" x="4469"/>
        <item m="1" x="3107"/>
        <item m="1" x="5486"/>
        <item m="1" x="3319"/>
        <item m="1" x="3975"/>
        <item m="1" x="5882"/>
        <item m="1" x="1573"/>
        <item m="1" x="3268"/>
        <item m="1" x="2869"/>
        <item m="1" x="3211"/>
        <item m="1" x="2777"/>
        <item m="1" x="3453"/>
        <item m="1" x="5328"/>
        <item m="1" x="604"/>
        <item m="1" x="3366"/>
        <item m="1" x="4625"/>
        <item m="1" x="3569"/>
        <item m="1" x="5372"/>
        <item m="1" x="2170"/>
        <item m="1" x="4768"/>
        <item m="1" x="5801"/>
        <item m="1" x="5832"/>
        <item m="1" x="2083"/>
        <item m="1" x="232"/>
        <item m="1" x="4380"/>
        <item m="1" x="4624"/>
        <item m="1" x="1172"/>
        <item m="1" x="4990"/>
        <item m="1" x="939"/>
        <item m="1" x="4717"/>
        <item m="1" x="1013"/>
        <item m="1" x="1146"/>
        <item m="1" x="702"/>
        <item m="1" x="2605"/>
        <item m="1" x="5518"/>
        <item m="1" x="5674"/>
        <item m="1" x="5343"/>
        <item m="1" x="5215"/>
        <item m="1" x="5304"/>
        <item m="1" x="4696"/>
        <item m="1" x="2161"/>
        <item m="1" x="3401"/>
        <item m="1" x="4137"/>
        <item m="1" x="4546"/>
        <item m="1" x="4292"/>
        <item m="1" x="2475"/>
        <item m="1" x="2171"/>
        <item m="1" x="1980"/>
        <item m="1" x="5778"/>
        <item m="1" x="1892"/>
        <item m="1" x="4742"/>
        <item m="1" x="5901"/>
        <item m="1" x="3626"/>
        <item m="1" x="5420"/>
        <item m="1" x="1826"/>
        <item m="1" x="849"/>
        <item m="1" x="1012"/>
        <item m="1" x="890"/>
        <item x="85"/>
        <item m="1" x="2365"/>
        <item m="1" x="1902"/>
        <item m="1" x="3769"/>
        <item m="1" x="3409"/>
        <item m="1" x="3060"/>
        <item m="1" x="3340"/>
        <item m="1" x="426"/>
        <item m="1" x="5383"/>
        <item m="1" x="2952"/>
        <item m="1" x="2776"/>
        <item m="1" x="3096"/>
        <item m="1" x="4059"/>
        <item m="1" x="1220"/>
        <item m="1" x="4756"/>
        <item m="1" x="3182"/>
        <item m="1" x="5665"/>
        <item m="1" x="2613"/>
        <item m="1" x="1447"/>
        <item m="1" x="5414"/>
        <item m="1" x="5562"/>
        <item m="1" x="3059"/>
        <item m="1" x="680"/>
        <item x="39"/>
        <item m="1" x="637"/>
        <item m="1" x="3186"/>
        <item m="1" x="3209"/>
        <item m="1" x="1618"/>
        <item m="1" x="2646"/>
        <item m="1" x="4209"/>
        <item m="1" x="5543"/>
        <item m="1" x="5813"/>
        <item m="1" x="3571"/>
        <item m="1" x="3213"/>
        <item m="1" x="1331"/>
        <item m="1" x="5498"/>
        <item m="1" x="3520"/>
        <item m="1" x="4149"/>
        <item m="1" x="2812"/>
        <item m="1" x="4788"/>
        <item m="1" x="2312"/>
        <item m="1" x="4697"/>
        <item m="1" x="2020"/>
        <item m="1" x="5767"/>
        <item m="1" x="2112"/>
        <item m="1" x="4245"/>
        <item m="1" x="5650"/>
        <item m="1" x="5765"/>
        <item m="1" x="3930"/>
        <item m="1" x="2440"/>
        <item m="1" x="4345"/>
        <item m="1" x="5824"/>
        <item m="1" x="5859"/>
        <item m="1" x="5155"/>
        <item m="1" x="2076"/>
        <item m="1" x="3479"/>
        <item m="1" x="1708"/>
        <item m="1" x="1590"/>
        <item m="1" x="117"/>
        <item m="1" x="5804"/>
        <item m="1" x="3133"/>
        <item m="1" x="3632"/>
        <item m="1" x="5773"/>
        <item m="1" x="1081"/>
        <item m="1" x="5717"/>
        <item m="1" x="5675"/>
        <item m="1" x="1353"/>
        <item m="1" x="4302"/>
        <item m="1" x="3826"/>
        <item m="1" x="1311"/>
        <item m="1" x="3527"/>
        <item m="1" x="5241"/>
        <item m="1" x="5704"/>
        <item m="1" x="1113"/>
        <item m="1" x="1612"/>
        <item m="1" x="3188"/>
        <item m="1" x="4586"/>
        <item m="1" x="3016"/>
        <item m="1" x="872"/>
        <item m="1" x="2313"/>
        <item m="1" x="5015"/>
        <item m="1" x="1340"/>
        <item m="1" x="2542"/>
        <item m="1" x="3729"/>
        <item m="1" x="436"/>
        <item m="1" x="3261"/>
        <item m="1" x="5625"/>
        <item m="1" x="1242"/>
        <item m="1" x="1374"/>
        <item m="1" x="3159"/>
        <item m="1" x="4354"/>
        <item m="1" x="1166"/>
        <item m="1" x="851"/>
        <item m="1" x="1526"/>
        <item m="1" x="1583"/>
        <item m="1" x="1739"/>
        <item m="1" x="1557"/>
        <item m="1" x="3379"/>
        <item m="1" x="3461"/>
        <item m="1" x="3309"/>
        <item m="1" x="1983"/>
        <item m="1" x="4352"/>
        <item m="1" x="4299"/>
        <item m="1" x="2882"/>
        <item m="1" x="2253"/>
        <item m="1" x="2111"/>
        <item m="1" x="4757"/>
        <item m="1" x="4061"/>
        <item m="1" x="3966"/>
        <item m="1" x="5437"/>
        <item m="1" x="3591"/>
        <item m="1" x="2122"/>
        <item m="1" x="3654"/>
        <item m="1" x="4552"/>
        <item m="1" x="1622"/>
        <item m="1" x="2704"/>
        <item m="1" x="2902"/>
        <item m="1" x="772"/>
        <item m="1" x="1111"/>
        <item m="1" x="2044"/>
        <item m="1" x="2722"/>
        <item m="1" x="4497"/>
        <item m="1" x="589"/>
        <item m="1" x="459"/>
        <item m="1" x="3915"/>
        <item m="1" x="3787"/>
        <item m="1" x="4306"/>
        <item m="1" x="2571"/>
        <item m="1" x="4883"/>
        <item m="1" x="5184"/>
        <item m="1" x="368"/>
        <item m="1" x="1248"/>
        <item m="1" x="3762"/>
        <item m="1" x="2236"/>
        <item m="1" x="5160"/>
        <item m="1" x="2783"/>
        <item m="1" x="4810"/>
        <item m="1" x="482"/>
        <item m="1" x="5567"/>
        <item m="1" x="2719"/>
        <item m="1" x="4288"/>
        <item m="1" x="4404"/>
        <item m="1" x="4535"/>
        <item m="1" x="157"/>
        <item m="1" x="4441"/>
        <item m="1" x="4178"/>
        <item m="1" x="3570"/>
        <item m="1" x="1731"/>
        <item m="1" x="2056"/>
        <item m="1" x="1352"/>
        <item m="1" x="1228"/>
        <item m="1" x="5416"/>
        <item m="1" x="3180"/>
        <item m="1" x="3558"/>
        <item m="1" x="2154"/>
        <item m="1" x="3263"/>
        <item m="1" x="1644"/>
        <item m="1" x="1681"/>
        <item m="1" x="402"/>
        <item m="1" x="4028"/>
        <item m="1" x="1758"/>
        <item m="1" x="1632"/>
        <item m="1" x="5250"/>
        <item m="1" x="2279"/>
        <item m="1" x="1527"/>
        <item m="1" x="4567"/>
        <item m="1" x="4700"/>
        <item m="1" x="1170"/>
        <item m="1" x="2833"/>
        <item m="1" x="4104"/>
        <item m="1" x="4669"/>
        <item m="1" x="296"/>
        <item m="1" x="4268"/>
        <item m="1" x="3468"/>
        <item m="1" x="1083"/>
        <item m="1" x="5009"/>
        <item m="1" x="3140"/>
        <item m="1" x="3160"/>
        <item m="1" x="848"/>
        <item m="1" x="1234"/>
        <item m="1" x="4492"/>
        <item m="1" x="5061"/>
        <item m="1" x="5092"/>
        <item m="1" x="5068"/>
        <item m="1" x="3102"/>
        <item m="1" x="4910"/>
        <item m="1" x="4476"/>
        <item m="1" x="180"/>
        <item m="1" x="5326"/>
        <item m="1" x="5340"/>
        <item m="1" x="5288"/>
        <item m="1" x="2764"/>
        <item m="1" x="5362"/>
        <item m="1" x="2713"/>
        <item m="1" x="4453"/>
        <item m="1" x="3501"/>
        <item m="1" x="4986"/>
        <item m="1" x="5568"/>
        <item m="1" x="969"/>
        <item m="1" x="3385"/>
        <item m="1" x="3464"/>
        <item m="1" x="3199"/>
        <item m="1" x="3449"/>
        <item m="1" x="2983"/>
        <item m="1" x="3835"/>
        <item m="1" x="2538"/>
        <item m="1" x="172"/>
        <item m="1" x="1411"/>
        <item m="1" x="3470"/>
        <item m="1" x="5837"/>
        <item m="1" x="383"/>
        <item m="1" x="1640"/>
        <item m="1" x="4065"/>
        <item m="1" x="2409"/>
        <item m="1" x="2772"/>
        <item m="1" x="5537"/>
        <item m="1" x="2943"/>
        <item m="1" x="5642"/>
        <item m="1" x="161"/>
        <item m="1" x="3269"/>
        <item m="1" x="696"/>
        <item m="1" x="4026"/>
        <item m="1" x="957"/>
        <item m="1" x="1934"/>
        <item m="1" x="4269"/>
        <item m="1" x="2673"/>
        <item m="1" x="3354"/>
        <item m="1" x="1555"/>
        <item x="58"/>
        <item m="1" x="2699"/>
        <item m="1" x="3573"/>
        <item m="1" x="1001"/>
        <item m="1" x="4892"/>
        <item m="1" x="5871"/>
        <item m="1" x="1569"/>
        <item m="1" x="5712"/>
        <item m="1" x="2067"/>
        <item m="1" x="888"/>
        <item m="1" x="5689"/>
        <item m="1" x="5370"/>
        <item m="1" x="752"/>
        <item m="1" x="1010"/>
        <item m="1" x="5452"/>
        <item m="1" x="2868"/>
        <item m="1" x="5635"/>
        <item x="94"/>
        <item m="1" x="4966"/>
        <item x="81"/>
        <item m="1" x="732"/>
        <item m="1" x="3549"/>
        <item m="1" x="3861"/>
        <item m="1" x="876"/>
        <item m="1" x="5132"/>
        <item m="1" x="3202"/>
        <item m="1" x="355"/>
        <item m="1" x="2533"/>
        <item m="1" x="412"/>
        <item m="1" x="5280"/>
        <item m="1" x="3459"/>
        <item m="1" x="1609"/>
        <item m="1" x="5262"/>
        <item m="1" x="4576"/>
        <item m="1" x="5814"/>
        <item m="1" x="3763"/>
        <item m="1" x="2077"/>
        <item m="1" x="5653"/>
        <item m="1" x="4985"/>
        <item m="1" x="4932"/>
        <item m="1" x="3073"/>
        <item m="1" x="1225"/>
        <item m="1" x="3121"/>
        <item m="1" x="4805"/>
        <item m="1" x="5749"/>
        <item m="1" x="4174"/>
        <item m="1" x="249"/>
        <item m="1" x="550"/>
        <item m="1" x="1266"/>
        <item m="1" x="3522"/>
        <item m="1" x="1596"/>
        <item m="1" x="5572"/>
        <item m="1" x="3713"/>
        <item m="1" x="1519"/>
        <item m="1" x="2566"/>
        <item m="1" x="3914"/>
        <item m="1" x="3743"/>
        <item m="1" x="3438"/>
        <item m="1" x="1452"/>
        <item m="1" x="4009"/>
        <item m="1" x="3350"/>
        <item m="1" x="1949"/>
        <item m="1" x="1026"/>
        <item m="1" x="5444"/>
        <item m="1" x="3198"/>
        <item m="1" x="2163"/>
        <item m="1" x="5643"/>
        <item m="1" x="2984"/>
        <item m="1" x="4456"/>
        <item m="1" x="1057"/>
        <item m="1" x="1852"/>
        <item m="1" x="2195"/>
        <item m="1" x="4609"/>
        <item m="1" x="733"/>
        <item m="1" x="3150"/>
        <item m="1" x="1486"/>
        <item m="1" x="1269"/>
        <item m="1" x="5085"/>
        <item m="1" x="2805"/>
        <item m="1" x="4853"/>
        <item m="1" x="2951"/>
        <item m="1" x="5341"/>
        <item m="1" x="4691"/>
        <item m="1" x="2565"/>
        <item m="1" x="335"/>
        <item m="1" x="5127"/>
        <item m="1" x="1981"/>
        <item m="1" x="2280"/>
        <item m="1" x="5597"/>
        <item m="1" x="655"/>
        <item m="1" x="723"/>
        <item m="1" x="755"/>
        <item m="1" x="5759"/>
        <item m="1" x="3954"/>
        <item m="1" x="231"/>
        <item m="1" x="5849"/>
        <item m="1" x="4058"/>
        <item m="1" x="4867"/>
        <item m="1" x="922"/>
        <item m="1" x="3656"/>
        <item m="1" x="2491"/>
        <item m="1" x="4664"/>
        <item m="1" x="1759"/>
        <item m="1" x="1766"/>
        <item m="1" x="2178"/>
        <item m="1" x="5027"/>
        <item m="1" x="4689"/>
        <item m="1" x="5279"/>
        <item m="1" x="4512"/>
        <item m="1" x="3397"/>
        <item m="1" x="3707"/>
        <item m="1" x="968"/>
        <item m="1" x="198"/>
        <item m="1" x="2865"/>
        <item m="1" x="484"/>
        <item m="1" x="789"/>
        <item m="1" x="4682"/>
        <item m="1" x="1511"/>
        <item m="1" x="5248"/>
        <item m="1" x="422"/>
        <item m="1" x="4443"/>
        <item m="1" x="2296"/>
        <item m="1" x="2932"/>
        <item m="1" x="4143"/>
        <item m="1" x="5187"/>
        <item m="1" x="5152"/>
        <item m="1" x="4042"/>
        <item m="1" x="5701"/>
        <item m="1" x="1954"/>
        <item m="1" x="3753"/>
        <item m="1" x="2657"/>
        <item m="1" x="3878"/>
        <item m="1" x="1164"/>
        <item m="1" x="3828"/>
        <item m="1" x="5291"/>
        <item m="1" x="5573"/>
        <item m="1" x="2612"/>
        <item m="1" x="4019"/>
        <item m="1" x="2119"/>
        <item m="1" x="3474"/>
        <item m="1" x="2870"/>
        <item m="1" x="5006"/>
        <item m="1" x="3015"/>
        <item m="1" x="1939"/>
        <item m="1" x="3913"/>
        <item m="1" x="1070"/>
        <item m="1" x="904"/>
        <item m="1" x="909"/>
        <item m="1" x="5621"/>
        <item m="1" x="5043"/>
        <item m="1" x="5071"/>
        <item m="1" x="1556"/>
        <item m="1" x="815"/>
        <item m="1" x="4241"/>
        <item m="1" x="1168"/>
        <item m="1" x="4706"/>
        <item m="1" x="2294"/>
        <item m="1" x="4611"/>
        <item m="1" x="1407"/>
        <item m="1" x="2560"/>
        <item m="1" x="3598"/>
        <item m="1" x="445"/>
        <item m="1" x="5763"/>
        <item m="1" x="4127"/>
        <item m="1" x="3650"/>
        <item m="1" x="1268"/>
        <item m="1" x="659"/>
        <item m="1" x="5418"/>
        <item m="1" x="1127"/>
        <item m="1" x="340"/>
        <item m="1" x="2451"/>
        <item m="1" x="1171"/>
        <item m="1" x="3603"/>
        <item m="1" x="4699"/>
        <item m="1" x="3244"/>
        <item m="1" x="3247"/>
        <item m="1" x="1502"/>
        <item m="1" x="5386"/>
        <item m="1" x="3619"/>
        <item m="1" x="1855"/>
        <item m="1" x="1169"/>
        <item m="1" x="5407"/>
        <item m="1" x="3635"/>
        <item m="1" x="3746"/>
        <item m="1" x="3833"/>
        <item m="1" x="1047"/>
        <item m="1" x="829"/>
        <item m="1" x="762"/>
        <item m="1" x="4606"/>
        <item m="1" x="2897"/>
        <item m="1" x="4016"/>
        <item m="1" x="3830"/>
        <item m="1" x="3938"/>
        <item m="1" x="2821"/>
        <item m="1" x="5163"/>
        <item m="1" x="1348"/>
        <item m="1" x="999"/>
        <item m="1" x="1338"/>
        <item m="1" x="1941"/>
        <item m="1" x="1105"/>
        <item m="1" x="2903"/>
        <item m="1" x="5446"/>
        <item m="1" x="3087"/>
        <item m="1" x="381"/>
        <item x="97"/>
        <item m="1" x="4536"/>
        <item m="1" x="5745"/>
        <item m="1" x="3948"/>
        <item m="1" x="3363"/>
        <item m="1" x="857"/>
        <item m="1" x="4185"/>
        <item m="1" x="1339"/>
        <item m="1" x="2670"/>
        <item m="1" x="4939"/>
        <item m="1" x="5611"/>
        <item m="1" x="4863"/>
        <item m="1" x="1749"/>
        <item m="1" x="2656"/>
        <item m="1" x="2352"/>
        <item m="1" x="3249"/>
        <item m="1" x="5470"/>
        <item m="1" x="1402"/>
        <item m="1" x="4183"/>
        <item m="1" x="2156"/>
        <item m="1" x="2019"/>
        <item m="1" x="4884"/>
        <item m="1" x="943"/>
        <item m="1" x="468"/>
        <item m="1" x="2989"/>
        <item m="1" x="2574"/>
        <item m="1" x="1659"/>
        <item m="1" x="350"/>
        <item m="1" x="5005"/>
        <item m="1" x="5793"/>
        <item m="1" x="2410"/>
        <item m="1" x="729"/>
        <item m="1" x="4999"/>
        <item m="1" x="2288"/>
        <item m="1" x="1942"/>
        <item m="1" x="195"/>
        <item m="1" x="1412"/>
        <item m="1" x="2115"/>
        <item m="1" x="2600"/>
        <item m="1" x="4550"/>
        <item m="1" x="642"/>
        <item m="1" x="1547"/>
        <item m="1" x="813"/>
        <item m="1" x="3531"/>
        <item m="1" x="1587"/>
        <item m="1" x="4748"/>
        <item m="1" x="748"/>
        <item m="1" x="270"/>
        <item m="1" x="3854"/>
        <item m="1" x="5073"/>
        <item m="1" x="3030"/>
        <item m="1" x="1665"/>
        <item m="1" x="3477"/>
        <item m="1" x="4130"/>
        <item m="1" x="3032"/>
        <item m="1" x="925"/>
        <item m="1" x="5830"/>
        <item m="1" x="3022"/>
        <item m="1" x="2063"/>
        <item m="1" x="5047"/>
        <item m="1" x="3463"/>
        <item m="1" x="980"/>
        <item m="1" x="3689"/>
        <item m="1" x="4001"/>
        <item m="1" x="5581"/>
        <item m="1" x="3873"/>
        <item m="1" x="5287"/>
        <item m="1" x="448"/>
        <item m="1" x="5273"/>
        <item m="1" x="2199"/>
        <item m="1" x="2831"/>
        <item m="1" x="2061"/>
        <item m="1" x="2588"/>
        <item m="1" x="5400"/>
        <item m="1" x="743"/>
        <item m="1" x="4934"/>
        <item m="1" x="5436"/>
        <item m="1" x="1324"/>
        <item m="1" x="3708"/>
        <item m="1" x="5428"/>
        <item m="1" x="2065"/>
        <item m="1" x="1262"/>
        <item m="1" x="1265"/>
        <item m="1" x="1109"/>
        <item m="1" x="2082"/>
        <item m="1" x="527"/>
        <item m="1" x="5016"/>
        <item m="1" x="1663"/>
        <item m="1" x="1466"/>
        <item m="1" x="4237"/>
        <item m="1" x="1736"/>
        <item m="1" x="3962"/>
        <item m="1" x="2276"/>
        <item m="1" x="435"/>
        <item m="1" x="3623"/>
        <item m="1" x="841"/>
        <item m="1" x="3512"/>
        <item m="1" x="4968"/>
        <item m="1" x="1964"/>
        <item m="1" x="274"/>
        <item x="33"/>
        <item m="1" x="399"/>
        <item m="1" x="5640"/>
        <item m="1" x="2078"/>
        <item m="1" x="2370"/>
        <item m="1" x="149"/>
        <item m="1" x="4025"/>
        <item m="1" x="3020"/>
        <item m="1" x="940"/>
        <item m="1" x="4377"/>
        <item m="1" x="4202"/>
        <item m="1" x="1871"/>
        <item m="1" x="3738"/>
        <item m="1" x="3917"/>
        <item m="1" x="3084"/>
        <item m="1" x="554"/>
        <item m="1" x="4108"/>
        <item m="1" x="4754"/>
        <item m="1" x="1818"/>
        <item m="1" x="5021"/>
        <item m="1" x="3458"/>
        <item m="1" x="2108"/>
        <item m="1" x="2059"/>
        <item m="1" x="4801"/>
        <item m="1" x="2809"/>
        <item m="1" x="5838"/>
        <item m="1" x="3709"/>
        <item m="1" x="3637"/>
        <item m="1" x="3657"/>
        <item m="1" x="3610"/>
        <item m="1" x="2841"/>
        <item m="1" x="5089"/>
        <item m="1" x="2493"/>
        <item m="1" x="942"/>
        <item m="1" x="5229"/>
        <item m="1" x="875"/>
        <item m="1" x="5501"/>
        <item m="1" x="3037"/>
        <item m="1" x="1456"/>
        <item m="1" x="1799"/>
        <item m="1" x="1065"/>
        <item m="1" x="3624"/>
        <item m="1" x="692"/>
        <item m="1" x="4272"/>
        <item m="1" x="4775"/>
        <item m="1" x="3638"/>
        <item m="1" x="1049"/>
        <item m="1" x="4704"/>
        <item m="1" x="3739"/>
        <item m="1" x="136"/>
        <item m="1" x="4125"/>
        <item m="1" x="5575"/>
        <item m="1" x="2568"/>
        <item m="1" x="5823"/>
        <item m="1" x="852"/>
        <item m="1" x="348"/>
        <item m="1" x="2011"/>
        <item m="1" x="5366"/>
        <item m="1" x="314"/>
        <item m="1" x="5884"/>
        <item m="1" x="507"/>
        <item m="1" x="2550"/>
        <item m="1" x="586"/>
        <item m="1" x="1812"/>
        <item m="1" x="4033"/>
        <item m="1" x="5722"/>
        <item m="1" x="5449"/>
        <item m="1" x="1161"/>
        <item m="1" x="3388"/>
        <item m="1" x="2422"/>
        <item m="1" x="5561"/>
        <item m="1" x="313"/>
        <item m="1" x="1624"/>
        <item m="1" x="235"/>
        <item m="1" x="4243"/>
        <item m="1" x="2648"/>
        <item m="1" x="5456"/>
        <item x="88"/>
        <item m="1" x="2138"/>
        <item x="78"/>
        <item m="1" x="1696"/>
        <item m="1" x="2787"/>
        <item m="1" x="1844"/>
        <item m="1" x="3643"/>
        <item m="1" x="5750"/>
        <item m="1" x="4314"/>
        <item m="1" x="4823"/>
        <item m="1" x="565"/>
        <item m="1" x="5459"/>
        <item m="1" x="3369"/>
        <item m="1" x="1953"/>
        <item m="1" x="4765"/>
        <item m="1" x="950"/>
        <item m="1" x="3460"/>
        <item m="1" x="3532"/>
        <item m="1" x="3169"/>
        <item m="1" x="1819"/>
        <item m="1" x="405"/>
        <item m="1" x="1477"/>
        <item m="1" x="5538"/>
        <item m="1" x="2724"/>
        <item m="1" x="2917"/>
        <item m="1" x="3220"/>
        <item m="1" x="1520"/>
        <item m="1" x="1765"/>
        <item m="1" x="1562"/>
        <item m="1" x="2737"/>
        <item m="1" x="293"/>
        <item m="1" x="3670"/>
        <item m="1" x="4200"/>
        <item m="1" x="4436"/>
        <item m="1" x="4666"/>
        <item m="1" x="3990"/>
        <item m="1" x="4806"/>
        <item m="1" x="2682"/>
        <item m="1" x="3829"/>
        <item m="1" x="207"/>
        <item m="1" x="993"/>
        <item m="1" x="3907"/>
        <item m="1" x="309"/>
        <item m="1" x="1136"/>
        <item m="1" x="3191"/>
        <item m="1" x="171"/>
        <item m="1" x="2014"/>
        <item m="1" x="4097"/>
        <item m="1" x="4250"/>
        <item m="1" x="1529"/>
        <item m="1" x="1238"/>
        <item m="1" x="1874"/>
        <item m="1" x="4495"/>
        <item m="1" x="2126"/>
        <item m="1" x="4592"/>
        <item m="1" x="4051"/>
        <item m="1" x="3034"/>
        <item m="1" x="4103"/>
        <item m="1" x="4152"/>
        <item m="1" x="3390"/>
        <item m="1" x="4987"/>
        <item m="1" x="5245"/>
        <item m="1" x="5852"/>
        <item m="1" x="535"/>
        <item m="1" x="2661"/>
        <item m="1" x="816"/>
        <item m="1" x="273"/>
        <item m="1" x="4477"/>
        <item m="1" x="4923"/>
        <item m="1" x="2242"/>
        <item m="1" x="492"/>
        <item m="1" x="2609"/>
        <item m="1" x="4038"/>
        <item m="1" x="4418"/>
        <item m="1" x="2940"/>
        <item m="1" x="1683"/>
        <item m="1" x="3823"/>
        <item m="1" x="356"/>
        <item m="1" x="1927"/>
        <item m="1" x="1642"/>
        <item m="1" x="3735"/>
        <item m="1" x="3382"/>
        <item m="1" x="1408"/>
        <item m="1" x="768"/>
        <item m="1" x="3170"/>
        <item m="1" x="2408"/>
        <item m="1" x="5600"/>
        <item m="1" x="1628"/>
        <item m="1" x="3419"/>
        <item m="1" x="5478"/>
        <item m="1" x="5528"/>
        <item x="45"/>
        <item m="1" x="5158"/>
        <item m="1" x="2593"/>
        <item m="1" x="5541"/>
        <item m="1" x="3612"/>
        <item m="1" x="1578"/>
        <item m="1" x="1097"/>
        <item m="1" x="2510"/>
        <item m="1" x="2258"/>
        <item m="1" x="648"/>
        <item m="1" x="1564"/>
        <item m="1" x="3384"/>
        <item m="1" x="2016"/>
        <item m="1" x="3021"/>
        <item m="1" x="4507"/>
        <item m="1" x="3380"/>
        <item m="1" x="5025"/>
        <item m="1" x="2015"/>
        <item m="1" x="328"/>
        <item m="1" x="5648"/>
        <item m="1" x="1734"/>
        <item m="1" x="3455"/>
        <item m="1" x="3168"/>
        <item m="1" x="532"/>
        <item m="1" x="217"/>
        <item m="1" x="240"/>
        <item m="1" x="4827"/>
        <item m="1" x="3136"/>
        <item m="1" x="2641"/>
        <item m="1" x="3122"/>
        <item m="1" x="4079"/>
        <item m="1" x="4180"/>
        <item m="1" x="786"/>
        <item m="1" x="443"/>
        <item m="1" x="2246"/>
        <item m="1" x="2544"/>
        <item m="1" x="3588"/>
        <item m="1" x="4518"/>
        <item m="1" x="3257"/>
        <item m="1" x="2481"/>
        <item m="1" x="5856"/>
        <item m="1" x="3942"/>
        <item m="1" x="3416"/>
        <item m="1" x="2711"/>
        <item m="1" x="128"/>
        <item m="1" x="304"/>
        <item m="1" x="388"/>
        <item m="1" x="5516"/>
        <item m="1" x="3472"/>
        <item m="1" x="3413"/>
        <item m="1" x="3989"/>
        <item m="1" x="3194"/>
        <item m="1" x="252"/>
        <item m="1" x="3429"/>
        <item m="1" x="5791"/>
        <item m="1" x="2597"/>
        <item m="1" x="3999"/>
        <item m="1" x="5891"/>
        <item m="1" x="5347"/>
        <item m="1" x="4739"/>
        <item m="1" x="1706"/>
        <item m="1" x="5204"/>
        <item m="1" x="903"/>
        <item m="1" x="2324"/>
        <item m="1" x="3615"/>
        <item m="1" x="3747"/>
        <item m="1" x="511"/>
        <item m="1" x="5697"/>
        <item m="1" x="4330"/>
        <item m="1" x="2484"/>
        <item m="1" x="5208"/>
        <item m="1" x="2580"/>
        <item m="1" x="3129"/>
        <item m="1" x="3737"/>
        <item m="1" x="3565"/>
        <item m="1" x="4308"/>
        <item m="1" x="4340"/>
        <item m="1" x="3892"/>
        <item m="1" x="4972"/>
        <item m="1" x="2558"/>
        <item m="1" x="1713"/>
        <item m="1" x="3819"/>
        <item m="1" x="3080"/>
        <item m="1" x="2329"/>
        <item m="1" x="4762"/>
        <item m="1" x="2858"/>
        <item m="1" x="4291"/>
        <item m="1" x="2157"/>
        <item m="1" x="3542"/>
        <item m="1" x="5409"/>
        <item m="1" x="739"/>
        <item m="1" x="4375"/>
        <item m="1" x="2024"/>
        <item m="1" x="734"/>
        <item m="1" x="4843"/>
        <item m="1" x="2607"/>
        <item m="1" x="1775"/>
        <item m="1" x="4278"/>
        <item m="1" x="1878"/>
        <item m="1" x="4877"/>
        <item m="1" x="1119"/>
        <item m="1" x="3236"/>
        <item m="1" x="4107"/>
        <item m="1" x="1605"/>
        <item m="1" x="5178"/>
        <item m="1" x="2549"/>
        <item m="1" x="2055"/>
        <item m="1" x="2635"/>
        <item m="1" x="2598"/>
        <item m="1" x="434"/>
        <item m="1" x="1647"/>
        <item m="1" x="4701"/>
        <item m="1" x="1669"/>
        <item m="1" x="5649"/>
        <item m="1" x="3281"/>
        <item m="1" x="5462"/>
        <item m="1" x="1951"/>
        <item m="1" x="541"/>
        <item m="1" x="2036"/>
        <item m="1" x="2698"/>
        <item m="1" x="5286"/>
        <item m="1" x="3540"/>
        <item m="1" x="639"/>
        <item m="1" x="1540"/>
        <item m="1" x="2729"/>
        <item m="1" x="4591"/>
        <item m="1" x="5598"/>
        <item m="1" x="2160"/>
        <item m="1" x="1800"/>
        <item m="1" x="4336"/>
        <item m="1" x="1246"/>
        <item m="1" x="1779"/>
        <item m="1" x="2305"/>
        <item m="1" x="5223"/>
        <item m="1" x="765"/>
        <item m="1" x="923"/>
        <item m="1" x="3134"/>
        <item m="1" x="4230"/>
        <item m="1" x="4390"/>
        <item m="1" x="3321"/>
        <item m="1" x="1224"/>
        <item m="1" x="302"/>
        <item m="1" x="3679"/>
        <item m="1" x="4816"/>
        <item m="1" x="311"/>
        <item m="1" x="3751"/>
        <item m="1" x="4834"/>
        <item m="1" x="3897"/>
        <item m="1" x="1028"/>
        <item m="1" x="5872"/>
        <item m="1" x="4737"/>
        <item m="1" x="1903"/>
        <item m="1" x="2447"/>
        <item m="1" x="5892"/>
        <item m="1" x="3886"/>
        <item m="1" x="1516"/>
        <item m="1" x="5545"/>
        <item m="1" x="168"/>
        <item m="1" x="2667"/>
        <item m="1" x="2610"/>
        <item m="1" x="2942"/>
        <item m="1" x="2343"/>
        <item m="1" x="3499"/>
        <item m="1" x="1558"/>
        <item m="1" x="4252"/>
        <item m="1" x="1428"/>
        <item m="1" x="5664"/>
        <item m="1" x="461"/>
        <item m="1" x="4303"/>
        <item m="1" x="3135"/>
        <item m="1" x="5677"/>
        <item m="1" x="3793"/>
        <item m="1" x="5492"/>
        <item m="1" x="4398"/>
        <item m="1" x="1888"/>
        <item m="1" x="3223"/>
        <item m="1" x="3491"/>
        <item m="1" x="2159"/>
        <item m="1" x="2454"/>
        <item m="1" x="1947"/>
        <item m="1" x="3273"/>
        <item m="1" x="2702"/>
        <item m="1" x="4151"/>
        <item m="1" x="5795"/>
        <item m="1" x="5368"/>
        <item m="1" x="3456"/>
        <item m="1" x="4504"/>
        <item m="1" x="3311"/>
        <item m="1" x="2730"/>
        <item m="1" x="185"/>
        <item m="1" x="3825"/>
        <item m="1" x="5683"/>
        <item m="1" x="3444"/>
        <item m="1" x="374"/>
        <item m="1" x="5002"/>
        <item m="1" x="1193"/>
        <item m="1" x="2974"/>
        <item m="1" x="4679"/>
        <item m="1" x="5519"/>
        <item m="1" x="3023"/>
        <item m="1" x="5616"/>
        <item m="1" x="5812"/>
        <item m="1" x="2789"/>
        <item m="1" x="2371"/>
        <item m="1" x="1822"/>
        <item m="1" x="4416"/>
        <item m="1" x="4133"/>
        <item m="1" x="4139"/>
        <item m="1" x="5753"/>
        <item m="1" x="3952"/>
        <item m="1" x="5173"/>
        <item m="1" x="666"/>
        <item m="1" x="3217"/>
        <item m="1" x="1497"/>
        <item m="1" x="2765"/>
        <item m="1" x="5018"/>
        <item m="1" x="5434"/>
        <item m="1" x="3071"/>
        <item m="1" x="1299"/>
        <item m="1" x="3957"/>
        <item m="1" x="1257"/>
        <item m="1" x="4232"/>
        <item m="1" x="5329"/>
        <item m="1" x="1746"/>
        <item m="1" x="4214"/>
        <item m="1" x="910"/>
        <item m="1" x="4638"/>
        <item m="1" x="3394"/>
        <item m="1" x="4450"/>
        <item m="1" x="4657"/>
        <item m="1" x="1802"/>
        <item m="1" x="3554"/>
        <item m="1" x="5861"/>
        <item m="1" x="1985"/>
        <item m="1" x="417"/>
        <item m="1" x="5883"/>
        <item m="1" x="4818"/>
        <item m="1" x="2272"/>
        <item m="1" x="1842"/>
        <item m="1" x="5441"/>
        <item m="1" x="1537"/>
        <item m="1" x="5381"/>
        <item m="1" x="189"/>
        <item m="1" x="4649"/>
        <item m="1" x="3502"/>
        <item m="1" x="1697"/>
        <item m="1" x="5645"/>
        <item m="1" x="1480"/>
        <item m="1" x="4587"/>
        <item m="1" x="3045"/>
        <item m="1" x="4777"/>
        <item m="1" x="1306"/>
        <item m="1" x="1117"/>
        <item m="1" x="1085"/>
        <item m="1" x="5033"/>
        <item m="1" x="2804"/>
        <item m="1" x="1378"/>
        <item m="1" x="2889"/>
        <item m="1" x="5885"/>
        <item m="1" x="885"/>
        <item m="1" x="414"/>
        <item m="1" x="1468"/>
        <item m="1" x="4285"/>
        <item m="1" x="3125"/>
        <item m="1" x="4085"/>
        <item m="1" x="3613"/>
        <item m="1" x="401"/>
        <item m="1" x="3687"/>
        <item m="1" x="3912"/>
        <item m="1" x="2497"/>
        <item m="1" x="4020"/>
        <item m="1" x="1507"/>
        <item m="1" x="2066"/>
        <item m="1" x="3536"/>
        <item m="1" x="958"/>
        <item m="1" x="4204"/>
        <item m="1" x="5636"/>
        <item m="1" x="4920"/>
        <item m="1" x="4992"/>
        <item m="1" x="201"/>
        <item m="1" x="1885"/>
        <item m="1" x="2513"/>
        <item m="1" x="4836"/>
        <item m="1" x="5216"/>
        <item m="1" x="1431"/>
        <item m="1" x="3367"/>
        <item m="1" x="5044"/>
        <item m="1" x="227"/>
        <item m="1" x="4524"/>
        <item m="1" x="1317"/>
        <item m="1" x="3809"/>
        <item m="1" x="1513"/>
        <item m="1" x="3079"/>
        <item m="1" x="2453"/>
        <item m="1" x="2827"/>
        <item m="1" x="3862"/>
        <item m="1" x="5520"/>
        <item m="1" x="1196"/>
        <item m="1" x="4159"/>
        <item m="1" x="5249"/>
        <item m="1" x="5136"/>
        <item m="1" x="2314"/>
        <item m="1" x="3280"/>
        <item m="1" x="5408"/>
        <item m="1" x="1737"/>
        <item m="1" x="4389"/>
        <item m="1" x="3330"/>
        <item m="1" x="2331"/>
        <item m="1" x="5165"/>
        <item m="1" x="3256"/>
        <item m="1" x="4474"/>
        <item m="1" x="525"/>
        <item m="1" x="5746"/>
        <item m="1" x="2383"/>
        <item m="1" x="1126"/>
        <item m="1" x="2991"/>
        <item m="1" x="271"/>
        <item m="1" x="212"/>
        <item m="1" x="174"/>
        <item m="1" x="5188"/>
        <item m="1" x="5060"/>
        <item m="1" x="2277"/>
        <item m="1" x="3719"/>
        <item m="1" x="3874"/>
        <item m="1" x="5177"/>
        <item m="1" x="4332"/>
        <item m="1" x="5086"/>
        <item m="1" x="2578"/>
        <item m="1" x="120"/>
        <item m="1" x="2742"/>
        <item m="1" x="1875"/>
        <item m="1" x="1494"/>
        <item m="1" x="5120"/>
        <item m="1" x="4520"/>
        <item m="1" x="862"/>
        <item m="1" x="3467"/>
        <item m="1" x="866"/>
        <item m="1" x="5122"/>
        <item m="1" x="1698"/>
        <item m="1" x="4730"/>
        <item m="1" x="5464"/>
        <item m="1" x="4091"/>
        <item m="1" x="1917"/>
        <item m="1" x="4370"/>
        <item m="1" x="5212"/>
        <item m="1" x="4822"/>
        <item m="1" x="1175"/>
        <item m="1" x="2769"/>
        <item m="1" x="1301"/>
        <item m="1" x="2577"/>
        <item m="1" x="526"/>
        <item m="1" x="3224"/>
        <item m="1" x="424"/>
        <item m="1" x="1198"/>
        <item m="1" x="4743"/>
        <item m="1" x="1762"/>
        <item m="1" x="2238"/>
        <item m="1" x="5540"/>
        <item m="1" x="4381"/>
        <item m="1" x="306"/>
        <item m="1" x="5807"/>
        <item m="1" x="1066"/>
        <item m="1" x="3752"/>
        <item m="1" x="785"/>
        <item m="1" x="4351"/>
        <item m="1" x="5007"/>
        <item m="1" x="191"/>
        <item m="1" x="284"/>
        <item m="1" x="1390"/>
        <item m="1" x="515"/>
        <item m="1" x="3130"/>
        <item m="1" x="4780"/>
        <item m="1" x="3971"/>
        <item m="1" x="2740"/>
        <item m="1" x="4222"/>
        <item m="1" x="3041"/>
        <item m="1" x="2604"/>
        <item m="1" x="1594"/>
        <item m="1" x="2306"/>
        <item m="1" x="3545"/>
        <item m="1" x="5277"/>
        <item m="1" x="5889"/>
        <item m="1" x="827"/>
        <item m="1" x="4882"/>
        <item m="1" x="298"/>
        <item m="1" x="432"/>
        <item m="1" x="3284"/>
        <item m="1" x="3906"/>
        <item m="1" x="5632"/>
        <item m="1" x="4157"/>
        <item m="1" x="3304"/>
        <item m="1" x="2639"/>
        <item m="1" x="880"/>
        <item m="1" x="953"/>
        <item m="1" x="5631"/>
        <item m="1" x="5090"/>
        <item m="1" x="1115"/>
        <item m="1" x="5551"/>
        <item m="1" x="4975"/>
        <item m="1" x="2677"/>
        <item m="1" x="1530"/>
        <item m="1" x="2763"/>
        <item m="1" x="3555"/>
        <item m="1" x="3095"/>
        <item m="1" x="2644"/>
        <item m="1" x="4640"/>
        <item m="1" x="1267"/>
        <item m="1" x="1152"/>
        <item m="1" x="3265"/>
        <item m="1" x="566"/>
        <item m="1" x="278"/>
        <item m="1" x="4179"/>
        <item m="1" x="419"/>
        <item m="1" x="2986"/>
        <item m="1" x="568"/>
        <item m="1" x="1777"/>
        <item m="1" x="408"/>
        <item m="1" x="956"/>
        <item m="1" x="1517"/>
        <item m="1" x="4218"/>
        <item m="1" x="513"/>
        <item m="1" x="5439"/>
        <item m="1" x="3324"/>
        <item m="1" x="3371"/>
        <item m="1" x="5103"/>
        <item m="1" x="4560"/>
        <item m="1" x="582"/>
        <item m="1" x="4282"/>
        <item m="1" x="633"/>
        <item m="1" x="4052"/>
        <item m="1" x="4472"/>
        <item m="1" x="1438"/>
        <item m="1" x="4595"/>
        <item m="1" x="5772"/>
        <item m="1" x="2840"/>
        <item m="1" x="4983"/>
        <item m="1" x="4858"/>
        <item m="1" x="4119"/>
        <item m="1" x="5131"/>
        <item m="1" x="3725"/>
        <item m="1" x="5447"/>
        <item m="1" x="4731"/>
        <item m="1" x="2784"/>
        <item m="1" x="1201"/>
        <item m="1" x="3684"/>
        <item m="1" x="618"/>
        <item m="1" x="1393"/>
        <item m="1" x="3290"/>
        <item m="1" x="4734"/>
        <item m="1" x="4072"/>
        <item m="1" x="5313"/>
        <item m="1" x="964"/>
        <item m="1" x="2745"/>
        <item m="1" x="4914"/>
        <item m="1" x="3590"/>
        <item m="1" x="4353"/>
        <item m="1" x="228"/>
        <item m="1" x="1148"/>
        <item m="1" x="410"/>
        <item m="1" x="165"/>
        <item m="1" x="4670"/>
        <item m="1" x="1606"/>
        <item m="1" x="5819"/>
        <item m="1" x="4110"/>
        <item m="1" x="177"/>
        <item m="1" x="2935"/>
        <item m="1" x="1147"/>
        <item m="1" x="5574"/>
        <item m="1" x="3372"/>
        <item m="1" x="1910"/>
        <item m="1" x="4485"/>
        <item m="1" x="5802"/>
        <item m="1" x="656"/>
        <item m="1" x="2058"/>
        <item m="1" x="580"/>
        <item m="1" x="2057"/>
        <item m="1" x="3158"/>
        <item m="1" x="4276"/>
        <item m="1" x="1876"/>
        <item m="1" x="4406"/>
        <item m="1" x="4555"/>
        <item m="1" x="4343"/>
        <item m="1" x="5599"/>
        <item m="1" x="3777"/>
        <item m="1" x="4337"/>
        <item m="1" x="4913"/>
        <item m="1" x="4092"/>
        <item m="1" x="3880"/>
        <item m="1" x="1015"/>
        <item m="1" x="3618"/>
        <item m="1" x="896"/>
        <item m="1" x="3104"/>
        <item m="1" x="3381"/>
        <item m="1" x="5688"/>
        <item m="1" x="5705"/>
        <item m="1" x="592"/>
        <item m="1" x="3730"/>
        <item m="1" x="5602"/>
        <item m="1" x="944"/>
        <item m="1" x="3767"/>
        <item m="1" x="5080"/>
        <item m="1" x="5782"/>
        <item m="1" x="1672"/>
        <item m="1" x="988"/>
        <item m="1" x="5174"/>
        <item m="1" x="977"/>
        <item m="1" x="5894"/>
        <item m="1" x="3601"/>
        <item m="1" x="5896"/>
        <item m="1" x="4372"/>
        <item m="1" x="4667"/>
        <item m="1" x="3695"/>
        <item m="1" x="5809"/>
        <item m="1" x="5893"/>
        <item m="1" x="204"/>
        <item m="1" x="3756"/>
        <item m="1" x="711"/>
        <item m="1" x="685"/>
        <item m="1" x="1860"/>
        <item m="1" x="4369"/>
        <item m="1" x="3714"/>
        <item m="1" x="3841"/>
        <item m="1" x="770"/>
        <item m="1" x="2900"/>
        <item m="1" x="3614"/>
        <item m="1" x="5897"/>
        <item m="1" x="337"/>
        <item m="1" x="4301"/>
        <item m="1" x="4084"/>
        <item m="1" x="403"/>
        <item m="1" x="3875"/>
        <item m="1" x="1514"/>
        <item m="1" x="1979"/>
        <item m="1" x="4463"/>
        <item m="1" x="5406"/>
        <item m="1" x="775"/>
        <item m="1" x="2891"/>
        <item m="1" x="4231"/>
        <item m="1" x="845"/>
        <item m="1" x="1943"/>
        <item m="1" x="2630"/>
        <item m="1" x="3235"/>
        <item m="1" x="3595"/>
        <item m="1" x="728"/>
        <item m="1" x="5404"/>
        <item m="1" x="1961"/>
        <item m="1" x="5138"/>
        <item m="1" x="1566"/>
        <item m="1" x="3435"/>
        <item m="1" x="1528"/>
        <item m="1" x="2807"/>
        <item m="1" x="487"/>
        <item m="1" x="761"/>
        <item m="1" x="4545"/>
        <item m="1" x="3690"/>
        <item m="1" x="3648"/>
        <item m="1" x="5278"/>
        <item m="1" x="2920"/>
        <item m="1" x="4917"/>
        <item m="1" x="2297"/>
        <item m="1" x="764"/>
        <item m="1" x="4017"/>
        <item m="1" x="2485"/>
        <item m="1" x="3126"/>
        <item m="1" x="4973"/>
        <item m="1" x="3167"/>
        <item m="1" x="3131"/>
        <item m="1" x="316"/>
        <item m="1" x="326"/>
        <item m="1" x="5622"/>
        <item m="1" x="1649"/>
        <item m="1" x="3921"/>
        <item m="1" x="4553"/>
        <item m="1" x="837"/>
        <item m="1" x="5899"/>
        <item m="1" x="2311"/>
        <item m="1" x="1553"/>
        <item m="1" x="749"/>
        <item m="1" x="4848"/>
        <item m="1" x="905"/>
        <item m="1" x="3391"/>
        <item m="1" x="2871"/>
        <item m="1" x="5274"/>
        <item m="1" x="1592"/>
        <item m="1" x="5586"/>
        <item m="1" x="1524"/>
        <item m="1" x="4434"/>
        <item m="1" x="571"/>
        <item m="1" x="4320"/>
        <item m="1" x="2109"/>
        <item m="1" x="4723"/>
        <item m="1" x="3916"/>
        <item m="1" x="1858"/>
        <item m="1" x="509"/>
        <item m="1" x="4616"/>
        <item m="1" x="5166"/>
        <item m="1" x="5460"/>
        <item m="1" x="4690"/>
        <item m="1" x="4281"/>
        <item m="1" x="5715"/>
        <item m="1" x="4750"/>
        <item m="1" x="2857"/>
        <item m="1" x="4862"/>
        <item m="1" x="5246"/>
        <item m="1" x="5171"/>
        <item m="1" x="5588"/>
        <item m="1" x="4562"/>
        <item m="1" x="3934"/>
        <item m="1" x="3329"/>
        <item m="1" x="5431"/>
        <item m="1" x="407"/>
        <item m="1" x="5844"/>
        <item m="1" x="2860"/>
        <item m="1" x="5348"/>
        <item m="1" x="5680"/>
        <item m="1" x="1188"/>
        <item m="1" x="5748"/>
        <item m="1" x="987"/>
        <item m="1" x="1232"/>
        <item m="1" x="406"/>
        <item m="1" x="5396"/>
        <item m="1" x="4791"/>
        <item m="1" x="2815"/>
        <item m="1" x="677"/>
        <item m="1" x="1391"/>
        <item m="1" x="1296"/>
        <item m="1" x="1203"/>
        <item m="1" x="3539"/>
        <item m="1" x="1087"/>
        <item m="1" x="591"/>
        <item m="1" x="4764"/>
        <item m="1" x="1370"/>
        <item m="1" x="2579"/>
        <item m="1" x="1808"/>
        <item m="1" x="5716"/>
        <item m="1" x="3485"/>
        <item m="1" x="791"/>
        <item m="1" x="4195"/>
        <item m="1" x="1660"/>
        <item m="1" x="5741"/>
        <item m="1" x="673"/>
        <item m="1" x="3044"/>
        <item m="1" x="3466"/>
        <item m="1" x="3028"/>
        <item m="1" x="1440"/>
        <item m="1" x="2085"/>
        <item m="1" x="5419"/>
        <item m="1" x="2450"/>
        <item m="1" x="5339"/>
        <item m="1" x="4236"/>
        <item m="1" x="4466"/>
        <item m="1" x="1158"/>
        <item m="1" x="5508"/>
        <item m="1" x="3427"/>
        <item m="1" x="2915"/>
        <item m="1" x="1866"/>
        <item m="1" x="2308"/>
        <item m="1" x="4385"/>
        <item m="1" x="5619"/>
        <item m="1" x="1243"/>
        <item m="1" x="3995"/>
        <item m="1" x="2825"/>
        <item m="1" x="3863"/>
        <item m="1" x="5211"/>
        <item m="1" x="332"/>
        <item m="1" x="3219"/>
        <item m="1" x="3992"/>
        <item m="1" x="4839"/>
        <item m="1" x="1785"/>
        <item m="1" x="3703"/>
        <item m="1" x="1035"/>
        <item m="1" x="1991"/>
        <item m="1" x="3101"/>
        <item m="1" x="5822"/>
        <item m="1" x="1700"/>
        <item m="1" x="5335"/>
        <item m="1" x="902"/>
        <item m="1" x="886"/>
        <item m="1" x="1062"/>
        <item m="1" x="5703"/>
        <item m="1" x="3778"/>
        <item m="1" x="5252"/>
        <item m="1" x="428"/>
        <item m="1" x="4182"/>
        <item m="1" x="1014"/>
        <item m="1" x="263"/>
        <item m="1" x="3516"/>
        <item m="1" x="5725"/>
        <item m="1" x="1483"/>
        <item m="1" x="4528"/>
        <item m="1" x="1068"/>
        <item m="1" x="1685"/>
        <item m="1" x="5727"/>
        <item m="1" x="4164"/>
        <item m="1" x="5904"/>
        <item m="1" x="3842"/>
        <item m="1" x="5857"/>
        <item m="1" x="2953"/>
        <item m="1" x="197"/>
        <item m="1" x="2349"/>
        <item m="1" x="3410"/>
        <item m="1" x="730"/>
        <item m="1" x="5371"/>
        <item m="1" x="4460"/>
        <item m="1" x="4396"/>
        <item m="1" x="5378"/>
        <item m="1" x="2384"/>
        <item m="1" x="5389"/>
        <item m="1" x="242"/>
        <item m="1" x="2464"/>
        <item m="1" x="4481"/>
        <item m="1" x="1197"/>
        <item m="1" x="4053"/>
        <item m="1" x="1937"/>
        <item m="1" x="616"/>
        <item m="1" x="3783"/>
        <item m="1" x="4943"/>
        <item m="1" x="5679"/>
        <item m="1" x="3681"/>
        <item m="1" x="4981"/>
        <item m="1" x="5512"/>
        <item m="1" x="5302"/>
        <item m="1" x="1481"/>
        <item m="1" x="3320"/>
        <item m="1" x="4411"/>
        <item m="1" x="5758"/>
        <item m="1" x="5785"/>
        <item m="1" x="865"/>
        <item m="1" x="1222"/>
        <item m="1" x="105"/>
        <item m="1" x="1396"/>
        <item m="1" x="3808"/>
        <item m="1" x="5605"/>
        <item m="1" x="1366"/>
        <item m="1" x="5690"/>
        <item m="1" x="3766"/>
        <item m="1" x="4683"/>
        <item m="1" x="5751"/>
        <item m="1" x="4686"/>
        <item m="1" x="737"/>
        <item m="1" x="5271"/>
        <item m="1" x="963"/>
        <item m="1" x="4733"/>
        <item m="1" x="4641"/>
        <item m="1" x="5133"/>
        <item m="1" x="2911"/>
        <item m="1" x="3475"/>
        <item m="1" x="3113"/>
        <item m="1" x="2987"/>
        <item m="1" x="2864"/>
        <item m="1" x="4501"/>
        <item m="1" x="2637"/>
        <item m="1" x="575"/>
        <item m="1" x="2348"/>
        <item m="1" x="3760"/>
        <item m="1" x="2819"/>
        <item m="1" x="4259"/>
        <item m="1" x="5847"/>
        <item m="1" x="1285"/>
        <item m="1" x="4941"/>
        <item m="1" x="5222"/>
        <item m="1" x="4644"/>
        <item m="1" x="2398"/>
        <item m="1" x="1656"/>
        <item m="1" x="836"/>
        <item m="1" x="758"/>
        <item m="1" x="952"/>
        <item m="1" x="5660"/>
        <item m="1" x="4659"/>
        <item m="1" x="3111"/>
        <item m="1" x="5718"/>
        <item m="1" x="4095"/>
        <item m="1" x="1694"/>
        <item m="1" x="623"/>
        <item m="1" x="4290"/>
        <item m="1" x="4064"/>
        <item m="1" x="4639"/>
        <item m="1" x="5003"/>
        <item m="1" x="4647"/>
        <item m="1" x="5475"/>
        <item m="1" x="5848"/>
        <item m="1" x="861"/>
        <item m="1" x="4484"/>
        <item m="1" x="1261"/>
        <item m="1" x="4596"/>
        <item m="1" x="1761"/>
        <item m="1" x="5617"/>
        <item m="1" x="1824"/>
        <item m="1" x="4713"/>
        <item m="1" x="501"/>
        <item m="1" x="5799"/>
        <item m="1" x="782"/>
        <item m="1" x="421"/>
        <item m="1" x="911"/>
        <item m="1" x="919"/>
        <item m="1" x="2898"/>
        <item m="1" x="5628"/>
        <item m="1" x="4429"/>
        <item m="1" x="5527"/>
        <item m="1" x="1395"/>
        <item m="1" x="3893"/>
        <item m="1" x="5620"/>
        <item m="1" x="5010"/>
        <item m="1" x="4027"/>
        <item m="1" x="2696"/>
        <item m="1" x="1186"/>
        <item m="1" x="3245"/>
        <item m="1" x="4227"/>
        <item m="1" x="2203"/>
        <item m="1" x="2555"/>
        <item m="1" x="4921"/>
        <item m="1" x="4752"/>
        <item m="1" x="1546"/>
        <item m="1" x="672"/>
        <item m="1" x="5881"/>
        <item m="1" x="879"/>
        <item m="1" x="871"/>
        <item m="1" x="1889"/>
        <item m="1" x="156"/>
        <item m="1" x="333"/>
        <item m="1" x="1335"/>
        <item m="1" x="5676"/>
        <item m="1" x="4626"/>
        <item m="1" x="5345"/>
        <item m="1" x="5521"/>
        <item m="1" x="2164"/>
        <item m="1" x="3204"/>
        <item m="1" x="1617"/>
        <item m="1" x="4459"/>
        <item m="1" x="3888"/>
        <item m="1" x="2828"/>
        <item m="1" x="2941"/>
        <item m="1" x="1784"/>
        <item m="1" x="5296"/>
        <item m="1" x="5001"/>
        <item m="1" x="199"/>
        <item m="1" x="3172"/>
        <item m="1" x="5230"/>
        <item m="1" x="1651"/>
        <item m="1" x="5693"/>
        <item m="1" x="4153"/>
        <item m="1" x="5756"/>
        <item m="1" x="683"/>
        <item m="1" x="750"/>
        <item m="1" x="3012"/>
        <item m="1" x="574"/>
        <item m="1" x="1948"/>
        <item m="1" x="4427"/>
        <item m="1" x="5334"/>
        <item m="1" x="1823"/>
        <item m="1" x="3011"/>
        <item m="1" x="5651"/>
        <item m="1" x="3901"/>
        <item m="1" x="4105"/>
        <item m="1" x="4747"/>
        <item m="1" x="5781"/>
        <item m="1" x="1241"/>
        <item m="1" x="2118"/>
        <item m="1" x="778"/>
        <item m="1" x="2508"/>
        <item m="1" x="5905"/>
        <item m="1" x="5192"/>
        <item m="1" x="160"/>
        <item m="1" x="2726"/>
        <item m="1" x="979"/>
        <item m="1" x="5730"/>
        <item m="1" x="4549"/>
        <item m="1" x="1588"/>
        <item m="1" x="4585"/>
        <item m="1" x="2429"/>
        <item m="1" x="946"/>
        <item m="1" x="5834"/>
        <item m="1" x="4093"/>
        <item m="1" x="839"/>
        <item m="1" x="4221"/>
        <item m="1" x="621"/>
        <item m="1" x="5576"/>
        <item m="1" x="1661"/>
        <item m="1" x="5784"/>
        <item m="1" x="5290"/>
        <item m="1" x="4238"/>
        <item m="1" x="5056"/>
        <item m="1" x="2839"/>
        <item m="1" x="4915"/>
        <item m="1" x="694"/>
        <item m="1" x="1439"/>
        <item m="1" x="2615"/>
        <item m="1" x="5432"/>
        <item m="1" x="887"/>
        <item m="1" x="654"/>
        <item m="1" x="4684"/>
        <item m="1" x="4461"/>
        <item m="1" x="4800"/>
        <item m="1" x="976"/>
        <item m="1" x="2548"/>
        <item m="1" x="4136"/>
        <item m="1" x="3039"/>
        <item m="1" x="5094"/>
        <item m="1" x="5193"/>
        <item m="1" x="4118"/>
        <item m="1" x="5119"/>
        <item m="1" x="3494"/>
        <item m="1" x="1441"/>
        <item m="1" x="1686"/>
        <item m="1" x="1084"/>
        <item m="1" x="3473"/>
        <item m="1" x="1233"/>
        <item m="1" x="4793"/>
        <item m="1" x="3535"/>
        <item m="1" x="4359"/>
        <item m="1" x="3925"/>
        <item m="1" x="5818"/>
        <item m="1" x="3761"/>
        <item m="1" x="4751"/>
        <item m="1" x="5435"/>
        <item m="1" x="832"/>
        <item m="1" x="3908"/>
        <item m="1" x="5657"/>
        <item m="1" x="1745"/>
        <item m="1" x="3822"/>
        <item m="1" x="3859"/>
        <item m="1" x="5840"/>
        <item m="1" x="1376"/>
        <item m="1" x="5415"/>
        <item m="1" x="870"/>
        <item m="1" x="4261"/>
        <item m="1" x="1302"/>
        <item m="1" x="2672"/>
        <item m="1" x="4502"/>
        <item m="1" x="2328"/>
        <item m="1" x="493"/>
        <item m="1" x="1787"/>
        <item m="1" x="5762"/>
        <item m="1" x="5835"/>
        <item m="1" x="1380"/>
        <item m="1" x="3489"/>
        <item m="1" x="1363"/>
        <item m="1" x="792"/>
        <item m="1" x="5239"/>
        <item m="1" x="4622"/>
        <item m="1" x="4949"/>
        <item m="1" x="262"/>
        <item m="1" x="4912"/>
        <item m="1" x="1080"/>
        <item m="1" x="1187"/>
        <item m="1" x="2268"/>
        <item m="1" x="4838"/>
        <item m="1" x="1151"/>
        <item m="1" x="2933"/>
        <item m="1" x="5890"/>
        <item m="1" x="5234"/>
        <item m="1" x="4478"/>
        <item m="1" x="5558"/>
        <item m="1" x="2790"/>
        <item m="1" x="1229"/>
        <item m="1" x="675"/>
        <item m="1" x="3691"/>
        <item m="1" x="757"/>
        <item m="1" x="4861"/>
        <item m="1" x="1522"/>
        <item m="1" x="1803"/>
        <item m="1" x="5350"/>
        <item m="1" x="3109"/>
        <item m="1" x="1990"/>
        <item m="1" x="498"/>
        <item m="1" x="553"/>
        <item m="1" x="4969"/>
        <item m="1" x="433"/>
        <item m="1" x="5626"/>
        <item m="1" x="5779"/>
        <item m="1" x="3123"/>
        <item m="1" x="1154"/>
        <item m="1" x="1048"/>
        <item m="1" x="4693"/>
        <item m="1" x="2251"/>
        <item m="1" x="2766"/>
        <item m="1" x="4172"/>
        <item m="1" x="3528"/>
        <item m="1" x="5489"/>
        <item m="1" x="1184"/>
        <item m="1" x="5183"/>
        <item m="1" x="389"/>
        <item m="1" x="5075"/>
        <item m="1" x="5332"/>
        <item m="1" x="4899"/>
        <item m="1" x="5037"/>
        <item m="1" x="959"/>
        <item m="1" x="2826"/>
        <item m="1" x="4220"/>
        <item m="1" x="3683"/>
        <item x="76"/>
        <item m="1" x="4335"/>
        <item m="1" x="268"/>
        <item m="1" x="686"/>
        <item m="1" x="4927"/>
        <item m="1" x="2428"/>
        <item m="1" x="4457"/>
        <item m="1" x="1645"/>
        <item m="1" x="5577"/>
        <item m="1" x="1509"/>
        <item m="1" x="2240"/>
        <item m="1" x="1538"/>
        <item m="1" x="4898"/>
        <item m="1" x="994"/>
        <item m="1" x="479"/>
        <item m="1" x="241"/>
        <item m="1" x="1684"/>
        <item m="1" x="2703"/>
        <item m="1" x="5826"/>
        <item m="1" x="1945"/>
        <item m="1" x="275"/>
        <item m="1" x="1027"/>
        <item m="1" x="3537"/>
        <item m="1" x="5798"/>
        <item m="1" x="584"/>
        <item m="1" x="5833"/>
        <item m="1" x="1369"/>
        <item m="1" x="5855"/>
        <item m="1" x="5783"/>
        <item m="1" x="1901"/>
        <item m="1" x="4500"/>
        <item m="1" x="4488"/>
        <item m="1" x="5330"/>
        <item m="1" x="5556"/>
        <item m="1" x="1786"/>
        <item m="1" x="3149"/>
        <item x="102"/>
        <item m="1" x="975"/>
        <item m="1" x="279"/>
        <item m="1" x="4820"/>
        <item m="1" x="4849"/>
        <item m="1" x="4612"/>
        <item m="1" x="3097"/>
        <item m="1" x="4894"/>
        <item m="1" x="2120"/>
        <item m="1" x="4313"/>
        <item m="1" x="3868"/>
        <item m="1" x="3009"/>
        <item m="1" x="1442"/>
        <item m="1" x="3556"/>
        <item m="1" x="3872"/>
        <item m="1" x="3768"/>
        <item m="1" x="3722"/>
        <item m="1" x="3216"/>
        <item m="1" x="5731"/>
        <item m="1" x="4869"/>
        <item m="1" x="2576"/>
        <item m="1" x="4123"/>
        <item m="1" x="630"/>
        <item m="1" x="1699"/>
        <item m="1" x="3264"/>
        <item m="1" x="5209"/>
        <item m="1" x="5375"/>
        <item m="1" x="3036"/>
        <item m="1" x="2754"/>
        <item m="1" x="1263"/>
        <item m="1" x="3902"/>
        <item m="1" x="3818"/>
        <item m="1" x="4099"/>
        <item m="1" x="5465"/>
        <item m="1" x="5149"/>
        <item m="1" x="4289"/>
        <item m="1" x="5285"/>
        <item m="1" x="5692"/>
        <item m="1" x="2534"/>
        <item m="1" x="3759"/>
        <item m="1" x="5870"/>
        <item m="1" x="548"/>
        <item m="1" x="5182"/>
        <item m="1" x="5494"/>
        <item m="1" x="1349"/>
        <item m="1" x="4462"/>
        <item m="1" x="907"/>
        <item m="1" x="3161"/>
        <item m="1" x="5275"/>
        <item m="1" x="833"/>
        <item m="1" x="3377"/>
        <item m="1" x="5294"/>
        <item m="1" x="3166"/>
        <item m="1" x="3754"/>
        <item m="1" x="1145"/>
        <item m="1" x="5102"/>
        <item m="1" x="4948"/>
        <item m="1" x="3820"/>
        <item m="1" x="674"/>
        <item m="1" x="4692"/>
        <item m="1" x="5846"/>
        <item m="1" x="967"/>
        <item x="80"/>
        <item m="1" x="5176"/>
        <item m="1" x="2327"/>
        <item m="1" x="480"/>
        <item m="1" x="3086"/>
        <item m="1" x="4797"/>
        <item m="1" x="5659"/>
        <item m="1" x="3813"/>
        <item m="1" x="5502"/>
        <item m="1" x="4438"/>
        <item m="1" x="947"/>
        <item m="1" x="2606"/>
        <item m="1" x="4802"/>
        <item m="1" x="5154"/>
        <item m="1" x="379"/>
        <item m="1" x="2403"/>
        <item m="1" x="491"/>
        <item m="1" x="2480"/>
        <item m="1" x="4253"/>
        <item m="1" x="4875"/>
        <item m="1" x="650"/>
        <item m="1" x="3898"/>
        <item m="1" x="2594"/>
        <item m="1" x="5463"/>
        <item m="1" x="914"/>
        <item m="1" x="5029"/>
        <item m="1" x="1506"/>
        <item m="1" x="1836"/>
        <item m="1" x="2043"/>
        <item m="1" x="2835"/>
        <item m="1" x="1760"/>
        <item m="1" x="3633"/>
        <item m="1" x="4534"/>
        <item m="1" x="2761"/>
        <item m="1" x="153"/>
        <item m="1" x="502"/>
        <item m="1" x="991"/>
        <item m="1" x="4208"/>
        <item m="1" x="1135"/>
        <item m="1" x="2617"/>
        <item m="1" x="1906"/>
        <item m="1" x="2643"/>
        <item m="1" x="2356"/>
        <item m="1" x="1067"/>
        <item m="1" x="4479"/>
        <item m="1" x="1798"/>
        <item m="1" x="4310"/>
        <item m="1" x="481"/>
        <item m="1" x="5820"/>
        <item m="1" x="1747"/>
        <item m="1" x="4766"/>
        <item m="1" x="843"/>
        <item m="1" x="5505"/>
        <item m="1" x="619"/>
        <item m="1" x="2723"/>
        <item m="1" x="4069"/>
        <item m="1" x="5797"/>
        <item m="1" x="1318"/>
        <item m="1" x="846"/>
        <item m="1" x="4364"/>
        <item m="1" x="1432"/>
        <item m="1" x="1545"/>
        <item m="1" x="1470"/>
        <item m="1" x="1347"/>
        <item m="1" x="4970"/>
        <item m="1" x="4176"/>
        <item m="1" x="4785"/>
        <item m="1" x="746"/>
        <item m="1" x="2298"/>
        <item m="1" x="844"/>
        <item m="1" x="154"/>
        <item m="1" x="3221"/>
        <item m="1" x="5673"/>
        <item m="1" x="4994"/>
        <item m="1" x="387"/>
        <item m="1" x="4163"/>
        <item m="1" x="3642"/>
        <item m="1" x="5780"/>
        <item m="1" x="269"/>
        <item m="1" x="2488"/>
        <item m="1" x="3941"/>
        <item m="1" x="5268"/>
        <item m="1" x="1264"/>
        <item m="1" x="1050"/>
        <item m="1" x="5091"/>
        <item m="1" x="1643"/>
        <item m="1" x="3817"/>
        <item m="1" x="4982"/>
        <item m="1" x="4658"/>
        <item m="1" x="4008"/>
        <item m="1" x="376"/>
        <item m="1" x="4559"/>
        <item m="1" x="2969"/>
        <item m="1" x="938"/>
        <item m="1" x="1052"/>
        <item m="1" x="475"/>
        <item m="1" x="2676"/>
        <item m="1" x="4645"/>
        <item m="1" x="1495"/>
        <item m="1" x="5509"/>
        <item m="1" x="1400"/>
        <item m="1" x="3904"/>
        <item m="1" x="4109"/>
        <item m="1" x="4090"/>
        <item m="1" x="3922"/>
        <item m="1" x="4029"/>
        <item m="1" x="4675"/>
        <item m="1" x="3895"/>
        <item m="1" x="5514"/>
        <item m="1" x="2483"/>
        <item m="1" x="3658"/>
        <item m="1" x="5210"/>
        <item m="1" x="2053"/>
        <item m="1" x="5014"/>
        <item m="1" x="960"/>
        <item m="1" x="3693"/>
        <item m="1" x="2985"/>
        <item m="1" x="5886"/>
        <item m="1" x="3425"/>
        <item m="1" x="3609"/>
        <item m="1" x="2570"/>
        <item m="1" x="4741"/>
        <item m="1" x="2402"/>
        <item m="1" x="5728"/>
        <item m="1" x="2506"/>
        <item m="1" x="264"/>
        <item m="1" x="3490"/>
        <item m="1" x="1872"/>
        <item m="1" x="3666"/>
        <item m="1" x="4184"/>
        <item m="1" x="3788"/>
        <item m="1" x="3812"/>
        <item m="1" x="4405"/>
        <item m="1" x="2462"/>
        <item m="1" x="5128"/>
        <item m="1" x="998"/>
        <item m="1" x="1933"/>
        <item m="1" x="4201"/>
        <item m="1" x="3375"/>
        <item m="1" x="4997"/>
        <item m="1" x="2252"/>
        <item m="1" x="4557"/>
        <item m="1" x="5810"/>
        <item m="1" x="3547"/>
        <item m="1" x="1570"/>
        <item m="1" x="5024"/>
        <item m="1" x="3871"/>
        <item m="1" x="2439"/>
        <item m="1" x="1298"/>
        <item m="1" x="2537"/>
        <item m="1" x="5226"/>
        <item m="1" x="2482"/>
        <item m="1" x="5327"/>
        <item m="1" x="5570"/>
        <item m="1" x="1433"/>
        <item m="1" x="2361"/>
        <item m="1" x="5877"/>
        <item m="1" x="5493"/>
        <item m="1" x="2752"/>
        <item m="1" x="3165"/>
        <item m="1" x="900"/>
        <item m="1" x="850"/>
        <item m="1" x="5477"/>
        <item m="1" x="948"/>
        <item m="1" x="4871"/>
        <item m="1" x="5591"/>
        <item m="1" x="3450"/>
        <item m="1" x="644"/>
        <item m="1" x="1496"/>
        <item m="1" x="2603"/>
        <item m="1" x="617"/>
        <item m="1" x="2616"/>
        <item m="1" x="5646"/>
        <item m="1" x="4022"/>
        <item m="1" x="4216"/>
        <item m="1" x="1756"/>
        <item m="1" x="4746"/>
        <item m="1" x="908"/>
        <item m="1" x="4100"/>
        <item m="1" x="4171"/>
        <item m="1" x="3745"/>
        <item m="1" x="1657"/>
        <item m="1" x="4228"/>
        <item m="1" x="4024"/>
        <item m="1" x="5035"/>
        <item m="1" x="834"/>
        <item m="1" x="2802"/>
        <item m="1" x="5395"/>
        <item m="1" x="1300"/>
        <item m="1" x="533"/>
        <item m="1" x="5485"/>
        <item m="1" x="1377"/>
        <item m="1" x="4851"/>
        <item m="1" x="2117"/>
        <item m="1" x="2675"/>
        <item m="1" x="5333"/>
        <item m="1" x="1801"/>
        <item m="1" x="1834"/>
        <item m="1" x="2663"/>
        <item m="1" x="4414"/>
        <item m="1" x="1851"/>
        <item m="1" x="5761"/>
        <item m="1" x="5412"/>
        <item m="1" x="3883"/>
        <item m="1" x="5788"/>
        <item m="1" x="5427"/>
        <item m="1" x="3103"/>
        <item m="1" x="3314"/>
        <item m="1" x="1191"/>
        <item m="1" x="3033"/>
        <item m="1" x="1616"/>
        <item m="1" x="4513"/>
        <item m="1" x="5135"/>
        <item m="1" x="5295"/>
        <item m="1" x="1160"/>
        <item m="1" x="423"/>
        <item m="1" x="2445"/>
        <item m="1" x="5483"/>
        <item m="1" x="2632"/>
        <item m="1" x="2042"/>
        <item m="1" x="5012"/>
        <item m="1" x="4432"/>
        <item m="1" x="5733"/>
        <item m="1" x="1916"/>
        <item m="1" x="3105"/>
        <item m="1" x="961"/>
        <item m="1" x="4071"/>
        <item m="1" x="838"/>
        <item m="1" x="5411"/>
        <item m="1" x="3877"/>
        <item m="1" x="5377"/>
        <item m="1" x="1236"/>
        <item m="1" x="921"/>
        <item m="1" x="2633"/>
        <item m="1" x="4608"/>
        <item m="1" x="1521"/>
        <item m="1" x="2153"/>
        <item m="1" x="2006"/>
        <item m="1" x="660"/>
        <item m="1" x="4244"/>
        <item m="1" x="5011"/>
        <item m="1" x="4543"/>
        <item m="1" x="3748"/>
        <item m="1" x="4014"/>
        <item m="1" x="2344"/>
        <item m="1" x="5582"/>
        <item m="1" x="5426"/>
        <item m="1" x="4262"/>
        <item m="1" x="2397"/>
        <item m="1" x="5842"/>
        <item m="1" x="1723"/>
        <item m="1" x="2968"/>
        <item m="1" x="2008"/>
        <item m="1" x="949"/>
        <item m="1" x="3234"/>
        <item m="1" x="4447"/>
        <item m="1" x="4083"/>
        <item m="1" x="2110"/>
        <item m="1" x="500"/>
        <item m="1" x="4799"/>
        <item m="1" x="1086"/>
        <item m="1" x="2664"/>
        <item m="1" x="3839"/>
        <item m="1" x="5699"/>
        <item m="1" x="5698"/>
        <item m="1" x="3929"/>
        <item m="1" x="2727"/>
        <item m="1" x="767"/>
        <item m="1" x="4046"/>
        <item m="1" x="1724"/>
        <item m="1" x="5592"/>
        <item m="1" x="5442"/>
        <item m="1" x="2982"/>
        <item m="1" x="4445"/>
        <item m="1" x="2950"/>
        <item m="1" x="3075"/>
        <item m="1" x="2446"/>
        <item m="1" x="1118"/>
        <item m="1" x="5841"/>
        <item m="1" x="1811"/>
        <item m="1" x="1312"/>
        <item m="1" x="4926"/>
        <item m="1" x="1255"/>
        <item m="1" x="3629"/>
        <item m="1" x="4444"/>
        <item m="1" x="4213"/>
        <item m="1" x="5059"/>
        <item m="1" x="3786"/>
        <item m="1" x="1245"/>
        <item m="1" x="5455"/>
        <item m="1" x="1589"/>
        <item m="1" x="2601"/>
        <item m="1" x="4047"/>
        <item m="1" x="3227"/>
        <item m="1" x="2573"/>
        <item m="1" x="4267"/>
        <item m="1" x="5453"/>
        <item m="1" x="1418"/>
        <item m="1" x="3137"/>
        <item m="1" x="5754"/>
        <item m="1" x="2245"/>
        <item m="1" x="4573"/>
        <item m="1" x="3386"/>
        <item m="1" x="3776"/>
        <item m="1" x="3196"/>
        <item m="1" x="5186"/>
        <item m="1" x="3785"/>
        <item m="1" x="5159"/>
        <item m="1" x="1156"/>
        <item m="1" x="3222"/>
        <item m="1" x="1542"/>
        <item m="1" x="3552"/>
        <item m="1" x="5607"/>
        <item m="1" x="4317"/>
        <item m="1" x="3187"/>
        <item m="1" x="5662"/>
        <item m="1" x="2158"/>
        <item m="1" x="3814"/>
        <item m="1" x="1313"/>
        <item m="1" x="4413"/>
        <item m="1" x="4376"/>
        <item m="1" x="4088"/>
        <item m="1" x="1419"/>
        <item m="1" x="1404"/>
        <item m="1" x="3228"/>
        <item m="1" x="3514"/>
        <item m="1" x="652"/>
        <item m="1" x="294"/>
        <item m="1" x="1155"/>
        <item m="1" x="2781"/>
        <item m="1" x="5879"/>
        <item m="1" x="4210"/>
        <item m="1" x="4162"/>
        <item m="1" x="4363"/>
        <item m="1" x="1137"/>
        <item m="1" x="1249"/>
        <item m="1" x="3266"/>
        <item m="1" x="1479"/>
        <item m="1" x="649"/>
        <item m="1" x="4581"/>
        <item m="1" x="1405"/>
        <item m="1" x="2834"/>
        <item m="1" x="225"/>
        <item m="1" x="1379"/>
        <item m="1" x="3669"/>
        <item m="1" x="1748"/>
        <item m="1" x="2503"/>
        <item m="1" x="2636"/>
        <item m="1" x="3465"/>
        <item m="1" x="3530"/>
        <item m="1" x="1467"/>
        <item m="1" x="3876"/>
        <item m="1" x="4480"/>
        <item m="1" x="4169"/>
        <item m="1" x="5641"/>
        <item m="1" x="2640"/>
        <item m="1" x="3824"/>
        <item m="1" x="1190"/>
        <item m="1" x="4807"/>
        <item m="1" x="1039"/>
        <item m="1" x="5153"/>
        <item m="1" x="1240"/>
        <item m="1" x="1436"/>
        <item m="1" x="1305"/>
        <item m="1" x="150"/>
        <item m="1" x="5668"/>
        <item m="1" x="3755"/>
        <item m="1" x="5466"/>
        <item m="1" x="653"/>
        <item m="1" x="1689"/>
        <item m="1" x="2009"/>
        <item m="1" x="4211"/>
        <item m="1" x="3270"/>
        <item m="1" x="2299"/>
        <item m="1" x="4234"/>
        <item m="1" x="5742"/>
        <item m="1" x="3454"/>
        <item m="1" x="3909"/>
        <item m="1" x="3711"/>
        <item m="1" x="1437"/>
        <item m="1" x="1543"/>
        <item m="1" x="5724"/>
        <item m="1" x="4117"/>
        <item m="1" x="3233"/>
        <item m="1" x="5585"/>
        <item m="1" x="641"/>
        <item m="1" x="826"/>
        <item m="1" x="1003"/>
        <item m="1" x="1162"/>
        <item m="1" x="790"/>
        <item m="1" x="1430"/>
        <item m="1" x="1603"/>
        <item m="1" x="4489"/>
        <item m="1" x="5584"/>
        <item m="1" x="1036"/>
        <item m="1" x="5671"/>
        <item m="1" x="1272"/>
        <item m="1" x="1056"/>
        <item m="1" x="4531"/>
        <item m="1" x="855"/>
        <item m="1" x="3185"/>
        <item m="1" x="4206"/>
        <item m="1" x="3229"/>
        <item m="1" x="5888"/>
        <item m="1" x="288"/>
        <item m="1" x="5305"/>
        <item m="1" x="966"/>
        <item m="1" x="5270"/>
        <item m="1" x="3807"/>
        <item m="1" x="2487"/>
        <item m="1" x="1493"/>
        <item m="1" x="1809"/>
        <item m="1" x="4857"/>
        <item m="1" x="2662"/>
        <item m="1" x="4685"/>
        <item m="1" x="4767"/>
        <item m="1" x="5866"/>
        <item m="1" x="4134"/>
        <item m="1" x="1346"/>
        <item m="1" x="5499"/>
        <item m="1" x="924"/>
        <item m="1" x="1780"/>
        <item m="1" x="3889"/>
        <item m="1" x="2914"/>
        <item m="1" x="4687"/>
        <item m="1" x="2614"/>
        <item m="1" x="2629"/>
        <item m="1" x="5117"/>
        <item m="1" x="4360"/>
        <item m="1" x="4753"/>
        <item m="1" x="4844"/>
        <item m="1" x="5224"/>
        <item m="1" x="5549"/>
        <item m="1" x="5511"/>
        <item m="1" x="1006"/>
        <item m="1" x="2345"/>
        <item m="1" x="3667"/>
        <item m="1" x="1417"/>
        <item m="1" x="738"/>
        <item m="1" x="4305"/>
        <item m="1" x="5707"/>
        <item m="1" x="5766"/>
        <item m="1" x="2363"/>
        <item m="1" x="4673"/>
        <item m="1" x="1038"/>
        <item m="1" x="4605"/>
        <item m="1" x="3682"/>
        <item m="1" x="4246"/>
        <item m="1" x="3887"/>
        <item m="1" x="4387"/>
        <item m="1" x="2215"/>
        <item m="1" x="2121"/>
        <item m="1" x="4694"/>
        <item m="1" x="4837"/>
        <item m="1" x="1069"/>
        <item m="1" x="1403"/>
        <item m="1" x="4648"/>
        <item m="1" x="2509"/>
        <item m="1" x="5504"/>
        <item m="1" x="1030"/>
        <item m="1" x="913"/>
        <item m="1" x="5696"/>
        <item m="1" x="3715"/>
        <item m="1" x="830"/>
        <item m="1" x="3804"/>
        <item m="1" x="972"/>
        <item m="1" x="4617"/>
        <item m="1" x="1919"/>
        <item m="1" x="1314"/>
        <item m="1" x="301"/>
        <item m="1" x="4256"/>
        <item m="1" x="5397"/>
        <item m="1" x="4824"/>
        <item m="1" x="1541"/>
        <item m="1" x="1620"/>
        <item m="1" x="3128"/>
        <item m="1" x="3724"/>
        <item m="1" x="5276"/>
        <item m="1" x="4224"/>
        <item m="1" x="5488"/>
        <item m="1" x="2803"/>
        <item m="1" x="4371"/>
        <item m="1" x="5479"/>
        <item m="1" x="736"/>
        <item m="1" x="1615"/>
        <item m="1" x="1435"/>
        <item m="1" x="2239"/>
        <item m="1" x="4319"/>
        <item m="1" x="1714"/>
        <item m="1" x="5700"/>
        <item m="1" x="5711"/>
        <item m="1" x="427"/>
        <item m="1" x="2303"/>
        <item m="1" x="4880"/>
        <item m="1" x="4821"/>
        <item m="1" x="5484"/>
        <item m="1" x="5740"/>
        <item m="1" x="3866"/>
        <item m="1" x="1650"/>
        <item m="1" x="1630"/>
        <item m="1" x="5267"/>
        <item m="1" x="5506"/>
        <item m="1" x="1702"/>
        <item m="1" x="4350"/>
        <item m="1" x="869"/>
        <item m="1" x="3718"/>
        <item m="1" x="4270"/>
        <item m="1" x="4402"/>
        <item m="1" x="5487"/>
        <item m="1" x="725"/>
        <item m="1" x="5808"/>
        <item m="1" x="3496"/>
        <item m="1" x="1693"/>
        <item m="1" x="932"/>
        <item m="1" x="1055"/>
        <item m="1" x="5079"/>
        <item m="1" x="777"/>
        <item m="1" x="5405"/>
        <item m="1" x="2806"/>
        <item m="1" x="5803"/>
        <item m="1" x="404"/>
        <item m="1" x="4604"/>
        <item m="1" x="4465"/>
        <item m="1" x="5828"/>
        <item m="1" x="1920"/>
        <item m="1" x="4874"/>
        <item m="1" x="4579"/>
        <item m="1" x="1788"/>
        <item m="1" x="4577"/>
        <item m="1" x="5720"/>
        <item m="1" x="4922"/>
        <item m="1" x="4925"/>
        <item m="1" x="5118"/>
        <item m="1" x="4907"/>
        <item m="1" x="3905"/>
        <item m="1" x="1469"/>
        <item m="1" x="3680"/>
        <item m="1" x="3668"/>
        <item m="1" x="5264"/>
        <item m="1" x="1944"/>
        <item m="1" x="1915"/>
        <item m="1" x="1505"/>
        <item m="1" x="2817"/>
        <item m="1" x="4574"/>
        <item m="1" x="1838"/>
        <item m="1" x="1595"/>
        <item m="1" x="2936"/>
        <item m="1" x="4593"/>
        <item m="1" x="1790"/>
        <item m="1" x="4794"/>
        <item m="1" x="4532"/>
        <item m="1" x="1789"/>
        <item m="1" x="1904"/>
        <item m="1" x="1837"/>
        <item m="1" x="4312"/>
        <item m="1" x="2389"/>
        <item m="1" x="4207"/>
        <item x="10"/>
        <item x="0"/>
        <item x="2"/>
        <item x="3"/>
        <item x="5"/>
        <item x="6"/>
        <item x="7"/>
        <item x="8"/>
        <item x="12"/>
        <item x="13"/>
        <item x="16"/>
        <item x="19"/>
        <item x="20"/>
        <item x="21"/>
        <item x="22"/>
        <item x="23"/>
        <item x="24"/>
        <item x="27"/>
        <item x="31"/>
        <item x="32"/>
        <item x="34"/>
        <item x="35"/>
        <item x="36"/>
        <item x="37"/>
        <item x="49"/>
        <item x="53"/>
        <item x="54"/>
        <item x="56"/>
        <item x="60"/>
        <item x="62"/>
        <item x="63"/>
        <item x="65"/>
        <item x="66"/>
        <item x="69"/>
        <item x="71"/>
        <item x="72"/>
        <item x="73"/>
        <item x="74"/>
        <item x="75"/>
        <item x="82"/>
        <item x="83"/>
        <item x="84"/>
        <item x="86"/>
        <item x="99"/>
        <item x="100"/>
        <item x="103"/>
        <item t="default"/>
      </items>
    </pivotField>
    <pivotField compact="0" outline="0" subtotalTop="0" showAll="0" includeNewItemsInFilter="1"/>
  </pivotFields>
  <rowFields count="2">
    <field x="10"/>
    <field x="11"/>
  </rowFields>
  <rowItems count="59">
    <i>
      <x/>
      <x v="16"/>
    </i>
    <i>
      <x v="1"/>
      <x v="16"/>
    </i>
    <i>
      <x v="2"/>
      <x v="16"/>
    </i>
    <i>
      <x v="3"/>
      <x v="23"/>
    </i>
    <i r="1">
      <x v="97"/>
    </i>
    <i r="1">
      <x v="115"/>
    </i>
    <i r="1">
      <x v="195"/>
    </i>
    <i r="1">
      <x v="200"/>
    </i>
    <i r="1">
      <x v="234"/>
    </i>
    <i>
      <x v="4"/>
      <x v="5"/>
    </i>
    <i>
      <x v="5"/>
      <x v="200"/>
    </i>
    <i>
      <x v="6"/>
      <x v="12"/>
    </i>
    <i r="1">
      <x v="23"/>
    </i>
    <i r="1">
      <x v="29"/>
    </i>
    <i r="1">
      <x v="63"/>
    </i>
    <i r="1">
      <x v="91"/>
    </i>
    <i r="1">
      <x v="114"/>
    </i>
    <i r="1">
      <x v="115"/>
    </i>
    <i>
      <x v="7"/>
      <x v="5"/>
    </i>
    <i>
      <x v="9"/>
      <x v="52"/>
    </i>
    <i r="1">
      <x v="200"/>
    </i>
    <i>
      <x v="11"/>
      <x v="13"/>
    </i>
    <i r="1">
      <x v="114"/>
    </i>
    <i r="1">
      <x v="116"/>
    </i>
    <i>
      <x v="13"/>
    </i>
    <i>
      <x v="14"/>
      <x v="23"/>
    </i>
    <i r="1">
      <x v="91"/>
    </i>
    <i r="1">
      <x v="114"/>
    </i>
    <i r="1">
      <x v="207"/>
    </i>
    <i>
      <x v="15"/>
      <x v="12"/>
    </i>
    <i r="1">
      <x v="16"/>
    </i>
    <i>
      <x v="16"/>
      <x v="5"/>
    </i>
    <i r="1">
      <x v="12"/>
    </i>
    <i r="1">
      <x v="16"/>
    </i>
    <i>
      <x v="17"/>
      <x v="5"/>
    </i>
    <i>
      <x v="18"/>
      <x v="29"/>
    </i>
    <i r="1">
      <x v="115"/>
    </i>
    <i>
      <x v="19"/>
      <x v="23"/>
    </i>
    <i r="1">
      <x v="63"/>
    </i>
    <i>
      <x v="21"/>
      <x v="13"/>
    </i>
    <i r="1">
      <x v="23"/>
    </i>
    <i>
      <x v="24"/>
      <x v="63"/>
    </i>
    <i>
      <x v="25"/>
      <x v="63"/>
    </i>
    <i>
      <x v="26"/>
      <x v="52"/>
    </i>
    <i>
      <x v="27"/>
      <x v="12"/>
    </i>
    <i>
      <x v="28"/>
      <x v="52"/>
    </i>
    <i>
      <x v="29"/>
      <x v="52"/>
    </i>
    <i>
      <x v="30"/>
      <x v="24"/>
    </i>
    <i r="1">
      <x v="115"/>
    </i>
    <i>
      <x v="31"/>
      <x v="12"/>
    </i>
    <i r="1">
      <x v="23"/>
    </i>
    <i r="1">
      <x v="29"/>
    </i>
    <i r="1">
      <x v="49"/>
    </i>
    <i r="1">
      <x v="79"/>
    </i>
    <i r="1">
      <x v="114"/>
    </i>
    <i>
      <x v="32"/>
      <x v="79"/>
    </i>
    <i>
      <x v="33"/>
      <x v="23"/>
    </i>
    <i>
      <x v="34"/>
      <x v="12"/>
    </i>
    <i t="grand">
      <x/>
    </i>
  </rowItems>
  <colItems count="1">
    <i/>
  </colItems>
  <dataFields count="1">
    <dataField name="求和项:理论重量/24小时" fld="30" baseField="0" baseItem="0" numFmtId="182"/>
  </dataField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数据透视表5" cacheId="0" dataOnRows="1" autoFormatId="1" applyNumberFormats="0" applyBorderFormats="0" applyFontFormats="0" applyPatternFormats="0" applyAlignmentFormats="0" applyWidthHeightFormats="1" dataCaption="数据" updatedVersion="5" createdVersion="1" useAutoFormatting="1" indent="0" compactData="0" gridDropZones="1" showDrill="0">
  <location ref="A1:E98" firstHeaderRow="2" firstDataRow="2" firstDataCol="4"/>
  <pivotFields count="32">
    <pivotField axis="axisRow" compact="0" defaultSubtotal="0" outline="0" subtotalTop="0" showAll="0" includeNewItemsInFilter="1">
      <items count="197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130"/>
        <item m="1" x="194"/>
        <item m="1" x="189"/>
        <item m="1" x="184"/>
        <item m="1" x="179"/>
        <item m="1" x="174"/>
        <item m="1" x="169"/>
        <item m="1" x="166"/>
        <item m="1" x="163"/>
        <item m="1" x="160"/>
        <item m="1" x="156"/>
        <item m="1" x="153"/>
        <item m="1" x="150"/>
        <item m="1" x="147"/>
        <item m="1" x="144"/>
        <item m="1" x="141"/>
        <item m="1" x="138"/>
        <item m="1" x="135"/>
        <item m="1" x="132"/>
        <item m="1" x="129"/>
        <item m="1" x="127"/>
        <item m="1" x="124"/>
        <item m="1" x="196"/>
        <item m="1" x="193"/>
        <item m="1" x="191"/>
        <item m="1" x="188"/>
        <item m="1" x="186"/>
        <item m="1" x="183"/>
        <item m="1" x="181"/>
        <item m="1" x="178"/>
        <item m="1" x="176"/>
        <item m="1" x="173"/>
        <item m="1" x="171"/>
        <item m="1" x="168"/>
        <item m="1" x="165"/>
        <item m="1" x="162"/>
        <item m="1" x="159"/>
        <item m="1" x="155"/>
        <item m="1" x="152"/>
        <item m="1" x="149"/>
        <item m="1" x="146"/>
        <item m="1" x="143"/>
        <item m="1" x="140"/>
        <item m="1" x="137"/>
        <item m="1" x="134"/>
        <item m="1" x="131"/>
        <item m="1" x="128"/>
        <item m="1" x="126"/>
        <item m="1" x="123"/>
        <item m="1" x="195"/>
        <item m="1" x="192"/>
        <item m="1" x="190"/>
        <item m="1" x="187"/>
        <item m="1" x="185"/>
        <item m="1" x="182"/>
        <item m="1" x="180"/>
        <item m="1" x="177"/>
        <item m="1" x="175"/>
        <item m="1" x="172"/>
        <item m="1" x="170"/>
        <item m="1" x="167"/>
        <item m="1" x="164"/>
        <item m="1" x="161"/>
        <item m="1" x="157"/>
        <item x="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x="2"/>
        <item m="1" x="61"/>
        <item m="1" x="62"/>
        <item x="3"/>
        <item m="1" x="63"/>
        <item m="1" x="64"/>
        <item m="1" x="65"/>
        <item m="1" x="66"/>
        <item m="1" x="67"/>
        <item m="1" x="68"/>
        <item x="4"/>
        <item x="5"/>
        <item m="1" x="69"/>
        <item x="6"/>
        <item x="7"/>
        <item x="8"/>
        <item x="9"/>
        <item x="10"/>
        <item x="11"/>
        <item m="1" x="70"/>
        <item x="12"/>
        <item x="13"/>
        <item x="14"/>
        <item x="15"/>
        <item x="16"/>
        <item x="17"/>
        <item x="18"/>
        <item m="1" x="71"/>
        <item x="19"/>
        <item x="20"/>
        <item x="21"/>
        <item x="22"/>
        <item x="23"/>
        <item x="24"/>
        <item x="25"/>
        <item x="26"/>
        <item x="27"/>
        <item x="28"/>
        <item m="1" x="125"/>
        <item x="29"/>
        <item m="1" x="142"/>
        <item m="1" x="139"/>
        <item m="1" x="136"/>
        <item m="1" x="133"/>
        <item x="30"/>
        <item x="31"/>
        <item m="1" x="72"/>
        <item m="1" x="158"/>
        <item m="1" x="154"/>
        <item m="1" x="151"/>
        <item m="1" x="148"/>
        <item m="1" x="145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x="0"/>
      </items>
    </pivotField>
    <pivotField compact="0" outline="0" subtotalTop="0" showAll="0" includeNewItemsInFilter="1">
      <items count="34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0"/>
        <item x="1"/>
        <item t="default"/>
      </items>
    </pivotField>
    <pivotField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>
      <items count="12">
        <item x="2"/>
        <item x="6"/>
        <item x="1"/>
        <item x="0"/>
        <item x="5"/>
        <item x="4"/>
        <item x="3"/>
        <item x="7"/>
        <item x="9"/>
        <item x="10"/>
        <item x="8"/>
        <item t="default"/>
      </items>
    </pivotField>
    <pivotField axis="axisRow" compact="0" outline="0" subtotalTop="0" showAll="0" includeNewItemsInFilter="1">
      <items count="33">
        <item m="1" x="31"/>
        <item x="28"/>
        <item x="25"/>
        <item x="16"/>
        <item x="27"/>
        <item x="0"/>
        <item x="23"/>
        <item x="13"/>
        <item x="30"/>
        <item x="2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7"/>
        <item x="18"/>
        <item x="19"/>
        <item x="20"/>
        <item x="22"/>
        <item x="24"/>
        <item x="26"/>
        <item x="29"/>
        <item t="default"/>
      </items>
    </pivotField>
    <pivotField compact="0" outline="0" subtotalTop="0" showAll="0" includeNewItemsInFilter="1">
      <items count="18">
        <item x="1"/>
        <item x="2"/>
        <item x="11"/>
        <item x="3"/>
        <item x="0"/>
        <item x="14"/>
        <item x="6"/>
        <item x="9"/>
        <item x="4"/>
        <item x="5"/>
        <item x="10"/>
        <item x="16"/>
        <item x="7"/>
        <item x="13"/>
        <item x="8"/>
        <item x="12"/>
        <item x="15"/>
        <item t="default"/>
      </items>
    </pivotField>
    <pivotField compact="0" outline="0" subtotalTop="0" showAll="0" includeNewItemsInFilter="1">
      <items count="53">
        <item x="25"/>
        <item x="6"/>
        <item x="46"/>
        <item x="45"/>
        <item x="3"/>
        <item x="43"/>
        <item x="47"/>
        <item x="23"/>
        <item x="5"/>
        <item x="29"/>
        <item x="32"/>
        <item x="8"/>
        <item x="18"/>
        <item x="22"/>
        <item x="37"/>
        <item x="44"/>
        <item x="15"/>
        <item x="7"/>
        <item x="26"/>
        <item x="11"/>
        <item x="48"/>
        <item x="1"/>
        <item x="38"/>
        <item x="14"/>
        <item x="12"/>
        <item x="19"/>
        <item x="35"/>
        <item x="27"/>
        <item x="30"/>
        <item x="41"/>
        <item x="51"/>
        <item x="49"/>
        <item x="40"/>
        <item x="9"/>
        <item x="42"/>
        <item x="28"/>
        <item x="16"/>
        <item x="50"/>
        <item x="24"/>
        <item x="20"/>
        <item x="31"/>
        <item x="36"/>
        <item x="39"/>
        <item x="13"/>
        <item x="34"/>
        <item x="2"/>
        <item x="4"/>
        <item x="0"/>
        <item x="10"/>
        <item x="17"/>
        <item x="21"/>
        <item x="33"/>
        <item t="default"/>
      </items>
    </pivotField>
    <pivotField compact="0" outline="0" subtotalTop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ubtotalTop="0" showAll="0" includeNewItemsInFilter="1">
      <items count="22">
        <item x="9"/>
        <item x="17"/>
        <item x="11"/>
        <item x="1"/>
        <item x="15"/>
        <item x="16"/>
        <item x="20"/>
        <item x="10"/>
        <item x="14"/>
        <item x="3"/>
        <item x="0"/>
        <item x="18"/>
        <item x="19"/>
        <item x="4"/>
        <item x="5"/>
        <item x="8"/>
        <item x="12"/>
        <item x="13"/>
        <item x="7"/>
        <item x="6"/>
        <item x="2"/>
        <item t="default"/>
      </items>
    </pivotField>
    <pivotField compact="0" outline="0" subtotalTop="0" showAll="0" includeNewItemsInFilter="1">
      <items count="9">
        <item x="6"/>
        <item x="3"/>
        <item x="2"/>
        <item x="4"/>
        <item x="7"/>
        <item x="1"/>
        <item x="5"/>
        <item x="0"/>
        <item t="default"/>
      </items>
    </pivotField>
    <pivotField axis="axisRow" compact="0" defaultSubtotal="0" outline="0" subtotalTop="0" showAll="0" includeNewItemsInFilter="1">
      <items count="35">
        <item h="1" m="1" x="34"/>
        <item x="30"/>
        <item x="31"/>
        <item x="26"/>
        <item x="4"/>
        <item x="27"/>
        <item x="8"/>
        <item x="16"/>
        <item x="20"/>
        <item x="29"/>
        <item x="1"/>
        <item x="12"/>
        <item m="1" x="33"/>
        <item x="13"/>
        <item x="19"/>
        <item x="28"/>
        <item x="25"/>
        <item x="23"/>
        <item x="0"/>
        <item x="18"/>
        <item m="1" x="32"/>
        <item x="11"/>
        <item x="9"/>
        <item h="1" x="3"/>
        <item x="17"/>
        <item x="21"/>
        <item x="5"/>
        <item x="2"/>
        <item x="6"/>
        <item x="7"/>
        <item x="10"/>
        <item x="14"/>
        <item x="15"/>
        <item x="22"/>
        <item x="24"/>
      </items>
    </pivotField>
    <pivotField axis="axisRow" compact="0" defaultSubtotal="0" outline="0" subtotalTop="0" showAll="0" includeNewItemsInFilter="1">
      <items count="245">
        <item m="1" x="153"/>
        <item m="1" x="114"/>
        <item m="1" x="223"/>
        <item m="1" x="117"/>
        <item m="1" x="57"/>
        <item m="1" x="99"/>
        <item m="1" x="33"/>
        <item m="1" x="38"/>
        <item m="1" x="48"/>
        <item m="1" x="227"/>
        <item m="1" x="31"/>
        <item m="1" x="136"/>
        <item x="4"/>
        <item x="7"/>
        <item m="1" x="106"/>
        <item m="1" x="88"/>
        <item m="1" x="47"/>
        <item x="20"/>
        <item m="1" x="113"/>
        <item m="1" x="34"/>
        <item m="1" x="22"/>
        <item m="1" x="160"/>
        <item m="1" x="232"/>
        <item m="1" x="32"/>
        <item x="3"/>
        <item x="8"/>
        <item x="0"/>
        <item m="1" x="71"/>
        <item x="15"/>
        <item h="1" x="2"/>
        <item m="1" x="37"/>
        <item m="1" x="233"/>
        <item m="1" x="163"/>
        <item m="1" x="132"/>
        <item m="1" x="150"/>
        <item m="1" x="148"/>
        <item m="1" x="158"/>
        <item m="1" x="185"/>
        <item m="1" x="28"/>
        <item m="1" x="196"/>
        <item m="1" x="133"/>
        <item m="1" x="235"/>
        <item m="1" x="164"/>
        <item m="1" x="26"/>
        <item m="1" x="80"/>
        <item m="1" x="224"/>
        <item m="1" x="213"/>
        <item m="1" x="143"/>
        <item m="1" x="202"/>
        <item x="18"/>
        <item m="1" x="165"/>
        <item m="1" x="242"/>
        <item x="6"/>
        <item m="1" x="39"/>
        <item m="1" x="101"/>
        <item m="1" x="63"/>
        <item m="1" x="179"/>
        <item m="1" x="73"/>
        <item m="1" x="92"/>
        <item m="1" x="97"/>
        <item m="1" x="60"/>
        <item m="1" x="121"/>
        <item m="1" x="147"/>
        <item x="14"/>
        <item m="1" x="195"/>
        <item m="1" x="45"/>
        <item m="1" x="108"/>
        <item m="1" x="89"/>
        <item m="1" x="229"/>
        <item m="1" x="238"/>
        <item m="1" x="52"/>
        <item m="1" x="234"/>
        <item m="1" x="236"/>
        <item m="1" x="125"/>
        <item m="1" x="216"/>
        <item m="1" x="241"/>
        <item m="1" x="240"/>
        <item m="1" x="226"/>
        <item m="1" x="204"/>
        <item x="9"/>
        <item m="1" x="85"/>
        <item m="1" x="218"/>
        <item m="1" x="237"/>
        <item m="1" x="230"/>
        <item m="1" x="124"/>
        <item m="1" x="107"/>
        <item m="1" x="244"/>
        <item m="1" x="228"/>
        <item m="1" x="225"/>
        <item m="1" x="175"/>
        <item m="1" x="104"/>
        <item x="17"/>
        <item m="1" x="70"/>
        <item m="1" x="184"/>
        <item m="1" x="151"/>
        <item m="1" x="222"/>
        <item m="1" x="35"/>
        <item x="16"/>
        <item m="1" x="243"/>
        <item m="1" x="95"/>
        <item m="1" x="231"/>
        <item m="1" x="221"/>
        <item m="1" x="192"/>
        <item m="1" x="239"/>
        <item m="1" x="112"/>
        <item m="1" x="193"/>
        <item m="1" x="219"/>
        <item m="1" x="217"/>
        <item m="1" x="77"/>
        <item m="1" x="220"/>
        <item m="1" x="191"/>
        <item m="1" x="200"/>
        <item m="1" x="190"/>
        <item m="1" x="24"/>
        <item x="13"/>
        <item x="1"/>
        <item x="12"/>
        <item m="1" x="130"/>
        <item m="1" x="215"/>
        <item m="1" x="214"/>
        <item m="1" x="205"/>
        <item m="1" x="210"/>
        <item m="1" x="211"/>
        <item m="1" x="212"/>
        <item m="1" x="154"/>
        <item m="1" x="209"/>
        <item m="1" x="206"/>
        <item m="1" x="119"/>
        <item m="1" x="207"/>
        <item m="1" x="25"/>
        <item m="1" x="194"/>
        <item m="1" x="208"/>
        <item m="1" x="127"/>
        <item m="1" x="53"/>
        <item m="1" x="162"/>
        <item m="1" x="64"/>
        <item m="1" x="41"/>
        <item m="1" x="203"/>
        <item m="1" x="180"/>
        <item m="1" x="76"/>
        <item m="1" x="78"/>
        <item m="1" x="199"/>
        <item m="1" x="91"/>
        <item m="1" x="54"/>
        <item m="1" x="201"/>
        <item m="1" x="30"/>
        <item m="1" x="198"/>
        <item m="1" x="197"/>
        <item m="1" x="188"/>
        <item m="1" x="94"/>
        <item m="1" x="29"/>
        <item m="1" x="98"/>
        <item m="1" x="169"/>
        <item m="1" x="81"/>
        <item m="1" x="170"/>
        <item m="1" x="69"/>
        <item m="1" x="189"/>
        <item m="1" x="83"/>
        <item m="1" x="182"/>
        <item m="1" x="82"/>
        <item m="1" x="87"/>
        <item m="1" x="186"/>
        <item m="1" x="187"/>
        <item m="1" x="50"/>
        <item m="1" x="183"/>
        <item m="1" x="135"/>
        <item m="1" x="181"/>
        <item m="1" x="49"/>
        <item m="1" x="90"/>
        <item m="1" x="66"/>
        <item m="1" x="105"/>
        <item m="1" x="177"/>
        <item m="1" x="178"/>
        <item m="1" x="176"/>
        <item m="1" x="139"/>
        <item m="1" x="174"/>
        <item m="1" x="171"/>
        <item m="1" x="172"/>
        <item m="1" x="173"/>
        <item m="1" x="116"/>
        <item m="1" x="40"/>
        <item m="1" x="167"/>
        <item m="1" x="168"/>
        <item m="1" x="166"/>
        <item m="1" x="156"/>
        <item m="1" x="68"/>
        <item h="1" m="1" x="161"/>
        <item m="1" x="55"/>
        <item m="1" x="56"/>
        <item m="1" x="102"/>
        <item m="1" x="157"/>
        <item m="1" x="110"/>
        <item m="1" x="159"/>
        <item m="1" x="134"/>
        <item m="1" x="152"/>
        <item x="10"/>
        <item m="1" x="155"/>
        <item m="1" x="140"/>
        <item m="1" x="58"/>
        <item m="1" x="59"/>
        <item x="5"/>
        <item m="1" x="149"/>
        <item m="1" x="142"/>
        <item m="1" x="146"/>
        <item m="1" x="144"/>
        <item m="1" x="145"/>
        <item m="1" x="74"/>
        <item x="19"/>
        <item m="1" x="141"/>
        <item m="1" x="115"/>
        <item m="1" x="137"/>
        <item m="1" x="100"/>
        <item m="1" x="138"/>
        <item m="1" x="72"/>
        <item m="1" x="43"/>
        <item m="1" x="67"/>
        <item m="1" x="131"/>
        <item m="1" x="129"/>
        <item m="1" x="103"/>
        <item m="1" x="84"/>
        <item m="1" x="86"/>
        <item m="1" x="128"/>
        <item m="1" x="126"/>
        <item m="1" x="23"/>
        <item m="1" x="44"/>
        <item m="1" x="111"/>
        <item m="1" x="122"/>
        <item m="1" x="118"/>
        <item m="1" x="123"/>
        <item m="1" x="120"/>
        <item m="1" x="109"/>
        <item m="1" x="21"/>
        <item m="1" x="93"/>
        <item m="1" x="51"/>
        <item x="11"/>
        <item m="1" x="61"/>
        <item m="1" x="96"/>
        <item m="1" x="79"/>
        <item m="1" x="75"/>
        <item m="1" x="62"/>
        <item m="1" x="65"/>
        <item m="1" x="42"/>
        <item m="1" x="46"/>
        <item m="1" x="27"/>
        <item m="1" x="36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numFmtId="176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>
      <items count="5907">
        <item x="4"/>
        <item m="1" x="5869"/>
        <item m="1" x="5862"/>
        <item m="1" x="2340"/>
        <item m="1" x="2471"/>
        <item m="1" x="4631"/>
        <item m="1" x="3098"/>
        <item m="1" x="1847"/>
        <item m="1" x="1500"/>
        <item m="1" x="2478"/>
        <item m="1" x="2748"/>
        <item m="1" x="2470"/>
        <item m="1" x="1652"/>
        <item m="1" x="1690"/>
        <item m="1" x="2465"/>
        <item m="1" x="1356"/>
        <item m="1" x="2505"/>
        <item m="1" x="2001"/>
        <item m="1" x="2134"/>
        <item m="1" x="1710"/>
        <item m="1" x="1498"/>
        <item m="1" x="1905"/>
        <item m="1" x="1273"/>
        <item m="1" x="1051"/>
        <item m="1" x="2069"/>
        <item m="1" x="2746"/>
        <item m="1" x="2734"/>
        <item m="1" x="1499"/>
        <item m="1" x="446"/>
        <item m="1" x="2098"/>
        <item m="1" x="1742"/>
        <item m="1" x="2747"/>
        <item m="1" x="1793"/>
        <item m="1" x="1043"/>
        <item m="1" x="543"/>
        <item m="1" x="1908"/>
        <item m="1" x="2374"/>
        <item m="1" x="2386"/>
        <item m="1" x="2964"/>
        <item m="1" x="1688"/>
        <item m="1" x="1846"/>
        <item m="1" x="2650"/>
        <item m="1" x="1023"/>
        <item m="1" x="669"/>
        <item m="1" x="2455"/>
        <item m="1" x="899"/>
        <item m="1" x="3285"/>
        <item m="1" x="2886"/>
        <item m="1" x="2225"/>
        <item m="1" x="2191"/>
        <item m="1" x="2176"/>
        <item m="1" x="2226"/>
        <item m="1" x="2022"/>
        <item m="1" x="2192"/>
        <item m="1" x="1598"/>
        <item m="1" x="2177"/>
        <item m="1" x="2291"/>
        <item m="1" x="2434"/>
        <item m="1" x="5902"/>
        <item m="1" x="2286"/>
        <item m="1" x="2732"/>
        <item m="1" x="2127"/>
        <item m="1" x="2260"/>
        <item m="1" x="1074"/>
        <item m="1" x="1629"/>
        <item m="1" x="3183"/>
        <item m="1" x="2128"/>
        <item m="1" x="2087"/>
        <item m="1" x="4811"/>
        <item m="1" x="5900"/>
        <item m="1" x="4613"/>
        <item m="1" x="2137"/>
        <item m="1" x="3483"/>
        <item m="1" x="2967"/>
        <item m="1" x="1701"/>
        <item m="1" x="1443"/>
        <item m="1" x="2853"/>
        <item m="1" x="3600"/>
        <item m="1" x="3559"/>
        <item m="1" x="3072"/>
        <item m="1" x="3596"/>
        <item m="1" x="1387"/>
        <item m="1" x="3836"/>
        <item m="1" x="1601"/>
        <item m="1" x="3092"/>
        <item m="1" x="2901"/>
        <item m="1" x="1722"/>
        <item m="1" x="3005"/>
        <item m="1" x="5337"/>
        <item m="1" x="3289"/>
        <item m="1" x="3420"/>
        <item m="1" x="4618"/>
        <item m="1" x="2244"/>
        <item m="1" x="5624"/>
        <item m="1" x="706"/>
        <item m="1" x="2025"/>
        <item m="1" x="2091"/>
        <item m="1" x="3831"/>
        <item m="1" x="1893"/>
        <item m="1" x="1796"/>
        <item m="1" x="1679"/>
        <item m="1" x="709"/>
        <item m="1" x="1581"/>
        <item m="1" x="823"/>
        <item m="1" x="1996"/>
        <item m="1" x="4538"/>
        <item m="1" x="2921"/>
        <item m="1" x="1655"/>
        <item m="1" x="3174"/>
        <item m="1" x="4279"/>
        <item m="1" x="3155"/>
        <item m="1" x="807"/>
        <item m="1" x="2068"/>
        <item m="1" x="2468"/>
        <item m="1" x="2147"/>
        <item m="1" x="5299"/>
        <item m="1" x="4569"/>
        <item m="1" x="2514"/>
        <item m="1" x="470"/>
        <item m="1" x="134"/>
        <item m="1" x="2627"/>
        <item m="1" x="825"/>
        <item m="1" x="2520"/>
        <item m="1" x="546"/>
        <item m="1" x="4408"/>
        <item m="1" x="1907"/>
        <item m="1" x="671"/>
        <item m="1" x="2211"/>
        <item m="1" x="2435"/>
        <item m="1" x="5786"/>
        <item m="1" x="2232"/>
        <item m="1" x="1717"/>
        <item m="1" x="2427"/>
        <item m="1" x="1082"/>
        <item m="1" x="984"/>
        <item m="1" x="1344"/>
        <item m="1" x="5349"/>
        <item m="1" x="3519"/>
        <item m="1" x="5496"/>
        <item m="1" x="2190"/>
        <item m="1" x="2221"/>
        <item m="1" x="1781"/>
        <item m="1" x="2519"/>
        <item m="1" x="4654"/>
        <item m="1" x="3252"/>
        <item m="1" x="5433"/>
        <item m="1" x="2671"/>
        <item m="1" x="2418"/>
        <item m="1" x="5233"/>
        <item m="1" x="3106"/>
        <item m="1" x="5247"/>
        <item m="1" x="684"/>
        <item m="1" x="2749"/>
        <item m="1" x="559"/>
        <item m="1" x="5771"/>
        <item m="1" x="1817"/>
        <item m="1" x="937"/>
        <item m="1" x="4651"/>
        <item m="1" x="1755"/>
        <item m="1" x="4872"/>
        <item m="1" x="600"/>
        <item m="1" x="5157"/>
        <item m="1" x="2751"/>
        <item m="1" x="811"/>
        <item m="1" x="3400"/>
        <item m="1" x="3437"/>
        <item m="1" x="5317"/>
        <item m="1" x="2186"/>
        <item m="1" x="3412"/>
        <item m="1" x="135"/>
        <item m="1" x="3844"/>
        <item m="1" x="3046"/>
        <item m="1" x="3486"/>
        <item m="1" x="2926"/>
        <item m="1" x="2795"/>
        <item m="1" x="1794"/>
        <item m="1" x="3362"/>
        <item m="1" x="4815"/>
        <item m="1" x="3370"/>
        <item m="1" x="2107"/>
        <item m="1" x="626"/>
        <item m="1" x="3956"/>
        <item m="1" x="2388"/>
        <item m="1" x="598"/>
        <item m="1" x="2501"/>
        <item m="1" x="1751"/>
        <item m="1" x="4537"/>
        <item m="1" x="5469"/>
        <item m="1" x="1182"/>
        <item m="1" x="4760"/>
        <item m="1" x="2264"/>
        <item m="1" x="371"/>
        <item m="1" x="4568"/>
        <item m="1" x="2554"/>
        <item m="1" x="2341"/>
        <item m="1" x="1216"/>
        <item m="1" x="4678"/>
        <item m="1" x="2837"/>
        <item m="1" x="2021"/>
        <item m="1" x="4366"/>
        <item m="1" x="2262"/>
        <item m="1" x="286"/>
        <item m="1" x="1371"/>
        <item m="1" x="2919"/>
        <item m="1" x="797"/>
        <item m="1" x="1725"/>
        <item m="1" x="4784"/>
        <item m="1" x="5874"/>
        <item m="1" x="853"/>
        <item m="1" x="1899"/>
        <item m="1" x="1413"/>
        <item m="1" x="2209"/>
        <item m="1" x="613"/>
        <item m="1" x="5805"/>
        <item m="1" x="4653"/>
        <item m="1" x="3426"/>
        <item m="1" x="2978"/>
        <item m="1" x="4745"/>
        <item m="1" x="4856"/>
        <item m="1" x="1445"/>
        <item m="1" x="856"/>
        <item m="1" x="2135"/>
        <item m="1" x="2581"/>
        <item m="1" x="4146"/>
        <item m="1" x="2681"/>
        <item m="1" x="4060"/>
        <item m="1" x="1076"/>
        <item m="1" x="506"/>
        <item m="1" x="2205"/>
        <item m="1" x="1729"/>
        <item m="1" x="1328"/>
        <item m="1" x="3443"/>
        <item m="1" x="1485"/>
        <item m="1" x="363"/>
        <item m="1" x="4191"/>
        <item m="1" x="5768"/>
        <item m="1" x="2099"/>
        <item m="1" x="2625"/>
        <item m="1" x="2332"/>
        <item m="1" x="2323"/>
        <item m="1" x="4464"/>
        <item m="1" x="2504"/>
        <item m="1" x="3634"/>
        <item m="1" x="1774"/>
        <item m="1" x="5195"/>
        <item m="1" x="3360"/>
        <item m="1" x="4783"/>
        <item m="1" x="3286"/>
        <item m="1" x="895"/>
        <item m="1" x="3050"/>
        <item m="1" x="2100"/>
        <item m="1" x="5388"/>
        <item m="1" x="593"/>
        <item m="1" x="5867"/>
        <item m="1" x="3118"/>
        <item m="1" x="3986"/>
        <item m="1" x="2074"/>
        <item m="1" x="1207"/>
        <item m="1" x="4615"/>
        <item m="1" x="2070"/>
        <item m="1" x="5181"/>
        <item m="1" x="1357"/>
        <item m="1" x="1280"/>
        <item m="1" x="5161"/>
        <item m="1" x="2586"/>
        <item m="1" x="2535"/>
        <item m="1" x="3563"/>
        <item m="1" x="5413"/>
        <item m="1" x="4864"/>
        <item m="1" x="4129"/>
        <item m="1" x="2695"/>
        <item m="1" x="4716"/>
        <item m="1" x="2931"/>
        <item m="1" x="3077"/>
        <item m="1" x="3846"/>
        <item m="1" x="458"/>
        <item m="1" x="3431"/>
        <item m="1" x="1174"/>
        <item m="1" x="4772"/>
        <item m="1" x="3003"/>
        <item m="1" x="3152"/>
        <item m="1" x="2023"/>
        <item m="1" x="5614"/>
        <item m="1" x="3052"/>
        <item m="1" x="2536"/>
        <item m="1" x="3851"/>
        <item m="1" x="4558"/>
        <item m="1" x="2148"/>
        <item m="1" x="5792"/>
        <item m="1" x="2175"/>
        <item m="1" x="5734"/>
        <item m="1" x="4293"/>
        <item m="1" x="2881"/>
        <item m="1" x="1274"/>
        <item m="1" x="4959"/>
        <item m="1" x="1044"/>
        <item m="1" x="516"/>
        <item m="1" x="3659"/>
        <item m="1" x="4192"/>
        <item m="1" x="4539"/>
        <item m="1" x="3055"/>
        <item m="1" x="4508"/>
        <item m="1" x="5040"/>
        <item m="1" x="455"/>
        <item m="1" x="796"/>
        <item m="1" x="3090"/>
        <item m="1" x="4493"/>
        <item m="1" x="3001"/>
        <item m="1" x="4714"/>
        <item m="1" x="5583"/>
        <item m="1" x="4563"/>
        <item m="1" x="1180"/>
        <item m="1" x="5710"/>
        <item m="1" x="450"/>
        <item m="1" x="3356"/>
        <item m="1" x="2993"/>
        <item m="1" x="1099"/>
        <item m="1" x="5623"/>
        <item m="1" x="5845"/>
        <item m="1" x="3506"/>
        <item m="1" x="2655"/>
        <item m="1" x="4128"/>
        <item m="1" x="3267"/>
        <item m="1" x="4936"/>
        <item m="1" x="1343"/>
        <item m="1" x="453"/>
        <item m="1" x="4582"/>
        <item m="1" x="3663"/>
        <item m="1" x="2818"/>
        <item m="1" x="3288"/>
        <item m="1" x="4928"/>
        <item m="1" x="3577"/>
        <item m="1" x="1214"/>
        <item m="1" x="4661"/>
        <item m="1" x="2688"/>
        <item m="1" x="2527"/>
        <item m="1" x="3605"/>
        <item m="1" x="933"/>
        <item m="1" x="2976"/>
        <item m="1" x="5243"/>
        <item m="1" x="5031"/>
        <item m="1" x="4062"/>
        <item m="1" x="4510"/>
        <item m="1" x="2771"/>
        <item m="1" x="5232"/>
        <item m="1" x="4373"/>
        <item m="1" x="4902"/>
        <item m="1" x="679"/>
        <item m="1" x="2780"/>
        <item m="1" x="1849"/>
        <item m="1" x="4124"/>
        <item m="1" x="612"/>
        <item m="1" x="3867"/>
        <item m="1" x="2075"/>
        <item m="1" x="5283"/>
        <item m="1" x="5185"/>
        <item m="1" x="2436"/>
        <item m="1" x="5726"/>
        <item m="1" x="362"/>
        <item m="1" x="2029"/>
        <item m="1" x="2526"/>
        <item m="1" x="1891"/>
        <item m="1" x="3521"/>
        <item m="1" x="1828"/>
        <item m="1" x="5156"/>
        <item m="1" x="5525"/>
        <item m="1" x="3852"/>
        <item m="1" x="2257"/>
        <item m="1" x="2457"/>
        <item m="1" x="4630"/>
        <item m="1" x="3282"/>
        <item m="1" x="3899"/>
        <item m="1" x="3346"/>
        <item m="1" x="1768"/>
        <item m="1" x="1019"/>
        <item m="1" x="3297"/>
        <item m="1" x="2813"/>
        <item m="1" x="1561"/>
        <item m="1" x="3843"/>
        <item m="1" x="3805"/>
        <item m="1" x="3439"/>
        <item m="1" x="4964"/>
        <item m="1" x="901"/>
        <item m="1" x="4621"/>
        <item m="1" x="1206"/>
        <item m="1" x="5116"/>
        <item m="1" x="1138"/>
        <item m="1" x="3827"/>
        <item m="1" x="2709"/>
        <item m="1" x="1325"/>
        <item m="1" x="5815"/>
        <item m="1" x="3969"/>
        <item m="1" x="2144"/>
        <item m="1" x="2823"/>
        <item m="1" x="3395"/>
        <item m="1" x="5450"/>
        <item m="1" x="5579"/>
        <item m="1" x="5141"/>
        <item m="1" x="365"/>
        <item m="1" x="2309"/>
        <item m="1" x="3056"/>
        <item m="1" x="2315"/>
        <item x="64"/>
        <item m="1" x="3440"/>
        <item m="1" x="5524"/>
        <item m="1" x="5776"/>
        <item m="1" x="5356"/>
        <item m="1" x="556"/>
        <item m="1" x="794"/>
        <item m="1" x="1599"/>
        <item x="41"/>
        <item m="1" x="4254"/>
        <item m="1" x="2302"/>
        <item m="1" x="5811"/>
        <item m="1" x="544"/>
        <item m="1" x="467"/>
        <item m="1" x="2618"/>
        <item m="1" x="2437"/>
        <item m="1" x="2143"/>
        <item m="1" x="4140"/>
        <item m="1" x="3441"/>
        <item m="1" x="1861"/>
        <item m="1" x="4674"/>
        <item m="1" x="1471"/>
        <item m="1" x="2004"/>
        <item m="1" x="2474"/>
        <item m="1" x="635"/>
        <item m="1" x="5309"/>
        <item m="1" x="1966"/>
        <item m="1" x="2979"/>
        <item m="1" x="2387"/>
        <item m="1" x="5358"/>
        <item m="1" x="1720"/>
        <item m="1" x="917"/>
        <item m="1" x="5560"/>
        <item m="1" x="2033"/>
        <item m="1" x="4656"/>
        <item m="1" x="936"/>
        <item m="1" x="107"/>
        <item m="1" x="2094"/>
        <item m="1" x="2479"/>
        <item m="1" x="3339"/>
        <item m="1" x="1032"/>
        <item m="1" x="915"/>
        <item m="1" x="137"/>
        <item m="1" x="691"/>
        <item m="1" x="4738"/>
        <item m="1" x="1993"/>
        <item m="1" x="3181"/>
        <item m="1" x="503"/>
        <item m="1" x="3578"/>
        <item m="1" x="5198"/>
        <item m="1" x="3870"/>
        <item m="1" x="504"/>
        <item m="1" x="3364"/>
        <item m="1" x="1446"/>
        <item m="1" x="4365"/>
        <item m="1" x="2254"/>
        <item m="1" x="2472"/>
        <item m="1" x="1752"/>
        <item m="1" x="4989"/>
        <item m="1" x="2992"/>
        <item m="1" x="681"/>
        <item m="1" x="2088"/>
        <item m="1" x="4588"/>
        <item m="1" x="4795"/>
        <item m="1" x="2249"/>
        <item m="1" x="5145"/>
        <item m="1" x="1841"/>
        <item m="1" x="3307"/>
        <item m="1" x="113"/>
        <item m="1" x="1931"/>
        <item m="1" x="3630"/>
        <item m="1" x="2756"/>
        <item m="1" x="2552"/>
        <item m="1" x="3117"/>
        <item m="1" x="4950"/>
        <item m="1" x="4142"/>
        <item m="1" x="1336"/>
        <item m="1" x="5360"/>
        <item m="1" x="2611"/>
        <item m="1" x="3145"/>
        <item m="1" x="3067"/>
        <item m="1" x="1142"/>
        <item m="1" x="5569"/>
        <item m="1" x="3278"/>
        <item x="57"/>
        <item m="1" x="3733"/>
        <item m="1" x="1410"/>
        <item m="1" x="2848"/>
        <item m="1" x="122"/>
        <item m="1" x="5601"/>
        <item m="1" x="3066"/>
        <item m="1" x="1753"/>
        <item m="1" x="4725"/>
        <item m="1" x="1853"/>
        <item m="1" x="1209"/>
        <item m="1" x="1337"/>
        <item m="1" x="4506"/>
        <item m="1" x="1042"/>
        <item m="1" x="1398"/>
        <item m="1" x="5097"/>
        <item m="1" x="1631"/>
        <item m="1" x="1676"/>
        <item m="1" x="2735"/>
        <item m="1" x="3047"/>
        <item m="1" x="1862"/>
        <item m="1" x="5887"/>
        <item m="1" x="3142"/>
        <item m="1" x="2793"/>
        <item m="1" x="3423"/>
        <item m="1" x="2038"/>
        <item m="1" x="2393"/>
        <item m="1" x="808"/>
        <item m="1" x="3579"/>
        <item m="1" x="3144"/>
        <item m="1" x="603"/>
        <item m="1" x="2187"/>
        <item m="1" x="704"/>
        <item m="1" x="5476"/>
        <item m="1" x="3780"/>
        <item m="1" x="3065"/>
        <item m="1" x="594"/>
        <item m="1" x="5351"/>
        <item m="1" x="3365"/>
        <item m="1" x="3076"/>
        <item x="25"/>
        <item m="1" x="4235"/>
        <item m="1" x="1518"/>
        <item m="1" x="1848"/>
        <item m="1" x="1719"/>
        <item m="1" x="3853"/>
        <item m="1" x="1882"/>
        <item m="1" x="1839"/>
        <item m="1" x="4067"/>
        <item m="1" x="3731"/>
        <item m="1" x="718"/>
        <item m="1" x="4589"/>
        <item m="1" x="2846"/>
        <item m="1" x="208"/>
        <item m="1" x="5357"/>
        <item m="1" x="391"/>
        <item m="1" x="4098"/>
        <item m="1" x="1397"/>
        <item m="1" x="2411"/>
        <item m="1" x="819"/>
        <item m="1" x="3116"/>
        <item m="1" x="5203"/>
        <item m="1" x="1230"/>
        <item m="1" x="3581"/>
        <item m="1" x="1764"/>
        <item m="1" x="4386"/>
        <item m="1" x="3139"/>
        <item m="1" x="2391"/>
        <item m="1" x="5281"/>
        <item m="1" x="3705"/>
        <item m="1" x="5594"/>
        <item m="1" x="3960"/>
        <item m="1" x="4946"/>
        <item m="1" x="2034"/>
        <item m="1" x="4809"/>
        <item m="1" x="2799"/>
        <item m="1" x="4452"/>
        <item m="1" x="2444"/>
        <item m="1" x="2419"/>
        <item m="1" x="5735"/>
        <item m="1" x="795"/>
        <item m="1" x="4096"/>
        <item m="1" x="1383"/>
        <item m="1" x="3792"/>
        <item m="1" x="4094"/>
        <item m="1" x="454"/>
        <item m="1" x="5775"/>
        <item m="1" x="1600"/>
        <item m="1" x="3422"/>
        <item m="1" x="2876"/>
        <item m="1" x="2525"/>
        <item m="1" x="3772"/>
        <item m="1" x="1728"/>
        <item m="1" x="5604"/>
        <item m="1" x="4031"/>
        <item m="1" x="720"/>
        <item m="1" x="2687"/>
        <item m="1" x="1726"/>
        <item m="1" x="1289"/>
        <item m="1" x="3445"/>
        <item m="1" x="5359"/>
        <item m="1" x="2357"/>
        <item m="1" x="2651"/>
        <item m="1" x="2966"/>
        <item m="1" x="705"/>
        <item m="1" x="638"/>
        <item m="1" x="3260"/>
        <item m="1" x="1978"/>
        <item m="1" x="471"/>
        <item m="1" x="3302"/>
        <item m="1" x="4668"/>
        <item m="1" x="1472"/>
        <item m="1" x="5363"/>
        <item m="1" x="2862"/>
        <item m="1" x="5821"/>
        <item x="38"/>
        <item m="1" x="2547"/>
        <item x="47"/>
        <item m="1" x="2234"/>
        <item m="1" x="5608"/>
        <item m="1" x="4036"/>
        <item m="1" x="115"/>
        <item m="1" x="3625"/>
        <item m="1" x="4891"/>
        <item m="1" x="5032"/>
        <item m="1" x="2718"/>
        <item m="1" x="1399"/>
        <item m="1" x="5747"/>
        <item m="1" x="4258"/>
        <item m="1" x="254"/>
        <item m="1" x="2028"/>
        <item m="1" x="5839"/>
        <item x="59"/>
        <item m="1" x="4122"/>
        <item m="1" x="2334"/>
        <item m="1" x="4652"/>
        <item m="1" x="3970"/>
        <item m="1" x="5385"/>
        <item m="1" x="1997"/>
        <item m="1" x="5369"/>
        <item m="1" x="2524"/>
        <item m="1" x="4961"/>
        <item m="1" x="5467"/>
        <item m="1" x="721"/>
        <item m="1" x="3742"/>
        <item m="1" x="3469"/>
        <item m="1" x="1977"/>
        <item m="1" x="2849"/>
        <item m="1" x="3357"/>
        <item m="1" x="1668"/>
        <item m="1" x="3399"/>
        <item m="1" x="1969"/>
        <item m="1" x="627"/>
        <item m="1" x="5873"/>
        <item m="1" x="688"/>
        <item m="1" x="1426"/>
        <item m="1" x="5361"/>
        <item m="1" x="5523"/>
        <item m="1" x="4828"/>
        <item m="1" x="2443"/>
        <item m="1" x="4718"/>
        <item m="1" x="1924"/>
        <item m="1" x="5254"/>
        <item m="1" x="1358"/>
        <item m="1" x="2040"/>
        <item m="1" x="1795"/>
        <item m="1" x="2278"/>
        <item m="1" x="367"/>
        <item m="1" x="4956"/>
        <item m="1" x="1895"/>
        <item m="1" x="2883"/>
        <item m="1" x="2395"/>
        <item m="1" x="2375"/>
        <item m="1" x="2089"/>
        <item m="1" x="5200"/>
        <item m="1" x="2494"/>
        <item m="1" x="3299"/>
        <item m="1" x="2469"/>
        <item m="1" x="5308"/>
        <item m="1" x="112"/>
        <item m="1" x="5681"/>
        <item m="1" x="4960"/>
        <item m="1" x="5721"/>
        <item m="1" x="361"/>
        <item m="1" x="3006"/>
        <item m="1" x="2367"/>
        <item m="1" x="2679"/>
        <item m="1" x="2318"/>
        <item m="1" x="4845"/>
        <item m="1" x="2151"/>
        <item m="1" x="562"/>
        <item m="1" x="3255"/>
        <item m="1" x="5472"/>
        <item m="1" x="2591"/>
        <item m="1" x="1973"/>
        <item m="1" x="3373"/>
        <item m="1" x="5769"/>
        <item m="1" x="1810"/>
        <item m="1" x="3848"/>
        <item m="1" x="4055"/>
        <item m="1" x="2701"/>
        <item m="1" x="2972"/>
        <item m="1" x="1004"/>
        <item m="1" x="2032"/>
        <item m="1" x="3262"/>
        <item m="1" x="2336"/>
        <item m="1" x="4333"/>
        <item m="1" x="5319"/>
        <item m="1" x="370"/>
        <item m="1" x="1034"/>
        <item m="1" x="2046"/>
        <item m="1" x="2692"/>
        <item m="1" x="5218"/>
        <item m="1" x="193"/>
        <item m="1" x="5547"/>
        <item m="1" x="5237"/>
        <item m="1" x="2372"/>
        <item m="1" x="2273"/>
        <item m="1" x="667"/>
        <item m="1" x="2392"/>
        <item m="1" x="220"/>
        <item m="1" x="1999"/>
        <item m="1" x="4774"/>
        <item m="1" x="3782"/>
        <item m="1" x="1639"/>
        <item m="1" x="1205"/>
        <item m="1" x="219"/>
        <item m="1" x="1462"/>
        <item m="1" x="1675"/>
        <item m="1" x="2229"/>
        <item m="1" x="1448"/>
        <item m="1" x="1703"/>
        <item m="1" x="2720"/>
        <item m="1" x="4850"/>
        <item m="1" x="4955"/>
        <item m="1" x="3584"/>
        <item m="1" x="809"/>
        <item m="1" x="1077"/>
        <item m="1" x="5364"/>
        <item m="1" x="4374"/>
        <item m="1" x="3091"/>
        <item m="1" x="3241"/>
        <item m="1" x="2938"/>
        <item m="1" x="3151"/>
        <item m="1" x="5667"/>
        <item m="1" x="5242"/>
        <item m="1" x="4141"/>
        <item m="1" x="2693"/>
        <item m="1" x="1971"/>
        <item m="1" x="143"/>
        <item m="1" x="703"/>
        <item m="1" x="2512"/>
        <item m="1" x="668"/>
        <item m="1" x="1451"/>
        <item m="1" x="2139"/>
        <item m="1" x="4803"/>
        <item m="1" x="3732"/>
        <item m="1" x="5609"/>
        <item m="1" x="364"/>
        <item m="1" x="3631"/>
        <item m="1" x="5258"/>
        <item m="1" x="3471"/>
        <item m="1" x="508"/>
        <item m="1" x="1294"/>
        <item m="1" x="109"/>
        <item m="1" x="210"/>
        <item m="1" x="4819"/>
        <item m="1" x="124"/>
        <item m="1" x="1275"/>
        <item m="1" x="5868"/>
        <item m="1" x="2596"/>
        <item m="1" x="2210"/>
        <item m="1" x="1200"/>
        <item m="1" x="2775"/>
        <item m="1" x="2861"/>
        <item m="1" x="715"/>
        <item m="1" x="793"/>
        <item m="1" x="1533"/>
        <item m="1" x="3331"/>
        <item m="1" x="2317"/>
        <item m="1" x="3093"/>
        <item m="1" x="2960"/>
        <item m="1" x="1100"/>
        <item m="1" x="3628"/>
        <item m="1" x="4081"/>
        <item m="1" x="1843"/>
        <item m="1" x="4722"/>
        <item m="1" x="1482"/>
        <item m="1" x="2321"/>
        <item m="1" x="139"/>
        <item m="1" x="5687"/>
        <item m="1" x="2794"/>
        <item m="1" x="5760"/>
        <item m="1" x="4196"/>
        <item m="1" x="4280"/>
        <item m="1" x="3608"/>
        <item m="1" x="2378"/>
        <item m="1" x="5684"/>
        <item m="1" x="1772"/>
        <item m="1" x="2218"/>
        <item m="1" x="3287"/>
        <item m="1" x="4963"/>
        <item m="1" x="2652"/>
        <item m="1" x="2867"/>
        <item m="1" x="5539"/>
        <item m="1" x="4057"/>
        <item m="1" x="4283"/>
        <item m="1" x="2998"/>
        <item m="1" x="1930"/>
        <item m="1" x="3627"/>
        <item m="1" x="3802"/>
        <item m="1" x="2706"/>
        <item m="1" x="2477"/>
        <item m="1" x="4530"/>
        <item m="1" x="1364"/>
        <item m="1" x="3821"/>
        <item m="1" x="1535"/>
        <item m="1" x="2256"/>
        <item m="1" x="1251"/>
        <item m="1" x="5235"/>
        <item m="1" x="5172"/>
        <item m="1" x="708"/>
        <item m="1" x="4505"/>
        <item m="1" x="5062"/>
        <item m="1" x="4957"/>
        <item m="1" x="2499"/>
        <item m="1" x="2169"/>
        <item m="1" x="4695"/>
        <item m="1" x="2456"/>
        <item m="1" x="451"/>
        <item m="1" x="2212"/>
        <item m="1" x="4529"/>
        <item m="1" x="1060"/>
        <item x="40"/>
        <item m="1" x="4952"/>
        <item m="1" x="4623"/>
        <item m="1" x="4155"/>
        <item m="1" x="1093"/>
        <item m="1" x="1286"/>
        <item m="1" x="5323"/>
        <item m="1" x="4832"/>
        <item m="1" x="2866"/>
        <item m="1" x="2738"/>
        <item m="1" x="2757"/>
        <item m="1" x="2326"/>
        <item m="1" x="4889"/>
        <item m="1" x="2997"/>
        <item m="1" x="4167"/>
        <item m="1" x="2822"/>
        <item m="1" x="456"/>
        <item m="1" x="3054"/>
        <item m="1" x="3396"/>
        <item m="1" x="4635"/>
        <item m="1" x="4873"/>
        <item m="1" x="2791"/>
        <item m="1" x="5670"/>
        <item m="1" x="3961"/>
        <item m="1" x="3523"/>
        <item m="1" x="3313"/>
        <item m="1" x="2626"/>
        <item m="1" x="2415"/>
        <item m="1" x="5284"/>
        <item m="1" x="4274"/>
        <item m="1" x="893"/>
        <item m="1" x="5757"/>
        <item m="1" x="2981"/>
        <item m="1" x="2887"/>
        <item m="1" x="3089"/>
        <item m="1" x="5481"/>
        <item m="1" x="3393"/>
        <item m="1" x="2152"/>
        <item m="1" x="2896"/>
        <item m="1" x="1210"/>
        <item m="1" x="2622"/>
        <item m="1" x="3206"/>
        <item m="1" x="3580"/>
        <item m="1" x="3740"/>
        <item m="1" x="1173"/>
        <item m="1" x="2473"/>
        <item m="1" x="4032"/>
        <item x="93"/>
        <item m="1" x="3928"/>
        <item m="1" x="2927"/>
        <item m="1" x="1131"/>
        <item m="1" x="3119"/>
        <item m="1" x="929"/>
        <item m="1" x="3728"/>
        <item m="1" x="222"/>
        <item m="1" x="1464"/>
        <item m="1" x="2824"/>
        <item m="1" x="2907"/>
        <item m="1" x="5179"/>
        <item m="1" x="5770"/>
        <item m="1" x="1075"/>
        <item m="1" x="1208"/>
        <item m="1" x="2193"/>
        <item m="1" x="4634"/>
        <item m="1" x="5206"/>
        <item m="1" x="4066"/>
        <item m="1" x="1574"/>
        <item m="1" x="4175"/>
        <item m="1" x="2198"/>
        <item m="1" x="4614"/>
        <item m="1" x="4037"/>
        <item m="1" x="986"/>
        <item m="1" x="1360"/>
        <item m="1" x="3308"/>
        <item m="1" x="1732"/>
        <item m="1" x="3984"/>
        <item m="1" x="3195"/>
        <item m="1" x="5755"/>
        <item m="1" x="2517"/>
        <item m="1" x="2842"/>
        <item m="1" x="3325"/>
        <item m="1" x="3645"/>
        <item m="1" x="126"/>
        <item m="1" x="5365"/>
        <item m="1" x="282"/>
        <item m="1" x="5324"/>
        <item m="1" x="2909"/>
        <item m="1" x="2937"/>
        <item m="1" x="1457"/>
        <item m="1" x="320"/>
        <item m="1" x="1682"/>
        <item m="1" x="564"/>
        <item m="1" x="1613"/>
        <item m="1" x="4135"/>
        <item m="1" x="133"/>
        <item m="1" x="1078"/>
        <item m="1" x="2092"/>
        <item m="1" x="3300"/>
        <item m="1" x="5055"/>
        <item m="1" x="2930"/>
        <item m="1" x="2292"/>
        <item m="1" x="4383"/>
        <item m="1" x="4198"/>
        <item m="1" x="2543"/>
        <item m="1" x="1536"/>
        <item m="1" x="5196"/>
        <item m="1" x="3361"/>
        <item m="1" x="3451"/>
        <item m="1" x="2620"/>
        <item m="1" x="4847"/>
        <item m="1" x="804"/>
        <item m="1" x="1053"/>
        <item m="1" x="4199"/>
        <item m="1" x="1385"/>
        <item m="1" x="5259"/>
        <item m="1" x="3704"/>
        <item m="1" x="351"/>
        <item m="1" x="4710"/>
        <item m="1" x="1130"/>
        <item m="1" x="717"/>
        <item m="1" x="2923"/>
        <item m="1" x="2944"/>
        <item m="1" x="1586"/>
        <item m="1" x="1461"/>
        <item m="1" x="3353"/>
        <item m="1" x="3790"/>
        <item m="1" x="3700"/>
        <item m="1" x="3847"/>
        <item m="1" x="558"/>
        <item m="1" x="5095"/>
        <item m="1" x="1565"/>
        <item m="1" x="4995"/>
        <item m="1" x="4168"/>
        <item m="1" x="3253"/>
        <item m="1" x="2433"/>
        <item m="1" x="4334"/>
        <item m="1" x="179"/>
        <item m="1" x="2287"/>
        <item m="1" x="5627"/>
        <item x="30"/>
        <item m="1" x="1492"/>
        <item m="1" x="4311"/>
        <item m="1" x="1098"/>
        <item m="1" x="873"/>
        <item m="1" x="3053"/>
        <item m="1" x="2619"/>
        <item m="1" x="4102"/>
        <item m="1" x="2954"/>
        <item m="1" x="5076"/>
        <item m="1" x="1727"/>
        <item m="1" x="3566"/>
        <item m="1" x="2990"/>
        <item m="1" x="3597"/>
        <item m="1" x="447"/>
        <item m="1" x="2162"/>
        <item m="1" x="4522"/>
        <item m="1" x="1754"/>
        <item m="1" x="5685"/>
        <item m="1" x="3973"/>
        <item m="1" x="1473"/>
        <item m="1" x="727"/>
        <item m="1" x="1011"/>
        <item m="1" x="344"/>
        <item m="1" x="3004"/>
        <item m="1" x="2359"/>
        <item m="1" x="5380"/>
        <item m="1" x="1277"/>
        <item m="1" x="2442"/>
        <item m="1" x="4533"/>
        <item m="1" x="1165"/>
        <item m="1" x="2165"/>
        <item m="1" x="3048"/>
        <item m="1" x="2855"/>
        <item m="1" x="2376"/>
        <item m="1" x="2269"/>
        <item m="1" x="4707"/>
        <item m="1" x="3803"/>
        <item m="1" x="3505"/>
        <item m="1" x="1976"/>
        <item m="1" x="3706"/>
        <item m="1" x="1041"/>
        <item m="1" x="3333"/>
        <item m="1" x="2129"/>
        <item m="1" x="110"/>
        <item m="1" x="4825"/>
        <item m="1" x="4729"/>
        <item m="1" x="5306"/>
        <item m="1" x="140"/>
        <item m="1" x="2689"/>
        <item m="1" x="5394"/>
        <item m="1" x="756"/>
        <item m="1" x="5101"/>
        <item x="87"/>
        <item m="1" x="3688"/>
        <item m="1" x="3051"/>
        <item m="1" x="4826"/>
        <item m="1" x="1072"/>
        <item m="1" x="4719"/>
        <item m="1" x="1840"/>
        <item m="1" x="1033"/>
        <item m="1" x="3541"/>
        <item m="1" x="2523"/>
        <item m="1" x="1212"/>
        <item m="1" x="4628"/>
        <item m="1" x="2149"/>
        <item m="1" x="4326"/>
        <item x="51"/>
        <item m="1" x="5490"/>
        <item m="1" x="2691"/>
        <item m="1" x="2030"/>
        <item m="1" x="2050"/>
        <item m="1" x="2733"/>
        <item m="1" x="3796"/>
        <item m="1" x="1046"/>
        <item m="1" x="606"/>
        <item m="1" x="3978"/>
        <item m="1" x="3306"/>
        <item m="1" x="3347"/>
        <item m="1" x="2093"/>
        <item x="29"/>
        <item m="1" x="4054"/>
        <item m="1" x="1936"/>
        <item m="1" x="5571"/>
        <item m="1" x="2222"/>
        <item m="1" x="1000"/>
        <item m="1" x="4897"/>
        <item m="1" x="4225"/>
        <item m="1" x="1073"/>
        <item m="1" x="2562"/>
        <item m="1" x="5300"/>
        <item m="1" x="4584"/>
        <item m="1" x="4073"/>
        <item m="1" x="4629"/>
        <item m="1" x="3799"/>
        <item m="1" x="2000"/>
        <item m="1" x="5260"/>
        <item m="1" x="2430"/>
        <item m="1" x="4101"/>
        <item m="1" x="1831"/>
        <item m="1" x="4953"/>
        <item m="1" x="3586"/>
        <item m="1" x="4045"/>
        <item m="1" x="1597"/>
        <item m="1" x="142"/>
        <item m="1" x="3511"/>
        <item m="1" x="3387"/>
        <item m="1" x="5112"/>
        <item m="1" x="3940"/>
        <item m="1" x="1007"/>
        <item m="1" x="3424"/>
        <item m="1" x="5777"/>
        <item x="52"/>
        <item m="1" x="4855"/>
        <item m="1" x="2785"/>
        <item m="1" x="2669"/>
        <item m="1" x="4392"/>
        <item m="1" x="5261"/>
        <item m="1" x="1677"/>
        <item m="1" x="4348"/>
        <item m="1" x="1633"/>
        <item m="1" x="1125"/>
        <item m="1" x="4556"/>
        <item m="1" x="3947"/>
        <item m="1" x="611"/>
        <item m="1" x="4769"/>
        <item m="1" x="2095"/>
        <item m="1" x="2460"/>
        <item m="1" x="5256"/>
        <item m="1" x="2971"/>
        <item m="1" x="3402"/>
        <item m="1" x="2364"/>
        <item m="1" x="3651"/>
        <item m="1" x="1124"/>
        <item m="1" x="3153"/>
        <item m="1" x="5336"/>
        <item m="1" x="2200"/>
        <item m="1" x="4194"/>
        <item m="1" x="5816"/>
        <item m="1" x="2945"/>
        <item m="1" x="997"/>
        <item m="1" x="2208"/>
        <item m="1" x="4998"/>
        <item m="1" x="2335"/>
        <item m="1" x="2102"/>
        <item m="1" x="1534"/>
        <item m="1" x="1009"/>
        <item m="1" x="3515"/>
        <item m="1" x="5265"/>
        <item m="1" x="3318"/>
        <item m="1" x="3894"/>
        <item m="1" x="2027"/>
        <item x="96"/>
        <item m="1" x="1221"/>
        <item m="1" x="971"/>
        <item m="1" x="822"/>
        <item m="1" x="4486"/>
        <item m="1" x="2188"/>
        <item m="1" x="4509"/>
        <item m="1" x="4075"/>
        <item m="1" x="229"/>
        <item m="1" x="2390"/>
        <item m="1" x="2394"/>
        <item m="1" x="5612"/>
        <item m="1" x="1864"/>
        <item m="1" x="5049"/>
        <item m="1" x="145"/>
        <item m="1" x="5231"/>
        <item m="1" x="4514"/>
        <item m="1" x="3207"/>
        <item m="1" x="4636"/>
        <item m="1" x="521"/>
        <item m="1" x="1972"/>
        <item m="1" x="2847"/>
        <item m="1" x="3801"/>
        <item m="1" x="4720"/>
        <item m="1" x="4358"/>
        <item m="1" x="398"/>
        <item m="1" x="5020"/>
        <item m="1" x="3673"/>
        <item m="1" x="5041"/>
        <item m="1" x="2018"/>
        <item m="1" x="4316"/>
        <item m="1" x="1024"/>
        <item m="1" x="343"/>
        <item m="1" x="4327"/>
        <item m="1" x="2665"/>
        <item m="1" x="4740"/>
        <item m="1" x="5800"/>
        <item m="1" x="5238"/>
        <item m="1" x="4860"/>
        <item m="1" x="3175"/>
        <item m="1" x="1025"/>
        <item m="1" x="3710"/>
        <item m="1" x="1103"/>
        <item m="1" x="1744"/>
        <item m="1" x="3043"/>
        <item m="1" x="4368"/>
        <item m="1" x="2489"/>
        <item m="1" x="2230"/>
        <item m="1" x="1031"/>
        <item m="1" x="4473"/>
        <item m="1" x="2587"/>
        <item m="1" x="4425"/>
        <item m="1" x="233"/>
        <item m="1" x="4870"/>
        <item m="1" x="2338"/>
        <item m="1" x="4410"/>
        <item m="1" x="395"/>
        <item m="1" x="628"/>
        <item m="1" x="4602"/>
        <item m="1" x="3057"/>
        <item m="1" x="1900"/>
        <item m="1" x="1897"/>
        <item m="1" x="4698"/>
        <item m="1" x="2270"/>
        <item m="1" x="2908"/>
        <item m="1" x="3259"/>
        <item m="1" x="4056"/>
        <item m="1" x="2140"/>
        <item m="1" x="4049"/>
        <item m="1" x="3884"/>
        <item m="1" x="2373"/>
        <item m="1" x="4087"/>
        <item m="1" x="1967"/>
        <item m="1" x="2449"/>
        <item m="1" x="4519"/>
        <item m="1" x="3879"/>
        <item m="1" x="5301"/>
        <item m="1" x="2925"/>
        <item m="1" x="3891"/>
        <item m="1" x="3274"/>
        <item m="1" x="473"/>
        <item m="1" x="1814"/>
        <item m="1" x="505"/>
        <item m="1" x="4391"/>
        <item m="1" x="3546"/>
        <item m="1" x="1463"/>
        <item m="1" x="2084"/>
        <item m="1" x="4749"/>
        <item m="1" x="4544"/>
        <item m="1" x="1935"/>
        <item m="1" x="2750"/>
        <item m="1" x="3317"/>
        <item m="1" x="2476"/>
        <item m="1" x="1287"/>
        <item m="1" x="1101"/>
        <item m="1" x="2697"/>
        <item m="1" x="5376"/>
        <item m="1" x="2924"/>
        <item m="1" x="3982"/>
        <item m="1" x="701"/>
        <item m="1" x="2275"/>
        <item m="1" x="1490"/>
        <item m="1" x="5526"/>
        <item x="89"/>
        <item m="1" x="2910"/>
        <item m="1" x="3433"/>
        <item m="1" x="440"/>
        <item m="1" x="4023"/>
        <item m="1" x="2530"/>
        <item m="1" x="1926"/>
        <item m="1" x="4996"/>
        <item m="1" x="2946"/>
        <item m="1" x="1898"/>
        <item m="1" x="3497"/>
        <item m="1" x="3405"/>
        <item m="1" x="4958"/>
        <item m="1" x="3676"/>
        <item m="1" x="3933"/>
        <item m="1" x="460"/>
        <item m="1" x="4173"/>
        <item m="1" x="2710"/>
        <item m="1" x="2213"/>
        <item m="1" x="2347"/>
        <item m="1" x="1459"/>
        <item m="1" x="1061"/>
        <item m="1" x="4068"/>
        <item m="1" x="3014"/>
        <item m="1" x="3064"/>
        <item m="1" x="2284"/>
        <item m="1" x="2206"/>
        <item m="1" x="5593"/>
        <item m="1" x="3417"/>
        <item m="1" x="3026"/>
        <item m="1" x="4426"/>
        <item m="1" x="3008"/>
        <item m="1" x="2064"/>
        <item m="1" x="2928"/>
        <item m="1" x="3815"/>
        <item m="1" x="4976"/>
        <item m="1" x="2516"/>
        <item m="1" x="2999"/>
        <item m="1" x="3517"/>
        <item x="50"/>
        <item m="1" x="2396"/>
        <item m="1" x="4247"/>
        <item m="1" x="5115"/>
        <item m="1" x="2282"/>
        <item m="1" x="3850"/>
        <item m="1" x="2916"/>
        <item m="1" x="5000"/>
        <item m="1" x="4273"/>
        <item m="1" x="1890"/>
        <item m="1" x="935"/>
        <item m="1" x="4287"/>
        <item m="1" x="3694"/>
        <item m="1" x="4632"/>
        <item m="1" x="4770"/>
        <item m="1" x="4490"/>
        <item m="1" x="2035"/>
        <item m="1" x="560"/>
        <item m="1" x="1551"/>
        <item x="28"/>
        <item m="1" x="4841"/>
        <item m="1" x="1094"/>
        <item m="1" x="4018"/>
        <item m="1" x="2977"/>
        <item m="1" x="170"/>
        <item m="1" x="2559"/>
        <item m="1" x="892"/>
        <item m="1" x="5580"/>
        <item m="1" x="2219"/>
        <item m="1" x="3639"/>
        <item m="1" x="1674"/>
        <item m="1" x="5355"/>
        <item m="1" x="4063"/>
        <item m="1" x="3890"/>
        <item m="1" x="4044"/>
        <item m="1" x="3374"/>
        <item m="1" x="4938"/>
        <item m="1" x="2707"/>
        <item m="1" x="2694"/>
        <item m="1" x="4181"/>
        <item m="1" x="1283"/>
        <item m="1" x="5587"/>
        <item m="1" x="5139"/>
        <item m="1" x="237"/>
        <item m="1" x="2922"/>
        <item m="1" x="200"/>
        <item m="1" x="1008"/>
        <item m="1" x="2103"/>
        <item m="1" x="4271"/>
        <item m="1" x="382"/>
        <item m="1" x="1797"/>
        <item m="1" x="5045"/>
        <item m="1" x="3277"/>
        <item m="1" x="4517"/>
        <item m="1" x="898"/>
        <item m="1" x="3272"/>
        <item m="1" x="4852"/>
        <item m="1" x="3408"/>
        <item m="1" x="3462"/>
        <item m="1" x="1829"/>
        <item m="1" x="1549"/>
        <item m="1" x="3525"/>
        <item m="1" x="5072"/>
        <item m="1" x="707"/>
        <item m="1" x="4887"/>
        <item m="1" x="4013"/>
        <item m="1" x="2674"/>
        <item m="1" x="5678"/>
        <item m="1" x="2792"/>
        <item m="1" x="2874"/>
        <item m="1" x="3924"/>
        <item m="1" x="5311"/>
        <item m="1" x="3421"/>
        <item m="1" x="1022"/>
        <item m="1" x="1362"/>
        <item m="1" x="2051"/>
        <item m="1" x="4007"/>
        <item m="1" x="3837"/>
        <item m="1" x="1956"/>
        <item m="1" x="1718"/>
        <item m="1" x="3156"/>
        <item m="1" x="359"/>
        <item m="1" x="4431"/>
        <item m="1" x="4709"/>
        <item m="1" x="1584"/>
        <item m="1" x="3943"/>
        <item m="1" x="132"/>
        <item m="1" x="5051"/>
        <item m="1" x="3457"/>
        <item m="1" x="3239"/>
        <item m="1" x="3795"/>
        <item m="1" x="3518"/>
        <item m="1" x="3348"/>
        <item m="1" x="5534"/>
        <item m="1" x="2385"/>
        <item m="1" x="4830"/>
        <item m="1" x="1090"/>
        <item m="1" x="803"/>
        <item m="1" x="563"/>
        <item m="1" x="4120"/>
        <item m="1" x="5111"/>
        <item m="1" x="127"/>
        <item m="1" x="289"/>
        <item m="1" x="261"/>
        <item m="1" x="4572"/>
        <item m="1" x="5471"/>
        <item m="1" x="698"/>
        <item m="1" x="5263"/>
        <item m="1" x="1782"/>
        <item m="1" x="4977"/>
        <item m="1" x="916"/>
        <item m="1" x="3406"/>
        <item m="1" x="3538"/>
        <item m="1" x="3018"/>
        <item m="1" x="5244"/>
        <item m="1" x="2339"/>
        <item m="1" x="519"/>
        <item m="1" x="1887"/>
        <item m="1" x="3383"/>
        <item m="1" x="4433"/>
        <item m="1" x="2416"/>
        <item m="1" x="996"/>
        <item m="1" x="5564"/>
        <item m="1" x="116"/>
        <item m="1" x="397"/>
        <item m="1" x="3237"/>
        <item m="1" x="3602"/>
        <item x="44"/>
        <item m="1" x="1250"/>
        <item m="1" x="5422"/>
        <item m="1" x="2800"/>
        <item m="1" x="2599"/>
        <item m="1" x="2583"/>
        <item m="1" x="3430"/>
        <item m="1" x="251"/>
        <item m="1" x="3344"/>
        <item m="1" x="1974"/>
        <item m="1" x="1767"/>
        <item m="1" x="3662"/>
        <item m="1" x="5036"/>
        <item m="1" x="4076"/>
        <item m="1" x="413"/>
        <item m="1" x="4817"/>
        <item m="1" x="4003"/>
        <item m="1" x="5142"/>
        <item m="1" x="2026"/>
        <item m="1" x="5197"/>
        <item m="1" x="590"/>
        <item m="1" x="2788"/>
        <item m="1" x="3640"/>
        <item m="1" x="400"/>
        <item m="1" x="1361"/>
        <item m="1" x="5202"/>
        <item m="1" x="1741"/>
        <item m="1" x="4446"/>
        <item m="1" x="2621"/>
        <item m="1" x="3322"/>
        <item x="48"/>
        <item m="1" x="5104"/>
        <item m="1" x="2104"/>
        <item m="1" x="4980"/>
        <item m="1" x="5639"/>
        <item m="1" x="974"/>
        <item m="1" x="466"/>
        <item m="1" x="4781"/>
        <item m="1" x="3985"/>
        <item m="1" x="3154"/>
        <item m="1" x="4796"/>
        <item m="1" x="4804"/>
        <item m="1" x="2980"/>
        <item x="26"/>
        <item m="1" x="3832"/>
        <item m="1" x="3389"/>
        <item x="1"/>
        <item m="1" x="4471"/>
        <item m="1" x="3560"/>
        <item m="1" x="5555"/>
        <item m="1" x="1791"/>
        <item m="1" x="3007"/>
        <item m="1" x="4086"/>
        <item m="1" x="1575"/>
        <item m="1" x="4792"/>
        <item m="1" x="4284"/>
        <item x="68"/>
        <item m="1" x="2233"/>
        <item m="1" x="2741"/>
        <item m="1" x="2528"/>
        <item m="1" x="1610"/>
        <item m="1" x="928"/>
        <item m="1" x="2642"/>
        <item m="1" x="4890"/>
        <item m="1" x="352"/>
        <item m="1" x="1994"/>
        <item m="1" x="4309"/>
        <item m="1" x="1455"/>
        <item m="1" x="3476"/>
        <item m="1" x="4217"/>
        <item m="1" x="2956"/>
        <item m="1" x="1830"/>
        <item m="1" x="3404"/>
        <item m="1" x="2529"/>
        <item m="1" x="3551"/>
        <item m="1" x="438"/>
        <item m="1" x="5723"/>
        <item m="1" x="812"/>
        <item m="1" x="1608"/>
        <item m="1" x="2660"/>
        <item m="1" x="3058"/>
        <item m="1" x="4116"/>
        <item m="1" x="1163"/>
        <item m="1" x="5221"/>
        <item m="1" x="4021"/>
        <item m="1" x="4974"/>
        <item m="1" x="2380"/>
        <item m="1" x="973"/>
        <item m="1" x="1141"/>
        <item m="1" x="4688"/>
        <item m="1" x="1614"/>
        <item m="1" x="1870"/>
        <item m="1" x="339"/>
        <item m="1" x="2049"/>
        <item m="1" x="2150"/>
        <item m="1" x="5423"/>
        <item m="1" x="5321"/>
        <item m="1" x="2492"/>
        <item m="1" x="1454"/>
        <item m="1" x="1664"/>
        <item m="1" x="1925"/>
        <item m="1" x="1950"/>
        <item m="1" x="3338"/>
        <item m="1" x="882"/>
        <item m="1" x="1670"/>
        <item m="1" x="5146"/>
        <item m="1" x="800"/>
        <item m="1" x="1508"/>
        <item x="98"/>
        <item m="1" x="167"/>
        <item m="1" x="104"/>
        <item m="1" x="3749"/>
        <item m="1" x="5227"/>
        <item m="1" x="1491"/>
        <item m="1" x="5207"/>
        <item m="1" x="3771"/>
        <item m="1" x="4727"/>
        <item m="1" x="5113"/>
        <item m="1" x="416"/>
        <item m="1" x="1384"/>
        <item m="1" x="1345"/>
        <item m="1" x="256"/>
        <item m="1" x="1288"/>
        <item m="1" x="3436"/>
        <item m="1" x="2893"/>
        <item m="1" x="3953"/>
        <item m="1" x="2879"/>
        <item m="1" x="2553"/>
        <item m="1" x="1918"/>
        <item m="1" x="1415"/>
        <item m="1" x="2755"/>
        <item m="1" x="5042"/>
        <item m="1" x="1501"/>
        <item m="1" x="2518"/>
        <item m="1" x="1673"/>
        <item m="1" x="1896"/>
        <item m="1" x="722"/>
        <item m="1" x="1021"/>
        <item m="1" x="3316"/>
        <item m="1" x="5603"/>
        <item m="1" x="1946"/>
        <item m="1" x="148"/>
        <item m="1" x="2575"/>
        <item m="1" x="4878"/>
        <item m="1" x="4494"/>
        <item m="1" x="1123"/>
        <item m="1" x="297"/>
        <item m="1" x="4070"/>
        <item m="1" x="1988"/>
        <item m="1" x="5468"/>
        <item m="1" x="2426"/>
        <item m="1" x="2531"/>
        <item m="1" x="1460"/>
        <item m="1" x="5320"/>
        <item m="1" x="5057"/>
        <item m="1" x="2654"/>
        <item m="1" x="5491"/>
        <item m="1" x="5606"/>
        <item m="1" x="2114"/>
        <item m="1" x="3727"/>
        <item m="1" x="774"/>
        <item m="1" x="5289"/>
        <item m="1" x="1602"/>
        <item m="1" x="4188"/>
        <item m="1" x="239"/>
        <item m="1" x="1667"/>
        <item m="1" x="202"/>
        <item m="1" x="3481"/>
        <item m="1" x="1579"/>
        <item m="1" x="4005"/>
        <item m="1" x="2970"/>
        <item m="1" x="3976"/>
        <item m="1" x="4499"/>
        <item m="1" x="2595"/>
        <item m="1" x="3963"/>
        <item m="1" x="4430"/>
        <item m="1" x="2337"/>
        <item m="1" x="4909"/>
        <item m="1" x="215"/>
        <item m="1" x="859"/>
        <item m="1" x="2319"/>
        <item m="1" x="218"/>
        <item m="1" x="2851"/>
        <item m="1" x="1213"/>
        <item m="1" x="3446"/>
        <item m="1" x="3428"/>
        <item m="1" x="3896"/>
        <item m="1" x="545"/>
        <item m="1" x="510"/>
        <item m="1" x="4470"/>
        <item m="1" x="1671"/>
        <item x="46"/>
        <item m="1" x="934"/>
        <item m="1" x="3587"/>
        <item m="1" x="4158"/>
        <item m="1" x="1144"/>
        <item m="1" x="2167"/>
        <item m="1" x="1845"/>
        <item m="1" x="4379"/>
        <item m="1" x="1079"/>
        <item m="1" x="4929"/>
        <item m="1" x="5663"/>
        <item m="1" x="3910"/>
        <item m="1" x="2358"/>
        <item m="1" x="1278"/>
        <item m="1" x="5686"/>
        <item m="1" x="3882"/>
        <item m="1" x="3341"/>
        <item m="1" x="318"/>
        <item m="1" x="4440"/>
        <item m="1" x="3081"/>
        <item m="1" x="373"/>
        <item m="1" x="5451"/>
        <item m="1" x="2274"/>
        <item m="1" x="1487"/>
        <item m="1" x="2037"/>
        <item m="1" x="3498"/>
        <item m="1" x="3979"/>
        <item m="1" x="4487"/>
        <item m="1" x="2996"/>
        <item m="1" x="1707"/>
        <item m="1" x="164"/>
        <item m="1" x="2366"/>
        <item m="1" x="248"/>
        <item m="1" x="338"/>
        <item m="1" x="2183"/>
        <item m="1" x="4808"/>
        <item m="1" x="3968"/>
        <item m="1" x="814"/>
        <item m="1" x="4040"/>
        <item m="1" x="2145"/>
        <item x="55"/>
        <item m="1" x="524"/>
        <item m="1" x="3326"/>
        <item m="1" x="2155"/>
        <item m="1" x="1968"/>
        <item m="1" x="2963"/>
        <item m="1" x="176"/>
        <item m="1" x="5124"/>
        <item m="1" x="4341"/>
        <item m="1" x="1959"/>
        <item m="1" x="1416"/>
        <item m="1" x="2486"/>
        <item m="1" x="2146"/>
        <item m="1" x="5630"/>
        <item m="1" x="3791"/>
        <item m="1" x="670"/>
        <item m="1" x="3231"/>
        <item m="1" x="3557"/>
        <item m="1" x="5338"/>
        <item m="1" x="3652"/>
        <item m="1" x="2290"/>
        <item m="1" x="1577"/>
        <item m="1" x="726"/>
        <item m="1" x="3592"/>
        <item m="1" x="2801"/>
        <item m="1" x="234"/>
        <item m="1" x="4901"/>
        <item m="1" x="4833"/>
        <item x="95"/>
        <item m="1" x="3301"/>
        <item m="1" x="2201"/>
        <item m="1" x="4193"/>
        <item m="1" x="1153"/>
        <item m="1" x="292"/>
        <item m="1" x="4298"/>
        <item m="1" x="2624"/>
        <item m="1" x="3355"/>
        <item m="1" x="4307"/>
        <item m="1" x="877"/>
        <item m="1" x="203"/>
        <item m="1" x="3509"/>
        <item m="1" x="2522"/>
        <item m="1" x="1559"/>
        <item m="1" x="277"/>
        <item m="1" x="2052"/>
        <item m="1" x="2180"/>
        <item m="1" x="4296"/>
        <item m="1" x="2875"/>
        <item m="1" x="514"/>
        <item m="1" x="1783"/>
        <item m="1" x="5214"/>
        <item m="1" x="3864"/>
        <item m="1" x="3939"/>
        <item m="1" x="1108"/>
        <item m="1" x="2216"/>
        <item m="1" x="1291"/>
        <item m="1" x="2773"/>
        <item m="1" x="3000"/>
        <item m="1" x="3641"/>
        <item m="1" x="700"/>
        <item m="1" x="4940"/>
        <item m="1" x="3665"/>
        <item m="1" x="3674"/>
        <item m="1" x="1297"/>
        <item m="1" x="255"/>
        <item m="1" x="1058"/>
        <item m="1" x="4249"/>
        <item m="1" x="4503"/>
        <item m="1" x="3692"/>
        <item m="1" x="5529"/>
        <item m="1" x="5589"/>
        <item m="1" x="3741"/>
        <item m="1" x="512"/>
        <item m="1" x="2173"/>
        <item m="1" x="1666"/>
        <item m="1" x="1712"/>
        <item m="1" x="4879"/>
        <item m="1" x="3310"/>
        <item m="1" x="114"/>
        <item m="1" x="1133"/>
        <item m="1" x="4705"/>
        <item m="1" x="2266"/>
        <item m="1" x="4132"/>
        <item m="1" x="4681"/>
        <item m="1" x="3533"/>
        <item m="1" x="1143"/>
        <item m="1" x="3085"/>
        <item m="1" x="4437"/>
        <item m="1" x="1914"/>
        <item m="1" x="2567"/>
        <item m="1" x="1489"/>
        <item m="1" x="4525"/>
        <item m="1" x="1813"/>
        <item m="1" x="4451"/>
        <item m="1" x="3335"/>
        <item m="1" x="5738"/>
        <item m="1" x="1134"/>
        <item m="1" x="2628"/>
        <item m="1" x="1970"/>
        <item m="1" x="3524"/>
        <item m="1" x="2569"/>
        <item m="1" x="2947"/>
        <item m="1" x="4566"/>
        <item m="1" x="2123"/>
        <item m="1" x="1181"/>
        <item m="1" x="5164"/>
        <item m="1" x="693"/>
        <item m="1" x="3127"/>
        <item m="1" x="2686"/>
        <item m="1" x="1503"/>
        <item m="1" x="4521"/>
        <item m="1" x="1409"/>
        <item m="1" x="5121"/>
        <item m="1" x="431"/>
        <item m="1" x="3562"/>
        <item m="1" x="2690"/>
        <item m="1" x="230"/>
        <item m="1" x="4050"/>
        <item m="1" x="1359"/>
        <item m="1" x="3945"/>
        <item m="1" x="4147"/>
        <item m="1" x="2515"/>
        <item m="1" x="1458"/>
        <item m="1" x="5903"/>
        <item m="1" x="4294"/>
        <item m="1" x="4275"/>
        <item m="1" x="5022"/>
        <item m="1" x="2196"/>
        <item m="1" x="123"/>
        <item m="1" x="614"/>
        <item m="1" x="3696"/>
        <item m="1" x="1488"/>
        <item m="1" x="1998"/>
        <item m="1" x="4597"/>
        <item m="1" x="4642"/>
        <item m="1" x="5107"/>
        <item m="1" x="5114"/>
        <item m="1" x="2265"/>
        <item m="1" x="4121"/>
        <item m="1" x="325"/>
        <item m="1" x="206"/>
        <item m="1" x="4393"/>
        <item m="1" x="983"/>
        <item m="1" x="1484"/>
        <item m="1" x="5739"/>
        <item m="1" x="5532"/>
        <item m="1" x="1177"/>
        <item m="1" x="1619"/>
        <item m="1" x="2353"/>
        <item m="1" x="4773"/>
        <item m="1" x="2113"/>
        <item m="1" x="523"/>
        <item m="1" x="1705"/>
        <item m="1" x="5074"/>
        <item m="1" x="3250"/>
        <item m="1" x="1071"/>
        <item m="1" x="2054"/>
        <item m="1" x="2797"/>
        <item m="1" x="3800"/>
        <item m="1" x="1625"/>
        <item m="1" x="497"/>
        <item m="1" x="4600"/>
        <item m="1" x="2133"/>
        <item m="1" x="2224"/>
        <item m="1" x="4782"/>
        <item m="1" x="2778"/>
        <item m="1" x="4115"/>
        <item m="1" x="2838"/>
        <item m="1" x="2432"/>
        <item m="1" x="5257"/>
        <item m="1" x="5391"/>
        <item m="1" x="5126"/>
        <item m="1" x="3965"/>
        <item m="1" x="3487"/>
        <item m="1" x="4400"/>
        <item m="1" x="4671"/>
        <item m="1" x="2589"/>
        <item m="1" x="1132"/>
        <item m="1" x="3298"/>
        <item m="1" x="111"/>
        <item m="1" x="2039"/>
        <item x="43"/>
        <item m="1" x="4662"/>
        <item m="1" x="463"/>
        <item m="1" x="647"/>
        <item m="1" x="5065"/>
        <item m="1" x="437"/>
        <item m="1" x="390"/>
        <item m="1" x="4113"/>
        <item m="1" x="1453"/>
        <item m="1" x="1367"/>
        <item m="1" x="5148"/>
        <item m="1" x="3342"/>
        <item m="1" x="1880"/>
        <item m="1" x="3002"/>
        <item m="1" x="3171"/>
        <item m="1" x="5019"/>
        <item m="1" x="4978"/>
        <item m="1" x="4219"/>
        <item m="1" x="5774"/>
        <item m="1" x="2263"/>
        <item m="1" x="5150"/>
        <item m="1" x="926"/>
        <item m="1" x="657"/>
        <item m="1" x="118"/>
        <item m="1" x="2511"/>
        <item m="1" x="4041"/>
        <item m="1" x="5559"/>
        <item m="1" x="1909"/>
        <item m="1" x="724"/>
        <item m="1" x="2130"/>
        <item m="1" x="3865"/>
        <item m="1" x="3162"/>
        <item m="1" x="1955"/>
        <item m="1" x="1424"/>
        <item m="1" x="5652"/>
        <item m="1" x="596"/>
        <item m="1" x="1641"/>
        <item m="1" x="2452"/>
        <item m="1" x="2955"/>
        <item m="1" x="3526"/>
        <item m="1" x="2700"/>
        <item m="1" x="2031"/>
        <item m="1" x="3082"/>
        <item m="1" x="731"/>
        <item m="1" x="1215"/>
        <item m="1" x="173"/>
        <item m="1" x="5093"/>
        <item m="1" x="3176"/>
        <item m="1" x="5714"/>
        <item m="1" x="3062"/>
        <item m="1" x="3998"/>
        <item m="1" x="970"/>
        <item m="1" x="4771"/>
        <item m="1" x="3983"/>
        <item m="1" x="3069"/>
        <item m="1" x="1254"/>
        <item m="1" x="1792"/>
        <item m="1" x="2521"/>
        <item m="1" x="577"/>
        <item m="1" x="3283"/>
        <item m="1" x="1120"/>
        <item m="1" x="5542"/>
        <item m="1" x="4442"/>
        <item m="1" x="394"/>
        <item m="1" x="2207"/>
        <item m="1" x="5553"/>
        <item m="1" x="2649"/>
        <item m="1" x="2194"/>
        <item m="1" x="5878"/>
        <item m="1" x="2413"/>
        <item m="1" x="609"/>
        <item m="1" x="5201"/>
        <item m="1" x="821"/>
        <item m="1" x="2814"/>
        <item m="1" x="1560"/>
        <item m="1" x="4829"/>
        <item m="1" x="1523"/>
        <item m="1" x="3478"/>
        <item m="1" x="3480"/>
        <item m="1" x="1406"/>
        <item m="1" x="3192"/>
        <item m="1" x="305"/>
        <item x="61"/>
        <item m="1" x="4449"/>
        <item m="1" x="2816"/>
        <item m="1" x="2423"/>
        <item x="17"/>
        <item m="1" x="415"/>
        <item m="1" x="250"/>
        <item m="1" x="2863"/>
        <item m="1" x="1769"/>
        <item m="1" x="2096"/>
        <item m="1" x="5752"/>
        <item m="1" x="465"/>
        <item m="1" x="1368"/>
        <item m="1" x="1886"/>
        <item m="1" x="2182"/>
        <item m="1" x="4564"/>
        <item m="1" x="3146"/>
        <item m="1" x="2166"/>
        <item m="1" x="5654"/>
        <item m="1" x="1114"/>
        <item m="1" x="4859"/>
        <item m="1" x="4954"/>
        <item m="1" x="5353"/>
        <item m="1" x="1178"/>
        <item m="1" x="4260"/>
        <item m="1" x="4924"/>
        <item m="1" x="299"/>
        <item m="1" x="3931"/>
        <item m="1" x="2623"/>
        <item m="1" x="5109"/>
        <item m="1" x="357"/>
        <item m="1" x="3622"/>
        <item m="1" x="5596"/>
        <item m="1" x="3147"/>
        <item m="1" x="4967"/>
        <item m="1" x="4012"/>
        <item m="1" x="766"/>
        <item m="1" x="358"/>
        <item m="1" x="3212"/>
        <item m="1" x="2495"/>
        <item m="1" x="1510"/>
        <item m="1" x="4812"/>
        <item m="1" x="2545"/>
        <item m="1" x="1449"/>
        <item m="1" x="5629"/>
        <item m="1" x="2405"/>
        <item m="1" x="3163"/>
        <item m="1" x="1239"/>
        <item m="1" x="4885"/>
        <item m="1" x="1276"/>
        <item m="1" x="4643"/>
        <item m="1" x="3620"/>
        <item m="1" x="2045"/>
        <item m="1" x="1423"/>
        <item m="1" x="567"/>
        <item m="1" x="4886"/>
        <item m="1" x="4619"/>
        <item m="1" x="2080"/>
        <item m="1" x="3500"/>
        <item m="1" x="5507"/>
        <item m="1" x="1102"/>
        <item x="92"/>
        <item m="1" x="2116"/>
        <item m="1" x="295"/>
        <item m="1" x="587"/>
        <item m="1" x="3442"/>
        <item m="1" x="1623"/>
        <item m="1" x="223"/>
        <item m="1" x="1807"/>
        <item m="1" x="5050"/>
        <item m="1" x="1253"/>
        <item m="1" x="5495"/>
        <item m="1" x="5843"/>
        <item m="1" x="3544"/>
        <item m="1" x="2293"/>
        <item m="1" x="3585"/>
        <item m="1" x="1315"/>
        <item m="1" x="1392"/>
        <item m="1" x="951"/>
        <item m="1" x="5228"/>
        <item m="1" x="4790"/>
        <item m="1" x="557"/>
        <item m="1" x="3660"/>
        <item m="1" x="2007"/>
        <item m="1" x="2382"/>
        <item m="1" x="636"/>
        <item m="1" x="3315"/>
        <item m="1" x="3685"/>
        <item m="1" x="2892"/>
        <item m="1" x="1476"/>
        <item m="1" x="2779"/>
        <item m="1" x="1552"/>
        <item m="1" x="3810"/>
        <item m="1" x="2228"/>
        <item m="1" x="520"/>
        <item m="1" x="4672"/>
        <item m="1" x="2400"/>
        <item m="1" x="5322"/>
        <item m="1" x="602"/>
        <item m="1" x="3271"/>
        <item m="1" x="5790"/>
        <item m="1" x="579"/>
        <item m="1" x="5566"/>
        <item m="1" x="3508"/>
        <item m="1" x="2584"/>
        <item m="1" x="3716"/>
        <item m="1" x="3977"/>
        <item m="1" x="1167"/>
        <item m="1" x="2810"/>
        <item m="1" x="5402"/>
        <item m="1" x="1110"/>
        <item m="1" x="1211"/>
        <item m="1" x="2905"/>
        <item m="1" x="169"/>
        <item m="1" x="676"/>
        <item m="1" x="3949"/>
        <item m="1" x="130"/>
        <item m="1" x="5382"/>
        <item m="1" x="5694"/>
        <item m="1" x="3923"/>
        <item m="1" x="4570"/>
        <item m="1" x="2301"/>
        <item m="1" x="129"/>
        <item m="1" x="2539"/>
        <item m="1" x="5590"/>
        <item m="1" x="710"/>
        <item m="1" x="3572"/>
        <item m="1" x="5282"/>
        <item m="1" x="658"/>
        <item m="1" x="5743"/>
        <item m="1" x="536"/>
        <item m="1" x="1092"/>
        <item m="1" x="418"/>
        <item m="1" x="291"/>
        <item m="1" x="5429"/>
        <item m="1" x="5515"/>
        <item m="1" x="4721"/>
        <item m="1" x="182"/>
        <item m="1" x="3997"/>
        <item m="1" x="1159"/>
        <item m="1" x="3184"/>
        <item m="1" x="323"/>
        <item m="1" x="1434"/>
        <item m="1" x="2561"/>
        <item m="1" x="2247"/>
        <item m="1" x="138"/>
        <item m="1" x="5099"/>
        <item m="1" x="1002"/>
        <item m="1" x="1420"/>
        <item m="1" x="634"/>
        <item m="1" x="5863"/>
        <item m="1" x="372"/>
        <item m="1" x="1881"/>
        <item m="1" x="4900"/>
        <item m="1" x="336"/>
        <item m="1" x="583"/>
        <item m="1" x="1260"/>
        <item m="1" x="5421"/>
        <item m="1" x="119"/>
        <item m="1" x="4598"/>
        <item m="1" x="2261"/>
        <item m="1" x="186"/>
        <item m="1" x="719"/>
        <item m="1" x="4620"/>
        <item m="1" x="2142"/>
        <item m="1" x="2994"/>
        <item m="1" x="3068"/>
        <item m="1" x="5513"/>
        <item m="1" x="2645"/>
        <item m="1" x="1525"/>
        <item m="1" x="3574"/>
        <item m="1" x="4779"/>
        <item m="1" x="2071"/>
        <item m="1" x="1856"/>
        <item m="1" x="2500"/>
        <item m="1" x="1199"/>
        <item m="1" x="4944"/>
        <item m="1" x="495"/>
        <item m="1" x="4496"/>
        <item m="1" x="158"/>
        <item m="1" x="3248"/>
        <item m="1" x="1567"/>
        <item m="1" x="1063"/>
        <item m="1" x="3411"/>
        <item m="1" x="2572"/>
        <item m="1" x="5315"/>
        <item m="1" x="3672"/>
        <item m="1" x="4242"/>
        <item m="1" x="4006"/>
        <item m="1" x="4156"/>
        <item m="1" x="5546"/>
        <item m="1" x="1733"/>
        <item m="1" x="1576"/>
        <item m="1" x="4422"/>
        <item m="1" x="2136"/>
        <item m="1" x="2255"/>
        <item m="1" x="3291"/>
        <item m="1" x="773"/>
        <item m="1" x="2532"/>
        <item m="1" x="3794"/>
        <item m="1" x="442"/>
        <item m="1" x="315"/>
        <item m="1" x="2585"/>
        <item m="1" x="2551"/>
        <item m="1" x="5831"/>
        <item m="1" x="4010"/>
        <item m="1" x="5530"/>
        <item m="1" x="5398"/>
        <item m="1" x="661"/>
        <item m="1" x="2132"/>
        <item m="1" x="4439"/>
        <item m="1" x="5373"/>
        <item m="1" x="3303"/>
        <item m="1" x="5096"/>
        <item m="1" x="192"/>
        <item m="1" x="3981"/>
        <item m="1" x="5063"/>
        <item m="1" x="783"/>
        <item m="1" x="622"/>
        <item m="1" x="2498"/>
        <item m="1" x="4724"/>
        <item m="1" x="801"/>
        <item m="1" x="517"/>
        <item m="1" x="319"/>
        <item m="1" x="258"/>
        <item m="1" x="863"/>
        <item m="1" x="5292"/>
        <item m="1" x="5199"/>
        <item m="1" x="3120"/>
        <item m="1" x="5039"/>
        <item m="1" x="1333"/>
        <item m="1" x="162"/>
        <item m="1" x="4655"/>
        <item m="1" x="2414"/>
        <item m="1" x="347"/>
        <item m="1" x="4547"/>
        <item m="1" x="4000"/>
        <item m="1" x="1258"/>
        <item m="1" x="2725"/>
        <item m="1" x="5162"/>
        <item m="1" x="3327"/>
        <item m="1" x="1704"/>
        <item m="1" x="4962"/>
        <item m="1" x="4154"/>
        <item m="1" x="4951"/>
        <item m="1" x="3840"/>
        <item m="1" x="310"/>
        <item m="1" x="3589"/>
        <item m="1" x="3636"/>
        <item m="1" x="1054"/>
        <item m="1" x="3903"/>
        <item m="1" x="4904"/>
        <item m="1" x="3764"/>
        <item m="1" x="776"/>
        <item m="1" x="3712"/>
        <item m="1" x="3343"/>
        <item m="1" x="216"/>
        <item m="1" x="3671"/>
        <item m="1" x="2243"/>
        <item m="1" x="1730"/>
        <item m="1" x="4339"/>
        <item m="1" x="178"/>
        <item m="1" x="4004"/>
        <item m="1" x="247"/>
        <item m="1" x="260"/>
        <item m="1" x="108"/>
        <item m="1" x="4417"/>
        <item m="1" x="3296"/>
        <item m="1" x="625"/>
        <item m="1" x="3697"/>
        <item m="1" x="891"/>
        <item m="1" x="5864"/>
        <item m="1" x="3781"/>
        <item m="1" x="2796"/>
        <item m="1" x="4074"/>
        <item m="1" x="530"/>
        <item m="1" x="5298"/>
        <item m="1" x="5875"/>
        <item m="1" x="3974"/>
        <item m="1" x="4239"/>
        <item m="1" x="965"/>
        <item m="1" x="740"/>
        <item m="1" x="597"/>
        <item m="1" x="858"/>
        <item m="1" x="5417"/>
        <item m="1" x="2668"/>
        <item m="1" x="3806"/>
        <item m="1" x="496"/>
        <item m="1" x="4455"/>
        <item m="1" x="2047"/>
        <item m="1" x="2283"/>
        <item m="1" x="4665"/>
        <item m="1" x="369"/>
        <item m="1" x="5052"/>
        <item m="1" x="605"/>
        <item m="1" x="2959"/>
        <item m="1" x="3860"/>
        <item m="1" x="759"/>
        <item m="1" x="4043"/>
        <item m="1" x="3991"/>
        <item m="1" x="4726"/>
        <item m="1" x="5342"/>
        <item m="1" x="196"/>
        <item m="1" x="3617"/>
        <item m="1" x="1332"/>
        <item m="1" x="3432"/>
        <item m="1" x="1805"/>
        <item m="1" x="3955"/>
        <item m="1" x="5895"/>
        <item m="1" x="3920"/>
        <item m="1" x="528"/>
        <item m="1" x="5806"/>
        <item m="1" x="244"/>
        <item m="1" x="1389"/>
        <item x="14"/>
        <item m="1" x="464"/>
        <item m="1" x="4965"/>
        <item m="1" x="485"/>
        <item m="1" x="175"/>
        <item m="1" x="2743"/>
        <item m="1" x="1140"/>
        <item m="1" x="163"/>
        <item m="1" x="384"/>
        <item m="1" x="469"/>
        <item m="1" x="5028"/>
        <item m="1" x="551"/>
        <item m="1" x="5379"/>
        <item m="1" x="494"/>
        <item m="1" x="4205"/>
        <item m="1" x="1323"/>
        <item m="1" x="2894"/>
        <item m="1" x="1532"/>
        <item m="1" x="4321"/>
        <item m="1" x="779"/>
        <item m="1" x="867"/>
        <item m="1" x="4089"/>
        <item m="1" x="3967"/>
        <item m="1" x="375"/>
        <item m="1" x="3246"/>
        <item m="1" x="5853"/>
        <item m="1" x="486"/>
        <item m="1" x="4516"/>
        <item m="1" x="1330"/>
        <item m="1" x="2760"/>
        <item m="1" x="5110"/>
        <item m="1" x="2463"/>
        <item m="1" x="1303"/>
        <item m="1" x="5817"/>
        <item m="1" x="662"/>
        <item m="1" x="146"/>
        <item m="1" x="5732"/>
        <item m="1" x="1354"/>
        <item m="1" x="3987"/>
        <item m="1" x="5708"/>
        <item m="1" x="2557"/>
        <item m="1" x="3885"/>
        <item m="1" x="1531"/>
        <item m="1" x="3049"/>
        <item m="1" x="307"/>
        <item m="1" x="4197"/>
        <item m="1" x="4082"/>
        <item m="1" x="3534"/>
        <item m="1" x="4324"/>
        <item m="1" x="321"/>
        <item m="1" x="290"/>
        <item m="1" x="4448"/>
        <item m="1" x="1394"/>
        <item m="1" x="2141"/>
        <item m="1" x="3980"/>
        <item m="1" x="1475"/>
        <item m="1" x="1928"/>
        <item m="1" x="4814"/>
        <item m="1" x="780"/>
        <item m="1" x="3646"/>
        <item m="1" x="2073"/>
        <item m="1" x="5170"/>
        <item m="1" x="5255"/>
        <item m="1" x="3415"/>
        <item m="1" x="5307"/>
        <item m="1" x="2939"/>
        <item m="1" x="2351"/>
        <item m="1" x="978"/>
        <item m="1" x="4395"/>
        <item m="1" x="954"/>
        <item x="90"/>
        <item m="1" x="645"/>
        <item m="1" x="2634"/>
        <item m="1" x="1327"/>
        <item m="1" x="5457"/>
        <item m="1" x="5836"/>
        <item m="1" x="3845"/>
        <item m="1" x="4322"/>
        <item m="1" x="1884"/>
        <item m="1" x="5691"/>
        <item m="1" x="4523"/>
        <item m="1" x="3858"/>
        <item m="1" x="1940"/>
        <item m="1" x="5443"/>
        <item m="1" x="5473"/>
        <item m="1" x="194"/>
        <item m="1" x="608"/>
        <item m="1" x="3576"/>
        <item m="1" x="651"/>
        <item m="1" x="2259"/>
        <item m="1" x="3993"/>
        <item m="1" x="539"/>
        <item m="1" x="569"/>
        <item m="1" x="4937"/>
        <item m="1" x="798"/>
        <item m="1" x="3758"/>
        <item m="1" x="4677"/>
        <item m="1" x="1986"/>
        <item m="1" x="781"/>
        <item m="1" x="4888"/>
        <item m="1" x="4212"/>
        <item m="1" x="2174"/>
        <item m="1" x="4542"/>
        <item m="1" x="5023"/>
        <item m="1" x="425"/>
        <item m="1" x="1227"/>
        <item m="1" x="1293"/>
        <item m="1" x="1778"/>
        <item m="1" x="3418"/>
        <item m="1" x="2502"/>
        <item m="1" x="3292"/>
        <item m="1" x="4715"/>
        <item m="1" x="5352"/>
        <item m="1" x="1304"/>
        <item m="1" x="3849"/>
        <item m="1" x="5794"/>
        <item m="1" x="1987"/>
        <item m="1" x="312"/>
        <item m="1" x="331"/>
        <item m="1" x="3276"/>
        <item m="1" x="5175"/>
        <item m="1" x="1585"/>
        <item m="1" x="2721"/>
        <item m="1" x="3568"/>
        <item m="1" x="576"/>
        <item m="1" x="3855"/>
        <item m="1" x="4663"/>
        <item m="1" x="2948"/>
        <item m="1" x="2355"/>
        <item m="1" x="4571"/>
        <item m="1" x="5682"/>
        <item m="1" x="4735"/>
        <item m="1" x="3582"/>
        <item m="1" x="4300"/>
        <item m="1" x="4787"/>
        <item m="1" x="1139"/>
        <item m="1" x="5865"/>
        <item m="1" x="183"/>
        <item m="1" x="3025"/>
        <item m="1" x="889"/>
        <item m="1" x="1757"/>
        <item m="1" x="166"/>
        <item m="1" x="3951"/>
        <item m="1" x="2490"/>
        <item m="1" x="3606"/>
        <item m="1" x="224"/>
        <item m="1" x="1958"/>
        <item m="1" x="4189"/>
        <item m="1" x="1150"/>
        <item m="1" x="1112"/>
        <item m="1" x="3143"/>
        <item m="1" x="3507"/>
        <item m="1" x="4255"/>
        <item m="1" x="5038"/>
        <item m="1" x="5147"/>
        <item m="1" x="2564"/>
        <item m="1" x="5858"/>
        <item m="1" x="2204"/>
        <item m="1" x="2705"/>
        <item m="1" x="4911"/>
        <item m="1" x="5548"/>
        <item m="1" x="754"/>
        <item m="1" x="5393"/>
        <item m="1" x="1373"/>
        <item m="1" x="3604"/>
        <item m="1" x="4424"/>
        <item m="1" x="5367"/>
        <item m="1" x="4744"/>
        <item m="1" x="1226"/>
        <item m="1" x="1695"/>
        <item m="1" x="5666"/>
        <item m="1" x="3773"/>
        <item m="1" x="4540"/>
        <item m="1" x="3959"/>
        <item m="1" x="682"/>
        <item m="1" x="490"/>
        <item m="1" x="5533"/>
        <item m="1" x="3225"/>
        <item m="1" x="3779"/>
        <item m="1" x="4603"/>
        <item m="1" x="4599"/>
        <item m="1" x="5100"/>
        <item m="1" x="2421"/>
        <item m="1" x="4759"/>
        <item m="1" x="1386"/>
        <item m="1" x="4187"/>
        <item m="1" x="2906"/>
        <item m="1" x="1020"/>
        <item m="1" x="205"/>
        <item m="1" x="860"/>
        <item m="1" x="4357"/>
        <item m="1" x="5048"/>
        <item m="1" x="488"/>
        <item m="1" x="1770"/>
        <item m="1" x="3214"/>
        <item m="1" x="1091"/>
        <item m="1" x="2316"/>
        <item m="1" x="3293"/>
        <item m="1" x="3177"/>
        <item m="1" x="5695"/>
        <item m="1" x="3644"/>
        <item m="1" x="5293"/>
        <item m="1" x="3495"/>
        <item m="1" x="474"/>
        <item m="1" x="5219"/>
        <item m="1" x="3918"/>
        <item m="1" x="3726"/>
        <item m="1" x="5134"/>
        <item m="1" x="4865"/>
        <item m="1" x="1607"/>
        <item m="1" x="818"/>
        <item m="1" x="2890"/>
        <item m="1" x="2189"/>
        <item m="1" x="522"/>
        <item m="1" x="3664"/>
        <item m="1" x="3493"/>
        <item m="1" x="735"/>
        <item m="1" x="3197"/>
        <item m="1" x="3734"/>
        <item m="1" x="1270"/>
        <item m="1" x="3190"/>
        <item m="1" x="2895"/>
        <item m="1" x="4583"/>
        <item m="1" x="2231"/>
        <item m="1" x="3024"/>
        <item m="1" x="3927"/>
        <item m="1" x="4030"/>
        <item m="1" x="4111"/>
        <item m="1" x="2248"/>
        <item m="1" x="4908"/>
        <item m="1" x="3774"/>
        <item m="1" x="5225"/>
        <item m="1" x="4541"/>
        <item m="1" x="317"/>
        <item m="1" x="4561"/>
        <item m="1" x="3567"/>
        <item m="1" x="4776"/>
        <item m="1" x="5213"/>
        <item m="1" x="5087"/>
        <item m="1" x="1515"/>
        <item m="1" x="1320"/>
        <item m="1" x="1474"/>
        <item m="1" x="620"/>
        <item m="1" x="714"/>
        <item m="1" x="4931"/>
        <item m="1" x="3208"/>
        <item m="1" x="2227"/>
        <item m="1" x="4458"/>
        <item m="1" x="4325"/>
        <item m="1" x="5410"/>
        <item m="1" x="4388"/>
        <item m="1" x="3200"/>
        <item m="1" x="2267"/>
        <item m="1" x="5189"/>
        <item m="1" x="2172"/>
        <item m="1" x="4866"/>
        <item m="1" x="3972"/>
        <item m="1" x="188"/>
        <item m="1" x="1279"/>
        <item m="1" x="2362"/>
        <item m="1" x="787"/>
        <item m="1" x="1721"/>
        <item m="1" x="1231"/>
        <item m="1" x="4758"/>
        <item m="1" x="472"/>
        <item m="1" x="3258"/>
        <item m="1" x="2271"/>
        <item m="1" x="3061"/>
        <item m="1" x="5053"/>
        <item m="1" x="2767"/>
        <item m="1" x="534"/>
        <item m="1" x="3094"/>
        <item m="1" x="2072"/>
        <item m="1" x="4421"/>
        <item m="1" x="4511"/>
        <item m="1" x="5647"/>
        <item m="1" x="1912"/>
        <item m="1" x="1572"/>
        <item m="1" x="2975"/>
        <item m="1" x="4265"/>
        <item m="1" x="3816"/>
        <item m="1" x="5077"/>
        <item m="1" x="2425"/>
        <item m="1" x="4346"/>
        <item m="1" x="1018"/>
        <item m="1" x="2715"/>
        <item m="1" x="3593"/>
        <item m="1" x="5554"/>
        <item m="1" x="3110"/>
        <item m="1" x="4114"/>
        <item m="1" x="5880"/>
        <item m="1" x="3492"/>
        <item m="1" x="4035"/>
        <item m="1" x="3232"/>
        <item m="1" x="806"/>
        <item m="1" x="3040"/>
        <item m="1" x="462"/>
        <item m="1" x="489"/>
        <item m="1" x="4846"/>
        <item m="1" x="1319"/>
        <item m="1" x="585"/>
        <item m="1" x="4761"/>
        <item m="1" x="287"/>
        <item m="1" x="2878"/>
        <item m="1" x="1648"/>
        <item m="1" x="3647"/>
        <item m="1" x="2744"/>
        <item m="1" x="2653"/>
        <item m="1" x="1341"/>
        <item m="1" x="386"/>
        <item m="1" x="4161"/>
        <item m="1" x="1478"/>
        <item m="1" x="1965"/>
        <item m="1" x="745"/>
        <item m="1" x="5129"/>
        <item m="1" x="690"/>
        <item m="1" x="1957"/>
        <item m="1" x="1129"/>
        <item m="1" x="2836"/>
        <item m="1" x="4078"/>
        <item m="1" x="3295"/>
        <item m="1" x="771"/>
        <item m="1" x="4905"/>
        <item m="1" x="4935"/>
        <item m="1" x="1863"/>
        <item m="1" x="3351"/>
        <item m="1" x="125"/>
        <item m="1" x="1106"/>
        <item m="1" x="1095"/>
        <item m="1" x="1865"/>
        <item m="1" x="3655"/>
        <item m="1" x="640"/>
        <item m="1" x="2285"/>
        <item m="1" x="4356"/>
        <item m="1" x="3112"/>
        <item m="1" x="992"/>
        <item m="1" x="4177"/>
        <item m="1" x="3720"/>
        <item m="1" x="2830"/>
        <item m="1" x="5137"/>
        <item m="1" x="3157"/>
        <item m="1" x="3359"/>
        <item m="1" x="4423"/>
        <item m="1" x="152"/>
        <item m="1" x="930"/>
        <item m="1" x="1982"/>
        <item m="1" x="1429"/>
        <item m="1" x="4277"/>
        <item m="1" x="4233"/>
        <item m="1" x="1859"/>
        <item m="1" x="1879"/>
        <item m="1" x="4763"/>
        <item m="1" x="3376"/>
        <item m="1" x="1414"/>
        <item m="1" x="5387"/>
        <item m="1" x="4881"/>
        <item m="1" x="3869"/>
        <item m="1" x="2307"/>
        <item m="1" x="2184"/>
        <item m="1" x="1804"/>
        <item m="1" x="2717"/>
        <item m="1" x="1512"/>
        <item m="1" x="2770"/>
        <item m="1" x="854"/>
        <item m="1" x="3789"/>
        <item m="1" x="753"/>
        <item m="1" x="1342"/>
        <item m="1" x="2295"/>
        <item m="1" x="4736"/>
        <item m="1" x="1295"/>
        <item m="1" x="664"/>
        <item m="1" x="2459"/>
        <item x="9"/>
        <item m="1" x="5191"/>
        <item m="1" x="5344"/>
        <item m="1" x="1217"/>
        <item m="1" x="3349"/>
        <item m="1" x="3178"/>
        <item m="1" x="2220"/>
        <item m="1" x="2300"/>
        <item m="1" x="3251"/>
        <item m="1" x="4728"/>
        <item m="1" x="4893"/>
        <item m="1" x="4813"/>
        <item m="1" x="2774"/>
        <item m="1" x="5167"/>
        <item m="1" x="3238"/>
        <item m="1" x="4145"/>
        <item m="1" x="805"/>
        <item m="1" x="4240"/>
        <item m="1" x="2281"/>
        <item m="1" x="4601"/>
        <item m="1" x="3414"/>
        <item m="1" x="4491"/>
        <item m="1" x="3857"/>
        <item m="1" x="4344"/>
        <item m="1" x="5658"/>
        <item m="1" x="1868"/>
        <item m="1" x="2658"/>
        <item m="1" x="5253"/>
        <item m="1" x="3937"/>
        <item m="1" x="1604"/>
        <item m="1" x="4575"/>
        <item m="1" x="121"/>
        <item m="1" x="2202"/>
        <item m="1" x="2438"/>
        <item m="1" x="4034"/>
        <item m="1" x="3946"/>
        <item m="1" x="4554"/>
        <item m="1" x="2811"/>
        <item m="1" x="5310"/>
        <item m="1" x="712"/>
        <item m="1" x="874"/>
        <item m="1" x="4264"/>
        <item m="1" x="380"/>
        <item m="1" x="452"/>
        <item m="1" x="1307"/>
        <item m="1" x="2714"/>
        <item m="1" x="3701"/>
        <item m="1" x="1883"/>
        <item m="1" x="106"/>
        <item m="1" x="1827"/>
        <item m="1" x="1128"/>
        <item m="1" x="4789"/>
        <item m="1" x="2310"/>
        <item m="1" x="3503"/>
        <item m="1" x="4637"/>
        <item m="1" x="2125"/>
        <item m="1" x="5058"/>
        <item m="1" x="883"/>
        <item m="1" x="1365"/>
        <item m="1" x="5829"/>
        <item m="1" x="4590"/>
        <item m="1" x="3124"/>
        <item m="1" x="4979"/>
        <item m="1" x="1692"/>
        <item m="1" x="1351"/>
        <item m="1" x="3226"/>
        <item m="1" x="1237"/>
        <item m="1" x="2005"/>
        <item m="1" x="2079"/>
        <item m="1" x="2913"/>
        <item m="1" x="763"/>
        <item m="1" x="918"/>
        <item m="1" x="2289"/>
        <item m="1" x="572"/>
        <item m="1" x="1544"/>
        <item m="1" x="1636"/>
        <item m="1" x="1326"/>
        <item m="1" x="1089"/>
        <item m="1" x="5557"/>
        <item m="1" x="385"/>
        <item m="1" x="2708"/>
        <item m="1" x="4266"/>
        <item m="1" x="663"/>
        <item m="1" x="4148"/>
        <item m="1" x="4394"/>
        <item m="1" x="3164"/>
        <item m="1" x="5266"/>
        <item m="1" x="2097"/>
        <item m="1" x="3305"/>
        <item x="18"/>
        <item m="1" x="3797"/>
        <item m="1" x="1654"/>
        <item m="1" x="285"/>
        <item m="1" x="5125"/>
        <item m="1" x="5078"/>
        <item m="1" x="2852"/>
        <item m="1" x="4930"/>
        <item m="1" x="2832"/>
        <item m="1" x="221"/>
        <item m="1" x="4039"/>
        <item m="1" x="2843"/>
        <item m="1" x="1635"/>
        <item m="1" x="5595"/>
        <item m="1" x="2957"/>
        <item m="1" x="3988"/>
        <item m="1" x="457"/>
        <item m="1" x="4755"/>
        <item m="1" x="4942"/>
        <item m="1" x="3543"/>
        <item m="1" x="5384"/>
        <item m="1" x="3736"/>
        <item m="1" x="4318"/>
        <item m="1" x="5669"/>
        <item m="1" x="878"/>
        <item m="1" x="2354"/>
        <item m="1" x="3230"/>
        <item m="1" x="2582"/>
        <item m="1" x="1310"/>
        <item m="1" x="246"/>
        <item m="1" x="5644"/>
        <item m="1" x="3334"/>
        <item m="1" x="1194"/>
        <item m="1" x="5737"/>
        <item x="15"/>
        <item m="1" x="4048"/>
        <item m="1" x="3100"/>
        <item m="1" x="2962"/>
        <item m="1" x="1580"/>
        <item m="1" x="4578"/>
        <item m="1" x="4840"/>
        <item m="1" x="2105"/>
        <item m="1" x="1192"/>
        <item m="1" x="1350"/>
        <item m="1" x="3653"/>
        <item m="1" x="190"/>
        <item m="1" x="4203"/>
        <item m="1" x="4906"/>
        <item m="1" x="5143"/>
        <item m="1" x="2431"/>
        <item m="1" x="3661"/>
        <item m="1" x="1591"/>
        <item m="1" x="3702"/>
        <item x="101"/>
        <item m="1" x="2904"/>
        <item m="1" x="1740"/>
        <item m="1" x="5069"/>
        <item m="1" x="3488"/>
        <item m="1" x="552"/>
        <item m="1" x="5082"/>
        <item m="1" x="2496"/>
        <item m="1" x="1388"/>
        <item m="1" x="1059"/>
        <item m="1" x="847"/>
        <item m="1" x="5672"/>
        <item m="1" x="3958"/>
        <item m="1" x="4229"/>
        <item m="1" x="1401"/>
        <item m="1" x="990"/>
        <item m="1" x="629"/>
        <item m="1" x="5787"/>
        <item m="1" x="3358"/>
        <item m="1" x="5168"/>
        <item m="1" x="4150"/>
        <item m="1" x="2168"/>
        <item m="1" x="5736"/>
        <item m="1" x="5325"/>
        <item m="1" x="243"/>
        <item m="1" x="1678"/>
        <item m="1" x="4331"/>
        <item m="1" x="449"/>
        <item m="1" x="1938"/>
        <item m="1" x="1421"/>
        <item m="1" x="3010"/>
        <item m="1" x="588"/>
        <item m="1" x="2731"/>
        <item m="1" x="1568"/>
        <item m="1" x="1638"/>
        <item m="1" x="4342"/>
        <item m="1" x="1975"/>
        <item m="1" x="3765"/>
        <item m="1" x="1989"/>
        <item m="1" x="2608"/>
        <item m="1" x="4257"/>
        <item m="1" x="349"/>
        <item m="1" x="5026"/>
        <item m="1" x="3205"/>
        <item m="1" x="4778"/>
        <item m="1" x="144"/>
        <item m="1" x="3447"/>
        <item m="1" x="5825"/>
        <item m="1" x="2638"/>
        <item m="1" x="4594"/>
        <item m="1" x="1680"/>
        <item m="1" x="2912"/>
        <item m="1" x="411"/>
        <item m="1" x="2899"/>
        <item m="1" x="3649"/>
        <item m="1" x="3798"/>
        <item m="1" x="5445"/>
        <item m="1" x="1743"/>
        <item m="1" x="2406"/>
        <item m="1" x="3434"/>
        <item m="1" x="5144"/>
        <item m="1" x="283"/>
        <item m="1" x="2507"/>
        <item m="1" x="3932"/>
        <item m="1" x="4435"/>
        <item m="1" x="632"/>
        <item m="1" x="2197"/>
        <item m="1" x="1045"/>
        <item m="1" x="3744"/>
        <item m="1" x="1995"/>
        <item m="1" x="5008"/>
        <item m="1" x="3452"/>
        <item m="1" x="2417"/>
        <item m="1" x="4002"/>
        <item m="1" x="4015"/>
        <item m="1" x="4355"/>
        <item m="1" x="345"/>
        <item m="1" x="3083"/>
        <item m="1" x="2081"/>
        <item m="1" x="4223"/>
        <item m="1" x="3193"/>
        <item m="1" x="4703"/>
        <item m="1" x="2407"/>
        <item m="1" x="5081"/>
        <item m="1" x="842"/>
        <item m="1" x="5205"/>
        <item m="1" x="2798"/>
        <item m="1" x="5655"/>
        <item m="1" x="1121"/>
        <item m="1" x="280"/>
        <item m="1" x="1857"/>
        <item m="1" x="1017"/>
        <item m="1" x="5522"/>
        <item m="1" x="5390"/>
        <item m="1" x="5661"/>
        <item m="1" x="3407"/>
        <item m="1" x="1593"/>
        <item m="1" x="5531"/>
        <item m="1" x="2350"/>
        <item m="1" x="5898"/>
        <item m="1" x="4304"/>
        <item m="1" x="3132"/>
        <item m="1" x="1282"/>
        <item m="1" x="788"/>
        <item m="1" x="2762"/>
        <item m="1" x="695"/>
        <item m="1" x="2424"/>
        <item m="1" x="209"/>
        <item m="1" x="2412"/>
        <item m="1" x="2786"/>
        <item m="1" x="1850"/>
        <item m="1" x="5403"/>
        <item m="1" x="4551"/>
        <item m="1" x="1894"/>
        <item m="1" x="2181"/>
        <item m="1" x="615"/>
        <item m="1" x="1183"/>
        <item m="1" x="4428"/>
        <item m="1" x="5151"/>
        <item m="1" x="2401"/>
        <item m="1" x="2782"/>
        <item m="1" x="159"/>
        <item m="1" x="2441"/>
        <item m="1" x="4401"/>
        <item m="1" x="2736"/>
        <item m="1" x="1815"/>
        <item m="1" x="2346"/>
        <item m="1" x="1960"/>
        <item m="1" x="1691"/>
        <item m="1" x="5346"/>
        <item x="70"/>
        <item m="1" x="1256"/>
        <item m="1" x="678"/>
        <item m="1" x="5269"/>
        <item m="1" x="4680"/>
        <item m="1" x="1582"/>
        <item m="1" x="2010"/>
        <item m="1" x="2420"/>
        <item m="1" x="4112"/>
        <item m="1" x="1029"/>
        <item m="1" x="5354"/>
        <item m="1" x="1763"/>
        <item m="1" x="2003"/>
        <item m="1" x="259"/>
        <item m="1" x="5578"/>
        <item m="1" x="2179"/>
        <item m="1" x="1235"/>
        <item m="1" x="884"/>
        <item m="1" x="2768"/>
        <item m="1" x="3448"/>
        <item m="1" x="2541"/>
        <item m="1" x="3240"/>
        <item m="1" x="2185"/>
        <item m="1" x="1088"/>
        <item m="1" x="2888"/>
        <item m="1" x="3148"/>
        <item m="1" x="1867"/>
        <item m="1" x="4409"/>
        <item m="1" x="3550"/>
        <item m="1" x="3074"/>
        <item m="1" x="1921"/>
        <item m="1" x="4106"/>
        <item m="1" x="3323"/>
        <item m="1" x="1825"/>
        <item m="1" x="1548"/>
        <item m="1" x="1653"/>
        <item m="1" x="2546"/>
        <item m="1" x="5744"/>
        <item m="1" x="5004"/>
        <item m="1" x="1627"/>
        <item m="1" x="2556"/>
        <item m="1" x="2680"/>
        <item m="1" x="4984"/>
        <item m="1" x="4468"/>
        <item m="1" x="267"/>
        <item m="1" x="760"/>
        <item m="1" x="2369"/>
        <item m="1" x="1219"/>
        <item m="1" x="2918"/>
        <item m="1" x="5083"/>
        <item m="1" x="3838"/>
        <item m="1" x="4080"/>
        <item m="1" x="624"/>
        <item m="1" x="927"/>
        <item m="1" x="4868"/>
        <item m="1" x="3616"/>
        <item m="1" x="2856"/>
        <item m="1" x="5084"/>
        <item m="1" x="1932"/>
        <item m="1" x="2590"/>
        <item m="1" x="2684"/>
        <item m="1" x="3332"/>
        <item m="1" x="2381"/>
        <item m="1" x="5638"/>
        <item m="1" x="5827"/>
        <item m="1" x="538"/>
        <item m="1" x="2250"/>
        <item m="1" x="1149"/>
        <item m="1" x="4918"/>
        <item m="1" x="4475"/>
        <item m="1" x="920"/>
        <item m="1" x="4263"/>
        <item m="1" x="1195"/>
        <item m="1" x="257"/>
        <item m="1" x="2820"/>
        <item m="1" x="2467"/>
        <item m="1" x="5220"/>
        <item m="1" x="2685"/>
        <item m="1" x="4610"/>
        <item m="1" x="2683"/>
        <item m="1" x="3027"/>
        <item m="1" x="1322"/>
        <item m="1" x="2854"/>
        <item m="1" x="4297"/>
        <item m="1" x="4166"/>
        <item m="1" x="665"/>
        <item m="1" x="1621"/>
        <item m="1" x="4903"/>
        <item m="1" x="1179"/>
        <item x="67"/>
        <item m="1" x="5552"/>
        <item m="1" x="444"/>
        <item m="1" x="4349"/>
        <item m="1" x="5374"/>
        <item m="1" x="4708"/>
        <item m="1" x="5240"/>
        <item m="1" x="3723"/>
        <item m="1" x="5180"/>
        <item m="1" x="2995"/>
        <item m="1" x="5702"/>
        <item m="1" x="5098"/>
        <item m="1" x="784"/>
        <item m="1" x="1922"/>
        <item m="1" x="3070"/>
        <item m="1" x="5709"/>
        <item m="1" x="5458"/>
        <item m="1" x="4419"/>
        <item m="1" x="578"/>
        <item m="1" x="308"/>
        <item m="1" x="2235"/>
        <item m="1" x="5713"/>
        <item m="1" x="1252"/>
        <item m="1" x="1820"/>
        <item m="1" x="2330"/>
        <item m="1" x="5474"/>
        <item m="1" x="4126"/>
        <item m="1" x="1626"/>
        <item m="1" x="2214"/>
        <item m="1" x="4467"/>
        <item m="1" x="2377"/>
        <item m="1" x="1833"/>
        <item m="1" x="327"/>
        <item m="1" x="931"/>
        <item m="1" x="1244"/>
        <item m="1" x="3950"/>
        <item m="1" x="4144"/>
        <item m="1" x="5106"/>
        <item m="1" x="265"/>
        <item m="1" x="429"/>
        <item m="1" x="817"/>
        <item m="1" x="3275"/>
        <item m="1" x="3063"/>
        <item m="1" x="3881"/>
        <item m="1" x="3189"/>
        <item m="1" x="5480"/>
        <item m="1" x="2873"/>
        <item m="1" x="4186"/>
        <item x="79"/>
        <item m="1" x="5789"/>
        <item m="1" x="1204"/>
        <item m="1" x="1157"/>
        <item m="1" x="4526"/>
        <item m="1" x="2017"/>
        <item m="1" x="281"/>
        <item m="1" x="4226"/>
        <item m="1" x="341"/>
        <item m="1" x="2062"/>
        <item m="1" x="4842"/>
        <item m="1" x="985"/>
        <item m="1" x="5312"/>
        <item m="1" x="5876"/>
        <item m="1" x="2448"/>
        <item m="1" x="1104"/>
        <item m="1" x="5030"/>
        <item m="1" x="1711"/>
        <item m="1" x="3900"/>
        <item m="1" x="4676"/>
        <item m="1" x="3279"/>
        <item m="1" x="1040"/>
        <item m="1" x="1259"/>
        <item m="1" x="1634"/>
        <item m="1" x="646"/>
        <item m="1" x="300"/>
        <item m="1" x="2106"/>
        <item m="1" x="4483"/>
        <item m="1" x="5706"/>
        <item m="1" x="329"/>
        <item m="1" x="3564"/>
        <item m="1" x="1116"/>
        <item m="1" x="3936"/>
        <item m="1" x="4454"/>
        <item m="1" x="906"/>
        <item m="1" x="5854"/>
        <item m="1" x="697"/>
        <item m="1" x="1952"/>
        <item m="1" x="5633"/>
        <item m="1" x="1425"/>
        <item m="1" x="3583"/>
        <item m="1" x="5066"/>
        <item m="1" x="3031"/>
        <item m="1" x="599"/>
        <item m="1" x="4947"/>
        <item m="1" x="531"/>
        <item m="1" x="5615"/>
        <item m="1" x="1329"/>
        <item m="1" x="537"/>
        <item m="1" x="499"/>
        <item m="1" x="4407"/>
        <item m="1" x="2934"/>
        <item m="1" x="5034"/>
        <item m="1" x="1984"/>
        <item m="1" x="4515"/>
        <item m="1" x="3392"/>
        <item m="1" x="912"/>
        <item m="1" x="2759"/>
        <item m="1" x="409"/>
        <item m="1" x="1658"/>
        <item m="1" x="2013"/>
        <item m="1" x="2958"/>
        <item m="1" x="3017"/>
        <item m="1" x="3179"/>
        <item m="1" x="769"/>
        <item m="1" x="3935"/>
        <item m="1" x="1738"/>
        <item m="1" x="2368"/>
        <item m="1" x="266"/>
        <item m="1" x="3757"/>
        <item m="1" x="3035"/>
        <item m="1" x="2131"/>
        <item m="1" x="751"/>
        <item m="1" x="392"/>
        <item m="1" x="3834"/>
        <item m="1" x="2965"/>
        <item m="1" x="828"/>
        <item m="1" x="3403"/>
        <item m="1" x="2325"/>
        <item m="1" x="1321"/>
        <item m="1" x="3482"/>
        <item m="1" x="5438"/>
        <item m="1" x="1571"/>
        <item m="1" x="3114"/>
        <item m="1" x="5297"/>
        <item m="1" x="2241"/>
        <item m="1" x="181"/>
        <item m="1" x="2929"/>
        <item m="1" x="3686"/>
        <item m="1" x="4138"/>
        <item m="1" x="5503"/>
        <item m="1" x="4397"/>
        <item m="1" x="4854"/>
        <item m="1" x="4991"/>
        <item m="1" x="245"/>
        <item m="1" x="2973"/>
        <item m="1" x="272"/>
        <item m="1" x="4315"/>
        <item m="1" x="2002"/>
        <item m="1" x="2602"/>
        <item m="1" x="346"/>
        <item m="1" x="1929"/>
        <item m="1" x="1450"/>
        <item m="1" x="226"/>
        <item m="1" x="1292"/>
        <item m="1" x="3553"/>
        <item m="1" x="1776"/>
        <item m="1" x="1806"/>
        <item m="1" x="1284"/>
        <item m="1" x="5046"/>
        <item m="1" x="1355"/>
        <item m="1" x="3099"/>
        <item m="1" x="1309"/>
        <item m="1" x="2322"/>
        <item m="1" x="2808"/>
        <item m="1" x="4711"/>
        <item m="1" x="4286"/>
        <item m="1" x="4702"/>
        <item m="1" x="2461"/>
        <item m="1" x="3115"/>
        <item m="1" x="4548"/>
        <item m="1" x="4295"/>
        <item m="1" x="1465"/>
        <item m="1" x="377"/>
        <item m="1" x="3242"/>
        <item m="1" x="3811"/>
        <item m="1" x="4382"/>
        <item m="1" x="3721"/>
        <item m="1" x="1773"/>
        <item m="1" x="607"/>
        <item x="11"/>
        <item m="1" x="2360"/>
        <item m="1" x="2012"/>
        <item m="1" x="5719"/>
        <item m="1" x="1835"/>
        <item m="1" x="476"/>
        <item m="1" x="5860"/>
        <item m="1" x="5729"/>
        <item m="1" x="4329"/>
        <item m="1" x="5851"/>
        <item m="1" x="4403"/>
        <item m="1" x="5251"/>
        <item m="1" x="3218"/>
        <item m="1" x="2753"/>
        <item m="1" x="4077"/>
        <item m="1" x="5430"/>
        <item m="1" x="4831"/>
        <item m="1" x="1223"/>
        <item m="1" x="5064"/>
        <item m="1" x="561"/>
        <item m="1" x="4347"/>
        <item m="1" x="3513"/>
        <item m="1" x="155"/>
        <item m="1" x="840"/>
        <item m="1" x="570"/>
        <item m="1" x="354"/>
        <item m="1" x="1637"/>
        <item m="1" x="2678"/>
        <item m="1" x="1715"/>
        <item m="1" x="3750"/>
        <item m="1" x="1821"/>
        <item m="1" x="5482"/>
        <item m="1" x="610"/>
        <item m="1" x="864"/>
        <item m="1" x="131"/>
        <item m="1" x="2466"/>
        <item m="1" x="3548"/>
        <item m="1" x="4412"/>
        <item m="1" x="4482"/>
        <item m="1" x="2217"/>
        <item m="1" x="3138"/>
        <item m="1" x="2124"/>
        <item m="1" x="3078"/>
        <item m="1" x="5454"/>
        <item m="1" x="213"/>
        <item m="1" x="3337"/>
        <item m="1" x="3328"/>
        <item m="1" x="716"/>
        <item m="1" x="4323"/>
        <item m="1" x="4399"/>
        <item m="1" x="5067"/>
        <item m="1" x="3484"/>
        <item m="1" x="3345"/>
        <item m="1" x="549"/>
        <item m="1" x="4916"/>
        <item m="1" x="430"/>
        <item m="1" x="141"/>
        <item m="1" x="5392"/>
        <item m="1" x="5634"/>
        <item m="1" x="1372"/>
        <item m="1" x="1107"/>
        <item m="1" x="4627"/>
        <item m="1" x="5105"/>
        <item m="1" x="868"/>
        <item m="1" x="5425"/>
        <item m="1" x="989"/>
        <item m="1" x="5140"/>
        <item m="1" x="3510"/>
        <item m="1" x="2988"/>
        <item m="1" x="4160"/>
        <item m="1" x="1750"/>
        <item m="1" x="4011"/>
        <item m="1" x="897"/>
        <item m="1" x="4415"/>
        <item m="1" x="3926"/>
        <item m="1" x="689"/>
        <item m="1" x="518"/>
        <item m="1" x="5610"/>
        <item m="1" x="2458"/>
        <item m="1" x="4919"/>
        <item m="1" x="2304"/>
        <item m="1" x="5500"/>
        <item x="42"/>
        <item m="1" x="741"/>
        <item m="1" x="2845"/>
        <item m="1" x="3677"/>
        <item m="1" x="2716"/>
        <item m="1" x="4993"/>
        <item m="1" x="4251"/>
        <item m="1" x="3042"/>
        <item m="1" x="4633"/>
        <item m="1" x="2041"/>
        <item m="1" x="945"/>
        <item m="1" x="1064"/>
        <item m="1" x="5123"/>
        <item m="1" x="3856"/>
        <item m="1" x="3994"/>
        <item m="1" x="5316"/>
        <item m="1" x="1382"/>
        <item m="1" x="1375"/>
        <item m="1" x="831"/>
        <item m="1" x="1185"/>
        <item m="1" x="5318"/>
        <item m="1" x="802"/>
        <item m="1" x="5448"/>
        <item m="1" x="1550"/>
        <item m="1" x="820"/>
        <item m="1" x="941"/>
        <item m="1" x="2758"/>
        <item m="1" x="5108"/>
        <item m="1" x="5088"/>
        <item m="1" x="187"/>
        <item m="1" x="3594"/>
        <item m="1" x="441"/>
        <item m="1" x="2885"/>
        <item m="1" x="4361"/>
        <item m="1" x="3944"/>
        <item m="1" x="955"/>
        <item m="1" x="2961"/>
        <item m="1" x="5194"/>
        <item m="1" x="4650"/>
        <item m="1" x="5314"/>
        <item m="1" x="881"/>
        <item m="1" x="4384"/>
        <item m="1" x="2844"/>
        <item m="1" x="4378"/>
        <item m="1" x="1281"/>
        <item m="1" x="3911"/>
        <item m="1" x="5544"/>
        <item m="1" x="5637"/>
        <item m="1" x="2090"/>
        <item m="1" x="547"/>
        <item m="1" x="3013"/>
        <item m="1" x="1854"/>
        <item m="1" x="1096"/>
        <item m="1" x="2060"/>
        <item m="1" x="1716"/>
        <item m="1" x="2739"/>
        <item m="1" x="334"/>
        <item m="1" x="3201"/>
        <item m="1" x="303"/>
        <item m="1" x="3919"/>
        <item m="1" x="4367"/>
        <item m="1" x="713"/>
        <item m="1" x="4712"/>
        <item m="1" x="5517"/>
        <item m="1" x="824"/>
        <item m="1" x="324"/>
        <item m="1" x="2320"/>
        <item m="1" x="4215"/>
        <item m="1" x="2859"/>
        <item m="1" x="483"/>
        <item m="1" x="5401"/>
        <item m="1" x="4896"/>
        <item m="1" x="4945"/>
        <item m="1" x="238"/>
        <item m="1" x="4338"/>
        <item m="1" x="1554"/>
        <item m="1" x="4190"/>
        <item m="1" x="1962"/>
        <item m="1" x="378"/>
        <item m="1" x="3698"/>
        <item m="1" x="4170"/>
        <item m="1" x="1247"/>
        <item m="1" x="595"/>
        <item m="1" x="1122"/>
        <item m="1" x="3398"/>
        <item m="1" x="3529"/>
        <item m="1" x="4971"/>
        <item m="1" x="699"/>
        <item m="1" x="1771"/>
        <item m="1" x="3717"/>
        <item m="1" x="1005"/>
        <item m="1" x="2712"/>
        <item m="1" x="1308"/>
        <item m="1" x="1611"/>
        <item m="1" x="1176"/>
        <item m="1" x="4607"/>
        <item m="1" x="477"/>
        <item m="1" x="2379"/>
        <item m="1" x="1271"/>
        <item m="1" x="2666"/>
        <item m="1" x="5303"/>
        <item m="1" x="631"/>
        <item m="1" x="1687"/>
        <item m="1" x="555"/>
        <item m="1" x="5656"/>
        <item m="1" x="744"/>
        <item m="1" x="5054"/>
        <item m="1" x="1735"/>
        <item m="1" x="3599"/>
        <item m="1" x="5497"/>
        <item m="1" x="4498"/>
        <item m="1" x="4933"/>
        <item m="1" x="643"/>
        <item m="1" x="5013"/>
        <item m="1" x="1709"/>
        <item m="1" x="1832"/>
        <item m="1" x="4895"/>
        <item m="1" x="5796"/>
        <item m="1" x="4420"/>
        <item m="1" x="3312"/>
        <item m="1" x="5440"/>
        <item x="91"/>
        <item m="1" x="5550"/>
        <item m="1" x="3019"/>
        <item m="1" x="1911"/>
        <item m="1" x="2563"/>
        <item m="1" x="2949"/>
        <item m="1" x="1381"/>
        <item m="1" x="894"/>
        <item m="1" x="2884"/>
        <item m="1" x="3203"/>
        <item m="1" x="1189"/>
        <item m="1" x="742"/>
        <item m="1" x="2728"/>
        <item m="1" x="3575"/>
        <item m="1" x="1913"/>
        <item m="1" x="2048"/>
        <item m="1" x="1290"/>
        <item m="1" x="3964"/>
        <item m="1" x="5510"/>
        <item m="1" x="4646"/>
        <item m="1" x="3210"/>
        <item m="1" x="3621"/>
        <item m="1" x="360"/>
        <item m="1" x="3504"/>
        <item m="1" x="3254"/>
        <item m="1" x="5070"/>
        <item m="1" x="529"/>
        <item m="1" x="1427"/>
        <item m="1" x="4527"/>
        <item m="1" x="2404"/>
        <item m="1" x="253"/>
        <item m="1" x="3378"/>
        <item m="1" x="5536"/>
        <item m="1" x="2872"/>
        <item x="77"/>
        <item m="1" x="1963"/>
        <item m="1" x="3029"/>
        <item m="1" x="2592"/>
        <item m="1" x="1662"/>
        <item m="1" x="4248"/>
        <item m="1" x="3368"/>
        <item m="1" x="184"/>
        <item m="1" x="5190"/>
        <item m="1" x="3561"/>
        <item m="1" x="1202"/>
        <item m="1" x="1923"/>
        <item m="1" x="962"/>
        <item m="1" x="2342"/>
        <item m="1" x="5217"/>
        <item m="1" x="995"/>
        <item m="1" x="2829"/>
        <item m="1" x="4362"/>
        <item m="1" x="3173"/>
        <item m="1" x="4786"/>
        <item m="1" x="3770"/>
        <item m="1" x="4165"/>
        <item m="1" x="1444"/>
        <item m="1" x="330"/>
        <item m="1" x="5764"/>
        <item m="1" x="5130"/>
        <item m="1" x="3675"/>
        <item m="1" x="211"/>
        <item m="1" x="1422"/>
        <item m="1" x="1877"/>
        <item m="1" x="2223"/>
        <item m="1" x="2101"/>
        <item m="1" x="5424"/>
        <item m="1" x="3611"/>
        <item m="1" x="810"/>
        <item m="1" x="4835"/>
        <item m="1" x="3996"/>
        <item m="1" x="687"/>
        <item m="1" x="1646"/>
        <item m="1" x="276"/>
        <item m="1" x="393"/>
        <item m="1" x="3038"/>
        <item m="1" x="439"/>
        <item m="1" x="3088"/>
        <item m="1" x="2659"/>
        <item m="1" x="2399"/>
        <item m="1" x="5461"/>
        <item m="1" x="3243"/>
        <item m="1" x="3607"/>
        <item m="1" x="5399"/>
        <item m="1" x="1504"/>
        <item m="1" x="366"/>
        <item m="1" x="4732"/>
        <item m="1" x="147"/>
        <item m="1" x="981"/>
        <item m="1" x="1992"/>
        <item m="1" x="1869"/>
        <item m="1" x="5169"/>
        <item m="1" x="3141"/>
        <item m="1" x="5613"/>
        <item m="1" x="5618"/>
        <item m="1" x="1016"/>
        <item m="1" x="322"/>
        <item m="1" x="4131"/>
        <item m="1" x="4798"/>
        <item m="1" x="4565"/>
        <item m="1" x="236"/>
        <item m="1" x="1218"/>
        <item m="1" x="2333"/>
        <item m="1" x="1873"/>
        <item m="1" x="5535"/>
        <item m="1" x="4328"/>
        <item m="1" x="835"/>
        <item m="1" x="396"/>
        <item m="1" x="982"/>
        <item m="1" x="5850"/>
        <item m="1" x="542"/>
        <item m="1" x="3784"/>
        <item m="1" x="601"/>
        <item m="1" x="573"/>
        <item m="1" x="3294"/>
        <item m="1" x="799"/>
        <item m="1" x="4988"/>
        <item m="1" x="478"/>
        <item m="1" x="1316"/>
        <item m="1" x="3108"/>
        <item m="1" x="2877"/>
        <item m="1" x="420"/>
        <item m="1" x="3699"/>
        <item m="1" x="3678"/>
        <item m="1" x="5331"/>
        <item m="1" x="747"/>
        <item m="1" x="4876"/>
        <item m="1" x="581"/>
        <item m="1" x="2237"/>
        <item m="1" x="2850"/>
        <item m="1" x="5565"/>
        <item m="1" x="5017"/>
        <item m="1" x="3352"/>
        <item m="1" x="1037"/>
        <item m="1" x="3215"/>
        <item m="1" x="1334"/>
        <item m="1" x="214"/>
        <item m="1" x="353"/>
        <item m="1" x="2631"/>
        <item m="1" x="4580"/>
        <item m="1" x="2540"/>
        <item m="1" x="1563"/>
        <item m="1" x="3336"/>
        <item m="1" x="2880"/>
        <item m="1" x="151"/>
        <item m="1" x="540"/>
        <item m="1" x="1539"/>
        <item m="1" x="5563"/>
        <item m="1" x="5272"/>
        <item m="1" x="342"/>
        <item m="1" x="5236"/>
        <item m="1" x="1816"/>
        <item m="1" x="2086"/>
        <item m="1" x="2647"/>
        <item m="1" x="3775"/>
        <item m="1" x="4660"/>
        <item m="1" x="4469"/>
        <item m="1" x="3107"/>
        <item m="1" x="5486"/>
        <item m="1" x="3319"/>
        <item m="1" x="3975"/>
        <item m="1" x="5882"/>
        <item m="1" x="1573"/>
        <item m="1" x="3268"/>
        <item m="1" x="2869"/>
        <item m="1" x="3211"/>
        <item m="1" x="2777"/>
        <item m="1" x="3453"/>
        <item m="1" x="5328"/>
        <item m="1" x="604"/>
        <item m="1" x="3366"/>
        <item m="1" x="4625"/>
        <item m="1" x="3569"/>
        <item m="1" x="5372"/>
        <item m="1" x="2170"/>
        <item m="1" x="4768"/>
        <item m="1" x="5801"/>
        <item m="1" x="5832"/>
        <item m="1" x="2083"/>
        <item m="1" x="232"/>
        <item m="1" x="4380"/>
        <item m="1" x="4624"/>
        <item m="1" x="1172"/>
        <item m="1" x="4990"/>
        <item m="1" x="939"/>
        <item m="1" x="4717"/>
        <item m="1" x="1013"/>
        <item m="1" x="1146"/>
        <item m="1" x="702"/>
        <item m="1" x="2605"/>
        <item m="1" x="5518"/>
        <item m="1" x="5674"/>
        <item m="1" x="5343"/>
        <item m="1" x="5215"/>
        <item m="1" x="5304"/>
        <item m="1" x="4696"/>
        <item m="1" x="2161"/>
        <item m="1" x="3401"/>
        <item m="1" x="4137"/>
        <item m="1" x="4546"/>
        <item m="1" x="4292"/>
        <item m="1" x="2475"/>
        <item m="1" x="2171"/>
        <item m="1" x="1980"/>
        <item m="1" x="5778"/>
        <item m="1" x="1892"/>
        <item m="1" x="4742"/>
        <item m="1" x="5901"/>
        <item m="1" x="3626"/>
        <item m="1" x="5420"/>
        <item m="1" x="1826"/>
        <item m="1" x="849"/>
        <item m="1" x="1012"/>
        <item m="1" x="890"/>
        <item x="85"/>
        <item m="1" x="2365"/>
        <item m="1" x="1902"/>
        <item m="1" x="3769"/>
        <item m="1" x="3409"/>
        <item m="1" x="3060"/>
        <item m="1" x="3340"/>
        <item m="1" x="426"/>
        <item m="1" x="5383"/>
        <item m="1" x="2952"/>
        <item m="1" x="2776"/>
        <item m="1" x="3096"/>
        <item m="1" x="4059"/>
        <item m="1" x="1220"/>
        <item m="1" x="4756"/>
        <item m="1" x="3182"/>
        <item m="1" x="5665"/>
        <item m="1" x="2613"/>
        <item m="1" x="1447"/>
        <item m="1" x="5414"/>
        <item m="1" x="5562"/>
        <item m="1" x="3059"/>
        <item m="1" x="680"/>
        <item x="39"/>
        <item m="1" x="637"/>
        <item m="1" x="3186"/>
        <item m="1" x="3209"/>
        <item m="1" x="1618"/>
        <item m="1" x="2646"/>
        <item m="1" x="4209"/>
        <item m="1" x="5543"/>
        <item m="1" x="5813"/>
        <item m="1" x="3571"/>
        <item m="1" x="3213"/>
        <item m="1" x="1331"/>
        <item m="1" x="5498"/>
        <item m="1" x="3520"/>
        <item m="1" x="4149"/>
        <item m="1" x="2812"/>
        <item m="1" x="4788"/>
        <item m="1" x="2312"/>
        <item m="1" x="4697"/>
        <item m="1" x="2020"/>
        <item m="1" x="5767"/>
        <item m="1" x="2112"/>
        <item m="1" x="4245"/>
        <item m="1" x="5650"/>
        <item m="1" x="5765"/>
        <item m="1" x="3930"/>
        <item m="1" x="2440"/>
        <item m="1" x="4345"/>
        <item m="1" x="5824"/>
        <item m="1" x="5859"/>
        <item m="1" x="5155"/>
        <item m="1" x="2076"/>
        <item m="1" x="3479"/>
        <item m="1" x="1708"/>
        <item m="1" x="1590"/>
        <item m="1" x="117"/>
        <item m="1" x="5804"/>
        <item m="1" x="3133"/>
        <item m="1" x="3632"/>
        <item m="1" x="5773"/>
        <item m="1" x="1081"/>
        <item m="1" x="5717"/>
        <item m="1" x="5675"/>
        <item m="1" x="1353"/>
        <item m="1" x="4302"/>
        <item m="1" x="3826"/>
        <item m="1" x="1311"/>
        <item m="1" x="3527"/>
        <item m="1" x="5241"/>
        <item m="1" x="5704"/>
        <item m="1" x="1113"/>
        <item m="1" x="1612"/>
        <item m="1" x="3188"/>
        <item m="1" x="4586"/>
        <item m="1" x="3016"/>
        <item m="1" x="872"/>
        <item m="1" x="2313"/>
        <item m="1" x="5015"/>
        <item m="1" x="1340"/>
        <item m="1" x="2542"/>
        <item m="1" x="3729"/>
        <item m="1" x="436"/>
        <item m="1" x="3261"/>
        <item m="1" x="5625"/>
        <item m="1" x="1242"/>
        <item m="1" x="1374"/>
        <item m="1" x="3159"/>
        <item m="1" x="4354"/>
        <item m="1" x="1166"/>
        <item m="1" x="851"/>
        <item m="1" x="1526"/>
        <item m="1" x="1583"/>
        <item m="1" x="1739"/>
        <item m="1" x="1557"/>
        <item m="1" x="3379"/>
        <item m="1" x="3461"/>
        <item m="1" x="3309"/>
        <item m="1" x="1983"/>
        <item m="1" x="4352"/>
        <item m="1" x="4299"/>
        <item m="1" x="2882"/>
        <item m="1" x="2253"/>
        <item m="1" x="2111"/>
        <item m="1" x="4757"/>
        <item m="1" x="4061"/>
        <item m="1" x="3966"/>
        <item m="1" x="5437"/>
        <item m="1" x="3591"/>
        <item m="1" x="2122"/>
        <item m="1" x="3654"/>
        <item m="1" x="4552"/>
        <item m="1" x="1622"/>
        <item m="1" x="2704"/>
        <item m="1" x="2902"/>
        <item m="1" x="772"/>
        <item m="1" x="1111"/>
        <item m="1" x="2044"/>
        <item m="1" x="2722"/>
        <item m="1" x="4497"/>
        <item m="1" x="589"/>
        <item m="1" x="459"/>
        <item m="1" x="3915"/>
        <item m="1" x="3787"/>
        <item m="1" x="4306"/>
        <item m="1" x="2571"/>
        <item m="1" x="4883"/>
        <item m="1" x="5184"/>
        <item m="1" x="368"/>
        <item m="1" x="1248"/>
        <item m="1" x="3762"/>
        <item m="1" x="2236"/>
        <item m="1" x="5160"/>
        <item m="1" x="2783"/>
        <item m="1" x="4810"/>
        <item m="1" x="482"/>
        <item m="1" x="5567"/>
        <item m="1" x="2719"/>
        <item m="1" x="4288"/>
        <item m="1" x="4404"/>
        <item m="1" x="4535"/>
        <item m="1" x="157"/>
        <item m="1" x="4441"/>
        <item m="1" x="4178"/>
        <item m="1" x="3570"/>
        <item m="1" x="1731"/>
        <item m="1" x="2056"/>
        <item m="1" x="1352"/>
        <item m="1" x="1228"/>
        <item m="1" x="5416"/>
        <item m="1" x="3180"/>
        <item m="1" x="3558"/>
        <item m="1" x="2154"/>
        <item m="1" x="3263"/>
        <item m="1" x="1644"/>
        <item m="1" x="1681"/>
        <item m="1" x="402"/>
        <item m="1" x="4028"/>
        <item m="1" x="1758"/>
        <item m="1" x="1632"/>
        <item m="1" x="5250"/>
        <item m="1" x="2279"/>
        <item m="1" x="1527"/>
        <item m="1" x="4567"/>
        <item m="1" x="4700"/>
        <item m="1" x="1170"/>
        <item m="1" x="2833"/>
        <item m="1" x="4104"/>
        <item m="1" x="4669"/>
        <item m="1" x="296"/>
        <item m="1" x="4268"/>
        <item m="1" x="3468"/>
        <item m="1" x="1083"/>
        <item m="1" x="5009"/>
        <item m="1" x="3140"/>
        <item m="1" x="3160"/>
        <item m="1" x="848"/>
        <item m="1" x="1234"/>
        <item m="1" x="4492"/>
        <item m="1" x="5061"/>
        <item m="1" x="5092"/>
        <item m="1" x="5068"/>
        <item m="1" x="3102"/>
        <item m="1" x="4910"/>
        <item m="1" x="4476"/>
        <item m="1" x="180"/>
        <item m="1" x="5326"/>
        <item m="1" x="5340"/>
        <item m="1" x="5288"/>
        <item m="1" x="2764"/>
        <item m="1" x="5362"/>
        <item m="1" x="2713"/>
        <item m="1" x="4453"/>
        <item m="1" x="3501"/>
        <item m="1" x="4986"/>
        <item m="1" x="5568"/>
        <item m="1" x="969"/>
        <item m="1" x="3385"/>
        <item m="1" x="3464"/>
        <item m="1" x="3199"/>
        <item m="1" x="3449"/>
        <item m="1" x="2983"/>
        <item m="1" x="3835"/>
        <item m="1" x="2538"/>
        <item m="1" x="172"/>
        <item m="1" x="1411"/>
        <item m="1" x="3470"/>
        <item m="1" x="5837"/>
        <item m="1" x="383"/>
        <item m="1" x="1640"/>
        <item m="1" x="4065"/>
        <item m="1" x="2409"/>
        <item m="1" x="2772"/>
        <item m="1" x="5537"/>
        <item m="1" x="2943"/>
        <item m="1" x="5642"/>
        <item m="1" x="161"/>
        <item m="1" x="3269"/>
        <item m="1" x="696"/>
        <item m="1" x="4026"/>
        <item m="1" x="957"/>
        <item m="1" x="1934"/>
        <item m="1" x="4269"/>
        <item m="1" x="2673"/>
        <item m="1" x="3354"/>
        <item m="1" x="1555"/>
        <item x="58"/>
        <item m="1" x="2699"/>
        <item m="1" x="3573"/>
        <item m="1" x="1001"/>
        <item m="1" x="4892"/>
        <item m="1" x="5871"/>
        <item m="1" x="1569"/>
        <item m="1" x="5712"/>
        <item m="1" x="2067"/>
        <item m="1" x="888"/>
        <item m="1" x="5689"/>
        <item m="1" x="5370"/>
        <item m="1" x="752"/>
        <item m="1" x="1010"/>
        <item m="1" x="5452"/>
        <item m="1" x="2868"/>
        <item m="1" x="5635"/>
        <item x="94"/>
        <item m="1" x="4966"/>
        <item x="81"/>
        <item m="1" x="732"/>
        <item m="1" x="3549"/>
        <item m="1" x="3861"/>
        <item m="1" x="876"/>
        <item m="1" x="5132"/>
        <item m="1" x="3202"/>
        <item m="1" x="355"/>
        <item m="1" x="2533"/>
        <item m="1" x="412"/>
        <item m="1" x="5280"/>
        <item m="1" x="3459"/>
        <item m="1" x="1609"/>
        <item m="1" x="5262"/>
        <item m="1" x="4576"/>
        <item m="1" x="5814"/>
        <item m="1" x="3763"/>
        <item m="1" x="2077"/>
        <item m="1" x="5653"/>
        <item m="1" x="4985"/>
        <item m="1" x="4932"/>
        <item m="1" x="3073"/>
        <item m="1" x="1225"/>
        <item m="1" x="3121"/>
        <item m="1" x="4805"/>
        <item m="1" x="5749"/>
        <item m="1" x="4174"/>
        <item m="1" x="249"/>
        <item m="1" x="550"/>
        <item m="1" x="1266"/>
        <item m="1" x="3522"/>
        <item m="1" x="1596"/>
        <item m="1" x="5572"/>
        <item m="1" x="3713"/>
        <item m="1" x="1519"/>
        <item m="1" x="2566"/>
        <item m="1" x="3914"/>
        <item m="1" x="3743"/>
        <item m="1" x="3438"/>
        <item m="1" x="1452"/>
        <item m="1" x="4009"/>
        <item m="1" x="3350"/>
        <item m="1" x="1949"/>
        <item m="1" x="1026"/>
        <item m="1" x="5444"/>
        <item m="1" x="3198"/>
        <item m="1" x="2163"/>
        <item m="1" x="5643"/>
        <item m="1" x="2984"/>
        <item m="1" x="4456"/>
        <item m="1" x="1057"/>
        <item m="1" x="1852"/>
        <item m="1" x="2195"/>
        <item m="1" x="4609"/>
        <item m="1" x="733"/>
        <item m="1" x="3150"/>
        <item m="1" x="1486"/>
        <item m="1" x="1269"/>
        <item m="1" x="5085"/>
        <item m="1" x="2805"/>
        <item m="1" x="4853"/>
        <item m="1" x="2951"/>
        <item m="1" x="5341"/>
        <item m="1" x="4691"/>
        <item m="1" x="2565"/>
        <item m="1" x="335"/>
        <item m="1" x="5127"/>
        <item m="1" x="1981"/>
        <item m="1" x="2280"/>
        <item m="1" x="5597"/>
        <item m="1" x="655"/>
        <item m="1" x="723"/>
        <item m="1" x="755"/>
        <item m="1" x="5759"/>
        <item m="1" x="3954"/>
        <item m="1" x="231"/>
        <item m="1" x="5849"/>
        <item m="1" x="4058"/>
        <item m="1" x="4867"/>
        <item m="1" x="922"/>
        <item m="1" x="3656"/>
        <item m="1" x="2491"/>
        <item m="1" x="4664"/>
        <item m="1" x="1759"/>
        <item m="1" x="1766"/>
        <item m="1" x="2178"/>
        <item m="1" x="5027"/>
        <item m="1" x="4689"/>
        <item m="1" x="5279"/>
        <item m="1" x="4512"/>
        <item m="1" x="3397"/>
        <item m="1" x="3707"/>
        <item m="1" x="968"/>
        <item m="1" x="198"/>
        <item m="1" x="2865"/>
        <item m="1" x="484"/>
        <item m="1" x="789"/>
        <item m="1" x="4682"/>
        <item m="1" x="1511"/>
        <item m="1" x="5248"/>
        <item m="1" x="422"/>
        <item m="1" x="4443"/>
        <item m="1" x="2296"/>
        <item m="1" x="2932"/>
        <item m="1" x="4143"/>
        <item m="1" x="5187"/>
        <item m="1" x="5152"/>
        <item m="1" x="4042"/>
        <item m="1" x="5701"/>
        <item m="1" x="1954"/>
        <item m="1" x="3753"/>
        <item m="1" x="2657"/>
        <item m="1" x="3878"/>
        <item m="1" x="1164"/>
        <item m="1" x="3828"/>
        <item m="1" x="5291"/>
        <item m="1" x="5573"/>
        <item m="1" x="2612"/>
        <item m="1" x="4019"/>
        <item m="1" x="2119"/>
        <item m="1" x="3474"/>
        <item m="1" x="2870"/>
        <item m="1" x="5006"/>
        <item m="1" x="3015"/>
        <item m="1" x="1939"/>
        <item m="1" x="3913"/>
        <item m="1" x="1070"/>
        <item m="1" x="904"/>
        <item m="1" x="909"/>
        <item m="1" x="5621"/>
        <item m="1" x="5043"/>
        <item m="1" x="5071"/>
        <item m="1" x="1556"/>
        <item m="1" x="815"/>
        <item m="1" x="4241"/>
        <item m="1" x="1168"/>
        <item m="1" x="4706"/>
        <item m="1" x="2294"/>
        <item m="1" x="4611"/>
        <item m="1" x="1407"/>
        <item m="1" x="2560"/>
        <item m="1" x="3598"/>
        <item m="1" x="445"/>
        <item m="1" x="5763"/>
        <item m="1" x="4127"/>
        <item m="1" x="3650"/>
        <item m="1" x="1268"/>
        <item m="1" x="659"/>
        <item m="1" x="5418"/>
        <item m="1" x="1127"/>
        <item m="1" x="340"/>
        <item m="1" x="2451"/>
        <item m="1" x="1171"/>
        <item m="1" x="3603"/>
        <item m="1" x="4699"/>
        <item m="1" x="3244"/>
        <item m="1" x="3247"/>
        <item m="1" x="1502"/>
        <item m="1" x="5386"/>
        <item m="1" x="3619"/>
        <item m="1" x="1855"/>
        <item m="1" x="1169"/>
        <item m="1" x="5407"/>
        <item m="1" x="3635"/>
        <item m="1" x="3746"/>
        <item m="1" x="3833"/>
        <item m="1" x="1047"/>
        <item m="1" x="829"/>
        <item m="1" x="762"/>
        <item m="1" x="4606"/>
        <item m="1" x="2897"/>
        <item m="1" x="4016"/>
        <item m="1" x="3830"/>
        <item m="1" x="3938"/>
        <item m="1" x="2821"/>
        <item m="1" x="5163"/>
        <item m="1" x="1348"/>
        <item m="1" x="999"/>
        <item m="1" x="1338"/>
        <item m="1" x="1941"/>
        <item m="1" x="1105"/>
        <item m="1" x="2903"/>
        <item m="1" x="5446"/>
        <item m="1" x="3087"/>
        <item m="1" x="381"/>
        <item x="97"/>
        <item m="1" x="4536"/>
        <item m="1" x="5745"/>
        <item m="1" x="3948"/>
        <item m="1" x="3363"/>
        <item m="1" x="857"/>
        <item m="1" x="4185"/>
        <item m="1" x="1339"/>
        <item m="1" x="2670"/>
        <item m="1" x="4939"/>
        <item m="1" x="5611"/>
        <item m="1" x="4863"/>
        <item m="1" x="1749"/>
        <item m="1" x="2656"/>
        <item m="1" x="2352"/>
        <item m="1" x="3249"/>
        <item m="1" x="5470"/>
        <item m="1" x="1402"/>
        <item m="1" x="4183"/>
        <item m="1" x="2156"/>
        <item m="1" x="2019"/>
        <item m="1" x="4884"/>
        <item m="1" x="943"/>
        <item m="1" x="468"/>
        <item m="1" x="2989"/>
        <item m="1" x="2574"/>
        <item m="1" x="1659"/>
        <item m="1" x="350"/>
        <item m="1" x="5005"/>
        <item m="1" x="5793"/>
        <item m="1" x="2410"/>
        <item m="1" x="729"/>
        <item m="1" x="4999"/>
        <item m="1" x="2288"/>
        <item m="1" x="1942"/>
        <item m="1" x="195"/>
        <item m="1" x="1412"/>
        <item m="1" x="2115"/>
        <item m="1" x="2600"/>
        <item m="1" x="4550"/>
        <item m="1" x="642"/>
        <item m="1" x="1547"/>
        <item m="1" x="813"/>
        <item m="1" x="3531"/>
        <item m="1" x="1587"/>
        <item m="1" x="4748"/>
        <item m="1" x="748"/>
        <item m="1" x="270"/>
        <item m="1" x="3854"/>
        <item m="1" x="5073"/>
        <item m="1" x="3030"/>
        <item m="1" x="1665"/>
        <item m="1" x="3477"/>
        <item m="1" x="4130"/>
        <item m="1" x="3032"/>
        <item m="1" x="925"/>
        <item m="1" x="5830"/>
        <item m="1" x="3022"/>
        <item m="1" x="2063"/>
        <item m="1" x="5047"/>
        <item m="1" x="3463"/>
        <item m="1" x="980"/>
        <item m="1" x="3689"/>
        <item m="1" x="4001"/>
        <item m="1" x="5581"/>
        <item m="1" x="3873"/>
        <item m="1" x="5287"/>
        <item m="1" x="448"/>
        <item m="1" x="5273"/>
        <item m="1" x="2199"/>
        <item m="1" x="2831"/>
        <item m="1" x="2061"/>
        <item m="1" x="2588"/>
        <item m="1" x="5400"/>
        <item m="1" x="743"/>
        <item m="1" x="4934"/>
        <item m="1" x="5436"/>
        <item m="1" x="1324"/>
        <item m="1" x="3708"/>
        <item m="1" x="5428"/>
        <item m="1" x="2065"/>
        <item m="1" x="1262"/>
        <item m="1" x="1265"/>
        <item m="1" x="1109"/>
        <item m="1" x="2082"/>
        <item m="1" x="527"/>
        <item m="1" x="5016"/>
        <item m="1" x="1663"/>
        <item m="1" x="1466"/>
        <item m="1" x="4237"/>
        <item m="1" x="1736"/>
        <item m="1" x="3962"/>
        <item m="1" x="2276"/>
        <item m="1" x="435"/>
        <item m="1" x="3623"/>
        <item m="1" x="841"/>
        <item m="1" x="3512"/>
        <item m="1" x="4968"/>
        <item m="1" x="1964"/>
        <item m="1" x="274"/>
        <item x="33"/>
        <item m="1" x="399"/>
        <item m="1" x="5640"/>
        <item m="1" x="2078"/>
        <item m="1" x="2370"/>
        <item m="1" x="149"/>
        <item m="1" x="4025"/>
        <item m="1" x="3020"/>
        <item m="1" x="940"/>
        <item m="1" x="4377"/>
        <item m="1" x="4202"/>
        <item m="1" x="1871"/>
        <item m="1" x="3738"/>
        <item m="1" x="3917"/>
        <item m="1" x="3084"/>
        <item m="1" x="554"/>
        <item m="1" x="4108"/>
        <item m="1" x="4754"/>
        <item m="1" x="1818"/>
        <item m="1" x="5021"/>
        <item m="1" x="3458"/>
        <item m="1" x="2108"/>
        <item m="1" x="2059"/>
        <item m="1" x="4801"/>
        <item m="1" x="2809"/>
        <item m="1" x="5838"/>
        <item m="1" x="3709"/>
        <item m="1" x="3637"/>
        <item m="1" x="3657"/>
        <item m="1" x="3610"/>
        <item m="1" x="2841"/>
        <item m="1" x="5089"/>
        <item m="1" x="2493"/>
        <item m="1" x="942"/>
        <item m="1" x="5229"/>
        <item m="1" x="875"/>
        <item m="1" x="5501"/>
        <item m="1" x="3037"/>
        <item m="1" x="1456"/>
        <item m="1" x="1799"/>
        <item m="1" x="1065"/>
        <item m="1" x="3624"/>
        <item m="1" x="692"/>
        <item m="1" x="4272"/>
        <item m="1" x="4775"/>
        <item m="1" x="3638"/>
        <item m="1" x="1049"/>
        <item m="1" x="4704"/>
        <item m="1" x="3739"/>
        <item m="1" x="136"/>
        <item m="1" x="4125"/>
        <item m="1" x="5575"/>
        <item m="1" x="2568"/>
        <item m="1" x="5823"/>
        <item m="1" x="852"/>
        <item m="1" x="348"/>
        <item m="1" x="2011"/>
        <item m="1" x="5366"/>
        <item m="1" x="314"/>
        <item m="1" x="5884"/>
        <item m="1" x="507"/>
        <item m="1" x="2550"/>
        <item m="1" x="586"/>
        <item m="1" x="1812"/>
        <item m="1" x="4033"/>
        <item m="1" x="5722"/>
        <item m="1" x="5449"/>
        <item m="1" x="1161"/>
        <item m="1" x="3388"/>
        <item m="1" x="2422"/>
        <item m="1" x="5561"/>
        <item m="1" x="313"/>
        <item m="1" x="1624"/>
        <item m="1" x="235"/>
        <item m="1" x="4243"/>
        <item m="1" x="2648"/>
        <item m="1" x="5456"/>
        <item x="88"/>
        <item m="1" x="2138"/>
        <item x="78"/>
        <item m="1" x="1696"/>
        <item m="1" x="2787"/>
        <item m="1" x="1844"/>
        <item m="1" x="3643"/>
        <item m="1" x="5750"/>
        <item m="1" x="4314"/>
        <item m="1" x="4823"/>
        <item m="1" x="565"/>
        <item m="1" x="5459"/>
        <item m="1" x="3369"/>
        <item m="1" x="1953"/>
        <item m="1" x="4765"/>
        <item m="1" x="950"/>
        <item m="1" x="3460"/>
        <item m="1" x="3532"/>
        <item m="1" x="3169"/>
        <item m="1" x="1819"/>
        <item m="1" x="405"/>
        <item m="1" x="1477"/>
        <item m="1" x="5538"/>
        <item m="1" x="2724"/>
        <item m="1" x="2917"/>
        <item m="1" x="3220"/>
        <item m="1" x="1520"/>
        <item m="1" x="1765"/>
        <item m="1" x="1562"/>
        <item m="1" x="2737"/>
        <item m="1" x="293"/>
        <item m="1" x="3670"/>
        <item m="1" x="4200"/>
        <item m="1" x="4436"/>
        <item m="1" x="4666"/>
        <item m="1" x="3990"/>
        <item m="1" x="4806"/>
        <item m="1" x="2682"/>
        <item m="1" x="3829"/>
        <item m="1" x="207"/>
        <item m="1" x="993"/>
        <item m="1" x="3907"/>
        <item m="1" x="309"/>
        <item m="1" x="1136"/>
        <item m="1" x="3191"/>
        <item m="1" x="171"/>
        <item m="1" x="2014"/>
        <item m="1" x="4097"/>
        <item m="1" x="4250"/>
        <item m="1" x="1529"/>
        <item m="1" x="1238"/>
        <item m="1" x="1874"/>
        <item m="1" x="4495"/>
        <item m="1" x="2126"/>
        <item m="1" x="4592"/>
        <item m="1" x="4051"/>
        <item m="1" x="3034"/>
        <item m="1" x="4103"/>
        <item m="1" x="4152"/>
        <item m="1" x="3390"/>
        <item m="1" x="4987"/>
        <item m="1" x="5245"/>
        <item m="1" x="5852"/>
        <item m="1" x="535"/>
        <item m="1" x="2661"/>
        <item m="1" x="816"/>
        <item m="1" x="273"/>
        <item m="1" x="4477"/>
        <item m="1" x="4923"/>
        <item m="1" x="2242"/>
        <item m="1" x="492"/>
        <item m="1" x="2609"/>
        <item m="1" x="4038"/>
        <item m="1" x="4418"/>
        <item m="1" x="2940"/>
        <item m="1" x="1683"/>
        <item m="1" x="3823"/>
        <item m="1" x="356"/>
        <item m="1" x="1927"/>
        <item m="1" x="1642"/>
        <item m="1" x="3735"/>
        <item m="1" x="3382"/>
        <item m="1" x="1408"/>
        <item m="1" x="768"/>
        <item m="1" x="3170"/>
        <item m="1" x="2408"/>
        <item m="1" x="5600"/>
        <item m="1" x="1628"/>
        <item m="1" x="3419"/>
        <item m="1" x="5478"/>
        <item m="1" x="5528"/>
        <item x="45"/>
        <item m="1" x="5158"/>
        <item m="1" x="2593"/>
        <item m="1" x="5541"/>
        <item m="1" x="3612"/>
        <item m="1" x="1578"/>
        <item m="1" x="1097"/>
        <item m="1" x="2510"/>
        <item m="1" x="2258"/>
        <item m="1" x="648"/>
        <item m="1" x="1564"/>
        <item m="1" x="3384"/>
        <item m="1" x="2016"/>
        <item m="1" x="3021"/>
        <item m="1" x="4507"/>
        <item m="1" x="3380"/>
        <item m="1" x="5025"/>
        <item m="1" x="2015"/>
        <item m="1" x="328"/>
        <item m="1" x="5648"/>
        <item m="1" x="1734"/>
        <item m="1" x="3455"/>
        <item m="1" x="3168"/>
        <item m="1" x="532"/>
        <item m="1" x="217"/>
        <item m="1" x="240"/>
        <item m="1" x="4827"/>
        <item m="1" x="3136"/>
        <item m="1" x="2641"/>
        <item m="1" x="3122"/>
        <item m="1" x="4079"/>
        <item m="1" x="4180"/>
        <item m="1" x="786"/>
        <item m="1" x="443"/>
        <item m="1" x="2246"/>
        <item m="1" x="2544"/>
        <item m="1" x="3588"/>
        <item m="1" x="4518"/>
        <item m="1" x="3257"/>
        <item m="1" x="2481"/>
        <item m="1" x="5856"/>
        <item m="1" x="3942"/>
        <item m="1" x="3416"/>
        <item m="1" x="2711"/>
        <item m="1" x="128"/>
        <item m="1" x="304"/>
        <item m="1" x="388"/>
        <item m="1" x="5516"/>
        <item m="1" x="3472"/>
        <item m="1" x="3413"/>
        <item m="1" x="3989"/>
        <item m="1" x="3194"/>
        <item m="1" x="252"/>
        <item m="1" x="3429"/>
        <item m="1" x="5791"/>
        <item m="1" x="2597"/>
        <item m="1" x="3999"/>
        <item m="1" x="5891"/>
        <item m="1" x="5347"/>
        <item m="1" x="4739"/>
        <item m="1" x="1706"/>
        <item m="1" x="5204"/>
        <item m="1" x="903"/>
        <item m="1" x="2324"/>
        <item m="1" x="3615"/>
        <item m="1" x="3747"/>
        <item m="1" x="511"/>
        <item m="1" x="5697"/>
        <item m="1" x="4330"/>
        <item m="1" x="2484"/>
        <item m="1" x="5208"/>
        <item m="1" x="2580"/>
        <item m="1" x="3129"/>
        <item m="1" x="3737"/>
        <item m="1" x="3565"/>
        <item m="1" x="4308"/>
        <item m="1" x="4340"/>
        <item m="1" x="3892"/>
        <item m="1" x="4972"/>
        <item m="1" x="2558"/>
        <item m="1" x="1713"/>
        <item m="1" x="3819"/>
        <item m="1" x="3080"/>
        <item m="1" x="2329"/>
        <item m="1" x="4762"/>
        <item m="1" x="2858"/>
        <item m="1" x="4291"/>
        <item m="1" x="2157"/>
        <item m="1" x="3542"/>
        <item m="1" x="5409"/>
        <item m="1" x="739"/>
        <item m="1" x="4375"/>
        <item m="1" x="2024"/>
        <item m="1" x="734"/>
        <item m="1" x="4843"/>
        <item m="1" x="2607"/>
        <item m="1" x="1775"/>
        <item m="1" x="4278"/>
        <item m="1" x="1878"/>
        <item m="1" x="4877"/>
        <item m="1" x="1119"/>
        <item m="1" x="3236"/>
        <item m="1" x="4107"/>
        <item m="1" x="1605"/>
        <item m="1" x="5178"/>
        <item m="1" x="2549"/>
        <item m="1" x="2055"/>
        <item m="1" x="2635"/>
        <item m="1" x="2598"/>
        <item m="1" x="434"/>
        <item m="1" x="1647"/>
        <item m="1" x="4701"/>
        <item m="1" x="1669"/>
        <item m="1" x="5649"/>
        <item m="1" x="3281"/>
        <item m="1" x="5462"/>
        <item m="1" x="1951"/>
        <item m="1" x="541"/>
        <item m="1" x="2036"/>
        <item m="1" x="2698"/>
        <item m="1" x="5286"/>
        <item m="1" x="3540"/>
        <item m="1" x="639"/>
        <item m="1" x="1540"/>
        <item m="1" x="2729"/>
        <item m="1" x="4591"/>
        <item m="1" x="5598"/>
        <item m="1" x="2160"/>
        <item m="1" x="1800"/>
        <item m="1" x="4336"/>
        <item m="1" x="1246"/>
        <item m="1" x="1779"/>
        <item m="1" x="2305"/>
        <item m="1" x="5223"/>
        <item m="1" x="765"/>
        <item m="1" x="923"/>
        <item m="1" x="3134"/>
        <item m="1" x="4230"/>
        <item m="1" x="4390"/>
        <item m="1" x="3321"/>
        <item m="1" x="1224"/>
        <item m="1" x="302"/>
        <item m="1" x="3679"/>
        <item m="1" x="4816"/>
        <item m="1" x="311"/>
        <item m="1" x="3751"/>
        <item m="1" x="4834"/>
        <item m="1" x="3897"/>
        <item m="1" x="1028"/>
        <item m="1" x="5872"/>
        <item m="1" x="4737"/>
        <item m="1" x="1903"/>
        <item m="1" x="2447"/>
        <item m="1" x="5892"/>
        <item m="1" x="3886"/>
        <item m="1" x="1516"/>
        <item m="1" x="5545"/>
        <item m="1" x="168"/>
        <item m="1" x="2667"/>
        <item m="1" x="2610"/>
        <item m="1" x="2942"/>
        <item m="1" x="2343"/>
        <item m="1" x="3499"/>
        <item m="1" x="1558"/>
        <item m="1" x="4252"/>
        <item m="1" x="1428"/>
        <item m="1" x="5664"/>
        <item m="1" x="461"/>
        <item m="1" x="4303"/>
        <item m="1" x="3135"/>
        <item m="1" x="5677"/>
        <item m="1" x="3793"/>
        <item m="1" x="5492"/>
        <item m="1" x="4398"/>
        <item m="1" x="1888"/>
        <item m="1" x="3223"/>
        <item m="1" x="3491"/>
        <item m="1" x="2159"/>
        <item m="1" x="2454"/>
        <item m="1" x="1947"/>
        <item m="1" x="3273"/>
        <item m="1" x="2702"/>
        <item m="1" x="4151"/>
        <item m="1" x="5795"/>
        <item m="1" x="5368"/>
        <item m="1" x="3456"/>
        <item m="1" x="4504"/>
        <item m="1" x="3311"/>
        <item m="1" x="2730"/>
        <item m="1" x="185"/>
        <item m="1" x="3825"/>
        <item m="1" x="5683"/>
        <item m="1" x="3444"/>
        <item m="1" x="374"/>
        <item m="1" x="5002"/>
        <item m="1" x="1193"/>
        <item m="1" x="2974"/>
        <item m="1" x="4679"/>
        <item m="1" x="5519"/>
        <item m="1" x="3023"/>
        <item m="1" x="5616"/>
        <item m="1" x="5812"/>
        <item m="1" x="2789"/>
        <item m="1" x="2371"/>
        <item m="1" x="1822"/>
        <item m="1" x="4416"/>
        <item m="1" x="4133"/>
        <item m="1" x="4139"/>
        <item m="1" x="5753"/>
        <item m="1" x="3952"/>
        <item m="1" x="5173"/>
        <item m="1" x="666"/>
        <item m="1" x="3217"/>
        <item m="1" x="1497"/>
        <item m="1" x="2765"/>
        <item m="1" x="5018"/>
        <item m="1" x="5434"/>
        <item m="1" x="3071"/>
        <item m="1" x="1299"/>
        <item m="1" x="3957"/>
        <item m="1" x="1257"/>
        <item m="1" x="4232"/>
        <item m="1" x="5329"/>
        <item m="1" x="1746"/>
        <item m="1" x="4214"/>
        <item m="1" x="910"/>
        <item m="1" x="4638"/>
        <item m="1" x="3394"/>
        <item m="1" x="4450"/>
        <item m="1" x="4657"/>
        <item m="1" x="1802"/>
        <item m="1" x="3554"/>
        <item m="1" x="5861"/>
        <item m="1" x="1985"/>
        <item m="1" x="417"/>
        <item m="1" x="5883"/>
        <item m="1" x="4818"/>
        <item m="1" x="2272"/>
        <item m="1" x="1842"/>
        <item m="1" x="5441"/>
        <item m="1" x="1537"/>
        <item m="1" x="5381"/>
        <item m="1" x="189"/>
        <item m="1" x="4649"/>
        <item m="1" x="3502"/>
        <item m="1" x="1697"/>
        <item m="1" x="5645"/>
        <item m="1" x="1480"/>
        <item m="1" x="4587"/>
        <item m="1" x="3045"/>
        <item m="1" x="4777"/>
        <item m="1" x="1306"/>
        <item m="1" x="1117"/>
        <item m="1" x="1085"/>
        <item m="1" x="5033"/>
        <item m="1" x="2804"/>
        <item m="1" x="1378"/>
        <item m="1" x="2889"/>
        <item m="1" x="5885"/>
        <item m="1" x="885"/>
        <item m="1" x="414"/>
        <item m="1" x="1468"/>
        <item m="1" x="4285"/>
        <item m="1" x="3125"/>
        <item m="1" x="4085"/>
        <item m="1" x="3613"/>
        <item m="1" x="401"/>
        <item m="1" x="3687"/>
        <item m="1" x="3912"/>
        <item m="1" x="2497"/>
        <item m="1" x="4020"/>
        <item m="1" x="1507"/>
        <item m="1" x="2066"/>
        <item m="1" x="3536"/>
        <item m="1" x="958"/>
        <item m="1" x="4204"/>
        <item m="1" x="5636"/>
        <item m="1" x="4920"/>
        <item m="1" x="4992"/>
        <item m="1" x="201"/>
        <item m="1" x="1885"/>
        <item m="1" x="2513"/>
        <item m="1" x="4836"/>
        <item m="1" x="5216"/>
        <item m="1" x="1431"/>
        <item m="1" x="3367"/>
        <item m="1" x="5044"/>
        <item m="1" x="227"/>
        <item m="1" x="4524"/>
        <item m="1" x="1317"/>
        <item m="1" x="3809"/>
        <item m="1" x="1513"/>
        <item m="1" x="3079"/>
        <item m="1" x="2453"/>
        <item m="1" x="2827"/>
        <item m="1" x="3862"/>
        <item m="1" x="5520"/>
        <item m="1" x="1196"/>
        <item m="1" x="4159"/>
        <item m="1" x="5249"/>
        <item m="1" x="5136"/>
        <item m="1" x="2314"/>
        <item m="1" x="3280"/>
        <item m="1" x="5408"/>
        <item m="1" x="1737"/>
        <item m="1" x="4389"/>
        <item m="1" x="3330"/>
        <item m="1" x="2331"/>
        <item m="1" x="5165"/>
        <item m="1" x="3256"/>
        <item m="1" x="4474"/>
        <item m="1" x="525"/>
        <item m="1" x="5746"/>
        <item m="1" x="2383"/>
        <item m="1" x="1126"/>
        <item m="1" x="2991"/>
        <item m="1" x="271"/>
        <item m="1" x="212"/>
        <item m="1" x="174"/>
        <item m="1" x="5188"/>
        <item m="1" x="5060"/>
        <item m="1" x="2277"/>
        <item m="1" x="3719"/>
        <item m="1" x="3874"/>
        <item m="1" x="5177"/>
        <item m="1" x="4332"/>
        <item m="1" x="5086"/>
        <item m="1" x="2578"/>
        <item m="1" x="120"/>
        <item m="1" x="2742"/>
        <item m="1" x="1875"/>
        <item m="1" x="1494"/>
        <item m="1" x="5120"/>
        <item m="1" x="4520"/>
        <item m="1" x="862"/>
        <item m="1" x="3467"/>
        <item m="1" x="866"/>
        <item m="1" x="5122"/>
        <item m="1" x="1698"/>
        <item m="1" x="4730"/>
        <item m="1" x="5464"/>
        <item m="1" x="4091"/>
        <item m="1" x="1917"/>
        <item m="1" x="4370"/>
        <item m="1" x="5212"/>
        <item m="1" x="4822"/>
        <item m="1" x="1175"/>
        <item m="1" x="2769"/>
        <item m="1" x="1301"/>
        <item m="1" x="2577"/>
        <item m="1" x="526"/>
        <item m="1" x="3224"/>
        <item m="1" x="424"/>
        <item m="1" x="1198"/>
        <item m="1" x="4743"/>
        <item m="1" x="1762"/>
        <item m="1" x="2238"/>
        <item m="1" x="5540"/>
        <item m="1" x="4381"/>
        <item m="1" x="306"/>
        <item m="1" x="5807"/>
        <item m="1" x="1066"/>
        <item m="1" x="3752"/>
        <item m="1" x="785"/>
        <item m="1" x="4351"/>
        <item m="1" x="5007"/>
        <item m="1" x="191"/>
        <item m="1" x="284"/>
        <item m="1" x="1390"/>
        <item m="1" x="515"/>
        <item m="1" x="3130"/>
        <item m="1" x="4780"/>
        <item m="1" x="3971"/>
        <item m="1" x="2740"/>
        <item m="1" x="4222"/>
        <item m="1" x="3041"/>
        <item m="1" x="2604"/>
        <item m="1" x="1594"/>
        <item m="1" x="2306"/>
        <item m="1" x="3545"/>
        <item m="1" x="5277"/>
        <item m="1" x="5889"/>
        <item m="1" x="827"/>
        <item m="1" x="4882"/>
        <item m="1" x="298"/>
        <item m="1" x="432"/>
        <item m="1" x="3284"/>
        <item m="1" x="3906"/>
        <item m="1" x="5632"/>
        <item m="1" x="4157"/>
        <item m="1" x="3304"/>
        <item m="1" x="2639"/>
        <item m="1" x="880"/>
        <item m="1" x="953"/>
        <item m="1" x="5631"/>
        <item m="1" x="5090"/>
        <item m="1" x="1115"/>
        <item m="1" x="5551"/>
        <item m="1" x="4975"/>
        <item m="1" x="2677"/>
        <item m="1" x="1530"/>
        <item m="1" x="2763"/>
        <item m="1" x="3555"/>
        <item m="1" x="3095"/>
        <item m="1" x="2644"/>
        <item m="1" x="4640"/>
        <item m="1" x="1267"/>
        <item m="1" x="1152"/>
        <item m="1" x="3265"/>
        <item m="1" x="566"/>
        <item m="1" x="278"/>
        <item m="1" x="4179"/>
        <item m="1" x="419"/>
        <item m="1" x="2986"/>
        <item m="1" x="568"/>
        <item m="1" x="1777"/>
        <item m="1" x="408"/>
        <item m="1" x="956"/>
        <item m="1" x="1517"/>
        <item m="1" x="4218"/>
        <item m="1" x="513"/>
        <item m="1" x="5439"/>
        <item m="1" x="3324"/>
        <item m="1" x="3371"/>
        <item m="1" x="5103"/>
        <item m="1" x="4560"/>
        <item m="1" x="582"/>
        <item m="1" x="4282"/>
        <item m="1" x="633"/>
        <item m="1" x="4052"/>
        <item m="1" x="4472"/>
        <item m="1" x="1438"/>
        <item m="1" x="4595"/>
        <item m="1" x="5772"/>
        <item m="1" x="2840"/>
        <item m="1" x="4983"/>
        <item m="1" x="4858"/>
        <item m="1" x="4119"/>
        <item m="1" x="5131"/>
        <item m="1" x="3725"/>
        <item m="1" x="5447"/>
        <item m="1" x="4731"/>
        <item m="1" x="2784"/>
        <item m="1" x="1201"/>
        <item m="1" x="3684"/>
        <item m="1" x="618"/>
        <item m="1" x="1393"/>
        <item m="1" x="3290"/>
        <item m="1" x="4734"/>
        <item m="1" x="4072"/>
        <item m="1" x="5313"/>
        <item m="1" x="964"/>
        <item m="1" x="2745"/>
        <item m="1" x="4914"/>
        <item m="1" x="3590"/>
        <item m="1" x="4353"/>
        <item m="1" x="228"/>
        <item m="1" x="1148"/>
        <item m="1" x="410"/>
        <item m="1" x="165"/>
        <item m="1" x="4670"/>
        <item m="1" x="1606"/>
        <item m="1" x="5819"/>
        <item m="1" x="4110"/>
        <item m="1" x="177"/>
        <item m="1" x="2935"/>
        <item m="1" x="1147"/>
        <item m="1" x="5574"/>
        <item m="1" x="3372"/>
        <item m="1" x="1910"/>
        <item m="1" x="4485"/>
        <item m="1" x="5802"/>
        <item m="1" x="656"/>
        <item m="1" x="2058"/>
        <item m="1" x="580"/>
        <item m="1" x="2057"/>
        <item m="1" x="3158"/>
        <item m="1" x="4276"/>
        <item m="1" x="1876"/>
        <item m="1" x="4406"/>
        <item m="1" x="4555"/>
        <item m="1" x="4343"/>
        <item m="1" x="5599"/>
        <item m="1" x="3777"/>
        <item m="1" x="4337"/>
        <item m="1" x="4913"/>
        <item m="1" x="4092"/>
        <item m="1" x="3880"/>
        <item m="1" x="1015"/>
        <item m="1" x="3618"/>
        <item m="1" x="896"/>
        <item m="1" x="3104"/>
        <item m="1" x="3381"/>
        <item m="1" x="5688"/>
        <item m="1" x="5705"/>
        <item m="1" x="592"/>
        <item m="1" x="3730"/>
        <item m="1" x="5602"/>
        <item m="1" x="944"/>
        <item m="1" x="3767"/>
        <item m="1" x="5080"/>
        <item m="1" x="5782"/>
        <item m="1" x="1672"/>
        <item m="1" x="988"/>
        <item m="1" x="5174"/>
        <item m="1" x="977"/>
        <item m="1" x="5894"/>
        <item m="1" x="3601"/>
        <item m="1" x="5896"/>
        <item m="1" x="4372"/>
        <item m="1" x="4667"/>
        <item m="1" x="3695"/>
        <item m="1" x="5809"/>
        <item m="1" x="5893"/>
        <item m="1" x="204"/>
        <item m="1" x="3756"/>
        <item m="1" x="711"/>
        <item m="1" x="685"/>
        <item m="1" x="1860"/>
        <item m="1" x="4369"/>
        <item m="1" x="3714"/>
        <item m="1" x="3841"/>
        <item m="1" x="770"/>
        <item m="1" x="2900"/>
        <item m="1" x="3614"/>
        <item m="1" x="5897"/>
        <item m="1" x="337"/>
        <item m="1" x="4301"/>
        <item m="1" x="4084"/>
        <item m="1" x="403"/>
        <item m="1" x="3875"/>
        <item m="1" x="1514"/>
        <item m="1" x="1979"/>
        <item m="1" x="4463"/>
        <item m="1" x="5406"/>
        <item m="1" x="775"/>
        <item m="1" x="2891"/>
        <item m="1" x="4231"/>
        <item m="1" x="845"/>
        <item m="1" x="1943"/>
        <item m="1" x="2630"/>
        <item m="1" x="3235"/>
        <item m="1" x="3595"/>
        <item m="1" x="728"/>
        <item m="1" x="5404"/>
        <item m="1" x="1961"/>
        <item m="1" x="5138"/>
        <item m="1" x="1566"/>
        <item m="1" x="3435"/>
        <item m="1" x="1528"/>
        <item m="1" x="2807"/>
        <item m="1" x="487"/>
        <item m="1" x="761"/>
        <item m="1" x="4545"/>
        <item m="1" x="3690"/>
        <item m="1" x="3648"/>
        <item m="1" x="5278"/>
        <item m="1" x="2920"/>
        <item m="1" x="4917"/>
        <item m="1" x="2297"/>
        <item m="1" x="764"/>
        <item m="1" x="4017"/>
        <item m="1" x="2485"/>
        <item m="1" x="3126"/>
        <item m="1" x="4973"/>
        <item m="1" x="3167"/>
        <item m="1" x="3131"/>
        <item m="1" x="316"/>
        <item m="1" x="326"/>
        <item m="1" x="5622"/>
        <item m="1" x="1649"/>
        <item m="1" x="3921"/>
        <item m="1" x="4553"/>
        <item m="1" x="837"/>
        <item m="1" x="5899"/>
        <item m="1" x="2311"/>
        <item m="1" x="1553"/>
        <item m="1" x="749"/>
        <item m="1" x="4848"/>
        <item m="1" x="905"/>
        <item m="1" x="3391"/>
        <item m="1" x="2871"/>
        <item m="1" x="5274"/>
        <item m="1" x="1592"/>
        <item m="1" x="5586"/>
        <item m="1" x="1524"/>
        <item m="1" x="4434"/>
        <item m="1" x="571"/>
        <item m="1" x="4320"/>
        <item m="1" x="2109"/>
        <item m="1" x="4723"/>
        <item m="1" x="3916"/>
        <item m="1" x="1858"/>
        <item m="1" x="509"/>
        <item m="1" x="4616"/>
        <item m="1" x="5166"/>
        <item m="1" x="5460"/>
        <item m="1" x="4690"/>
        <item m="1" x="4281"/>
        <item m="1" x="5715"/>
        <item m="1" x="4750"/>
        <item m="1" x="2857"/>
        <item m="1" x="4862"/>
        <item m="1" x="5246"/>
        <item m="1" x="5171"/>
        <item m="1" x="5588"/>
        <item m="1" x="4562"/>
        <item m="1" x="3934"/>
        <item m="1" x="3329"/>
        <item m="1" x="5431"/>
        <item m="1" x="407"/>
        <item m="1" x="5844"/>
        <item m="1" x="2860"/>
        <item m="1" x="5348"/>
        <item m="1" x="5680"/>
        <item m="1" x="1188"/>
        <item m="1" x="5748"/>
        <item m="1" x="987"/>
        <item m="1" x="1232"/>
        <item m="1" x="406"/>
        <item m="1" x="5396"/>
        <item m="1" x="4791"/>
        <item m="1" x="2815"/>
        <item m="1" x="677"/>
        <item m="1" x="1391"/>
        <item m="1" x="1296"/>
        <item m="1" x="1203"/>
        <item m="1" x="3539"/>
        <item m="1" x="1087"/>
        <item m="1" x="591"/>
        <item m="1" x="4764"/>
        <item m="1" x="1370"/>
        <item m="1" x="2579"/>
        <item m="1" x="1808"/>
        <item m="1" x="5716"/>
        <item m="1" x="3485"/>
        <item m="1" x="791"/>
        <item m="1" x="4195"/>
        <item m="1" x="1660"/>
        <item m="1" x="5741"/>
        <item m="1" x="673"/>
        <item m="1" x="3044"/>
        <item m="1" x="3466"/>
        <item m="1" x="3028"/>
        <item m="1" x="1440"/>
        <item m="1" x="2085"/>
        <item m="1" x="5419"/>
        <item m="1" x="2450"/>
        <item m="1" x="5339"/>
        <item m="1" x="4236"/>
        <item m="1" x="4466"/>
        <item m="1" x="1158"/>
        <item m="1" x="5508"/>
        <item m="1" x="3427"/>
        <item m="1" x="2915"/>
        <item m="1" x="1866"/>
        <item m="1" x="2308"/>
        <item m="1" x="4385"/>
        <item m="1" x="5619"/>
        <item m="1" x="1243"/>
        <item m="1" x="3995"/>
        <item m="1" x="2825"/>
        <item m="1" x="3863"/>
        <item m="1" x="5211"/>
        <item m="1" x="332"/>
        <item m="1" x="3219"/>
        <item m="1" x="3992"/>
        <item m="1" x="4839"/>
        <item m="1" x="1785"/>
        <item m="1" x="3703"/>
        <item m="1" x="1035"/>
        <item m="1" x="1991"/>
        <item m="1" x="3101"/>
        <item m="1" x="5822"/>
        <item m="1" x="1700"/>
        <item m="1" x="5335"/>
        <item m="1" x="902"/>
        <item m="1" x="886"/>
        <item m="1" x="1062"/>
        <item m="1" x="5703"/>
        <item m="1" x="3778"/>
        <item m="1" x="5252"/>
        <item m="1" x="428"/>
        <item m="1" x="4182"/>
        <item m="1" x="1014"/>
        <item m="1" x="263"/>
        <item m="1" x="3516"/>
        <item m="1" x="5725"/>
        <item m="1" x="1483"/>
        <item m="1" x="4528"/>
        <item m="1" x="1068"/>
        <item m="1" x="1685"/>
        <item m="1" x="5727"/>
        <item m="1" x="4164"/>
        <item m="1" x="5904"/>
        <item m="1" x="3842"/>
        <item m="1" x="5857"/>
        <item m="1" x="2953"/>
        <item m="1" x="197"/>
        <item m="1" x="2349"/>
        <item m="1" x="3410"/>
        <item m="1" x="730"/>
        <item m="1" x="5371"/>
        <item m="1" x="4460"/>
        <item m="1" x="4396"/>
        <item m="1" x="5378"/>
        <item m="1" x="2384"/>
        <item m="1" x="5389"/>
        <item m="1" x="242"/>
        <item m="1" x="2464"/>
        <item m="1" x="4481"/>
        <item m="1" x="1197"/>
        <item m="1" x="4053"/>
        <item m="1" x="1937"/>
        <item m="1" x="616"/>
        <item m="1" x="3783"/>
        <item m="1" x="4943"/>
        <item m="1" x="5679"/>
        <item m="1" x="3681"/>
        <item m="1" x="4981"/>
        <item m="1" x="5512"/>
        <item m="1" x="5302"/>
        <item m="1" x="1481"/>
        <item m="1" x="3320"/>
        <item m="1" x="4411"/>
        <item m="1" x="5758"/>
        <item m="1" x="5785"/>
        <item m="1" x="865"/>
        <item m="1" x="1222"/>
        <item m="1" x="105"/>
        <item m="1" x="1396"/>
        <item m="1" x="3808"/>
        <item m="1" x="5605"/>
        <item m="1" x="1366"/>
        <item m="1" x="5690"/>
        <item m="1" x="3766"/>
        <item m="1" x="4683"/>
        <item m="1" x="5751"/>
        <item m="1" x="4686"/>
        <item m="1" x="737"/>
        <item m="1" x="5271"/>
        <item m="1" x="963"/>
        <item m="1" x="4733"/>
        <item m="1" x="4641"/>
        <item m="1" x="5133"/>
        <item m="1" x="2911"/>
        <item m="1" x="3475"/>
        <item m="1" x="3113"/>
        <item m="1" x="2987"/>
        <item m="1" x="2864"/>
        <item m="1" x="4501"/>
        <item m="1" x="2637"/>
        <item m="1" x="575"/>
        <item m="1" x="2348"/>
        <item m="1" x="3760"/>
        <item m="1" x="2819"/>
        <item m="1" x="4259"/>
        <item m="1" x="5847"/>
        <item m="1" x="1285"/>
        <item m="1" x="4941"/>
        <item m="1" x="5222"/>
        <item m="1" x="4644"/>
        <item m="1" x="2398"/>
        <item m="1" x="1656"/>
        <item m="1" x="836"/>
        <item m="1" x="758"/>
        <item m="1" x="952"/>
        <item m="1" x="5660"/>
        <item m="1" x="4659"/>
        <item m="1" x="3111"/>
        <item m="1" x="5718"/>
        <item m="1" x="4095"/>
        <item m="1" x="1694"/>
        <item m="1" x="623"/>
        <item m="1" x="4290"/>
        <item m="1" x="4064"/>
        <item m="1" x="4639"/>
        <item m="1" x="5003"/>
        <item m="1" x="4647"/>
        <item m="1" x="5475"/>
        <item m="1" x="5848"/>
        <item m="1" x="861"/>
        <item m="1" x="4484"/>
        <item m="1" x="1261"/>
        <item m="1" x="4596"/>
        <item m="1" x="1761"/>
        <item m="1" x="5617"/>
        <item m="1" x="1824"/>
        <item m="1" x="4713"/>
        <item m="1" x="501"/>
        <item m="1" x="5799"/>
        <item m="1" x="782"/>
        <item m="1" x="421"/>
        <item m="1" x="911"/>
        <item m="1" x="919"/>
        <item m="1" x="2898"/>
        <item m="1" x="5628"/>
        <item m="1" x="4429"/>
        <item m="1" x="5527"/>
        <item m="1" x="1395"/>
        <item m="1" x="3893"/>
        <item m="1" x="5620"/>
        <item m="1" x="5010"/>
        <item m="1" x="4027"/>
        <item m="1" x="2696"/>
        <item m="1" x="1186"/>
        <item m="1" x="3245"/>
        <item m="1" x="4227"/>
        <item m="1" x="2203"/>
        <item m="1" x="2555"/>
        <item m="1" x="4921"/>
        <item m="1" x="4752"/>
        <item m="1" x="1546"/>
        <item m="1" x="672"/>
        <item m="1" x="5881"/>
        <item m="1" x="879"/>
        <item m="1" x="871"/>
        <item m="1" x="1889"/>
        <item m="1" x="156"/>
        <item m="1" x="333"/>
        <item m="1" x="1335"/>
        <item m="1" x="5676"/>
        <item m="1" x="4626"/>
        <item m="1" x="5345"/>
        <item m="1" x="5521"/>
        <item m="1" x="2164"/>
        <item m="1" x="3204"/>
        <item m="1" x="1617"/>
        <item m="1" x="4459"/>
        <item m="1" x="3888"/>
        <item m="1" x="2828"/>
        <item m="1" x="2941"/>
        <item m="1" x="1784"/>
        <item m="1" x="5296"/>
        <item m="1" x="5001"/>
        <item m="1" x="199"/>
        <item m="1" x="3172"/>
        <item m="1" x="5230"/>
        <item m="1" x="1651"/>
        <item m="1" x="5693"/>
        <item m="1" x="4153"/>
        <item m="1" x="5756"/>
        <item m="1" x="683"/>
        <item m="1" x="750"/>
        <item m="1" x="3012"/>
        <item m="1" x="574"/>
        <item m="1" x="1948"/>
        <item m="1" x="4427"/>
        <item m="1" x="5334"/>
        <item m="1" x="1823"/>
        <item m="1" x="3011"/>
        <item m="1" x="5651"/>
        <item m="1" x="3901"/>
        <item m="1" x="4105"/>
        <item m="1" x="4747"/>
        <item m="1" x="5781"/>
        <item m="1" x="1241"/>
        <item m="1" x="2118"/>
        <item m="1" x="778"/>
        <item m="1" x="2508"/>
        <item m="1" x="5905"/>
        <item m="1" x="5192"/>
        <item m="1" x="160"/>
        <item m="1" x="2726"/>
        <item m="1" x="979"/>
        <item m="1" x="5730"/>
        <item m="1" x="4549"/>
        <item m="1" x="1588"/>
        <item m="1" x="4585"/>
        <item m="1" x="2429"/>
        <item m="1" x="946"/>
        <item m="1" x="5834"/>
        <item m="1" x="4093"/>
        <item m="1" x="839"/>
        <item m="1" x="4221"/>
        <item m="1" x="621"/>
        <item m="1" x="5576"/>
        <item m="1" x="1661"/>
        <item m="1" x="5784"/>
        <item m="1" x="5290"/>
        <item m="1" x="4238"/>
        <item m="1" x="5056"/>
        <item m="1" x="2839"/>
        <item m="1" x="4915"/>
        <item m="1" x="694"/>
        <item m="1" x="1439"/>
        <item m="1" x="2615"/>
        <item m="1" x="5432"/>
        <item m="1" x="887"/>
        <item m="1" x="654"/>
        <item m="1" x="4684"/>
        <item m="1" x="4461"/>
        <item m="1" x="4800"/>
        <item m="1" x="976"/>
        <item m="1" x="2548"/>
        <item m="1" x="4136"/>
        <item m="1" x="3039"/>
        <item m="1" x="5094"/>
        <item m="1" x="5193"/>
        <item m="1" x="4118"/>
        <item m="1" x="5119"/>
        <item m="1" x="3494"/>
        <item m="1" x="1441"/>
        <item m="1" x="1686"/>
        <item m="1" x="1084"/>
        <item m="1" x="3473"/>
        <item m="1" x="1233"/>
        <item m="1" x="4793"/>
        <item m="1" x="3535"/>
        <item m="1" x="4359"/>
        <item m="1" x="3925"/>
        <item m="1" x="5818"/>
        <item m="1" x="3761"/>
        <item m="1" x="4751"/>
        <item m="1" x="5435"/>
        <item m="1" x="832"/>
        <item m="1" x="3908"/>
        <item m="1" x="5657"/>
        <item m="1" x="1745"/>
        <item m="1" x="3822"/>
        <item m="1" x="3859"/>
        <item m="1" x="5840"/>
        <item m="1" x="1376"/>
        <item m="1" x="5415"/>
        <item m="1" x="870"/>
        <item m="1" x="4261"/>
        <item m="1" x="1302"/>
        <item m="1" x="2672"/>
        <item m="1" x="4502"/>
        <item m="1" x="2328"/>
        <item m="1" x="493"/>
        <item m="1" x="1787"/>
        <item m="1" x="5762"/>
        <item m="1" x="5835"/>
        <item m="1" x="1380"/>
        <item m="1" x="3489"/>
        <item m="1" x="1363"/>
        <item m="1" x="792"/>
        <item m="1" x="5239"/>
        <item m="1" x="4622"/>
        <item m="1" x="4949"/>
        <item m="1" x="262"/>
        <item m="1" x="4912"/>
        <item m="1" x="1080"/>
        <item m="1" x="1187"/>
        <item m="1" x="2268"/>
        <item m="1" x="4838"/>
        <item m="1" x="1151"/>
        <item m="1" x="2933"/>
        <item m="1" x="5890"/>
        <item m="1" x="5234"/>
        <item m="1" x="4478"/>
        <item m="1" x="5558"/>
        <item m="1" x="2790"/>
        <item m="1" x="1229"/>
        <item m="1" x="675"/>
        <item m="1" x="3691"/>
        <item m="1" x="757"/>
        <item m="1" x="4861"/>
        <item m="1" x="1522"/>
        <item m="1" x="1803"/>
        <item m="1" x="5350"/>
        <item m="1" x="3109"/>
        <item m="1" x="1990"/>
        <item m="1" x="498"/>
        <item m="1" x="553"/>
        <item m="1" x="4969"/>
        <item m="1" x="433"/>
        <item m="1" x="5626"/>
        <item m="1" x="5779"/>
        <item m="1" x="3123"/>
        <item m="1" x="1154"/>
        <item m="1" x="1048"/>
        <item m="1" x="4693"/>
        <item m="1" x="2251"/>
        <item m="1" x="2766"/>
        <item m="1" x="4172"/>
        <item m="1" x="3528"/>
        <item m="1" x="5489"/>
        <item m="1" x="1184"/>
        <item m="1" x="5183"/>
        <item m="1" x="389"/>
        <item m="1" x="5075"/>
        <item m="1" x="5332"/>
        <item m="1" x="4899"/>
        <item m="1" x="5037"/>
        <item m="1" x="959"/>
        <item m="1" x="2826"/>
        <item m="1" x="4220"/>
        <item m="1" x="3683"/>
        <item x="76"/>
        <item m="1" x="4335"/>
        <item m="1" x="268"/>
        <item m="1" x="686"/>
        <item m="1" x="4927"/>
        <item m="1" x="2428"/>
        <item m="1" x="4457"/>
        <item m="1" x="1645"/>
        <item m="1" x="5577"/>
        <item m="1" x="1509"/>
        <item m="1" x="2240"/>
        <item m="1" x="1538"/>
        <item m="1" x="4898"/>
        <item m="1" x="994"/>
        <item m="1" x="479"/>
        <item m="1" x="241"/>
        <item m="1" x="1684"/>
        <item m="1" x="2703"/>
        <item m="1" x="5826"/>
        <item m="1" x="1945"/>
        <item m="1" x="275"/>
        <item m="1" x="1027"/>
        <item m="1" x="3537"/>
        <item m="1" x="5798"/>
        <item m="1" x="584"/>
        <item m="1" x="5833"/>
        <item m="1" x="1369"/>
        <item m="1" x="5855"/>
        <item m="1" x="5783"/>
        <item m="1" x="1901"/>
        <item m="1" x="4500"/>
        <item m="1" x="4488"/>
        <item m="1" x="5330"/>
        <item m="1" x="5556"/>
        <item m="1" x="1786"/>
        <item m="1" x="3149"/>
        <item x="102"/>
        <item m="1" x="975"/>
        <item m="1" x="279"/>
        <item m="1" x="4820"/>
        <item m="1" x="4849"/>
        <item m="1" x="4612"/>
        <item m="1" x="3097"/>
        <item m="1" x="4894"/>
        <item m="1" x="2120"/>
        <item m="1" x="4313"/>
        <item m="1" x="3868"/>
        <item m="1" x="3009"/>
        <item m="1" x="1442"/>
        <item m="1" x="3556"/>
        <item m="1" x="3872"/>
        <item m="1" x="3768"/>
        <item m="1" x="3722"/>
        <item m="1" x="3216"/>
        <item m="1" x="5731"/>
        <item m="1" x="4869"/>
        <item m="1" x="2576"/>
        <item m="1" x="4123"/>
        <item m="1" x="630"/>
        <item m="1" x="1699"/>
        <item m="1" x="3264"/>
        <item m="1" x="5209"/>
        <item m="1" x="5375"/>
        <item m="1" x="3036"/>
        <item m="1" x="2754"/>
        <item m="1" x="1263"/>
        <item m="1" x="3902"/>
        <item m="1" x="3818"/>
        <item m="1" x="4099"/>
        <item m="1" x="5465"/>
        <item m="1" x="5149"/>
        <item m="1" x="4289"/>
        <item m="1" x="5285"/>
        <item m="1" x="5692"/>
        <item m="1" x="2534"/>
        <item m="1" x="3759"/>
        <item m="1" x="5870"/>
        <item m="1" x="548"/>
        <item m="1" x="5182"/>
        <item m="1" x="5494"/>
        <item m="1" x="1349"/>
        <item m="1" x="4462"/>
        <item m="1" x="907"/>
        <item m="1" x="3161"/>
        <item m="1" x="5275"/>
        <item m="1" x="833"/>
        <item m="1" x="3377"/>
        <item m="1" x="5294"/>
        <item m="1" x="3166"/>
        <item m="1" x="3754"/>
        <item m="1" x="1145"/>
        <item m="1" x="5102"/>
        <item m="1" x="4948"/>
        <item m="1" x="3820"/>
        <item m="1" x="674"/>
        <item m="1" x="4692"/>
        <item m="1" x="5846"/>
        <item m="1" x="967"/>
        <item x="80"/>
        <item m="1" x="5176"/>
        <item m="1" x="2327"/>
        <item m="1" x="480"/>
        <item m="1" x="3086"/>
        <item m="1" x="4797"/>
        <item m="1" x="5659"/>
        <item m="1" x="3813"/>
        <item m="1" x="5502"/>
        <item m="1" x="4438"/>
        <item m="1" x="947"/>
        <item m="1" x="2606"/>
        <item m="1" x="4802"/>
        <item m="1" x="5154"/>
        <item m="1" x="379"/>
        <item m="1" x="2403"/>
        <item m="1" x="491"/>
        <item m="1" x="2480"/>
        <item m="1" x="4253"/>
        <item m="1" x="4875"/>
        <item m="1" x="650"/>
        <item m="1" x="3898"/>
        <item m="1" x="2594"/>
        <item m="1" x="5463"/>
        <item m="1" x="914"/>
        <item m="1" x="5029"/>
        <item m="1" x="1506"/>
        <item m="1" x="1836"/>
        <item m="1" x="2043"/>
        <item m="1" x="2835"/>
        <item m="1" x="1760"/>
        <item m="1" x="3633"/>
        <item m="1" x="4534"/>
        <item m="1" x="2761"/>
        <item m="1" x="153"/>
        <item m="1" x="502"/>
        <item m="1" x="991"/>
        <item m="1" x="4208"/>
        <item m="1" x="1135"/>
        <item m="1" x="2617"/>
        <item m="1" x="1906"/>
        <item m="1" x="2643"/>
        <item m="1" x="2356"/>
        <item m="1" x="1067"/>
        <item m="1" x="4479"/>
        <item m="1" x="1798"/>
        <item m="1" x="4310"/>
        <item m="1" x="481"/>
        <item m="1" x="5820"/>
        <item m="1" x="1747"/>
        <item m="1" x="4766"/>
        <item m="1" x="843"/>
        <item m="1" x="5505"/>
        <item m="1" x="619"/>
        <item m="1" x="2723"/>
        <item m="1" x="4069"/>
        <item m="1" x="5797"/>
        <item m="1" x="1318"/>
        <item m="1" x="846"/>
        <item m="1" x="4364"/>
        <item m="1" x="1432"/>
        <item m="1" x="1545"/>
        <item m="1" x="1470"/>
        <item m="1" x="1347"/>
        <item m="1" x="4970"/>
        <item m="1" x="4176"/>
        <item m="1" x="4785"/>
        <item m="1" x="746"/>
        <item m="1" x="2298"/>
        <item m="1" x="844"/>
        <item m="1" x="154"/>
        <item m="1" x="3221"/>
        <item m="1" x="5673"/>
        <item m="1" x="4994"/>
        <item m="1" x="387"/>
        <item m="1" x="4163"/>
        <item m="1" x="3642"/>
        <item m="1" x="5780"/>
        <item m="1" x="269"/>
        <item m="1" x="2488"/>
        <item m="1" x="3941"/>
        <item m="1" x="5268"/>
        <item m="1" x="1264"/>
        <item m="1" x="1050"/>
        <item m="1" x="5091"/>
        <item m="1" x="1643"/>
        <item m="1" x="3817"/>
        <item m="1" x="4982"/>
        <item m="1" x="4658"/>
        <item m="1" x="4008"/>
        <item m="1" x="376"/>
        <item m="1" x="4559"/>
        <item m="1" x="2969"/>
        <item m="1" x="938"/>
        <item m="1" x="1052"/>
        <item m="1" x="475"/>
        <item m="1" x="2676"/>
        <item m="1" x="4645"/>
        <item m="1" x="1495"/>
        <item m="1" x="5509"/>
        <item m="1" x="1400"/>
        <item m="1" x="3904"/>
        <item m="1" x="4109"/>
        <item m="1" x="4090"/>
        <item m="1" x="3922"/>
        <item m="1" x="4029"/>
        <item m="1" x="4675"/>
        <item m="1" x="3895"/>
        <item m="1" x="5514"/>
        <item m="1" x="2483"/>
        <item m="1" x="3658"/>
        <item m="1" x="5210"/>
        <item m="1" x="2053"/>
        <item m="1" x="5014"/>
        <item m="1" x="960"/>
        <item m="1" x="3693"/>
        <item m="1" x="2985"/>
        <item m="1" x="5886"/>
        <item m="1" x="3425"/>
        <item m="1" x="3609"/>
        <item m="1" x="2570"/>
        <item m="1" x="4741"/>
        <item m="1" x="2402"/>
        <item m="1" x="5728"/>
        <item m="1" x="2506"/>
        <item m="1" x="264"/>
        <item m="1" x="3490"/>
        <item m="1" x="1872"/>
        <item m="1" x="3666"/>
        <item m="1" x="4184"/>
        <item m="1" x="3788"/>
        <item m="1" x="3812"/>
        <item m="1" x="4405"/>
        <item m="1" x="2462"/>
        <item m="1" x="5128"/>
        <item m="1" x="998"/>
        <item m="1" x="1933"/>
        <item m="1" x="4201"/>
        <item m="1" x="3375"/>
        <item m="1" x="4997"/>
        <item m="1" x="2252"/>
        <item m="1" x="4557"/>
        <item m="1" x="5810"/>
        <item m="1" x="3547"/>
        <item m="1" x="1570"/>
        <item m="1" x="5024"/>
        <item m="1" x="3871"/>
        <item m="1" x="2439"/>
        <item m="1" x="1298"/>
        <item m="1" x="2537"/>
        <item m="1" x="5226"/>
        <item m="1" x="2482"/>
        <item m="1" x="5327"/>
        <item m="1" x="5570"/>
        <item m="1" x="1433"/>
        <item m="1" x="2361"/>
        <item m="1" x="5877"/>
        <item m="1" x="5493"/>
        <item m="1" x="2752"/>
        <item m="1" x="3165"/>
        <item m="1" x="900"/>
        <item m="1" x="850"/>
        <item m="1" x="5477"/>
        <item m="1" x="948"/>
        <item m="1" x="4871"/>
        <item m="1" x="5591"/>
        <item m="1" x="3450"/>
        <item m="1" x="644"/>
        <item m="1" x="1496"/>
        <item m="1" x="2603"/>
        <item m="1" x="617"/>
        <item m="1" x="2616"/>
        <item m="1" x="5646"/>
        <item m="1" x="4022"/>
        <item m="1" x="4216"/>
        <item m="1" x="1756"/>
        <item m="1" x="4746"/>
        <item m="1" x="908"/>
        <item m="1" x="4100"/>
        <item m="1" x="4171"/>
        <item m="1" x="3745"/>
        <item m="1" x="1657"/>
        <item m="1" x="4228"/>
        <item m="1" x="4024"/>
        <item m="1" x="5035"/>
        <item m="1" x="834"/>
        <item m="1" x="2802"/>
        <item m="1" x="5395"/>
        <item m="1" x="1300"/>
        <item m="1" x="533"/>
        <item m="1" x="5485"/>
        <item m="1" x="1377"/>
        <item m="1" x="4851"/>
        <item m="1" x="2117"/>
        <item m="1" x="2675"/>
        <item m="1" x="5333"/>
        <item m="1" x="1801"/>
        <item m="1" x="1834"/>
        <item m="1" x="2663"/>
        <item m="1" x="4414"/>
        <item m="1" x="1851"/>
        <item m="1" x="5761"/>
        <item m="1" x="5412"/>
        <item m="1" x="3883"/>
        <item m="1" x="5788"/>
        <item m="1" x="5427"/>
        <item m="1" x="3103"/>
        <item m="1" x="3314"/>
        <item m="1" x="1191"/>
        <item m="1" x="3033"/>
        <item m="1" x="1616"/>
        <item m="1" x="4513"/>
        <item m="1" x="5135"/>
        <item m="1" x="5295"/>
        <item m="1" x="1160"/>
        <item m="1" x="423"/>
        <item m="1" x="2445"/>
        <item m="1" x="5483"/>
        <item m="1" x="2632"/>
        <item m="1" x="2042"/>
        <item m="1" x="5012"/>
        <item m="1" x="4432"/>
        <item m="1" x="5733"/>
        <item m="1" x="1916"/>
        <item m="1" x="3105"/>
        <item m="1" x="961"/>
        <item m="1" x="4071"/>
        <item m="1" x="838"/>
        <item m="1" x="5411"/>
        <item m="1" x="3877"/>
        <item m="1" x="5377"/>
        <item m="1" x="1236"/>
        <item m="1" x="921"/>
        <item m="1" x="2633"/>
        <item m="1" x="4608"/>
        <item m="1" x="1521"/>
        <item m="1" x="2153"/>
        <item m="1" x="2006"/>
        <item m="1" x="660"/>
        <item m="1" x="4244"/>
        <item m="1" x="5011"/>
        <item m="1" x="4543"/>
        <item m="1" x="3748"/>
        <item m="1" x="4014"/>
        <item m="1" x="2344"/>
        <item m="1" x="5582"/>
        <item m="1" x="5426"/>
        <item m="1" x="4262"/>
        <item m="1" x="2397"/>
        <item m="1" x="5842"/>
        <item m="1" x="1723"/>
        <item m="1" x="2968"/>
        <item m="1" x="2008"/>
        <item m="1" x="949"/>
        <item m="1" x="3234"/>
        <item m="1" x="4447"/>
        <item m="1" x="4083"/>
        <item m="1" x="2110"/>
        <item m="1" x="500"/>
        <item m="1" x="4799"/>
        <item m="1" x="1086"/>
        <item m="1" x="2664"/>
        <item m="1" x="3839"/>
        <item m="1" x="5699"/>
        <item m="1" x="5698"/>
        <item m="1" x="3929"/>
        <item m="1" x="2727"/>
        <item m="1" x="767"/>
        <item m="1" x="4046"/>
        <item m="1" x="1724"/>
        <item m="1" x="5592"/>
        <item m="1" x="5442"/>
        <item m="1" x="2982"/>
        <item m="1" x="4445"/>
        <item m="1" x="2950"/>
        <item m="1" x="3075"/>
        <item m="1" x="2446"/>
        <item m="1" x="1118"/>
        <item m="1" x="5841"/>
        <item m="1" x="1811"/>
        <item m="1" x="1312"/>
        <item m="1" x="4926"/>
        <item m="1" x="1255"/>
        <item m="1" x="3629"/>
        <item m="1" x="4444"/>
        <item m="1" x="4213"/>
        <item m="1" x="5059"/>
        <item m="1" x="3786"/>
        <item m="1" x="1245"/>
        <item m="1" x="5455"/>
        <item m="1" x="1589"/>
        <item m="1" x="2601"/>
        <item m="1" x="4047"/>
        <item m="1" x="3227"/>
        <item m="1" x="2573"/>
        <item m="1" x="4267"/>
        <item m="1" x="5453"/>
        <item m="1" x="1418"/>
        <item m="1" x="3137"/>
        <item m="1" x="5754"/>
        <item m="1" x="2245"/>
        <item m="1" x="4573"/>
        <item m="1" x="3386"/>
        <item m="1" x="3776"/>
        <item m="1" x="3196"/>
        <item m="1" x="5186"/>
        <item m="1" x="3785"/>
        <item m="1" x="5159"/>
        <item m="1" x="1156"/>
        <item m="1" x="3222"/>
        <item m="1" x="1542"/>
        <item m="1" x="3552"/>
        <item m="1" x="5607"/>
        <item m="1" x="4317"/>
        <item m="1" x="3187"/>
        <item m="1" x="5662"/>
        <item m="1" x="2158"/>
        <item m="1" x="3814"/>
        <item m="1" x="1313"/>
        <item m="1" x="4413"/>
        <item m="1" x="4376"/>
        <item m="1" x="4088"/>
        <item m="1" x="1419"/>
        <item m="1" x="1404"/>
        <item m="1" x="3228"/>
        <item m="1" x="3514"/>
        <item m="1" x="652"/>
        <item m="1" x="294"/>
        <item m="1" x="1155"/>
        <item m="1" x="2781"/>
        <item m="1" x="5879"/>
        <item m="1" x="4210"/>
        <item m="1" x="4162"/>
        <item m="1" x="4363"/>
        <item m="1" x="1137"/>
        <item m="1" x="1249"/>
        <item m="1" x="3266"/>
        <item m="1" x="1479"/>
        <item m="1" x="649"/>
        <item m="1" x="4581"/>
        <item m="1" x="1405"/>
        <item m="1" x="2834"/>
        <item m="1" x="225"/>
        <item m="1" x="1379"/>
        <item m="1" x="3669"/>
        <item m="1" x="1748"/>
        <item m="1" x="2503"/>
        <item m="1" x="2636"/>
        <item m="1" x="3465"/>
        <item m="1" x="3530"/>
        <item m="1" x="1467"/>
        <item m="1" x="3876"/>
        <item m="1" x="4480"/>
        <item m="1" x="4169"/>
        <item m="1" x="5641"/>
        <item m="1" x="2640"/>
        <item m="1" x="3824"/>
        <item m="1" x="1190"/>
        <item m="1" x="4807"/>
        <item m="1" x="1039"/>
        <item m="1" x="5153"/>
        <item m="1" x="1240"/>
        <item m="1" x="1436"/>
        <item m="1" x="1305"/>
        <item m="1" x="150"/>
        <item m="1" x="5668"/>
        <item m="1" x="3755"/>
        <item m="1" x="5466"/>
        <item m="1" x="653"/>
        <item m="1" x="1689"/>
        <item m="1" x="2009"/>
        <item m="1" x="4211"/>
        <item m="1" x="3270"/>
        <item m="1" x="2299"/>
        <item m="1" x="4234"/>
        <item m="1" x="5742"/>
        <item m="1" x="3454"/>
        <item m="1" x="3909"/>
        <item m="1" x="3711"/>
        <item m="1" x="1437"/>
        <item m="1" x="1543"/>
        <item m="1" x="5724"/>
        <item m="1" x="4117"/>
        <item m="1" x="3233"/>
        <item m="1" x="5585"/>
        <item m="1" x="641"/>
        <item m="1" x="826"/>
        <item m="1" x="1003"/>
        <item m="1" x="1162"/>
        <item m="1" x="790"/>
        <item m="1" x="1430"/>
        <item m="1" x="1603"/>
        <item m="1" x="4489"/>
        <item m="1" x="5584"/>
        <item m="1" x="1036"/>
        <item m="1" x="5671"/>
        <item m="1" x="1272"/>
        <item m="1" x="1056"/>
        <item m="1" x="4531"/>
        <item m="1" x="855"/>
        <item m="1" x="3185"/>
        <item m="1" x="4206"/>
        <item m="1" x="3229"/>
        <item m="1" x="5888"/>
        <item m="1" x="288"/>
        <item m="1" x="5305"/>
        <item m="1" x="966"/>
        <item m="1" x="5270"/>
        <item m="1" x="3807"/>
        <item m="1" x="2487"/>
        <item m="1" x="1493"/>
        <item m="1" x="1809"/>
        <item m="1" x="4857"/>
        <item m="1" x="2662"/>
        <item m="1" x="4685"/>
        <item m="1" x="4767"/>
        <item m="1" x="5866"/>
        <item m="1" x="4134"/>
        <item m="1" x="1346"/>
        <item m="1" x="5499"/>
        <item m="1" x="924"/>
        <item m="1" x="1780"/>
        <item m="1" x="3889"/>
        <item m="1" x="2914"/>
        <item m="1" x="4687"/>
        <item m="1" x="2614"/>
        <item m="1" x="2629"/>
        <item m="1" x="5117"/>
        <item m="1" x="4360"/>
        <item m="1" x="4753"/>
        <item m="1" x="4844"/>
        <item m="1" x="5224"/>
        <item m="1" x="5549"/>
        <item m="1" x="5511"/>
        <item m="1" x="1006"/>
        <item m="1" x="2345"/>
        <item m="1" x="3667"/>
        <item m="1" x="1417"/>
        <item m="1" x="738"/>
        <item m="1" x="4305"/>
        <item m="1" x="5707"/>
        <item m="1" x="5766"/>
        <item m="1" x="2363"/>
        <item m="1" x="4673"/>
        <item m="1" x="1038"/>
        <item m="1" x="4605"/>
        <item m="1" x="3682"/>
        <item m="1" x="4246"/>
        <item m="1" x="3887"/>
        <item m="1" x="4387"/>
        <item m="1" x="2215"/>
        <item m="1" x="2121"/>
        <item m="1" x="4694"/>
        <item m="1" x="4837"/>
        <item m="1" x="1069"/>
        <item m="1" x="1403"/>
        <item m="1" x="4648"/>
        <item m="1" x="2509"/>
        <item m="1" x="5504"/>
        <item m="1" x="1030"/>
        <item m="1" x="913"/>
        <item m="1" x="5696"/>
        <item m="1" x="3715"/>
        <item m="1" x="830"/>
        <item m="1" x="3804"/>
        <item m="1" x="972"/>
        <item m="1" x="4617"/>
        <item m="1" x="1919"/>
        <item m="1" x="1314"/>
        <item m="1" x="301"/>
        <item m="1" x="4256"/>
        <item m="1" x="5397"/>
        <item m="1" x="4824"/>
        <item m="1" x="1541"/>
        <item m="1" x="1620"/>
        <item m="1" x="3128"/>
        <item m="1" x="3724"/>
        <item m="1" x="5276"/>
        <item m="1" x="4224"/>
        <item m="1" x="5488"/>
        <item m="1" x="2803"/>
        <item m="1" x="4371"/>
        <item m="1" x="5479"/>
        <item m="1" x="736"/>
        <item m="1" x="1615"/>
        <item m="1" x="1435"/>
        <item m="1" x="2239"/>
        <item m="1" x="4319"/>
        <item m="1" x="1714"/>
        <item m="1" x="5700"/>
        <item m="1" x="5711"/>
        <item m="1" x="427"/>
        <item m="1" x="2303"/>
        <item m="1" x="4880"/>
        <item m="1" x="4821"/>
        <item m="1" x="5484"/>
        <item m="1" x="5740"/>
        <item m="1" x="3866"/>
        <item m="1" x="1650"/>
        <item m="1" x="1630"/>
        <item m="1" x="5267"/>
        <item m="1" x="5506"/>
        <item m="1" x="1702"/>
        <item m="1" x="4350"/>
        <item m="1" x="869"/>
        <item m="1" x="3718"/>
        <item m="1" x="4270"/>
        <item m="1" x="4402"/>
        <item m="1" x="5487"/>
        <item m="1" x="725"/>
        <item m="1" x="5808"/>
        <item m="1" x="3496"/>
        <item m="1" x="1693"/>
        <item m="1" x="932"/>
        <item m="1" x="1055"/>
        <item m="1" x="5079"/>
        <item m="1" x="777"/>
        <item m="1" x="5405"/>
        <item m="1" x="2806"/>
        <item m="1" x="5803"/>
        <item m="1" x="404"/>
        <item m="1" x="4604"/>
        <item m="1" x="4465"/>
        <item m="1" x="5828"/>
        <item m="1" x="1920"/>
        <item m="1" x="4874"/>
        <item m="1" x="4579"/>
        <item m="1" x="1788"/>
        <item m="1" x="4577"/>
        <item m="1" x="5720"/>
        <item m="1" x="4922"/>
        <item m="1" x="4925"/>
        <item m="1" x="5118"/>
        <item m="1" x="4907"/>
        <item m="1" x="3905"/>
        <item m="1" x="1469"/>
        <item m="1" x="3680"/>
        <item m="1" x="3668"/>
        <item m="1" x="5264"/>
        <item m="1" x="1944"/>
        <item m="1" x="1915"/>
        <item m="1" x="1505"/>
        <item m="1" x="2817"/>
        <item m="1" x="4574"/>
        <item m="1" x="1838"/>
        <item m="1" x="1595"/>
        <item m="1" x="2936"/>
        <item m="1" x="4593"/>
        <item m="1" x="1790"/>
        <item m="1" x="4794"/>
        <item m="1" x="4532"/>
        <item m="1" x="1789"/>
        <item m="1" x="1904"/>
        <item m="1" x="1837"/>
        <item m="1" x="4312"/>
        <item m="1" x="2389"/>
        <item m="1" x="4207"/>
        <item x="10"/>
        <item x="0"/>
        <item x="2"/>
        <item x="3"/>
        <item x="5"/>
        <item x="6"/>
        <item x="7"/>
        <item x="8"/>
        <item x="12"/>
        <item x="13"/>
        <item x="16"/>
        <item x="19"/>
        <item x="20"/>
        <item x="21"/>
        <item x="22"/>
        <item x="23"/>
        <item x="24"/>
        <item x="27"/>
        <item x="31"/>
        <item x="32"/>
        <item x="34"/>
        <item x="35"/>
        <item x="36"/>
        <item x="37"/>
        <item x="49"/>
        <item x="53"/>
        <item x="54"/>
        <item x="56"/>
        <item x="60"/>
        <item x="62"/>
        <item x="63"/>
        <item x="65"/>
        <item x="66"/>
        <item x="69"/>
        <item x="71"/>
        <item x="72"/>
        <item x="73"/>
        <item x="74"/>
        <item x="75"/>
        <item x="82"/>
        <item x="83"/>
        <item x="84"/>
        <item x="86"/>
        <item x="99"/>
        <item x="100"/>
        <item x="103"/>
        <item t="default"/>
      </items>
    </pivotField>
    <pivotField compact="0" outline="0" subtotalTop="0" showAll="0" includeNewItemsInFilter="1"/>
  </pivotFields>
  <rowFields count="4">
    <field x="10"/>
    <field x="11"/>
    <field x="0"/>
    <field x="4"/>
  </rowFields>
  <rowItems count="96">
    <i>
      <x v="1"/>
      <x v="17"/>
      <x v="138"/>
      <x v="31"/>
    </i>
    <i>
      <x v="2"/>
      <x v="17"/>
      <x v="139"/>
      <x v="8"/>
    </i>
    <i>
      <x v="3"/>
      <x v="17"/>
      <x v="124"/>
      <x v="27"/>
    </i>
    <i>
      <x v="4"/>
      <x v="28"/>
      <x v="110"/>
      <x v="18"/>
    </i>
    <i r="1">
      <x v="97"/>
      <x v="111"/>
      <x v="19"/>
    </i>
    <i r="1">
      <x v="115"/>
      <x v="111"/>
      <x v="19"/>
    </i>
    <i r="1">
      <x v="195"/>
      <x v="107"/>
      <x v="15"/>
    </i>
    <i r="1">
      <x v="200"/>
      <x v="97"/>
      <x v="12"/>
    </i>
    <i r="1">
      <x v="234"/>
      <x v="107"/>
      <x v="15"/>
    </i>
    <i>
      <x v="5"/>
      <x v="12"/>
      <x v="125"/>
      <x v="9"/>
    </i>
    <i>
      <x v="6"/>
      <x v="200"/>
      <x v="97"/>
      <x v="12"/>
    </i>
    <i r="2">
      <x v="108"/>
      <x v="16"/>
    </i>
    <i>
      <x v="7"/>
      <x v="52"/>
      <x v="108"/>
      <x v="16"/>
    </i>
    <i r="1">
      <x v="200"/>
      <x v="108"/>
      <x v="16"/>
    </i>
    <i>
      <x v="8"/>
      <x v="24"/>
      <x v="124"/>
      <x v="27"/>
    </i>
    <i r="2">
      <x v="125"/>
      <x v="9"/>
    </i>
    <i r="2">
      <x v="131"/>
      <x v="4"/>
    </i>
    <i r="2">
      <x v="138"/>
      <x v="31"/>
    </i>
    <i r="2">
      <x v="139"/>
      <x v="8"/>
    </i>
    <i r="1">
      <x v="26"/>
      <x v="116"/>
      <x v="22"/>
    </i>
    <i r="2">
      <x v="130"/>
      <x v="30"/>
    </i>
    <i r="1">
      <x v="28"/>
      <x v="114"/>
      <x v="21"/>
    </i>
    <i r="2">
      <x v="115"/>
      <x v="7"/>
    </i>
    <i r="2">
      <x v="117"/>
      <x v="7"/>
    </i>
    <i r="1">
      <x v="63"/>
      <x v="114"/>
      <x v="21"/>
    </i>
    <i r="1">
      <x v="91"/>
      <x v="115"/>
      <x v="7"/>
    </i>
    <i r="2">
      <x v="117"/>
      <x v="7"/>
    </i>
    <i r="1">
      <x v="114"/>
      <x v="118"/>
      <x v="23"/>
    </i>
    <i r="1">
      <x v="115"/>
      <x v="116"/>
      <x v="22"/>
    </i>
    <i>
      <x v="9"/>
      <x v="12"/>
      <x v="131"/>
      <x v="4"/>
    </i>
    <i>
      <x v="10"/>
      <x v="26"/>
      <x v="196"/>
      <x v="5"/>
    </i>
    <i r="1">
      <x v="115"/>
      <x v="196"/>
      <x v="5"/>
    </i>
    <i>
      <x v="11"/>
      <x v="25"/>
      <x v="105"/>
      <x v="14"/>
    </i>
    <i r="1">
      <x v="114"/>
      <x v="109"/>
      <x v="17"/>
    </i>
    <i r="1">
      <x v="116"/>
      <x v="109"/>
      <x v="17"/>
    </i>
    <i>
      <x v="13"/>
      <x v="79"/>
      <x v="107"/>
      <x v="15"/>
    </i>
    <i>
      <x v="14"/>
      <x v="28"/>
      <x v="112"/>
      <x v="20"/>
    </i>
    <i r="1">
      <x v="91"/>
      <x v="112"/>
      <x v="20"/>
    </i>
    <i r="1">
      <x v="114"/>
      <x v="119"/>
      <x v="3"/>
    </i>
    <i r="1">
      <x v="207"/>
      <x v="119"/>
      <x v="3"/>
    </i>
    <i>
      <x v="15"/>
      <x v="17"/>
      <x v="127"/>
      <x v="6"/>
    </i>
    <i r="1">
      <x v="24"/>
      <x v="127"/>
      <x v="6"/>
    </i>
    <i>
      <x v="16"/>
      <x v="12"/>
      <x v="123"/>
      <x v="26"/>
    </i>
    <i r="1">
      <x v="17"/>
      <x v="126"/>
      <x v="28"/>
    </i>
    <i r="2">
      <x v="129"/>
      <x v="2"/>
    </i>
    <i r="2">
      <x v="133"/>
      <x v="1"/>
    </i>
    <i r="1">
      <x v="24"/>
      <x v="122"/>
      <x v="25"/>
    </i>
    <i r="2">
      <x v="123"/>
      <x v="26"/>
    </i>
    <i r="2">
      <x v="126"/>
      <x v="28"/>
    </i>
    <i r="2">
      <x v="129"/>
      <x v="2"/>
    </i>
    <i r="2">
      <x v="133"/>
      <x v="1"/>
    </i>
    <i>
      <x v="17"/>
      <x v="12"/>
      <x v="122"/>
      <x v="25"/>
    </i>
    <i>
      <x v="18"/>
      <x v="26"/>
      <x v="196"/>
      <x v="5"/>
    </i>
    <i r="1">
      <x v="115"/>
      <x v="196"/>
      <x v="5"/>
    </i>
    <i>
      <x v="19"/>
      <x v="28"/>
      <x v="110"/>
      <x v="18"/>
    </i>
    <i r="2">
      <x v="120"/>
      <x v="24"/>
    </i>
    <i r="1">
      <x v="63"/>
      <x v="120"/>
      <x v="24"/>
    </i>
    <i>
      <x v="21"/>
      <x v="25"/>
      <x v="105"/>
      <x v="14"/>
    </i>
    <i r="1">
      <x v="28"/>
      <x v="114"/>
      <x v="21"/>
    </i>
    <i>
      <x v="24"/>
      <x v="63"/>
      <x v="110"/>
      <x v="18"/>
    </i>
    <i>
      <x v="25"/>
      <x v="63"/>
      <x v="120"/>
      <x v="24"/>
    </i>
    <i>
      <x v="26"/>
      <x v="52"/>
      <x v="97"/>
      <x v="12"/>
    </i>
    <i>
      <x v="27"/>
      <x v="24"/>
      <x v="84"/>
      <x v="10"/>
    </i>
    <i r="2">
      <x v="94"/>
      <x v="11"/>
    </i>
    <i r="2">
      <x v="104"/>
      <x v="13"/>
    </i>
    <i r="2">
      <x v="128"/>
      <x v="29"/>
    </i>
    <i>
      <x v="28"/>
      <x v="52"/>
      <x v="97"/>
      <x v="12"/>
    </i>
    <i>
      <x v="29"/>
      <x v="52"/>
      <x v="97"/>
      <x v="12"/>
    </i>
    <i>
      <x v="30"/>
      <x v="13"/>
      <x v="105"/>
      <x v="14"/>
    </i>
    <i r="1">
      <x v="115"/>
      <x v="130"/>
      <x v="30"/>
    </i>
    <i>
      <x v="31"/>
      <x v="24"/>
      <x v="124"/>
      <x v="27"/>
    </i>
    <i r="2">
      <x v="125"/>
      <x v="9"/>
    </i>
    <i r="2">
      <x v="127"/>
      <x v="6"/>
    </i>
    <i r="2">
      <x v="131"/>
      <x v="4"/>
    </i>
    <i r="2">
      <x v="133"/>
      <x v="1"/>
    </i>
    <i r="2">
      <x v="138"/>
      <x v="31"/>
    </i>
    <i r="2">
      <x v="139"/>
      <x v="8"/>
    </i>
    <i r="1">
      <x v="26"/>
      <x v="111"/>
      <x v="19"/>
    </i>
    <i r="2">
      <x v="116"/>
      <x v="22"/>
    </i>
    <i r="2">
      <x v="130"/>
      <x v="30"/>
    </i>
    <i r="1">
      <x v="28"/>
      <x v="110"/>
      <x v="18"/>
    </i>
    <i r="2">
      <x v="112"/>
      <x v="20"/>
    </i>
    <i r="2">
      <x v="115"/>
      <x v="7"/>
    </i>
    <i r="2">
      <x v="117"/>
      <x v="7"/>
    </i>
    <i r="2">
      <x v="120"/>
      <x v="24"/>
    </i>
    <i r="1">
      <x v="49"/>
      <x v="118"/>
      <x v="23"/>
    </i>
    <i r="1">
      <x v="79"/>
      <x v="107"/>
      <x v="15"/>
    </i>
    <i r="1">
      <x v="114"/>
      <x v="109"/>
      <x v="17"/>
    </i>
    <i r="2">
      <x v="119"/>
      <x v="3"/>
    </i>
    <i>
      <x v="32"/>
      <x v="79"/>
      <x v="107"/>
      <x v="15"/>
    </i>
    <i>
      <x v="33"/>
      <x v="28"/>
      <x v="120"/>
      <x v="24"/>
    </i>
    <i>
      <x v="34"/>
      <x v="24"/>
      <x v="122"/>
      <x v="25"/>
    </i>
    <i r="2">
      <x v="123"/>
      <x v="26"/>
    </i>
    <i r="2">
      <x v="126"/>
      <x v="28"/>
    </i>
    <i r="2">
      <x v="129"/>
      <x v="2"/>
    </i>
    <i t="grand">
      <x/>
    </i>
  </rowItems>
  <colItems count="1">
    <i/>
  </colItems>
  <dataFields count="1">
    <dataField name="求和项:理论重量/24小时" fld="30" baseField="0" baseItem="0" numFmtId="182"/>
  </dataFields>
  <pivotTableStyleInfo showRowHeaders="1" showColHeaders="1" showLastColumn="1"/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12"/>
  <sheetViews>
    <sheetView topLeftCell="A4" workbookViewId="0">
      <selection activeCell="L23" sqref="L23"/>
    </sheetView>
  </sheetViews>
  <sheetFormatPr defaultColWidth="9" defaultRowHeight="14.25"/>
  <cols>
    <col min="1" max="1" width="16.5" customWidth="1"/>
    <col min="2" max="2" width="7.125" customWidth="1"/>
    <col min="3" max="3" width="9.375" customWidth="1"/>
    <col min="4" max="4" width="17.125"/>
    <col min="5" max="5" width="9.375" style="378"/>
    <col min="6" max="6" width="5" customWidth="1"/>
    <col min="7" max="7" width="16" customWidth="1"/>
    <col min="8" max="8" width="7.375"/>
    <col min="9" max="9" width="9.375" style="378"/>
    <col min="10" max="10" width="7.25" customWidth="1"/>
    <col min="11" max="11" width="39.375"/>
    <col min="12" max="12" width="9.375"/>
    <col min="13" max="13" width="7.5" customWidth="1"/>
    <col min="14" max="14" width="17.75" customWidth="1"/>
    <col min="15" max="15" width="9.375"/>
    <col min="16" max="16" width="9.375" style="378"/>
    <col min="23" max="23" width="9.375" style="354"/>
    <col min="24" max="24" width="17.125" style="354"/>
    <col min="25" max="25" width="9.375" style="354"/>
    <col min="26" max="26" width="13.75" style="354"/>
  </cols>
  <sheetData>
    <row r="1" spans="1:16">
      <c r="A1" s="379" t="s">
        <v>0</v>
      </c>
      <c r="B1" s="380"/>
      <c r="C1" s="380"/>
      <c r="D1" s="380"/>
      <c r="E1" s="381"/>
      <c r="F1" s="382"/>
      <c r="G1" s="383"/>
      <c r="H1" s="383"/>
      <c r="I1" s="390"/>
      <c r="K1" s="391"/>
      <c r="L1" s="391"/>
      <c r="M1" s="382"/>
      <c r="N1" s="392" t="s">
        <v>1</v>
      </c>
      <c r="O1" s="392" t="s">
        <v>2</v>
      </c>
      <c r="P1" s="393"/>
    </row>
    <row r="2" spans="1:32">
      <c r="A2" s="379" t="s">
        <v>3</v>
      </c>
      <c r="B2" s="379" t="s">
        <v>4</v>
      </c>
      <c r="C2" s="379" t="s">
        <v>5</v>
      </c>
      <c r="D2" s="379" t="s">
        <v>6</v>
      </c>
      <c r="E2" s="384" t="s">
        <v>7</v>
      </c>
      <c r="F2" s="382"/>
      <c r="G2" s="379" t="s">
        <v>0</v>
      </c>
      <c r="H2" s="380"/>
      <c r="I2" s="381"/>
      <c r="J2" s="382"/>
      <c r="K2" s="379" t="s">
        <v>0</v>
      </c>
      <c r="L2" s="381"/>
      <c r="M2" s="382"/>
      <c r="N2" s="382"/>
      <c r="O2" s="382"/>
      <c r="P2" s="393"/>
      <c r="W2" s="399"/>
      <c r="X2" s="399"/>
      <c r="Y2" s="399"/>
      <c r="Z2" s="399"/>
      <c r="AA2" s="382"/>
      <c r="AB2" s="382"/>
      <c r="AC2" s="382"/>
      <c r="AD2" s="382"/>
      <c r="AE2" s="382"/>
      <c r="AF2" s="382"/>
    </row>
    <row r="3" spans="1:33">
      <c r="A3" s="379" t="s">
        <v>8</v>
      </c>
      <c r="B3" s="379">
        <v>357</v>
      </c>
      <c r="C3" s="379">
        <v>235</v>
      </c>
      <c r="D3" s="379" t="s">
        <v>9</v>
      </c>
      <c r="E3" s="385">
        <v>77.3724672</v>
      </c>
      <c r="F3" s="382"/>
      <c r="G3" s="379" t="s">
        <v>3</v>
      </c>
      <c r="H3" s="379" t="s">
        <v>4</v>
      </c>
      <c r="I3" s="384" t="s">
        <v>7</v>
      </c>
      <c r="J3" s="382"/>
      <c r="K3" s="379" t="s">
        <v>3</v>
      </c>
      <c r="L3" s="384" t="s">
        <v>7</v>
      </c>
      <c r="M3" s="394"/>
      <c r="N3" s="379" t="s">
        <v>0</v>
      </c>
      <c r="O3" s="380"/>
      <c r="P3" s="381"/>
      <c r="Q3" s="382"/>
      <c r="V3" s="382"/>
      <c r="W3" s="379"/>
      <c r="X3" s="380"/>
      <c r="Y3" s="380"/>
      <c r="Z3" s="380"/>
      <c r="AA3" s="379"/>
      <c r="AB3" s="380"/>
      <c r="AC3" s="380"/>
      <c r="AD3" s="380"/>
      <c r="AE3" s="380"/>
      <c r="AF3" s="400"/>
      <c r="AG3" s="382"/>
    </row>
    <row r="4" ht="24" customHeight="1" spans="1:33">
      <c r="A4" s="379" t="s">
        <v>10</v>
      </c>
      <c r="B4" s="379">
        <v>357</v>
      </c>
      <c r="C4" s="379">
        <v>236</v>
      </c>
      <c r="D4" s="379" t="s">
        <v>11</v>
      </c>
      <c r="E4" s="385">
        <v>80.19648</v>
      </c>
      <c r="F4" s="382"/>
      <c r="G4" s="379" t="s">
        <v>8</v>
      </c>
      <c r="H4" s="379">
        <v>357</v>
      </c>
      <c r="I4" s="385">
        <v>77.3724672</v>
      </c>
      <c r="J4" s="382"/>
      <c r="K4" s="379" t="s">
        <v>8</v>
      </c>
      <c r="L4" s="385">
        <v>77.3724672</v>
      </c>
      <c r="M4" s="395"/>
      <c r="N4" s="379" t="s">
        <v>6</v>
      </c>
      <c r="O4" s="379" t="s">
        <v>5</v>
      </c>
      <c r="P4" s="384" t="s">
        <v>7</v>
      </c>
      <c r="Q4" s="382"/>
      <c r="V4" s="382"/>
      <c r="W4" s="379" t="s">
        <v>12</v>
      </c>
      <c r="X4" t="s">
        <v>6</v>
      </c>
      <c r="Y4" t="s">
        <v>13</v>
      </c>
      <c r="Z4" t="s">
        <v>14</v>
      </c>
      <c r="AF4" s="384"/>
      <c r="AG4" s="382"/>
    </row>
    <row r="5" ht="18.95" customHeight="1" spans="1:33">
      <c r="A5" s="379" t="s">
        <v>15</v>
      </c>
      <c r="B5" s="379">
        <v>357</v>
      </c>
      <c r="C5" s="379">
        <v>226</v>
      </c>
      <c r="D5" s="379" t="s">
        <v>16</v>
      </c>
      <c r="E5" s="385">
        <v>151.1121024</v>
      </c>
      <c r="F5" s="382"/>
      <c r="G5" s="379" t="s">
        <v>10</v>
      </c>
      <c r="H5" s="379">
        <v>357</v>
      </c>
      <c r="I5" s="385">
        <v>80.19648</v>
      </c>
      <c r="J5" s="382"/>
      <c r="K5" s="387" t="s">
        <v>10</v>
      </c>
      <c r="L5" s="396">
        <v>80.19648</v>
      </c>
      <c r="M5" s="390"/>
      <c r="N5" s="379" t="s">
        <v>17</v>
      </c>
      <c r="O5" s="379">
        <v>234</v>
      </c>
      <c r="P5" s="385">
        <v>118.1767104</v>
      </c>
      <c r="Q5" s="382"/>
      <c r="V5" s="382"/>
      <c r="W5" s="379">
        <v>186</v>
      </c>
      <c r="X5" s="379" t="s">
        <v>18</v>
      </c>
      <c r="Y5" s="401">
        <v>44140</v>
      </c>
      <c r="Z5" s="402">
        <v>44147</v>
      </c>
      <c r="AA5" s="403"/>
      <c r="AB5" s="403"/>
      <c r="AC5" s="403"/>
      <c r="AD5" s="403"/>
      <c r="AE5" s="403"/>
      <c r="AF5" s="404"/>
      <c r="AG5" s="382"/>
    </row>
    <row r="6" ht="18.95" customHeight="1" spans="1:33">
      <c r="A6" s="379" t="s">
        <v>19</v>
      </c>
      <c r="B6" s="379">
        <v>588</v>
      </c>
      <c r="C6" s="379">
        <v>212</v>
      </c>
      <c r="D6" s="379" t="s">
        <v>20</v>
      </c>
      <c r="E6" s="385">
        <v>56.5439616</v>
      </c>
      <c r="F6" s="382"/>
      <c r="G6" s="379" t="s">
        <v>15</v>
      </c>
      <c r="H6" s="379">
        <v>357</v>
      </c>
      <c r="I6" s="385">
        <v>151.1121024</v>
      </c>
      <c r="J6" s="382"/>
      <c r="K6" s="387" t="s">
        <v>15</v>
      </c>
      <c r="L6" s="396">
        <v>151.1121024</v>
      </c>
      <c r="M6" s="390"/>
      <c r="N6" s="379" t="s">
        <v>21</v>
      </c>
      <c r="O6" s="379">
        <v>231</v>
      </c>
      <c r="P6" s="385">
        <v>115.7399712</v>
      </c>
      <c r="Q6" s="382"/>
      <c r="V6" s="382"/>
      <c r="W6" s="379">
        <v>196</v>
      </c>
      <c r="X6" s="379" t="s">
        <v>22</v>
      </c>
      <c r="Y6" s="401">
        <v>44118</v>
      </c>
      <c r="Z6" s="402">
        <v>44138</v>
      </c>
      <c r="AA6" s="403"/>
      <c r="AB6" s="403"/>
      <c r="AC6" s="403"/>
      <c r="AD6" s="403"/>
      <c r="AE6" s="403"/>
      <c r="AF6" s="404"/>
      <c r="AG6" s="382"/>
    </row>
    <row r="7" ht="18.95" customHeight="1" spans="1:33">
      <c r="A7" s="386"/>
      <c r="B7" s="379">
        <v>138</v>
      </c>
      <c r="C7" s="379">
        <v>213</v>
      </c>
      <c r="D7" s="379" t="s">
        <v>23</v>
      </c>
      <c r="E7" s="385">
        <v>37.0732032</v>
      </c>
      <c r="F7" s="382"/>
      <c r="G7" s="379" t="s">
        <v>19</v>
      </c>
      <c r="H7" s="379">
        <v>588</v>
      </c>
      <c r="I7" s="385">
        <v>56.5439616</v>
      </c>
      <c r="J7" s="382"/>
      <c r="K7" s="387" t="s">
        <v>19</v>
      </c>
      <c r="L7" s="396">
        <v>279.2182464</v>
      </c>
      <c r="M7" s="390"/>
      <c r="N7" s="379" t="s">
        <v>24</v>
      </c>
      <c r="O7" s="379">
        <v>221</v>
      </c>
      <c r="P7" s="385">
        <v>89.42184</v>
      </c>
      <c r="Q7" s="382"/>
      <c r="V7" s="382"/>
      <c r="W7" s="379">
        <v>199</v>
      </c>
      <c r="X7" s="379" t="s">
        <v>25</v>
      </c>
      <c r="Y7" s="401">
        <v>44126</v>
      </c>
      <c r="Z7" s="402">
        <v>44129</v>
      </c>
      <c r="AA7" s="403"/>
      <c r="AB7" s="403"/>
      <c r="AC7" s="403"/>
      <c r="AD7" s="403"/>
      <c r="AE7" s="403"/>
      <c r="AF7" s="404"/>
      <c r="AG7" s="382"/>
    </row>
    <row r="8" ht="18.95" customHeight="1" spans="1:33">
      <c r="A8" s="386"/>
      <c r="B8" s="379">
        <v>275</v>
      </c>
      <c r="C8" s="379">
        <v>213</v>
      </c>
      <c r="D8" s="379" t="s">
        <v>23</v>
      </c>
      <c r="E8" s="385">
        <v>120.89088</v>
      </c>
      <c r="F8" s="382"/>
      <c r="G8" s="386"/>
      <c r="H8" s="387">
        <v>138</v>
      </c>
      <c r="I8" s="396">
        <v>37.0732032</v>
      </c>
      <c r="J8" s="382"/>
      <c r="K8" s="387" t="s">
        <v>26</v>
      </c>
      <c r="L8" s="396">
        <v>109.15632</v>
      </c>
      <c r="M8" s="390"/>
      <c r="N8" s="379" t="s">
        <v>27</v>
      </c>
      <c r="O8" s="379">
        <v>233</v>
      </c>
      <c r="P8" s="385">
        <v>110.5888896</v>
      </c>
      <c r="Q8" s="382"/>
      <c r="V8" s="382"/>
      <c r="W8" s="379">
        <v>206</v>
      </c>
      <c r="X8" s="379" t="s">
        <v>28</v>
      </c>
      <c r="Y8" s="401">
        <v>44130</v>
      </c>
      <c r="Z8" s="402">
        <v>44162</v>
      </c>
      <c r="AA8" s="403"/>
      <c r="AB8" s="403"/>
      <c r="AC8" s="403"/>
      <c r="AD8" s="403"/>
      <c r="AE8" s="403"/>
      <c r="AF8" s="404"/>
      <c r="AG8" s="382"/>
    </row>
    <row r="9" ht="18.95" customHeight="1" spans="1:33">
      <c r="A9" s="386"/>
      <c r="B9" s="379">
        <v>220</v>
      </c>
      <c r="C9" s="379">
        <v>209</v>
      </c>
      <c r="D9" s="379" t="s">
        <v>29</v>
      </c>
      <c r="E9" s="385">
        <v>35.511696</v>
      </c>
      <c r="F9" s="382"/>
      <c r="G9" s="386"/>
      <c r="H9" s="387">
        <v>275</v>
      </c>
      <c r="I9" s="396">
        <v>120.89088</v>
      </c>
      <c r="J9" s="382"/>
      <c r="K9" s="387" t="s">
        <v>30</v>
      </c>
      <c r="L9" s="396">
        <v>0</v>
      </c>
      <c r="M9" s="390"/>
      <c r="N9" s="379">
        <v>1</v>
      </c>
      <c r="O9" s="379" t="s">
        <v>31</v>
      </c>
      <c r="P9" s="385">
        <v>324.21312</v>
      </c>
      <c r="Q9" s="382"/>
      <c r="V9" s="382"/>
      <c r="W9" s="379">
        <v>207</v>
      </c>
      <c r="X9" s="379" t="s">
        <v>32</v>
      </c>
      <c r="Y9" s="401">
        <v>44150</v>
      </c>
      <c r="Z9" s="402">
        <v>44154</v>
      </c>
      <c r="AA9" s="403"/>
      <c r="AB9" s="403"/>
      <c r="AC9" s="403"/>
      <c r="AD9" s="403"/>
      <c r="AE9" s="403"/>
      <c r="AF9" s="404"/>
      <c r="AG9" s="382"/>
    </row>
    <row r="10" ht="18.95" customHeight="1" spans="1:33">
      <c r="A10" s="386"/>
      <c r="B10" s="379">
        <v>320</v>
      </c>
      <c r="C10" s="379">
        <v>199</v>
      </c>
      <c r="D10" s="379" t="s">
        <v>25</v>
      </c>
      <c r="E10" s="385">
        <v>0</v>
      </c>
      <c r="F10" s="382"/>
      <c r="G10" s="386"/>
      <c r="H10" s="387">
        <v>220</v>
      </c>
      <c r="I10" s="396">
        <v>35.511696</v>
      </c>
      <c r="J10" s="382"/>
      <c r="K10" s="387" t="s">
        <v>33</v>
      </c>
      <c r="L10" s="396">
        <v>0</v>
      </c>
      <c r="M10" s="390"/>
      <c r="N10" s="379" t="s">
        <v>34</v>
      </c>
      <c r="O10" s="379">
        <v>229</v>
      </c>
      <c r="P10" s="385">
        <v>208.213824</v>
      </c>
      <c r="Q10" s="382"/>
      <c r="V10" s="382"/>
      <c r="W10" s="379">
        <v>209</v>
      </c>
      <c r="X10" s="379" t="s">
        <v>29</v>
      </c>
      <c r="Y10" s="401">
        <v>44148</v>
      </c>
      <c r="Z10" s="402">
        <v>44151</v>
      </c>
      <c r="AA10" s="403"/>
      <c r="AB10" s="403"/>
      <c r="AC10" s="403"/>
      <c r="AD10" s="403"/>
      <c r="AE10" s="403"/>
      <c r="AF10" s="404"/>
      <c r="AG10" s="382"/>
    </row>
    <row r="11" ht="18.95" customHeight="1" spans="1:33">
      <c r="A11" s="386"/>
      <c r="B11" s="379">
        <v>110</v>
      </c>
      <c r="C11" s="379">
        <v>209</v>
      </c>
      <c r="D11" s="379" t="s">
        <v>29</v>
      </c>
      <c r="E11" s="385">
        <v>29.1985056</v>
      </c>
      <c r="F11" s="382"/>
      <c r="G11" s="386"/>
      <c r="H11" s="387">
        <v>320</v>
      </c>
      <c r="I11" s="396">
        <v>0</v>
      </c>
      <c r="J11" s="382"/>
      <c r="K11" s="387" t="s">
        <v>35</v>
      </c>
      <c r="L11" s="396">
        <v>751.80708</v>
      </c>
      <c r="M11" s="390"/>
      <c r="N11" s="379" t="s">
        <v>36</v>
      </c>
      <c r="O11" s="379">
        <v>217</v>
      </c>
      <c r="P11" s="385">
        <v>129.8275776</v>
      </c>
      <c r="Q11" s="382"/>
      <c r="V11" s="382"/>
      <c r="W11" s="379">
        <v>210</v>
      </c>
      <c r="X11" s="379" t="s">
        <v>37</v>
      </c>
      <c r="Y11" s="401">
        <v>44118</v>
      </c>
      <c r="Z11" s="402">
        <v>44122</v>
      </c>
      <c r="AA11" s="403"/>
      <c r="AB11" s="403"/>
      <c r="AC11" s="403"/>
      <c r="AD11" s="403"/>
      <c r="AE11" s="403"/>
      <c r="AF11" s="404"/>
      <c r="AG11" s="382"/>
    </row>
    <row r="12" ht="18.95" customHeight="1" spans="1:33">
      <c r="A12" s="379" t="s">
        <v>26</v>
      </c>
      <c r="B12" s="379">
        <v>238</v>
      </c>
      <c r="C12" s="379">
        <v>227</v>
      </c>
      <c r="D12" s="379" t="s">
        <v>38</v>
      </c>
      <c r="E12" s="385">
        <v>109.15632</v>
      </c>
      <c r="F12" s="382"/>
      <c r="G12" s="386"/>
      <c r="H12" s="387">
        <v>110</v>
      </c>
      <c r="I12" s="396">
        <v>29.1985056</v>
      </c>
      <c r="J12" s="382"/>
      <c r="K12" s="387" t="s">
        <v>39</v>
      </c>
      <c r="L12" s="396">
        <v>33.15816</v>
      </c>
      <c r="M12" s="390"/>
      <c r="N12" s="386"/>
      <c r="O12" s="387">
        <v>219</v>
      </c>
      <c r="P12" s="396">
        <v>106.5004416</v>
      </c>
      <c r="Q12" s="382"/>
      <c r="V12" s="382"/>
      <c r="W12" s="379">
        <v>211</v>
      </c>
      <c r="X12" s="379" t="s">
        <v>40</v>
      </c>
      <c r="Y12" s="401">
        <v>44146</v>
      </c>
      <c r="Z12" s="402">
        <v>43831</v>
      </c>
      <c r="AA12" s="403"/>
      <c r="AB12" s="403"/>
      <c r="AC12" s="403"/>
      <c r="AD12" s="403"/>
      <c r="AE12" s="403"/>
      <c r="AF12" s="404"/>
      <c r="AG12" s="382"/>
    </row>
    <row r="13" ht="18.95" customHeight="1" spans="1:33">
      <c r="A13" s="379" t="s">
        <v>30</v>
      </c>
      <c r="B13" s="379">
        <v>320</v>
      </c>
      <c r="C13" s="379">
        <v>199</v>
      </c>
      <c r="D13" s="379" t="s">
        <v>25</v>
      </c>
      <c r="E13" s="385">
        <v>0</v>
      </c>
      <c r="F13" s="382"/>
      <c r="G13" s="379" t="s">
        <v>26</v>
      </c>
      <c r="H13" s="379">
        <v>238</v>
      </c>
      <c r="I13" s="385">
        <v>109.15632</v>
      </c>
      <c r="J13" s="382"/>
      <c r="K13" s="387" t="s">
        <v>41</v>
      </c>
      <c r="L13" s="396">
        <v>124.40736</v>
      </c>
      <c r="M13" s="390"/>
      <c r="N13" s="379" t="s">
        <v>11</v>
      </c>
      <c r="O13" s="379">
        <v>236</v>
      </c>
      <c r="P13" s="385">
        <v>202.1693856</v>
      </c>
      <c r="Q13" s="382"/>
      <c r="V13" s="382"/>
      <c r="W13" s="379">
        <v>212</v>
      </c>
      <c r="X13" s="379" t="s">
        <v>20</v>
      </c>
      <c r="Y13" s="401">
        <v>44113</v>
      </c>
      <c r="Z13" s="402">
        <v>44163</v>
      </c>
      <c r="AA13" s="403"/>
      <c r="AB13" s="403"/>
      <c r="AC13" s="403"/>
      <c r="AD13" s="403"/>
      <c r="AE13" s="403"/>
      <c r="AF13" s="404"/>
      <c r="AG13" s="382"/>
    </row>
    <row r="14" ht="18.95" customHeight="1" spans="1:33">
      <c r="A14" s="386"/>
      <c r="B14" s="386"/>
      <c r="C14" s="379">
        <v>210</v>
      </c>
      <c r="D14" s="379" t="s">
        <v>37</v>
      </c>
      <c r="E14" s="385">
        <v>0</v>
      </c>
      <c r="F14" s="382"/>
      <c r="G14" s="379" t="s">
        <v>30</v>
      </c>
      <c r="H14" s="379">
        <v>320</v>
      </c>
      <c r="I14" s="385">
        <v>0</v>
      </c>
      <c r="J14" s="382"/>
      <c r="K14" s="387" t="s">
        <v>42</v>
      </c>
      <c r="L14" s="396">
        <v>153.398592</v>
      </c>
      <c r="M14" s="390"/>
      <c r="N14" s="379" t="s">
        <v>38</v>
      </c>
      <c r="O14" s="379">
        <v>227</v>
      </c>
      <c r="P14" s="385">
        <v>298.286352</v>
      </c>
      <c r="Q14" s="382"/>
      <c r="V14" s="382"/>
      <c r="W14" s="379">
        <v>213</v>
      </c>
      <c r="X14" s="379" t="s">
        <v>23</v>
      </c>
      <c r="Y14" s="401">
        <v>44103</v>
      </c>
      <c r="Z14" s="402">
        <v>44138</v>
      </c>
      <c r="AA14" s="403"/>
      <c r="AB14" s="403"/>
      <c r="AC14" s="403"/>
      <c r="AD14" s="403"/>
      <c r="AE14" s="403"/>
      <c r="AF14" s="404"/>
      <c r="AG14" s="382"/>
    </row>
    <row r="15" ht="18.95" customHeight="1" spans="1:33">
      <c r="A15" s="379" t="s">
        <v>33</v>
      </c>
      <c r="B15" s="379">
        <v>160</v>
      </c>
      <c r="C15" s="379">
        <v>210</v>
      </c>
      <c r="D15" s="379" t="s">
        <v>37</v>
      </c>
      <c r="E15" s="385">
        <v>0</v>
      </c>
      <c r="F15" s="382"/>
      <c r="G15" s="379" t="s">
        <v>35</v>
      </c>
      <c r="H15" s="379">
        <v>476</v>
      </c>
      <c r="I15" s="385">
        <v>343.216944</v>
      </c>
      <c r="J15" s="382"/>
      <c r="K15" s="387" t="s">
        <v>43</v>
      </c>
      <c r="L15" s="396">
        <v>30.77184</v>
      </c>
      <c r="M15" s="390"/>
      <c r="N15" s="379" t="s">
        <v>18</v>
      </c>
      <c r="O15" s="379">
        <v>186</v>
      </c>
      <c r="P15" s="385">
        <v>170.9852928</v>
      </c>
      <c r="Q15" s="382"/>
      <c r="V15" s="382"/>
      <c r="W15" s="379">
        <v>214</v>
      </c>
      <c r="X15" s="379" t="s">
        <v>44</v>
      </c>
      <c r="Y15" s="401">
        <v>44127</v>
      </c>
      <c r="Z15" s="402">
        <v>43836</v>
      </c>
      <c r="AA15" s="403"/>
      <c r="AB15" s="403"/>
      <c r="AC15" s="403"/>
      <c r="AD15" s="403"/>
      <c r="AE15" s="403"/>
      <c r="AF15" s="404"/>
      <c r="AG15" s="382"/>
    </row>
    <row r="16" ht="18.95" customHeight="1" spans="1:33">
      <c r="A16" s="386"/>
      <c r="B16" s="379">
        <v>320</v>
      </c>
      <c r="C16" s="379">
        <v>210</v>
      </c>
      <c r="D16" s="379" t="s">
        <v>37</v>
      </c>
      <c r="E16" s="385">
        <v>0</v>
      </c>
      <c r="F16" s="382"/>
      <c r="G16" s="386"/>
      <c r="H16" s="387">
        <v>588</v>
      </c>
      <c r="I16" s="396">
        <v>72.775584</v>
      </c>
      <c r="J16" s="382"/>
      <c r="K16" s="387" t="s">
        <v>45</v>
      </c>
      <c r="L16" s="396">
        <v>80.30232</v>
      </c>
      <c r="M16" s="390"/>
      <c r="N16" s="379" t="s">
        <v>22</v>
      </c>
      <c r="O16" s="379">
        <v>196</v>
      </c>
      <c r="P16" s="385">
        <v>174.6409728</v>
      </c>
      <c r="Q16" s="382"/>
      <c r="V16" s="382"/>
      <c r="W16" s="379">
        <v>216</v>
      </c>
      <c r="X16" s="379" t="s">
        <v>46</v>
      </c>
      <c r="Y16" s="401">
        <v>44132</v>
      </c>
      <c r="Z16" s="402">
        <v>44146</v>
      </c>
      <c r="AA16" s="403"/>
      <c r="AB16" s="403"/>
      <c r="AC16" s="403"/>
      <c r="AD16" s="403"/>
      <c r="AE16" s="403"/>
      <c r="AF16" s="404"/>
      <c r="AG16" s="382"/>
    </row>
    <row r="17" ht="18.95" customHeight="1" spans="1:33">
      <c r="A17" s="379" t="s">
        <v>35</v>
      </c>
      <c r="B17" s="379">
        <v>476</v>
      </c>
      <c r="C17" s="379">
        <v>226</v>
      </c>
      <c r="D17" s="379" t="s">
        <v>16</v>
      </c>
      <c r="E17" s="385">
        <v>105.077952</v>
      </c>
      <c r="F17" s="382"/>
      <c r="G17" s="386"/>
      <c r="H17" s="387">
        <v>550</v>
      </c>
      <c r="I17" s="396">
        <v>152.361</v>
      </c>
      <c r="J17" s="382"/>
      <c r="K17" s="387" t="s">
        <v>47</v>
      </c>
      <c r="L17" s="396">
        <v>130.2747264</v>
      </c>
      <c r="M17" s="390"/>
      <c r="N17" s="379" t="s">
        <v>25</v>
      </c>
      <c r="O17" s="379">
        <v>199</v>
      </c>
      <c r="P17" s="385">
        <v>0</v>
      </c>
      <c r="Q17" s="382"/>
      <c r="V17" s="382"/>
      <c r="W17" s="379">
        <v>217</v>
      </c>
      <c r="X17" s="379" t="s">
        <v>36</v>
      </c>
      <c r="Y17" s="401">
        <v>44097</v>
      </c>
      <c r="Z17" s="402">
        <v>44147</v>
      </c>
      <c r="AA17" s="403"/>
      <c r="AB17" s="403"/>
      <c r="AC17" s="403"/>
      <c r="AD17" s="403"/>
      <c r="AE17" s="403"/>
      <c r="AF17" s="404"/>
      <c r="AG17" s="382"/>
    </row>
    <row r="18" ht="18.95" customHeight="1" spans="1:33">
      <c r="A18" s="386"/>
      <c r="B18" s="386"/>
      <c r="C18" s="379">
        <v>227</v>
      </c>
      <c r="D18" s="379" t="s">
        <v>38</v>
      </c>
      <c r="E18" s="385">
        <v>103.58712</v>
      </c>
      <c r="F18" s="382"/>
      <c r="G18" s="386"/>
      <c r="H18" s="387">
        <v>294</v>
      </c>
      <c r="I18" s="396">
        <v>22.01472</v>
      </c>
      <c r="J18" s="382"/>
      <c r="K18" s="387" t="s">
        <v>48</v>
      </c>
      <c r="L18" s="396">
        <v>420.483168</v>
      </c>
      <c r="M18" s="390"/>
      <c r="N18" s="379" t="s">
        <v>28</v>
      </c>
      <c r="O18" s="379">
        <v>206</v>
      </c>
      <c r="P18" s="385">
        <v>152.8108512</v>
      </c>
      <c r="Q18" s="382"/>
      <c r="V18" s="382"/>
      <c r="W18" s="379">
        <v>218</v>
      </c>
      <c r="X18" s="379" t="s">
        <v>49</v>
      </c>
      <c r="Y18" s="401">
        <v>44096</v>
      </c>
      <c r="Z18" s="402">
        <v>44147</v>
      </c>
      <c r="AA18" s="403"/>
      <c r="AB18" s="403"/>
      <c r="AC18" s="403"/>
      <c r="AD18" s="403"/>
      <c r="AE18" s="403"/>
      <c r="AF18" s="404"/>
      <c r="AG18" s="382"/>
    </row>
    <row r="19" ht="18.95" customHeight="1" spans="1:33">
      <c r="A19" s="386"/>
      <c r="B19" s="386"/>
      <c r="C19" s="379">
        <v>233</v>
      </c>
      <c r="D19" s="379" t="s">
        <v>27</v>
      </c>
      <c r="E19" s="385">
        <v>25.44696</v>
      </c>
      <c r="F19" s="382"/>
      <c r="G19" s="386"/>
      <c r="H19" s="387">
        <v>441</v>
      </c>
      <c r="I19" s="396">
        <v>84.333312</v>
      </c>
      <c r="J19" s="382"/>
      <c r="K19" s="387" t="s">
        <v>50</v>
      </c>
      <c r="L19" s="396">
        <v>63.86016</v>
      </c>
      <c r="M19" s="390"/>
      <c r="N19" s="379" t="s">
        <v>32</v>
      </c>
      <c r="O19" s="379">
        <v>207</v>
      </c>
      <c r="P19" s="385">
        <v>172.1922048</v>
      </c>
      <c r="Q19" s="382"/>
      <c r="V19" s="382"/>
      <c r="W19" s="386"/>
      <c r="X19" s="386"/>
      <c r="Y19" s="386"/>
      <c r="Z19" s="405">
        <v>43508</v>
      </c>
      <c r="AF19" s="384"/>
      <c r="AG19" s="382"/>
    </row>
    <row r="20" ht="18.95" customHeight="1" spans="1:33">
      <c r="A20" s="386"/>
      <c r="B20" s="386"/>
      <c r="C20" s="379">
        <v>235</v>
      </c>
      <c r="D20" s="379" t="s">
        <v>9</v>
      </c>
      <c r="E20" s="385">
        <v>74.575872</v>
      </c>
      <c r="F20" s="382"/>
      <c r="G20" s="386"/>
      <c r="H20" s="387">
        <v>598</v>
      </c>
      <c r="I20" s="396">
        <v>50.37552</v>
      </c>
      <c r="J20" s="382"/>
      <c r="K20" s="387" t="s">
        <v>31</v>
      </c>
      <c r="L20" s="396">
        <v>199.80576</v>
      </c>
      <c r="M20" s="390"/>
      <c r="N20" s="379" t="s">
        <v>29</v>
      </c>
      <c r="O20" s="379">
        <v>209</v>
      </c>
      <c r="P20" s="385">
        <v>221.6664384</v>
      </c>
      <c r="Q20" s="382"/>
      <c r="V20" s="382"/>
      <c r="W20" s="379">
        <v>219</v>
      </c>
      <c r="X20" s="379" t="s">
        <v>36</v>
      </c>
      <c r="Y20" s="401">
        <v>44096</v>
      </c>
      <c r="Z20" s="402">
        <v>44124</v>
      </c>
      <c r="AA20" s="403"/>
      <c r="AB20" s="403"/>
      <c r="AC20" s="403"/>
      <c r="AD20" s="403"/>
      <c r="AE20" s="403"/>
      <c r="AF20" s="404"/>
      <c r="AG20" s="382"/>
    </row>
    <row r="21" ht="18.95" customHeight="1" spans="1:33">
      <c r="A21" s="386"/>
      <c r="B21" s="386"/>
      <c r="C21" s="379">
        <v>236</v>
      </c>
      <c r="D21" s="379" t="s">
        <v>11</v>
      </c>
      <c r="E21" s="385">
        <v>34.52904</v>
      </c>
      <c r="F21" s="382"/>
      <c r="G21" s="386"/>
      <c r="H21" s="387">
        <v>275</v>
      </c>
      <c r="I21" s="396">
        <v>26.73</v>
      </c>
      <c r="J21" s="382"/>
      <c r="K21" s="387" t="s">
        <v>51</v>
      </c>
      <c r="L21" s="396">
        <v>24.8491152</v>
      </c>
      <c r="M21" s="390"/>
      <c r="N21" s="379" t="s">
        <v>37</v>
      </c>
      <c r="O21" s="379">
        <v>210</v>
      </c>
      <c r="P21" s="385">
        <v>0</v>
      </c>
      <c r="Q21" s="382"/>
      <c r="V21" s="382"/>
      <c r="W21" s="386"/>
      <c r="X21" s="386"/>
      <c r="Y21" s="386"/>
      <c r="Z21" s="405">
        <v>43489</v>
      </c>
      <c r="AF21" s="384"/>
      <c r="AG21" s="382"/>
    </row>
    <row r="22" ht="18.95" customHeight="1" spans="1:33">
      <c r="A22" s="386"/>
      <c r="B22" s="379">
        <v>550</v>
      </c>
      <c r="C22" s="379">
        <v>218</v>
      </c>
      <c r="D22" s="379" t="s">
        <v>49</v>
      </c>
      <c r="E22" s="385">
        <v>63.261</v>
      </c>
      <c r="F22" s="382"/>
      <c r="G22" s="379" t="s">
        <v>39</v>
      </c>
      <c r="H22" s="379">
        <v>238</v>
      </c>
      <c r="I22" s="385">
        <v>33.15816</v>
      </c>
      <c r="J22" s="382"/>
      <c r="K22" s="387" t="s">
        <v>52</v>
      </c>
      <c r="L22" s="396">
        <v>76.9204224</v>
      </c>
      <c r="M22" s="390"/>
      <c r="N22" s="379" t="s">
        <v>40</v>
      </c>
      <c r="O22" s="379">
        <v>211</v>
      </c>
      <c r="P22" s="385">
        <v>125.43648</v>
      </c>
      <c r="Q22" s="382"/>
      <c r="V22" s="382"/>
      <c r="W22" s="379">
        <v>220</v>
      </c>
      <c r="X22" s="379" t="s">
        <v>53</v>
      </c>
      <c r="Y22" s="401">
        <v>44062</v>
      </c>
      <c r="Z22" s="402">
        <v>44121</v>
      </c>
      <c r="AA22" s="403"/>
      <c r="AB22" s="403"/>
      <c r="AC22" s="403"/>
      <c r="AD22" s="403"/>
      <c r="AE22" s="403"/>
      <c r="AF22" s="404"/>
      <c r="AG22" s="382"/>
    </row>
    <row r="23" ht="18.95" customHeight="1" spans="1:33">
      <c r="A23" s="386"/>
      <c r="B23" s="386"/>
      <c r="C23" s="379">
        <v>232</v>
      </c>
      <c r="D23" s="379" t="s">
        <v>54</v>
      </c>
      <c r="E23" s="385">
        <v>89.1</v>
      </c>
      <c r="F23" s="382"/>
      <c r="G23" s="379" t="s">
        <v>33</v>
      </c>
      <c r="H23" s="379">
        <v>160</v>
      </c>
      <c r="I23" s="385">
        <v>0</v>
      </c>
      <c r="J23" s="382"/>
      <c r="K23" s="387"/>
      <c r="L23" s="396">
        <v>0</v>
      </c>
      <c r="M23" s="390"/>
      <c r="N23" s="379" t="s">
        <v>20</v>
      </c>
      <c r="O23" s="379">
        <v>212</v>
      </c>
      <c r="P23" s="385">
        <v>143.4682368</v>
      </c>
      <c r="Q23" s="382"/>
      <c r="V23" s="382"/>
      <c r="W23" s="379">
        <v>221</v>
      </c>
      <c r="X23" s="379" t="s">
        <v>24</v>
      </c>
      <c r="Y23" s="401">
        <v>44068</v>
      </c>
      <c r="Z23" s="402">
        <v>44180</v>
      </c>
      <c r="AA23" s="403"/>
      <c r="AB23" s="403"/>
      <c r="AC23" s="403"/>
      <c r="AD23" s="403"/>
      <c r="AE23" s="403"/>
      <c r="AF23" s="404"/>
      <c r="AG23" s="382"/>
    </row>
    <row r="24" ht="18.95" customHeight="1" spans="1:33">
      <c r="A24" s="386"/>
      <c r="B24" s="379">
        <v>588</v>
      </c>
      <c r="C24" s="379">
        <v>216</v>
      </c>
      <c r="D24" s="379" t="s">
        <v>46</v>
      </c>
      <c r="E24" s="385">
        <v>27.09504</v>
      </c>
      <c r="F24" s="382"/>
      <c r="G24" s="386"/>
      <c r="H24" s="387">
        <v>320</v>
      </c>
      <c r="I24" s="396">
        <v>0</v>
      </c>
      <c r="J24" s="382"/>
      <c r="K24" s="387" t="s">
        <v>55</v>
      </c>
      <c r="L24" s="396">
        <v>238.7239008</v>
      </c>
      <c r="M24" s="390"/>
      <c r="N24" s="379" t="s">
        <v>23</v>
      </c>
      <c r="O24" s="379">
        <v>213</v>
      </c>
      <c r="P24" s="385">
        <v>201.5557632</v>
      </c>
      <c r="Q24" s="382"/>
      <c r="V24" s="382"/>
      <c r="W24" s="379">
        <v>222</v>
      </c>
      <c r="X24" s="379" t="s">
        <v>56</v>
      </c>
      <c r="Y24" s="401">
        <v>44141</v>
      </c>
      <c r="Z24" s="402">
        <v>44145</v>
      </c>
      <c r="AA24" s="403"/>
      <c r="AB24" s="403"/>
      <c r="AC24" s="403"/>
      <c r="AD24" s="403"/>
      <c r="AE24" s="403"/>
      <c r="AF24" s="404"/>
      <c r="AG24" s="382"/>
    </row>
    <row r="25" ht="18.95" customHeight="1" spans="1:33">
      <c r="A25" s="386"/>
      <c r="B25" s="386"/>
      <c r="C25" s="379">
        <v>217</v>
      </c>
      <c r="D25" s="379" t="s">
        <v>36</v>
      </c>
      <c r="E25" s="385">
        <v>24.76656</v>
      </c>
      <c r="F25" s="382"/>
      <c r="G25" s="379" t="s">
        <v>42</v>
      </c>
      <c r="H25" s="379">
        <v>506</v>
      </c>
      <c r="I25" s="385">
        <v>64.703232</v>
      </c>
      <c r="J25" s="382"/>
      <c r="K25" s="387" t="s">
        <v>57</v>
      </c>
      <c r="L25" s="396">
        <v>35.625744</v>
      </c>
      <c r="M25" s="390"/>
      <c r="N25" s="379" t="s">
        <v>44</v>
      </c>
      <c r="O25" s="379">
        <v>214</v>
      </c>
      <c r="P25" s="385">
        <v>91.318752</v>
      </c>
      <c r="Q25" s="382"/>
      <c r="V25" s="382"/>
      <c r="W25" s="379">
        <v>224</v>
      </c>
      <c r="X25" s="379" t="s">
        <v>58</v>
      </c>
      <c r="Y25" s="401">
        <v>44123</v>
      </c>
      <c r="Z25" s="402">
        <v>44109</v>
      </c>
      <c r="AA25" s="403"/>
      <c r="AB25" s="403"/>
      <c r="AC25" s="403"/>
      <c r="AD25" s="403"/>
      <c r="AE25" s="403"/>
      <c r="AF25" s="404"/>
      <c r="AG25" s="382"/>
    </row>
    <row r="26" ht="18.95" customHeight="1" spans="1:33">
      <c r="A26" s="386"/>
      <c r="B26" s="386"/>
      <c r="C26" s="379">
        <v>219</v>
      </c>
      <c r="D26" s="379" t="s">
        <v>36</v>
      </c>
      <c r="E26" s="385">
        <v>20.913984</v>
      </c>
      <c r="F26" s="382"/>
      <c r="G26" s="386"/>
      <c r="H26" s="387">
        <v>598</v>
      </c>
      <c r="I26" s="396">
        <v>63.72288</v>
      </c>
      <c r="J26" s="382"/>
      <c r="K26" s="387" t="s">
        <v>59</v>
      </c>
      <c r="L26" s="396">
        <v>55.88352</v>
      </c>
      <c r="M26" s="390"/>
      <c r="N26" s="379" t="s">
        <v>46</v>
      </c>
      <c r="O26" s="379">
        <v>216</v>
      </c>
      <c r="P26" s="385">
        <v>92.687616</v>
      </c>
      <c r="Q26" s="382"/>
      <c r="V26" s="382"/>
      <c r="W26" s="379">
        <v>225</v>
      </c>
      <c r="X26" s="379" t="s">
        <v>60</v>
      </c>
      <c r="Y26" s="401">
        <v>44117</v>
      </c>
      <c r="Z26" s="402">
        <v>44156</v>
      </c>
      <c r="AA26" s="403"/>
      <c r="AB26" s="403"/>
      <c r="AC26" s="403"/>
      <c r="AD26" s="403"/>
      <c r="AE26" s="403"/>
      <c r="AF26" s="404"/>
      <c r="AG26" s="382"/>
    </row>
    <row r="27" ht="18.95" customHeight="1" spans="1:33">
      <c r="A27" s="386"/>
      <c r="B27" s="379">
        <v>294</v>
      </c>
      <c r="C27" s="379">
        <v>216</v>
      </c>
      <c r="D27" s="379" t="s">
        <v>46</v>
      </c>
      <c r="E27" s="385">
        <v>22.01472</v>
      </c>
      <c r="F27" s="382"/>
      <c r="G27" s="386"/>
      <c r="H27" s="387">
        <v>299</v>
      </c>
      <c r="I27" s="396">
        <v>24.97248</v>
      </c>
      <c r="J27" s="382"/>
      <c r="K27" s="387" t="s">
        <v>61</v>
      </c>
      <c r="L27" s="396">
        <v>0</v>
      </c>
      <c r="M27" s="390"/>
      <c r="N27" s="379" t="s">
        <v>49</v>
      </c>
      <c r="O27" s="379">
        <v>218</v>
      </c>
      <c r="P27" s="385">
        <v>129.52764</v>
      </c>
      <c r="Q27" s="382"/>
      <c r="V27" s="382"/>
      <c r="W27" s="379">
        <v>226</v>
      </c>
      <c r="X27" s="379" t="s">
        <v>16</v>
      </c>
      <c r="Y27" s="401">
        <v>44145</v>
      </c>
      <c r="Z27" s="402">
        <v>44164</v>
      </c>
      <c r="AA27" s="403"/>
      <c r="AB27" s="403"/>
      <c r="AC27" s="403"/>
      <c r="AD27" s="403"/>
      <c r="AE27" s="403"/>
      <c r="AF27" s="404"/>
      <c r="AG27" s="382"/>
    </row>
    <row r="28" ht="18.95" customHeight="1" spans="1:33">
      <c r="A28" s="386"/>
      <c r="B28" s="379">
        <v>441</v>
      </c>
      <c r="C28" s="379">
        <v>217</v>
      </c>
      <c r="D28" s="379" t="s">
        <v>36</v>
      </c>
      <c r="E28" s="385">
        <v>45.72288</v>
      </c>
      <c r="F28" s="382"/>
      <c r="G28" s="379" t="s">
        <v>43</v>
      </c>
      <c r="H28" s="380"/>
      <c r="I28" s="385">
        <v>30.77184</v>
      </c>
      <c r="J28" s="382"/>
      <c r="K28" s="387" t="s">
        <v>62</v>
      </c>
      <c r="L28" s="396">
        <v>467.35584</v>
      </c>
      <c r="M28" s="390"/>
      <c r="N28" s="379" t="s">
        <v>53</v>
      </c>
      <c r="O28" s="379">
        <v>220</v>
      </c>
      <c r="P28" s="385">
        <v>87.70032</v>
      </c>
      <c r="Q28" s="382"/>
      <c r="V28" s="382"/>
      <c r="W28" s="379">
        <v>227</v>
      </c>
      <c r="X28" s="379" t="s">
        <v>38</v>
      </c>
      <c r="Y28" s="401">
        <v>44124</v>
      </c>
      <c r="Z28" s="402">
        <v>44146</v>
      </c>
      <c r="AA28" s="403"/>
      <c r="AB28" s="403"/>
      <c r="AC28" s="403"/>
      <c r="AD28" s="403"/>
      <c r="AE28" s="403"/>
      <c r="AF28" s="404"/>
      <c r="AG28" s="382"/>
    </row>
    <row r="29" ht="18.95" customHeight="1" spans="1:33">
      <c r="A29" s="386"/>
      <c r="B29" s="386"/>
      <c r="C29" s="379">
        <v>219</v>
      </c>
      <c r="D29" s="379" t="s">
        <v>36</v>
      </c>
      <c r="E29" s="385">
        <v>38.610432</v>
      </c>
      <c r="F29" s="382"/>
      <c r="G29" s="379" t="s">
        <v>45</v>
      </c>
      <c r="H29" s="379">
        <v>588</v>
      </c>
      <c r="I29" s="385">
        <v>15.876</v>
      </c>
      <c r="J29" s="382"/>
      <c r="K29" s="387" t="s">
        <v>63</v>
      </c>
      <c r="L29" s="396">
        <v>0</v>
      </c>
      <c r="M29" s="390"/>
      <c r="N29" s="379" t="s">
        <v>56</v>
      </c>
      <c r="O29" s="379">
        <v>222</v>
      </c>
      <c r="P29" s="385">
        <v>215.0181936</v>
      </c>
      <c r="Q29" s="382"/>
      <c r="V29" s="382"/>
      <c r="W29" s="379">
        <v>228</v>
      </c>
      <c r="X29" s="379" t="s">
        <v>64</v>
      </c>
      <c r="Y29" s="401">
        <v>44115</v>
      </c>
      <c r="Z29" s="402">
        <v>44145</v>
      </c>
      <c r="AA29" s="403"/>
      <c r="AB29" s="403"/>
      <c r="AC29" s="403"/>
      <c r="AD29" s="403"/>
      <c r="AE29" s="403"/>
      <c r="AF29" s="404"/>
      <c r="AG29" s="382"/>
    </row>
    <row r="30" ht="18.95" customHeight="1" spans="1:33">
      <c r="A30" s="386"/>
      <c r="B30" s="379">
        <v>598</v>
      </c>
      <c r="C30" s="379">
        <v>220</v>
      </c>
      <c r="D30" s="379" t="s">
        <v>53</v>
      </c>
      <c r="E30" s="385">
        <v>50.37552</v>
      </c>
      <c r="F30" s="382"/>
      <c r="G30" s="386"/>
      <c r="H30" s="387">
        <v>441</v>
      </c>
      <c r="I30" s="396">
        <v>26.67168</v>
      </c>
      <c r="J30" s="382"/>
      <c r="K30" s="387" t="s">
        <v>65</v>
      </c>
      <c r="L30" s="396">
        <v>0</v>
      </c>
      <c r="M30" s="390"/>
      <c r="N30" s="379" t="s">
        <v>58</v>
      </c>
      <c r="O30" s="379">
        <v>224</v>
      </c>
      <c r="P30" s="385">
        <v>226.2728832</v>
      </c>
      <c r="Q30" s="382"/>
      <c r="V30" s="382"/>
      <c r="W30" s="379">
        <v>229</v>
      </c>
      <c r="X30" s="379" t="s">
        <v>34</v>
      </c>
      <c r="Y30" s="401">
        <v>44073</v>
      </c>
      <c r="Z30" s="406">
        <v>0</v>
      </c>
      <c r="AA30" s="403"/>
      <c r="AB30" s="403"/>
      <c r="AC30" s="403"/>
      <c r="AD30" s="403"/>
      <c r="AE30" s="403"/>
      <c r="AF30" s="404"/>
      <c r="AG30" s="382"/>
    </row>
    <row r="31" ht="18.95" customHeight="1" spans="1:33">
      <c r="A31" s="386"/>
      <c r="B31" s="379">
        <v>275</v>
      </c>
      <c r="C31" s="379">
        <v>218</v>
      </c>
      <c r="D31" s="379" t="s">
        <v>49</v>
      </c>
      <c r="E31" s="385">
        <v>26.73</v>
      </c>
      <c r="F31" s="382"/>
      <c r="G31" s="386"/>
      <c r="H31" s="387">
        <v>598</v>
      </c>
      <c r="I31" s="396">
        <v>13.56264</v>
      </c>
      <c r="J31" s="382"/>
      <c r="K31" s="387" t="s">
        <v>66</v>
      </c>
      <c r="L31" s="396">
        <v>116.9144064</v>
      </c>
      <c r="M31" s="390"/>
      <c r="N31" s="379" t="s">
        <v>60</v>
      </c>
      <c r="O31" s="379">
        <v>225</v>
      </c>
      <c r="P31" s="385">
        <v>161.803824</v>
      </c>
      <c r="Q31" s="382"/>
      <c r="V31" s="382"/>
      <c r="W31" s="386"/>
      <c r="X31" s="386"/>
      <c r="Y31" s="386"/>
      <c r="Z31" s="405">
        <v>43529</v>
      </c>
      <c r="AF31" s="384"/>
      <c r="AG31" s="382"/>
    </row>
    <row r="32" ht="18.95" customHeight="1" spans="1:33">
      <c r="A32" s="379" t="s">
        <v>39</v>
      </c>
      <c r="B32" s="379">
        <v>238</v>
      </c>
      <c r="C32" s="379">
        <v>233</v>
      </c>
      <c r="D32" s="379" t="s">
        <v>27</v>
      </c>
      <c r="E32" s="385">
        <v>33.15816</v>
      </c>
      <c r="F32" s="382"/>
      <c r="G32" s="386"/>
      <c r="H32" s="387">
        <v>448</v>
      </c>
      <c r="I32" s="396">
        <v>24.192</v>
      </c>
      <c r="J32" s="382"/>
      <c r="K32" s="387" t="s">
        <v>67</v>
      </c>
      <c r="L32" s="396">
        <v>1053.39277824</v>
      </c>
      <c r="M32" s="390"/>
      <c r="N32" s="379" t="s">
        <v>16</v>
      </c>
      <c r="O32" s="379">
        <v>226</v>
      </c>
      <c r="P32" s="385">
        <v>342.12046848</v>
      </c>
      <c r="Q32" s="382"/>
      <c r="V32" s="382"/>
      <c r="W32" s="379">
        <v>230</v>
      </c>
      <c r="X32" s="379" t="s">
        <v>68</v>
      </c>
      <c r="Y32" s="401">
        <v>44126</v>
      </c>
      <c r="Z32" s="402">
        <v>44166</v>
      </c>
      <c r="AA32" s="403"/>
      <c r="AB32" s="403"/>
      <c r="AC32" s="403"/>
      <c r="AD32" s="403"/>
      <c r="AE32" s="403"/>
      <c r="AF32" s="404"/>
      <c r="AG32" s="382"/>
    </row>
    <row r="33" ht="18.95" customHeight="1" spans="1:33">
      <c r="A33" s="379" t="s">
        <v>41</v>
      </c>
      <c r="B33" s="379">
        <v>550</v>
      </c>
      <c r="C33" s="379" t="s">
        <v>31</v>
      </c>
      <c r="D33" s="379">
        <v>1</v>
      </c>
      <c r="E33" s="385">
        <v>101.12256</v>
      </c>
      <c r="F33" s="382"/>
      <c r="G33" s="379" t="s">
        <v>47</v>
      </c>
      <c r="H33" s="379">
        <v>476</v>
      </c>
      <c r="I33" s="385">
        <v>81.8004096</v>
      </c>
      <c r="J33" s="382"/>
      <c r="K33" s="387" t="s">
        <v>69</v>
      </c>
      <c r="L33" s="396">
        <v>89.3376</v>
      </c>
      <c r="M33" s="390"/>
      <c r="N33" s="379" t="s">
        <v>64</v>
      </c>
      <c r="O33" s="379">
        <v>228</v>
      </c>
      <c r="P33" s="385">
        <v>224.17452288</v>
      </c>
      <c r="Q33" s="382"/>
      <c r="V33" s="382"/>
      <c r="W33" s="379">
        <v>231</v>
      </c>
      <c r="X33" s="379" t="s">
        <v>21</v>
      </c>
      <c r="Y33" s="401">
        <v>44102</v>
      </c>
      <c r="Z33" s="402">
        <v>43092</v>
      </c>
      <c r="AA33" s="403"/>
      <c r="AB33" s="403"/>
      <c r="AC33" s="403"/>
      <c r="AD33" s="403"/>
      <c r="AE33" s="403"/>
      <c r="AF33" s="404"/>
      <c r="AG33" s="382"/>
    </row>
    <row r="34" ht="18.95" customHeight="1" spans="1:33">
      <c r="A34" s="386"/>
      <c r="B34" s="379">
        <v>275</v>
      </c>
      <c r="C34" s="379" t="s">
        <v>31</v>
      </c>
      <c r="D34" s="379">
        <v>1</v>
      </c>
      <c r="E34" s="385">
        <v>23.2848</v>
      </c>
      <c r="F34" s="382"/>
      <c r="G34" s="386"/>
      <c r="H34" s="387">
        <v>357</v>
      </c>
      <c r="I34" s="396">
        <v>48.4743168</v>
      </c>
      <c r="J34" s="382"/>
      <c r="K34" s="387" t="s">
        <v>70</v>
      </c>
      <c r="L34" s="396">
        <v>87.63552</v>
      </c>
      <c r="M34" s="397"/>
      <c r="N34" s="379" t="s">
        <v>68</v>
      </c>
      <c r="O34" s="379">
        <v>230</v>
      </c>
      <c r="P34" s="385">
        <v>207.642624</v>
      </c>
      <c r="Q34" s="382"/>
      <c r="V34" s="382"/>
      <c r="W34" s="379">
        <v>232</v>
      </c>
      <c r="X34" s="379" t="s">
        <v>54</v>
      </c>
      <c r="Y34" s="401">
        <v>44147</v>
      </c>
      <c r="Z34" s="402">
        <v>44151</v>
      </c>
      <c r="AA34" s="403"/>
      <c r="AB34" s="403"/>
      <c r="AC34" s="403"/>
      <c r="AD34" s="403"/>
      <c r="AE34" s="403"/>
      <c r="AF34" s="404"/>
      <c r="AG34" s="382"/>
    </row>
    <row r="35" ht="18.95" customHeight="1" spans="1:33">
      <c r="A35" s="379" t="s">
        <v>42</v>
      </c>
      <c r="B35" s="379">
        <v>506</v>
      </c>
      <c r="C35" s="379">
        <v>207</v>
      </c>
      <c r="D35" s="379" t="s">
        <v>32</v>
      </c>
      <c r="E35" s="385">
        <v>64.703232</v>
      </c>
      <c r="F35" s="382"/>
      <c r="G35" s="379" t="s">
        <v>48</v>
      </c>
      <c r="H35" s="379">
        <v>238</v>
      </c>
      <c r="I35" s="385">
        <v>46.78128</v>
      </c>
      <c r="J35" s="382"/>
      <c r="K35" s="387" t="s">
        <v>71</v>
      </c>
      <c r="L35" s="396">
        <v>306.87971328</v>
      </c>
      <c r="M35" s="382"/>
      <c r="N35" s="379" t="s">
        <v>54</v>
      </c>
      <c r="O35" s="379">
        <v>232</v>
      </c>
      <c r="P35" s="385">
        <v>177.10704</v>
      </c>
      <c r="Q35" s="382"/>
      <c r="V35" s="382"/>
      <c r="W35" s="379">
        <v>233</v>
      </c>
      <c r="X35" s="379" t="s">
        <v>27</v>
      </c>
      <c r="Y35" s="401">
        <v>44092</v>
      </c>
      <c r="Z35" s="402">
        <v>42852</v>
      </c>
      <c r="AA35" s="403"/>
      <c r="AB35" s="403"/>
      <c r="AC35" s="403"/>
      <c r="AD35" s="403"/>
      <c r="AE35" s="403"/>
      <c r="AF35" s="404"/>
      <c r="AG35" s="382"/>
    </row>
    <row r="36" ht="18.95" customHeight="1" spans="1:33">
      <c r="A36" s="386"/>
      <c r="B36" s="379">
        <v>598</v>
      </c>
      <c r="C36" s="379">
        <v>211</v>
      </c>
      <c r="D36" s="379" t="s">
        <v>40</v>
      </c>
      <c r="E36" s="385">
        <v>63.72288</v>
      </c>
      <c r="F36" s="382"/>
      <c r="G36" s="386"/>
      <c r="H36" s="387">
        <v>476</v>
      </c>
      <c r="I36" s="396">
        <v>215.930736</v>
      </c>
      <c r="J36" s="382"/>
      <c r="K36" s="388" t="s">
        <v>72</v>
      </c>
      <c r="L36" s="398">
        <v>5238.84334272</v>
      </c>
      <c r="M36" s="382"/>
      <c r="N36" s="379" t="s">
        <v>9</v>
      </c>
      <c r="O36" s="379">
        <v>235</v>
      </c>
      <c r="P36" s="385">
        <v>217.57510656</v>
      </c>
      <c r="Q36" s="382"/>
      <c r="V36" s="382"/>
      <c r="W36" s="379">
        <v>234</v>
      </c>
      <c r="X36" s="379" t="s">
        <v>17</v>
      </c>
      <c r="Y36" s="401">
        <v>44002</v>
      </c>
      <c r="Z36" s="402">
        <v>43539</v>
      </c>
      <c r="AA36" s="403"/>
      <c r="AB36" s="403"/>
      <c r="AC36" s="403"/>
      <c r="AD36" s="403"/>
      <c r="AE36" s="403"/>
      <c r="AF36" s="404"/>
      <c r="AG36" s="382"/>
    </row>
    <row r="37" ht="18.95" customHeight="1" spans="1:33">
      <c r="A37" s="386"/>
      <c r="B37" s="379">
        <v>299</v>
      </c>
      <c r="C37" s="379">
        <v>211</v>
      </c>
      <c r="D37" s="379" t="s">
        <v>40</v>
      </c>
      <c r="E37" s="385">
        <v>24.97248</v>
      </c>
      <c r="F37" s="382"/>
      <c r="G37" s="386"/>
      <c r="H37" s="387">
        <v>357</v>
      </c>
      <c r="I37" s="396">
        <v>157.771152</v>
      </c>
      <c r="J37" s="382"/>
      <c r="M37" s="382"/>
      <c r="N37" s="388" t="s">
        <v>72</v>
      </c>
      <c r="O37" s="389"/>
      <c r="P37" s="398">
        <v>5238.84334272</v>
      </c>
      <c r="Q37" s="382"/>
      <c r="V37" s="382"/>
      <c r="W37" s="379">
        <v>235</v>
      </c>
      <c r="X37" s="379" t="s">
        <v>9</v>
      </c>
      <c r="Y37" s="401">
        <v>44139</v>
      </c>
      <c r="Z37" s="402">
        <v>44167</v>
      </c>
      <c r="AA37" s="403"/>
      <c r="AB37" s="403"/>
      <c r="AC37" s="403"/>
      <c r="AD37" s="403"/>
      <c r="AE37" s="403"/>
      <c r="AF37" s="404"/>
      <c r="AG37" s="382"/>
    </row>
    <row r="38" ht="18.95" customHeight="1" spans="1:33">
      <c r="A38" s="379" t="s">
        <v>43</v>
      </c>
      <c r="B38" s="379">
        <v>440</v>
      </c>
      <c r="C38" s="379">
        <v>209</v>
      </c>
      <c r="D38" s="379" t="s">
        <v>29</v>
      </c>
      <c r="E38" s="385">
        <v>30.77184</v>
      </c>
      <c r="F38" s="382"/>
      <c r="G38" s="379" t="s">
        <v>50</v>
      </c>
      <c r="H38" s="379">
        <v>238</v>
      </c>
      <c r="I38" s="385">
        <v>63.86016</v>
      </c>
      <c r="J38" s="382"/>
      <c r="M38" s="382"/>
      <c r="P38"/>
      <c r="Q38" s="382"/>
      <c r="V38" s="382"/>
      <c r="W38" s="379">
        <v>236</v>
      </c>
      <c r="X38" s="379" t="s">
        <v>11</v>
      </c>
      <c r="Y38" s="401">
        <v>44140</v>
      </c>
      <c r="Z38" s="402">
        <v>44172</v>
      </c>
      <c r="AA38" s="403"/>
      <c r="AB38" s="403"/>
      <c r="AC38" s="403"/>
      <c r="AD38" s="403"/>
      <c r="AE38" s="403"/>
      <c r="AF38" s="404"/>
      <c r="AG38" s="382"/>
    </row>
    <row r="39" ht="18.95" customHeight="1" spans="1:33">
      <c r="A39" s="379" t="s">
        <v>45</v>
      </c>
      <c r="B39" s="379">
        <v>588</v>
      </c>
      <c r="C39" s="379">
        <v>214</v>
      </c>
      <c r="D39" s="379" t="s">
        <v>44</v>
      </c>
      <c r="E39" s="385">
        <v>15.876</v>
      </c>
      <c r="F39" s="382"/>
      <c r="G39" s="379" t="s">
        <v>31</v>
      </c>
      <c r="H39" s="379">
        <v>550</v>
      </c>
      <c r="I39" s="385">
        <v>176.52096</v>
      </c>
      <c r="J39" s="382"/>
      <c r="M39" s="382"/>
      <c r="P39"/>
      <c r="Q39" s="382"/>
      <c r="V39" s="382"/>
      <c r="W39" s="379" t="s">
        <v>31</v>
      </c>
      <c r="X39" s="379">
        <v>1</v>
      </c>
      <c r="Y39" s="401">
        <v>43472</v>
      </c>
      <c r="Z39" s="379" t="s">
        <v>41</v>
      </c>
      <c r="AA39" s="403"/>
      <c r="AB39" s="403"/>
      <c r="AC39" s="403"/>
      <c r="AD39" s="403"/>
      <c r="AE39" s="403"/>
      <c r="AF39" s="404"/>
      <c r="AG39" s="382"/>
    </row>
    <row r="40" ht="18.95" customHeight="1" spans="1:33">
      <c r="A40" s="386"/>
      <c r="B40" s="379">
        <v>441</v>
      </c>
      <c r="C40" s="379">
        <v>214</v>
      </c>
      <c r="D40" s="379" t="s">
        <v>44</v>
      </c>
      <c r="E40" s="385">
        <v>26.67168</v>
      </c>
      <c r="F40" s="382"/>
      <c r="G40" s="386"/>
      <c r="H40" s="387">
        <v>275</v>
      </c>
      <c r="I40" s="396">
        <v>23.2848</v>
      </c>
      <c r="J40" s="382"/>
      <c r="M40" s="382"/>
      <c r="P40"/>
      <c r="Q40" s="382"/>
      <c r="V40" s="382"/>
      <c r="W40" s="386"/>
      <c r="X40" s="386"/>
      <c r="Y40" s="386"/>
      <c r="Z40" s="407">
        <v>0</v>
      </c>
      <c r="AF40" s="384"/>
      <c r="AG40" s="382"/>
    </row>
    <row r="41" ht="18.95" customHeight="1" spans="1:33">
      <c r="A41" s="386"/>
      <c r="B41" s="379">
        <v>598</v>
      </c>
      <c r="C41" s="379">
        <v>221</v>
      </c>
      <c r="D41" s="379" t="s">
        <v>24</v>
      </c>
      <c r="E41" s="385">
        <v>13.56264</v>
      </c>
      <c r="F41" s="382"/>
      <c r="G41" s="379" t="s">
        <v>51</v>
      </c>
      <c r="H41" s="379">
        <v>588</v>
      </c>
      <c r="I41" s="385">
        <v>22.3915104</v>
      </c>
      <c r="J41" s="382"/>
      <c r="M41" s="382"/>
      <c r="P41"/>
      <c r="Q41" s="382"/>
      <c r="V41" s="382"/>
      <c r="W41" s="388" t="s">
        <v>72</v>
      </c>
      <c r="X41" s="388"/>
      <c r="Y41" s="388"/>
      <c r="Z41" s="389"/>
      <c r="AA41" s="408"/>
      <c r="AB41" s="408"/>
      <c r="AC41" s="408"/>
      <c r="AD41" s="408"/>
      <c r="AE41" s="408"/>
      <c r="AF41" s="409"/>
      <c r="AG41" s="382"/>
    </row>
    <row r="42" ht="18.95" customHeight="1" spans="1:33">
      <c r="A42" s="386"/>
      <c r="B42" s="379">
        <v>448</v>
      </c>
      <c r="C42" s="379">
        <v>221</v>
      </c>
      <c r="D42" s="379" t="s">
        <v>24</v>
      </c>
      <c r="E42" s="385">
        <v>24.192</v>
      </c>
      <c r="F42" s="382"/>
      <c r="G42" s="386"/>
      <c r="H42" s="387">
        <v>294</v>
      </c>
      <c r="I42" s="396">
        <v>2.4576048</v>
      </c>
      <c r="J42" s="382"/>
      <c r="M42" s="382"/>
      <c r="P42"/>
      <c r="Q42" s="382"/>
      <c r="V42" s="382"/>
      <c r="W42"/>
      <c r="X42"/>
      <c r="Y42"/>
      <c r="Z42"/>
      <c r="AG42" s="382"/>
    </row>
    <row r="43" ht="18.95" customHeight="1" spans="1:33">
      <c r="A43" s="379" t="s">
        <v>47</v>
      </c>
      <c r="B43" s="379">
        <v>357</v>
      </c>
      <c r="C43" s="379">
        <v>229</v>
      </c>
      <c r="D43" s="379" t="s">
        <v>34</v>
      </c>
      <c r="E43" s="385">
        <v>48.4743168</v>
      </c>
      <c r="F43" s="382"/>
      <c r="G43" s="379" t="s">
        <v>52</v>
      </c>
      <c r="H43" s="379">
        <v>506</v>
      </c>
      <c r="I43" s="385">
        <v>33.3425664</v>
      </c>
      <c r="J43" s="382"/>
      <c r="M43" s="382"/>
      <c r="P43"/>
      <c r="Q43" s="382"/>
      <c r="V43" s="382"/>
      <c r="W43"/>
      <c r="X43"/>
      <c r="Y43"/>
      <c r="Z43"/>
      <c r="AG43" s="382"/>
    </row>
    <row r="44" ht="18.95" customHeight="1" spans="1:33">
      <c r="A44" s="386"/>
      <c r="B44" s="379">
        <v>476</v>
      </c>
      <c r="C44" s="379">
        <v>229</v>
      </c>
      <c r="D44" s="379" t="s">
        <v>34</v>
      </c>
      <c r="E44" s="385">
        <v>81.8004096</v>
      </c>
      <c r="F44" s="382"/>
      <c r="G44" s="386"/>
      <c r="H44" s="387">
        <v>588</v>
      </c>
      <c r="I44" s="396">
        <v>43.577856</v>
      </c>
      <c r="J44" s="382"/>
      <c r="M44" s="382"/>
      <c r="P44"/>
      <c r="Q44" s="382"/>
      <c r="V44" s="382"/>
      <c r="W44"/>
      <c r="X44"/>
      <c r="Y44"/>
      <c r="Z44"/>
      <c r="AG44" s="382"/>
    </row>
    <row r="45" ht="18.95" customHeight="1" spans="1:33">
      <c r="A45" s="379" t="s">
        <v>48</v>
      </c>
      <c r="B45" s="379">
        <v>238</v>
      </c>
      <c r="C45" s="379">
        <v>225</v>
      </c>
      <c r="D45" s="379" t="s">
        <v>60</v>
      </c>
      <c r="E45" s="385">
        <v>46.78128</v>
      </c>
      <c r="F45" s="382"/>
      <c r="G45" s="379" t="s">
        <v>57</v>
      </c>
      <c r="H45" s="379">
        <v>294</v>
      </c>
      <c r="I45" s="385">
        <v>35.625744</v>
      </c>
      <c r="J45" s="382"/>
      <c r="M45" s="382"/>
      <c r="P45"/>
      <c r="Q45" s="382"/>
      <c r="V45" s="382"/>
      <c r="W45"/>
      <c r="X45"/>
      <c r="Y45"/>
      <c r="Z45"/>
      <c r="AG45" s="382"/>
    </row>
    <row r="46" ht="18.95" customHeight="1" spans="1:33">
      <c r="A46" s="386"/>
      <c r="B46" s="379">
        <v>357</v>
      </c>
      <c r="C46" s="379">
        <v>228</v>
      </c>
      <c r="D46" s="379" t="s">
        <v>64</v>
      </c>
      <c r="E46" s="385">
        <v>81.430272</v>
      </c>
      <c r="F46" s="382"/>
      <c r="G46" s="379" t="s">
        <v>59</v>
      </c>
      <c r="H46" s="379">
        <v>294</v>
      </c>
      <c r="I46" s="385">
        <v>55.88352</v>
      </c>
      <c r="J46" s="382"/>
      <c r="M46" s="382"/>
      <c r="P46"/>
      <c r="Q46" s="382"/>
      <c r="V46" s="382"/>
      <c r="W46"/>
      <c r="X46"/>
      <c r="Y46"/>
      <c r="Z46"/>
      <c r="AG46" s="382"/>
    </row>
    <row r="47" ht="18.95" customHeight="1" spans="1:33">
      <c r="A47" s="386"/>
      <c r="B47" s="386"/>
      <c r="C47" s="379">
        <v>231</v>
      </c>
      <c r="D47" s="379" t="s">
        <v>21</v>
      </c>
      <c r="E47" s="385">
        <v>37.01376</v>
      </c>
      <c r="F47" s="382"/>
      <c r="G47" s="379" t="s">
        <v>61</v>
      </c>
      <c r="H47" s="379">
        <v>160</v>
      </c>
      <c r="I47" s="385">
        <v>0</v>
      </c>
      <c r="J47" s="382"/>
      <c r="M47" s="382"/>
      <c r="P47"/>
      <c r="Q47" s="382"/>
      <c r="V47" s="382"/>
      <c r="W47"/>
      <c r="X47"/>
      <c r="Y47"/>
      <c r="Z47"/>
      <c r="AG47" s="382"/>
    </row>
    <row r="48" ht="18.95" customHeight="1" spans="1:33">
      <c r="A48" s="386"/>
      <c r="B48" s="386"/>
      <c r="C48" s="379">
        <v>234</v>
      </c>
      <c r="D48" s="379" t="s">
        <v>17</v>
      </c>
      <c r="E48" s="385">
        <v>39.32712</v>
      </c>
      <c r="F48" s="382"/>
      <c r="G48" s="379" t="s">
        <v>62</v>
      </c>
      <c r="H48" s="379">
        <v>476</v>
      </c>
      <c r="I48" s="385">
        <v>467.35584</v>
      </c>
      <c r="J48" s="382"/>
      <c r="M48" s="382"/>
      <c r="P48"/>
      <c r="Q48" s="382"/>
      <c r="V48" s="382"/>
      <c r="W48"/>
      <c r="X48"/>
      <c r="Y48"/>
      <c r="Z48"/>
      <c r="AG48" s="382"/>
    </row>
    <row r="49" ht="18.95" customHeight="1" spans="1:33">
      <c r="A49" s="386"/>
      <c r="B49" s="379">
        <v>476</v>
      </c>
      <c r="C49" s="379">
        <v>224</v>
      </c>
      <c r="D49" s="379" t="s">
        <v>58</v>
      </c>
      <c r="E49" s="385">
        <v>80.19648</v>
      </c>
      <c r="F49" s="382"/>
      <c r="G49" s="379" t="s">
        <v>63</v>
      </c>
      <c r="H49" s="379">
        <v>160</v>
      </c>
      <c r="I49" s="385">
        <v>0</v>
      </c>
      <c r="J49" s="382"/>
      <c r="M49" s="382"/>
      <c r="P49"/>
      <c r="Q49" s="382"/>
      <c r="V49" s="382"/>
      <c r="W49"/>
      <c r="X49"/>
      <c r="Y49"/>
      <c r="Z49"/>
      <c r="AG49" s="382"/>
    </row>
    <row r="50" ht="18.95" customHeight="1" spans="1:33">
      <c r="A50" s="386"/>
      <c r="B50" s="386"/>
      <c r="C50" s="379">
        <v>225</v>
      </c>
      <c r="D50" s="379" t="s">
        <v>60</v>
      </c>
      <c r="E50" s="385">
        <v>38.9844</v>
      </c>
      <c r="F50" s="382"/>
      <c r="G50" s="379" t="s">
        <v>65</v>
      </c>
      <c r="H50" s="379">
        <v>160</v>
      </c>
      <c r="I50" s="385">
        <v>0</v>
      </c>
      <c r="J50" s="382"/>
      <c r="M50" s="382"/>
      <c r="P50"/>
      <c r="Q50" s="382"/>
      <c r="V50" s="382"/>
      <c r="W50"/>
      <c r="X50"/>
      <c r="Y50"/>
      <c r="Z50"/>
      <c r="AG50" s="382"/>
    </row>
    <row r="51" ht="18.95" customHeight="1" spans="1:33">
      <c r="A51" s="386"/>
      <c r="B51" s="386"/>
      <c r="C51" s="379">
        <v>228</v>
      </c>
      <c r="D51" s="379" t="s">
        <v>64</v>
      </c>
      <c r="E51" s="385">
        <v>52.024896</v>
      </c>
      <c r="F51" s="382"/>
      <c r="G51" s="379" t="s">
        <v>66</v>
      </c>
      <c r="H51" s="379">
        <v>253</v>
      </c>
      <c r="I51" s="385">
        <v>74.1464064</v>
      </c>
      <c r="J51" s="382"/>
      <c r="M51" s="382"/>
      <c r="P51"/>
      <c r="Q51" s="382"/>
      <c r="V51" s="382"/>
      <c r="W51"/>
      <c r="X51"/>
      <c r="Y51"/>
      <c r="Z51"/>
      <c r="AG51" s="382"/>
    </row>
    <row r="52" ht="18.95" customHeight="1" spans="1:33">
      <c r="A52" s="386"/>
      <c r="B52" s="386"/>
      <c r="C52" s="379">
        <v>231</v>
      </c>
      <c r="D52" s="379" t="s">
        <v>21</v>
      </c>
      <c r="E52" s="385">
        <v>20.82024</v>
      </c>
      <c r="F52" s="382"/>
      <c r="G52" s="386"/>
      <c r="H52" s="387">
        <v>275</v>
      </c>
      <c r="I52" s="396">
        <v>42.768</v>
      </c>
      <c r="J52" s="382"/>
      <c r="M52" s="382"/>
      <c r="P52"/>
      <c r="Q52" s="382"/>
      <c r="V52" s="382"/>
      <c r="W52"/>
      <c r="X52"/>
      <c r="Y52"/>
      <c r="Z52"/>
      <c r="AG52" s="382"/>
    </row>
    <row r="53" ht="18.95" customHeight="1" spans="1:33">
      <c r="A53" s="386"/>
      <c r="B53" s="386"/>
      <c r="C53" s="379">
        <v>234</v>
      </c>
      <c r="D53" s="379" t="s">
        <v>17</v>
      </c>
      <c r="E53" s="385">
        <v>23.90472</v>
      </c>
      <c r="F53" s="382"/>
      <c r="G53" s="379" t="s">
        <v>67</v>
      </c>
      <c r="H53" s="379">
        <v>476</v>
      </c>
      <c r="I53" s="385">
        <v>509.41169664</v>
      </c>
      <c r="J53" s="382"/>
      <c r="K53" s="382"/>
      <c r="L53" s="382"/>
      <c r="M53" s="382"/>
      <c r="P53"/>
      <c r="Q53" s="382"/>
      <c r="V53" s="382"/>
      <c r="W53"/>
      <c r="X53"/>
      <c r="Y53"/>
      <c r="Z53"/>
      <c r="AG53" s="382"/>
    </row>
    <row r="54" ht="18.95" customHeight="1" spans="1:33">
      <c r="A54" s="379" t="s">
        <v>50</v>
      </c>
      <c r="B54" s="379">
        <v>238</v>
      </c>
      <c r="C54" s="379">
        <v>224</v>
      </c>
      <c r="D54" s="379" t="s">
        <v>58</v>
      </c>
      <c r="E54" s="385">
        <v>63.86016</v>
      </c>
      <c r="F54" s="382"/>
      <c r="G54" s="386"/>
      <c r="H54" s="387">
        <v>588</v>
      </c>
      <c r="I54" s="396">
        <v>253.0338048</v>
      </c>
      <c r="J54" s="382"/>
      <c r="M54" s="382"/>
      <c r="P54"/>
      <c r="Q54" s="382"/>
      <c r="V54" s="382"/>
      <c r="W54"/>
      <c r="X54"/>
      <c r="Y54"/>
      <c r="Z54"/>
      <c r="AG54" s="382"/>
    </row>
    <row r="55" ht="18.95" customHeight="1" spans="1:33">
      <c r="A55" s="379" t="s">
        <v>31</v>
      </c>
      <c r="B55" s="379">
        <v>550</v>
      </c>
      <c r="C55" s="379" t="s">
        <v>31</v>
      </c>
      <c r="D55" s="379">
        <v>1</v>
      </c>
      <c r="E55" s="385">
        <v>176.52096</v>
      </c>
      <c r="F55" s="382"/>
      <c r="G55" s="386"/>
      <c r="H55" s="387">
        <v>550</v>
      </c>
      <c r="I55" s="396">
        <v>128.36736</v>
      </c>
      <c r="J55" s="382"/>
      <c r="M55" s="382"/>
      <c r="P55"/>
      <c r="Q55" s="382"/>
      <c r="V55" s="382"/>
      <c r="W55"/>
      <c r="X55"/>
      <c r="Y55"/>
      <c r="Z55"/>
      <c r="AG55" s="382"/>
    </row>
    <row r="56" ht="18.95" customHeight="1" spans="1:33">
      <c r="A56" s="386"/>
      <c r="B56" s="379">
        <v>275</v>
      </c>
      <c r="C56" s="379" t="s">
        <v>31</v>
      </c>
      <c r="D56" s="379">
        <v>1</v>
      </c>
      <c r="E56" s="385">
        <v>23.2848</v>
      </c>
      <c r="F56" s="382"/>
      <c r="G56" s="386"/>
      <c r="H56" s="387">
        <v>300</v>
      </c>
      <c r="I56" s="396">
        <v>37.3248</v>
      </c>
      <c r="J56" s="382"/>
      <c r="M56" s="382"/>
      <c r="P56"/>
      <c r="Q56" s="382"/>
      <c r="V56" s="382"/>
      <c r="W56"/>
      <c r="X56"/>
      <c r="Y56"/>
      <c r="Z56"/>
      <c r="AG56" s="382"/>
    </row>
    <row r="57" ht="18.95" customHeight="1" spans="1:33">
      <c r="A57" s="379" t="s">
        <v>51</v>
      </c>
      <c r="B57" s="379">
        <v>588</v>
      </c>
      <c r="C57" s="379">
        <v>212</v>
      </c>
      <c r="D57" s="379" t="s">
        <v>20</v>
      </c>
      <c r="E57" s="385">
        <v>11.4688224</v>
      </c>
      <c r="F57" s="382"/>
      <c r="G57" s="386"/>
      <c r="H57" s="387">
        <v>440</v>
      </c>
      <c r="I57" s="396">
        <v>36.8467968</v>
      </c>
      <c r="J57" s="382"/>
      <c r="K57" s="382"/>
      <c r="L57" s="382"/>
      <c r="M57" s="382"/>
      <c r="P57"/>
      <c r="Q57" s="382"/>
      <c r="V57" s="382"/>
      <c r="W57"/>
      <c r="X57"/>
      <c r="Y57"/>
      <c r="Z57"/>
      <c r="AG57" s="382"/>
    </row>
    <row r="58" ht="18.95" customHeight="1" spans="1:33">
      <c r="A58" s="386"/>
      <c r="B58" s="386"/>
      <c r="C58" s="379">
        <v>222</v>
      </c>
      <c r="D58" s="379" t="s">
        <v>56</v>
      </c>
      <c r="E58" s="385">
        <v>10.922688</v>
      </c>
      <c r="F58" s="382"/>
      <c r="G58" s="386"/>
      <c r="H58" s="387">
        <v>598</v>
      </c>
      <c r="I58" s="396">
        <v>88.40832</v>
      </c>
      <c r="J58" s="382"/>
      <c r="M58" s="382"/>
      <c r="P58"/>
      <c r="Q58" s="382"/>
      <c r="V58" s="382"/>
      <c r="W58"/>
      <c r="X58"/>
      <c r="Y58"/>
      <c r="Z58"/>
      <c r="AG58" s="382"/>
    </row>
    <row r="59" ht="18.95" customHeight="1" spans="1:33">
      <c r="A59" s="386"/>
      <c r="B59" s="379">
        <v>294</v>
      </c>
      <c r="C59" s="379">
        <v>222</v>
      </c>
      <c r="D59" s="379" t="s">
        <v>56</v>
      </c>
      <c r="E59" s="385">
        <v>2.4576048</v>
      </c>
      <c r="F59" s="382"/>
      <c r="G59" s="379" t="s">
        <v>69</v>
      </c>
      <c r="H59" s="379">
        <v>440</v>
      </c>
      <c r="I59" s="385">
        <v>89.3376</v>
      </c>
      <c r="J59" s="382"/>
      <c r="M59" s="382"/>
      <c r="P59"/>
      <c r="Q59" s="382"/>
      <c r="V59" s="382"/>
      <c r="W59"/>
      <c r="X59"/>
      <c r="Y59"/>
      <c r="Z59"/>
      <c r="AG59" s="382"/>
    </row>
    <row r="60" ht="18.95" customHeight="1" spans="1:33">
      <c r="A60" s="379" t="s">
        <v>52</v>
      </c>
      <c r="B60" s="379">
        <v>506</v>
      </c>
      <c r="C60" s="379">
        <v>207</v>
      </c>
      <c r="D60" s="379" t="s">
        <v>32</v>
      </c>
      <c r="E60" s="385">
        <v>33.3425664</v>
      </c>
      <c r="F60" s="382"/>
      <c r="G60" s="379" t="s">
        <v>70</v>
      </c>
      <c r="H60" s="379">
        <v>588</v>
      </c>
      <c r="I60" s="385">
        <v>87.63552</v>
      </c>
      <c r="J60" s="382"/>
      <c r="M60" s="382"/>
      <c r="P60"/>
      <c r="Q60" s="382"/>
      <c r="V60" s="382"/>
      <c r="W60"/>
      <c r="X60"/>
      <c r="Y60"/>
      <c r="Z60"/>
      <c r="AG60" s="382"/>
    </row>
    <row r="61" ht="18.95" customHeight="1" spans="1:33">
      <c r="A61" s="386"/>
      <c r="B61" s="379">
        <v>588</v>
      </c>
      <c r="C61" s="379">
        <v>216</v>
      </c>
      <c r="D61" s="379" t="s">
        <v>46</v>
      </c>
      <c r="E61" s="385">
        <v>43.577856</v>
      </c>
      <c r="F61" s="382"/>
      <c r="G61" s="379" t="s">
        <v>71</v>
      </c>
      <c r="H61" s="379">
        <v>476</v>
      </c>
      <c r="I61" s="385">
        <v>306.87971328</v>
      </c>
      <c r="J61" s="382"/>
      <c r="M61" s="382"/>
      <c r="P61"/>
      <c r="Q61" s="382"/>
      <c r="V61" s="382"/>
      <c r="W61"/>
      <c r="X61"/>
      <c r="Y61"/>
      <c r="Z61"/>
      <c r="AG61" s="382"/>
    </row>
    <row r="62" ht="18.95" customHeight="1" spans="1:33">
      <c r="A62" s="379" t="s">
        <v>57</v>
      </c>
      <c r="B62" s="379">
        <v>294</v>
      </c>
      <c r="C62" s="379">
        <v>212</v>
      </c>
      <c r="D62" s="379" t="s">
        <v>20</v>
      </c>
      <c r="E62" s="385">
        <v>35.625744</v>
      </c>
      <c r="F62" s="382"/>
      <c r="G62" s="388" t="s">
        <v>72</v>
      </c>
      <c r="H62" s="389"/>
      <c r="I62" s="398">
        <v>4875.71208192</v>
      </c>
      <c r="J62" s="382"/>
      <c r="M62" s="382"/>
      <c r="P62"/>
      <c r="Q62" s="382"/>
      <c r="V62" s="382"/>
      <c r="W62"/>
      <c r="X62"/>
      <c r="Y62"/>
      <c r="Z62"/>
      <c r="AG62" s="382"/>
    </row>
    <row r="63" ht="18.95" customHeight="1" spans="1:33">
      <c r="A63" s="379" t="s">
        <v>59</v>
      </c>
      <c r="B63" s="379">
        <v>294</v>
      </c>
      <c r="C63" s="379">
        <v>222</v>
      </c>
      <c r="D63" s="379" t="s">
        <v>56</v>
      </c>
      <c r="E63" s="385">
        <v>55.88352</v>
      </c>
      <c r="F63" s="382"/>
      <c r="I63"/>
      <c r="J63" s="382"/>
      <c r="M63" s="382"/>
      <c r="P63"/>
      <c r="Q63" s="382"/>
      <c r="V63" s="382"/>
      <c r="W63"/>
      <c r="X63"/>
      <c r="Y63"/>
      <c r="Z63"/>
      <c r="AG63" s="382"/>
    </row>
    <row r="64" ht="18.95" customHeight="1" spans="1:33">
      <c r="A64" s="379" t="s">
        <v>61</v>
      </c>
      <c r="B64" s="379">
        <v>160</v>
      </c>
      <c r="C64" s="379">
        <v>199</v>
      </c>
      <c r="D64" s="379" t="s">
        <v>25</v>
      </c>
      <c r="E64" s="385">
        <v>0</v>
      </c>
      <c r="F64" s="382"/>
      <c r="I64"/>
      <c r="J64" s="382"/>
      <c r="M64" s="382"/>
      <c r="P64"/>
      <c r="Q64" s="382"/>
      <c r="V64" s="382"/>
      <c r="W64"/>
      <c r="X64"/>
      <c r="Y64"/>
      <c r="Z64"/>
      <c r="AG64" s="382"/>
    </row>
    <row r="65" ht="18.95" customHeight="1" spans="1:33">
      <c r="A65" s="379" t="s">
        <v>62</v>
      </c>
      <c r="B65" s="379">
        <v>476</v>
      </c>
      <c r="C65" s="379">
        <v>186</v>
      </c>
      <c r="D65" s="379" t="s">
        <v>18</v>
      </c>
      <c r="E65" s="385">
        <v>117.89568</v>
      </c>
      <c r="F65" s="382"/>
      <c r="I65"/>
      <c r="J65" s="382"/>
      <c r="M65" s="382"/>
      <c r="P65"/>
      <c r="Q65" s="382"/>
      <c r="V65" s="382"/>
      <c r="W65"/>
      <c r="X65"/>
      <c r="Y65"/>
      <c r="Z65"/>
      <c r="AG65" s="382"/>
    </row>
    <row r="66" ht="18.95" customHeight="1" spans="1:33">
      <c r="A66" s="386"/>
      <c r="B66" s="386"/>
      <c r="C66" s="379">
        <v>196</v>
      </c>
      <c r="D66" s="379" t="s">
        <v>22</v>
      </c>
      <c r="E66" s="385">
        <v>121.55136</v>
      </c>
      <c r="F66" s="382"/>
      <c r="I66"/>
      <c r="J66" s="382"/>
      <c r="M66" s="382"/>
      <c r="P66"/>
      <c r="Q66" s="382"/>
      <c r="V66" s="382"/>
      <c r="W66"/>
      <c r="X66"/>
      <c r="Y66"/>
      <c r="Z66"/>
      <c r="AG66" s="382"/>
    </row>
    <row r="67" ht="18.95" customHeight="1" spans="1:33">
      <c r="A67" s="386"/>
      <c r="B67" s="386"/>
      <c r="C67" s="379">
        <v>206</v>
      </c>
      <c r="D67" s="379" t="s">
        <v>28</v>
      </c>
      <c r="E67" s="385">
        <v>106.35744</v>
      </c>
      <c r="F67" s="382"/>
      <c r="I67"/>
      <c r="J67" s="382"/>
      <c r="M67" s="382"/>
      <c r="P67"/>
      <c r="Q67" s="382"/>
      <c r="V67" s="382"/>
      <c r="W67"/>
      <c r="X67"/>
      <c r="Y67"/>
      <c r="Z67"/>
      <c r="AG67" s="382"/>
    </row>
    <row r="68" ht="18.95" customHeight="1" spans="1:33">
      <c r="A68" s="386"/>
      <c r="B68" s="386"/>
      <c r="C68" s="379">
        <v>230</v>
      </c>
      <c r="D68" s="379" t="s">
        <v>68</v>
      </c>
      <c r="E68" s="385">
        <v>121.55136</v>
      </c>
      <c r="F68" s="382"/>
      <c r="I68"/>
      <c r="J68" s="382"/>
      <c r="M68" s="382"/>
      <c r="P68"/>
      <c r="Q68" s="382"/>
      <c r="V68" s="382"/>
      <c r="W68"/>
      <c r="X68"/>
      <c r="Y68"/>
      <c r="Z68"/>
      <c r="AG68" s="382"/>
    </row>
    <row r="69" ht="18.95" customHeight="1" spans="1:33">
      <c r="A69" s="379" t="s">
        <v>63</v>
      </c>
      <c r="B69" s="379">
        <v>160</v>
      </c>
      <c r="C69" s="379">
        <v>199</v>
      </c>
      <c r="D69" s="379" t="s">
        <v>25</v>
      </c>
      <c r="E69" s="385">
        <v>0</v>
      </c>
      <c r="F69" s="382"/>
      <c r="I69"/>
      <c r="J69" s="382"/>
      <c r="M69" s="382"/>
      <c r="P69"/>
      <c r="Q69" s="382"/>
      <c r="V69" s="382"/>
      <c r="W69"/>
      <c r="X69"/>
      <c r="Y69"/>
      <c r="Z69"/>
      <c r="AG69" s="382"/>
    </row>
    <row r="70" ht="18.95" customHeight="1" spans="1:33">
      <c r="A70" s="379" t="s">
        <v>65</v>
      </c>
      <c r="B70" s="379">
        <v>160</v>
      </c>
      <c r="C70" s="379">
        <v>199</v>
      </c>
      <c r="D70" s="379" t="s">
        <v>25</v>
      </c>
      <c r="E70" s="385">
        <v>0</v>
      </c>
      <c r="F70" s="382"/>
      <c r="I70"/>
      <c r="J70" s="382"/>
      <c r="M70" s="382"/>
      <c r="P70"/>
      <c r="Q70" s="382"/>
      <c r="V70" s="382"/>
      <c r="W70"/>
      <c r="X70"/>
      <c r="Y70"/>
      <c r="Z70"/>
      <c r="AG70" s="382"/>
    </row>
    <row r="71" ht="18.95" customHeight="1" spans="1:33">
      <c r="A71" s="379" t="s">
        <v>66</v>
      </c>
      <c r="B71" s="379">
        <v>253</v>
      </c>
      <c r="C71" s="379">
        <v>207</v>
      </c>
      <c r="D71" s="379" t="s">
        <v>32</v>
      </c>
      <c r="E71" s="385">
        <v>74.1464064</v>
      </c>
      <c r="F71" s="382"/>
      <c r="I71"/>
      <c r="J71" s="382"/>
      <c r="M71" s="382"/>
      <c r="P71"/>
      <c r="Q71" s="382"/>
      <c r="V71" s="382"/>
      <c r="W71"/>
      <c r="X71"/>
      <c r="Y71"/>
      <c r="Z71"/>
      <c r="AG71" s="382"/>
    </row>
    <row r="72" ht="18.95" customHeight="1" spans="1:33">
      <c r="A72" s="386"/>
      <c r="B72" s="379">
        <v>275</v>
      </c>
      <c r="C72" s="379">
        <v>232</v>
      </c>
      <c r="D72" s="379" t="s">
        <v>54</v>
      </c>
      <c r="E72" s="385">
        <v>42.768</v>
      </c>
      <c r="F72" s="382"/>
      <c r="I72"/>
      <c r="J72" s="382"/>
      <c r="M72" s="382"/>
      <c r="P72"/>
      <c r="Q72" s="382"/>
      <c r="V72" s="382"/>
      <c r="W72"/>
      <c r="X72"/>
      <c r="Y72"/>
      <c r="Z72"/>
      <c r="AG72" s="382"/>
    </row>
    <row r="73" ht="18.95" customHeight="1" spans="1:33">
      <c r="A73" s="379" t="s">
        <v>67</v>
      </c>
      <c r="B73" s="379">
        <v>476</v>
      </c>
      <c r="C73" s="379">
        <v>226</v>
      </c>
      <c r="D73" s="379" t="s">
        <v>16</v>
      </c>
      <c r="E73" s="385">
        <v>85.93041408</v>
      </c>
      <c r="F73" s="382"/>
      <c r="I73"/>
      <c r="J73" s="382"/>
      <c r="M73" s="382"/>
      <c r="P73"/>
      <c r="Q73" s="382"/>
      <c r="V73" s="382"/>
      <c r="W73"/>
      <c r="X73"/>
      <c r="Y73"/>
      <c r="Z73"/>
      <c r="AG73" s="382"/>
    </row>
    <row r="74" ht="18.95" customHeight="1" spans="1:33">
      <c r="A74" s="386"/>
      <c r="B74" s="386"/>
      <c r="C74" s="379">
        <v>227</v>
      </c>
      <c r="D74" s="379" t="s">
        <v>38</v>
      </c>
      <c r="E74" s="385">
        <v>85.542912</v>
      </c>
      <c r="F74" s="382"/>
      <c r="I74"/>
      <c r="J74" s="382"/>
      <c r="M74" s="382"/>
      <c r="P74"/>
      <c r="Q74" s="382"/>
      <c r="V74" s="382"/>
      <c r="W74"/>
      <c r="X74"/>
      <c r="Y74"/>
      <c r="Z74"/>
      <c r="AG74" s="382"/>
    </row>
    <row r="75" ht="18.95" customHeight="1" spans="1:33">
      <c r="A75" s="386"/>
      <c r="B75" s="386"/>
      <c r="C75" s="379">
        <v>229</v>
      </c>
      <c r="D75" s="379" t="s">
        <v>34</v>
      </c>
      <c r="E75" s="385">
        <v>77.9390976</v>
      </c>
      <c r="F75" s="382"/>
      <c r="I75"/>
      <c r="J75" s="382"/>
      <c r="M75" s="382"/>
      <c r="P75"/>
      <c r="Q75" s="382"/>
      <c r="V75" s="382"/>
      <c r="W75"/>
      <c r="X75"/>
      <c r="Y75"/>
      <c r="Z75"/>
      <c r="AG75" s="382"/>
    </row>
    <row r="76" ht="18.95" customHeight="1" spans="1:33">
      <c r="A76" s="386"/>
      <c r="B76" s="386"/>
      <c r="C76" s="379">
        <v>233</v>
      </c>
      <c r="D76" s="379" t="s">
        <v>27</v>
      </c>
      <c r="E76" s="385">
        <v>51.9837696</v>
      </c>
      <c r="F76" s="382"/>
      <c r="I76"/>
      <c r="J76" s="382"/>
      <c r="M76" s="382"/>
      <c r="P76"/>
      <c r="Q76" s="382"/>
      <c r="V76" s="382"/>
      <c r="W76"/>
      <c r="X76"/>
      <c r="Y76"/>
      <c r="Z76"/>
      <c r="AG76" s="382"/>
    </row>
    <row r="77" ht="18.95" customHeight="1" spans="1:33">
      <c r="A77" s="386"/>
      <c r="B77" s="386"/>
      <c r="C77" s="379">
        <v>234</v>
      </c>
      <c r="D77" s="379" t="s">
        <v>17</v>
      </c>
      <c r="E77" s="385">
        <v>54.9448704</v>
      </c>
      <c r="F77" s="382"/>
      <c r="I77"/>
      <c r="J77" s="382"/>
      <c r="M77" s="382"/>
      <c r="P77"/>
      <c r="Q77" s="382"/>
      <c r="V77" s="382"/>
      <c r="W77"/>
      <c r="X77"/>
      <c r="Y77"/>
      <c r="Z77"/>
      <c r="AG77" s="382"/>
    </row>
    <row r="78" ht="18.95" customHeight="1" spans="1:33">
      <c r="A78" s="386"/>
      <c r="B78" s="386"/>
      <c r="C78" s="379">
        <v>235</v>
      </c>
      <c r="D78" s="379" t="s">
        <v>9</v>
      </c>
      <c r="E78" s="385">
        <v>65.62676736</v>
      </c>
      <c r="F78" s="382"/>
      <c r="I78"/>
      <c r="J78" s="382"/>
      <c r="M78" s="382"/>
      <c r="P78"/>
      <c r="Q78" s="382"/>
      <c r="V78" s="382"/>
      <c r="W78"/>
      <c r="X78"/>
      <c r="Y78"/>
      <c r="Z78"/>
      <c r="AG78" s="382"/>
    </row>
    <row r="79" ht="18.95" customHeight="1" spans="1:33">
      <c r="A79" s="386"/>
      <c r="B79" s="386"/>
      <c r="C79" s="379">
        <v>236</v>
      </c>
      <c r="D79" s="379" t="s">
        <v>11</v>
      </c>
      <c r="E79" s="385">
        <v>87.4438656</v>
      </c>
      <c r="F79" s="382"/>
      <c r="I79"/>
      <c r="J79" s="382"/>
      <c r="M79" s="382"/>
      <c r="N79" s="410"/>
      <c r="O79" s="411"/>
      <c r="P79" s="412"/>
      <c r="Q79" s="382"/>
      <c r="V79" s="382"/>
      <c r="W79"/>
      <c r="X79"/>
      <c r="Y79"/>
      <c r="Z79"/>
      <c r="AG79" s="382"/>
    </row>
    <row r="80" ht="18.95" customHeight="1" spans="1:33">
      <c r="A80" s="386"/>
      <c r="B80" s="379">
        <v>550</v>
      </c>
      <c r="C80" s="379">
        <v>213</v>
      </c>
      <c r="D80" s="379" t="s">
        <v>23</v>
      </c>
      <c r="E80" s="385">
        <v>43.59168</v>
      </c>
      <c r="F80" s="382"/>
      <c r="I80"/>
      <c r="J80" s="382"/>
      <c r="M80" s="382"/>
      <c r="N80" s="410"/>
      <c r="O80" s="411"/>
      <c r="P80" s="412"/>
      <c r="Q80" s="382"/>
      <c r="V80" s="382"/>
      <c r="W80"/>
      <c r="X80"/>
      <c r="Y80"/>
      <c r="Z80"/>
      <c r="AG80" s="382"/>
    </row>
    <row r="81" ht="18.95" customHeight="1" spans="1:33">
      <c r="A81" s="386"/>
      <c r="B81" s="386"/>
      <c r="C81" s="379">
        <v>218</v>
      </c>
      <c r="D81" s="379" t="s">
        <v>49</v>
      </c>
      <c r="E81" s="385">
        <v>39.53664</v>
      </c>
      <c r="F81" s="382"/>
      <c r="I81"/>
      <c r="J81" s="382"/>
      <c r="M81" s="382"/>
      <c r="N81" s="413"/>
      <c r="O81" s="411"/>
      <c r="P81" s="412"/>
      <c r="Q81" s="382"/>
      <c r="V81" s="382"/>
      <c r="W81"/>
      <c r="X81"/>
      <c r="Y81"/>
      <c r="Z81"/>
      <c r="AG81" s="382"/>
    </row>
    <row r="82" spans="1:33">
      <c r="A82" s="386"/>
      <c r="B82" s="386"/>
      <c r="C82" s="379">
        <v>232</v>
      </c>
      <c r="D82" s="379" t="s">
        <v>54</v>
      </c>
      <c r="E82" s="385">
        <v>45.23904</v>
      </c>
      <c r="F82" s="382"/>
      <c r="I82"/>
      <c r="J82" s="382"/>
      <c r="M82" s="382"/>
      <c r="N82" s="413"/>
      <c r="O82" s="411"/>
      <c r="P82" s="412"/>
      <c r="Q82" s="382"/>
      <c r="V82" s="382"/>
      <c r="W82"/>
      <c r="X82"/>
      <c r="Y82"/>
      <c r="Z82"/>
      <c r="AG82" s="382"/>
    </row>
    <row r="83" spans="1:33">
      <c r="A83" s="386"/>
      <c r="B83" s="379">
        <v>588</v>
      </c>
      <c r="C83" s="379">
        <v>212</v>
      </c>
      <c r="D83" s="379" t="s">
        <v>20</v>
      </c>
      <c r="E83" s="385">
        <v>39.8297088</v>
      </c>
      <c r="F83" s="382"/>
      <c r="I83"/>
      <c r="J83" s="382"/>
      <c r="M83" s="382"/>
      <c r="N83" s="410"/>
      <c r="O83" s="411"/>
      <c r="P83" s="412"/>
      <c r="Q83" s="382"/>
      <c r="V83" s="382"/>
      <c r="W83" s="353"/>
      <c r="X83" s="353"/>
      <c r="Y83" s="353"/>
      <c r="Z83" s="353"/>
      <c r="AG83" s="382"/>
    </row>
    <row r="84" spans="1:33">
      <c r="A84" s="386"/>
      <c r="B84" s="386"/>
      <c r="C84" s="379">
        <v>214</v>
      </c>
      <c r="D84" s="379" t="s">
        <v>44</v>
      </c>
      <c r="E84" s="385">
        <v>48.771072</v>
      </c>
      <c r="F84" s="382"/>
      <c r="I84"/>
      <c r="J84" s="382"/>
      <c r="M84" s="382"/>
      <c r="N84" s="410"/>
      <c r="O84" s="411"/>
      <c r="P84" s="412"/>
      <c r="Q84" s="382"/>
      <c r="V84" s="382"/>
      <c r="W84" s="353"/>
      <c r="X84" s="353"/>
      <c r="Y84" s="353"/>
      <c r="Z84" s="353"/>
      <c r="AG84" s="382"/>
    </row>
    <row r="85" spans="1:33">
      <c r="A85" s="386"/>
      <c r="B85" s="386"/>
      <c r="C85" s="379">
        <v>217</v>
      </c>
      <c r="D85" s="379" t="s">
        <v>36</v>
      </c>
      <c r="E85" s="385">
        <v>59.3381376</v>
      </c>
      <c r="F85" s="382"/>
      <c r="I85"/>
      <c r="J85" s="382"/>
      <c r="M85" s="382"/>
      <c r="N85" s="410"/>
      <c r="O85" s="411"/>
      <c r="P85" s="412"/>
      <c r="Q85" s="382"/>
      <c r="V85" s="382"/>
      <c r="W85" s="353"/>
      <c r="X85" s="353"/>
      <c r="Y85" s="353"/>
      <c r="Z85" s="353"/>
      <c r="AG85" s="382"/>
    </row>
    <row r="86" spans="1:33">
      <c r="A86" s="386"/>
      <c r="B86" s="386"/>
      <c r="C86" s="379">
        <v>219</v>
      </c>
      <c r="D86" s="379" t="s">
        <v>36</v>
      </c>
      <c r="E86" s="385">
        <v>46.9760256</v>
      </c>
      <c r="F86" s="382"/>
      <c r="I86"/>
      <c r="J86" s="382"/>
      <c r="M86" s="382"/>
      <c r="N86" s="410"/>
      <c r="O86" s="411"/>
      <c r="P86" s="412"/>
      <c r="Q86" s="382"/>
      <c r="V86" s="382"/>
      <c r="W86" s="353"/>
      <c r="X86" s="353"/>
      <c r="Y86" s="353"/>
      <c r="Z86" s="353"/>
      <c r="AG86" s="382"/>
    </row>
    <row r="87" spans="1:33">
      <c r="A87" s="386"/>
      <c r="B87" s="386"/>
      <c r="C87" s="379">
        <v>222</v>
      </c>
      <c r="D87" s="379" t="s">
        <v>56</v>
      </c>
      <c r="E87" s="385">
        <v>58.1188608</v>
      </c>
      <c r="F87" s="382"/>
      <c r="I87"/>
      <c r="J87" s="382"/>
      <c r="M87" s="382"/>
      <c r="N87" s="410"/>
      <c r="O87" s="411"/>
      <c r="P87" s="412"/>
      <c r="Q87" s="382"/>
      <c r="V87" s="382"/>
      <c r="W87" s="353"/>
      <c r="X87" s="353"/>
      <c r="Y87" s="353"/>
      <c r="Z87" s="353"/>
      <c r="AG87" s="382"/>
    </row>
    <row r="88" spans="1:33">
      <c r="A88" s="386"/>
      <c r="B88" s="379">
        <v>300</v>
      </c>
      <c r="C88" s="379">
        <v>220</v>
      </c>
      <c r="D88" s="379" t="s">
        <v>53</v>
      </c>
      <c r="E88" s="385">
        <v>37.3248</v>
      </c>
      <c r="F88" s="382"/>
      <c r="I88"/>
      <c r="J88" s="382"/>
      <c r="M88" s="382"/>
      <c r="N88" s="410"/>
      <c r="O88" s="411"/>
      <c r="P88" s="412"/>
      <c r="Q88" s="382"/>
      <c r="V88" s="382"/>
      <c r="W88" s="353"/>
      <c r="X88" s="353"/>
      <c r="Y88" s="353"/>
      <c r="Z88" s="353"/>
      <c r="AG88" s="382"/>
    </row>
    <row r="89" spans="1:33">
      <c r="A89" s="386"/>
      <c r="B89" s="379">
        <v>440</v>
      </c>
      <c r="C89" s="379">
        <v>209</v>
      </c>
      <c r="D89" s="379" t="s">
        <v>29</v>
      </c>
      <c r="E89" s="385">
        <v>36.8467968</v>
      </c>
      <c r="F89" s="382"/>
      <c r="I89"/>
      <c r="J89" s="382"/>
      <c r="M89" s="382"/>
      <c r="N89" s="410"/>
      <c r="O89" s="411"/>
      <c r="P89" s="412"/>
      <c r="Q89" s="382"/>
      <c r="V89" s="382"/>
      <c r="W89" s="353"/>
      <c r="X89" s="353"/>
      <c r="Y89" s="353"/>
      <c r="Z89" s="353"/>
      <c r="AG89" s="382"/>
    </row>
    <row r="90" spans="1:33">
      <c r="A90" s="386"/>
      <c r="B90" s="379">
        <v>598</v>
      </c>
      <c r="C90" s="379">
        <v>211</v>
      </c>
      <c r="D90" s="379" t="s">
        <v>40</v>
      </c>
      <c r="E90" s="385">
        <v>36.74112</v>
      </c>
      <c r="F90" s="382"/>
      <c r="I90"/>
      <c r="J90" s="382"/>
      <c r="M90" s="382"/>
      <c r="N90" s="410"/>
      <c r="O90" s="411"/>
      <c r="P90" s="412"/>
      <c r="Q90" s="382"/>
      <c r="V90" s="382"/>
      <c r="W90" s="353"/>
      <c r="X90" s="353"/>
      <c r="Y90" s="353"/>
      <c r="Z90" s="353"/>
      <c r="AG90" s="382"/>
    </row>
    <row r="91" spans="1:33">
      <c r="A91" s="386"/>
      <c r="B91" s="386"/>
      <c r="C91" s="379">
        <v>221</v>
      </c>
      <c r="D91" s="379" t="s">
        <v>24</v>
      </c>
      <c r="E91" s="385">
        <v>51.6672</v>
      </c>
      <c r="F91" s="382"/>
      <c r="I91"/>
      <c r="J91" s="382"/>
      <c r="M91" s="382"/>
      <c r="N91" s="410"/>
      <c r="O91" s="411"/>
      <c r="P91" s="412"/>
      <c r="Q91" s="382"/>
      <c r="V91" s="382"/>
      <c r="W91" s="353"/>
      <c r="X91" s="353"/>
      <c r="Y91" s="353"/>
      <c r="Z91" s="353"/>
      <c r="AG91" s="382"/>
    </row>
    <row r="92" spans="1:33">
      <c r="A92" s="379" t="s">
        <v>69</v>
      </c>
      <c r="B92" s="379">
        <v>440</v>
      </c>
      <c r="C92" s="379">
        <v>209</v>
      </c>
      <c r="D92" s="379" t="s">
        <v>29</v>
      </c>
      <c r="E92" s="385">
        <v>89.3376</v>
      </c>
      <c r="F92" s="382"/>
      <c r="I92"/>
      <c r="J92" s="382"/>
      <c r="M92" s="382"/>
      <c r="N92" s="410"/>
      <c r="O92" s="411"/>
      <c r="P92" s="412"/>
      <c r="Q92" s="382"/>
      <c r="V92" s="382"/>
      <c r="W92" s="353"/>
      <c r="X92" s="353"/>
      <c r="Y92" s="353"/>
      <c r="Z92" s="353"/>
      <c r="AG92" s="382"/>
    </row>
    <row r="93" spans="1:33">
      <c r="A93" s="379" t="s">
        <v>70</v>
      </c>
      <c r="B93" s="379">
        <v>588</v>
      </c>
      <c r="C93" s="379">
        <v>222</v>
      </c>
      <c r="D93" s="379" t="s">
        <v>56</v>
      </c>
      <c r="E93" s="385">
        <v>87.63552</v>
      </c>
      <c r="F93" s="382"/>
      <c r="I93"/>
      <c r="J93" s="382"/>
      <c r="M93" s="382"/>
      <c r="N93" s="410"/>
      <c r="O93" s="411"/>
      <c r="P93" s="412"/>
      <c r="Q93" s="382"/>
      <c r="V93" s="382"/>
      <c r="W93" s="353"/>
      <c r="X93" s="353"/>
      <c r="Y93" s="353"/>
      <c r="Z93" s="353"/>
      <c r="AG93" s="382"/>
    </row>
    <row r="94" spans="1:33">
      <c r="A94" s="379" t="s">
        <v>71</v>
      </c>
      <c r="B94" s="379">
        <v>476</v>
      </c>
      <c r="C94" s="379">
        <v>224</v>
      </c>
      <c r="D94" s="379" t="s">
        <v>58</v>
      </c>
      <c r="E94" s="385">
        <v>82.2162432</v>
      </c>
      <c r="F94" s="382"/>
      <c r="I94"/>
      <c r="J94" s="382"/>
      <c r="M94" s="382"/>
      <c r="N94" s="410"/>
      <c r="O94" s="411"/>
      <c r="P94" s="412"/>
      <c r="Q94" s="382"/>
      <c r="V94" s="382"/>
      <c r="W94" s="353"/>
      <c r="X94" s="353"/>
      <c r="Y94" s="353"/>
      <c r="Z94" s="353"/>
      <c r="AG94" s="382"/>
    </row>
    <row r="95" spans="1:33">
      <c r="A95" s="386"/>
      <c r="B95" s="386"/>
      <c r="C95" s="379">
        <v>225</v>
      </c>
      <c r="D95" s="379" t="s">
        <v>60</v>
      </c>
      <c r="E95" s="385">
        <v>76.038144</v>
      </c>
      <c r="F95" s="382"/>
      <c r="I95"/>
      <c r="J95" s="382"/>
      <c r="M95" s="382"/>
      <c r="N95" s="410"/>
      <c r="O95" s="411"/>
      <c r="P95" s="412"/>
      <c r="Q95" s="382"/>
      <c r="V95" s="382"/>
      <c r="W95" s="353"/>
      <c r="X95" s="353"/>
      <c r="Y95" s="353"/>
      <c r="Z95" s="353"/>
      <c r="AG95" s="382"/>
    </row>
    <row r="96" spans="1:33">
      <c r="A96" s="386"/>
      <c r="B96" s="386"/>
      <c r="C96" s="379">
        <v>228</v>
      </c>
      <c r="D96" s="379" t="s">
        <v>64</v>
      </c>
      <c r="E96" s="385">
        <v>90.71935488</v>
      </c>
      <c r="F96" s="382"/>
      <c r="I96"/>
      <c r="J96" s="382"/>
      <c r="M96" s="382"/>
      <c r="N96" s="410"/>
      <c r="O96" s="411"/>
      <c r="P96" s="412"/>
      <c r="Q96" s="382"/>
      <c r="V96" s="382"/>
      <c r="W96" s="353"/>
      <c r="X96" s="353"/>
      <c r="Y96" s="353"/>
      <c r="Z96" s="353"/>
      <c r="AG96" s="382"/>
    </row>
    <row r="97" spans="1:33">
      <c r="A97" s="386"/>
      <c r="B97" s="386"/>
      <c r="C97" s="379">
        <v>231</v>
      </c>
      <c r="D97" s="379" t="s">
        <v>21</v>
      </c>
      <c r="E97" s="385">
        <v>57.9059712</v>
      </c>
      <c r="F97" s="382"/>
      <c r="G97" s="382"/>
      <c r="H97" s="382"/>
      <c r="I97" s="382"/>
      <c r="J97" s="382"/>
      <c r="M97" s="382"/>
      <c r="N97" s="410"/>
      <c r="O97" s="411"/>
      <c r="P97" s="412"/>
      <c r="Q97" s="382"/>
      <c r="V97" s="382"/>
      <c r="W97" s="353"/>
      <c r="X97" s="353"/>
      <c r="Y97" s="353"/>
      <c r="Z97" s="353"/>
      <c r="AG97" s="382"/>
    </row>
    <row r="98" spans="1:33">
      <c r="A98" s="388" t="s">
        <v>72</v>
      </c>
      <c r="B98" s="388"/>
      <c r="C98" s="388"/>
      <c r="D98" s="389"/>
      <c r="E98" s="398">
        <v>5000.11944192</v>
      </c>
      <c r="F98" s="382"/>
      <c r="I98"/>
      <c r="J98" s="382"/>
      <c r="M98" s="382"/>
      <c r="N98" s="410"/>
      <c r="O98" s="411"/>
      <c r="P98" s="412"/>
      <c r="Q98" s="382"/>
      <c r="V98" s="382"/>
      <c r="W98" s="353"/>
      <c r="X98" s="353"/>
      <c r="Y98" s="353"/>
      <c r="Z98" s="353"/>
      <c r="AG98" s="382"/>
    </row>
    <row r="99" spans="5:33">
      <c r="E99"/>
      <c r="F99" s="382"/>
      <c r="I99"/>
      <c r="J99" s="382"/>
      <c r="M99" s="382"/>
      <c r="N99" s="410"/>
      <c r="O99" s="411"/>
      <c r="P99" s="412"/>
      <c r="Q99" s="382"/>
      <c r="V99" s="382"/>
      <c r="W99" s="353"/>
      <c r="X99" s="353"/>
      <c r="Y99" s="353"/>
      <c r="Z99" s="353"/>
      <c r="AG99" s="382"/>
    </row>
    <row r="100" spans="5:33">
      <c r="E100"/>
      <c r="F100" s="382"/>
      <c r="I100"/>
      <c r="J100" s="382"/>
      <c r="M100" s="382"/>
      <c r="N100" s="410"/>
      <c r="O100" s="411"/>
      <c r="P100" s="412"/>
      <c r="Q100" s="382"/>
      <c r="V100" s="382"/>
      <c r="W100" s="353"/>
      <c r="X100" s="353"/>
      <c r="Y100" s="353"/>
      <c r="Z100" s="353"/>
      <c r="AG100" s="382"/>
    </row>
    <row r="101" spans="5:33">
      <c r="E101"/>
      <c r="F101" s="382"/>
      <c r="I101"/>
      <c r="J101" s="382"/>
      <c r="M101" s="382"/>
      <c r="N101" s="410"/>
      <c r="O101" s="411"/>
      <c r="P101" s="412"/>
      <c r="Q101" s="382"/>
      <c r="V101" s="382"/>
      <c r="W101" s="353"/>
      <c r="X101" s="353"/>
      <c r="Y101" s="353"/>
      <c r="Z101" s="353"/>
      <c r="AG101" s="382"/>
    </row>
    <row r="102" spans="5:33">
      <c r="E102"/>
      <c r="F102" s="382"/>
      <c r="G102" s="382"/>
      <c r="H102" s="382"/>
      <c r="I102" s="382"/>
      <c r="J102" s="382"/>
      <c r="M102" s="382"/>
      <c r="N102" s="410"/>
      <c r="O102" s="411"/>
      <c r="P102" s="412"/>
      <c r="Q102" s="382"/>
      <c r="V102" s="382"/>
      <c r="W102" s="353"/>
      <c r="X102" s="353"/>
      <c r="Y102" s="353"/>
      <c r="Z102" s="353"/>
      <c r="AG102" s="382"/>
    </row>
    <row r="103" spans="5:33">
      <c r="E103"/>
      <c r="F103" s="382"/>
      <c r="I103"/>
      <c r="J103" s="382"/>
      <c r="M103" s="382"/>
      <c r="N103" s="410"/>
      <c r="O103" s="411"/>
      <c r="P103" s="412"/>
      <c r="Q103" s="382"/>
      <c r="V103" s="382"/>
      <c r="W103" s="353"/>
      <c r="X103" s="353"/>
      <c r="Y103" s="353"/>
      <c r="Z103" s="353"/>
      <c r="AG103" s="382"/>
    </row>
    <row r="104" spans="5:33">
      <c r="E104"/>
      <c r="F104" s="382"/>
      <c r="I104"/>
      <c r="J104" s="382"/>
      <c r="M104" s="382"/>
      <c r="N104" s="410"/>
      <c r="O104" s="411"/>
      <c r="P104" s="412"/>
      <c r="Q104" s="382"/>
      <c r="V104" s="382"/>
      <c r="W104" s="353"/>
      <c r="X104" s="353"/>
      <c r="Y104" s="353"/>
      <c r="Z104" s="353"/>
      <c r="AG104" s="382"/>
    </row>
    <row r="105" spans="5:33">
      <c r="E105"/>
      <c r="F105" s="382"/>
      <c r="I105"/>
      <c r="J105" s="382"/>
      <c r="M105" s="382"/>
      <c r="N105" s="410"/>
      <c r="O105" s="411"/>
      <c r="P105" s="412"/>
      <c r="Q105" s="382"/>
      <c r="V105" s="382"/>
      <c r="W105" s="353"/>
      <c r="X105" s="353"/>
      <c r="Y105" s="353"/>
      <c r="Z105" s="353"/>
      <c r="AG105" s="382"/>
    </row>
    <row r="106" spans="5:33">
      <c r="E106"/>
      <c r="F106" s="382"/>
      <c r="I106"/>
      <c r="J106" s="382"/>
      <c r="M106" s="382"/>
      <c r="N106" s="410"/>
      <c r="O106" s="411"/>
      <c r="P106" s="412"/>
      <c r="Q106" s="382"/>
      <c r="V106" s="382"/>
      <c r="W106" s="353"/>
      <c r="X106" s="353"/>
      <c r="Y106" s="353"/>
      <c r="Z106" s="353"/>
      <c r="AG106" s="382"/>
    </row>
    <row r="107" spans="5:33">
      <c r="E107"/>
      <c r="F107" s="382"/>
      <c r="I107"/>
      <c r="J107" s="382"/>
      <c r="M107" s="382"/>
      <c r="N107" s="410"/>
      <c r="O107" s="411"/>
      <c r="P107" s="412"/>
      <c r="Q107" s="382"/>
      <c r="V107" s="382"/>
      <c r="W107" s="353"/>
      <c r="X107" s="353"/>
      <c r="Y107" s="353"/>
      <c r="Z107" s="353"/>
      <c r="AG107" s="382"/>
    </row>
    <row r="108" spans="5:33">
      <c r="E108"/>
      <c r="F108" s="382"/>
      <c r="G108" s="382"/>
      <c r="H108" s="382"/>
      <c r="I108" s="382"/>
      <c r="J108" s="382"/>
      <c r="M108" s="382"/>
      <c r="N108" s="413"/>
      <c r="O108" s="411"/>
      <c r="P108" s="412"/>
      <c r="Q108" s="382"/>
      <c r="V108" s="382"/>
      <c r="W108" s="353"/>
      <c r="X108" s="353"/>
      <c r="Y108" s="353"/>
      <c r="Z108" s="353"/>
      <c r="AG108" s="382"/>
    </row>
    <row r="109" spans="5:33">
      <c r="E109"/>
      <c r="F109" s="382"/>
      <c r="G109" s="382"/>
      <c r="H109" s="382"/>
      <c r="I109" s="382"/>
      <c r="J109" s="382"/>
      <c r="M109" s="382"/>
      <c r="N109" s="413"/>
      <c r="O109" s="411"/>
      <c r="P109" s="412"/>
      <c r="Q109" s="382"/>
      <c r="V109" s="382"/>
      <c r="W109" s="353"/>
      <c r="X109" s="353"/>
      <c r="Y109" s="353"/>
      <c r="Z109" s="353"/>
      <c r="AG109" s="382"/>
    </row>
    <row r="110" spans="5:33">
      <c r="E110"/>
      <c r="F110" s="382"/>
      <c r="G110" s="382"/>
      <c r="H110" s="382"/>
      <c r="I110" s="382"/>
      <c r="J110" s="382"/>
      <c r="M110" s="382"/>
      <c r="N110" s="413"/>
      <c r="O110" s="411"/>
      <c r="P110" s="412"/>
      <c r="Q110" s="382"/>
      <c r="V110" s="382"/>
      <c r="W110" s="353"/>
      <c r="X110" s="353"/>
      <c r="Y110" s="353"/>
      <c r="Z110" s="353"/>
      <c r="AG110" s="382"/>
    </row>
    <row r="111" spans="5:33">
      <c r="E111"/>
      <c r="F111" s="382"/>
      <c r="G111" s="382"/>
      <c r="H111" s="382"/>
      <c r="I111" s="382"/>
      <c r="J111" s="382"/>
      <c r="M111" s="382"/>
      <c r="N111" s="413"/>
      <c r="O111" s="411"/>
      <c r="P111" s="412"/>
      <c r="Q111" s="382"/>
      <c r="V111" s="382"/>
      <c r="W111" s="353"/>
      <c r="X111" s="353"/>
      <c r="Y111" s="353"/>
      <c r="Z111" s="353"/>
      <c r="AG111" s="382"/>
    </row>
    <row r="112" spans="5:33">
      <c r="E112"/>
      <c r="F112" s="382"/>
      <c r="G112" s="382"/>
      <c r="H112" s="382"/>
      <c r="I112" s="382"/>
      <c r="M112" s="382"/>
      <c r="N112" s="413"/>
      <c r="O112" s="411"/>
      <c r="P112" s="412"/>
      <c r="Q112" s="382"/>
      <c r="V112" s="382"/>
      <c r="W112" s="353"/>
      <c r="X112" s="353"/>
      <c r="Y112" s="353"/>
      <c r="Z112" s="353"/>
      <c r="AG112" s="382"/>
    </row>
    <row r="113" spans="5:33">
      <c r="E113"/>
      <c r="F113" s="382"/>
      <c r="I113"/>
      <c r="M113" s="382"/>
      <c r="N113" s="413"/>
      <c r="O113" s="411"/>
      <c r="P113" s="412"/>
      <c r="Q113" s="382"/>
      <c r="V113" s="382"/>
      <c r="W113" s="353"/>
      <c r="X113" s="353"/>
      <c r="Y113" s="353"/>
      <c r="Z113" s="353"/>
      <c r="AG113" s="382"/>
    </row>
    <row r="114" spans="5:33">
      <c r="E114"/>
      <c r="F114" s="382"/>
      <c r="I114"/>
      <c r="M114" s="382"/>
      <c r="N114" s="413"/>
      <c r="O114" s="411"/>
      <c r="P114" s="412"/>
      <c r="Q114" s="382"/>
      <c r="V114" s="382"/>
      <c r="W114" s="353"/>
      <c r="X114" s="353"/>
      <c r="Y114" s="353"/>
      <c r="Z114" s="353"/>
      <c r="AG114" s="382"/>
    </row>
    <row r="115" spans="5:33">
      <c r="E115"/>
      <c r="F115" s="382"/>
      <c r="I115"/>
      <c r="M115" s="382"/>
      <c r="N115" s="413"/>
      <c r="O115" s="411"/>
      <c r="P115" s="412"/>
      <c r="Q115" s="382"/>
      <c r="V115" s="382"/>
      <c r="W115" s="353"/>
      <c r="X115" s="353"/>
      <c r="Y115" s="353"/>
      <c r="Z115" s="353"/>
      <c r="AG115" s="382"/>
    </row>
    <row r="116" spans="5:33">
      <c r="E116"/>
      <c r="F116" s="382"/>
      <c r="I116"/>
      <c r="M116" s="382"/>
      <c r="N116" s="413"/>
      <c r="O116" s="411"/>
      <c r="P116" s="412"/>
      <c r="Q116" s="382"/>
      <c r="V116" s="382"/>
      <c r="W116" s="353"/>
      <c r="X116" s="353"/>
      <c r="Y116" s="353"/>
      <c r="Z116" s="353"/>
      <c r="AG116" s="382"/>
    </row>
    <row r="117" spans="5:33">
      <c r="E117"/>
      <c r="F117" s="382"/>
      <c r="I117"/>
      <c r="M117" s="382"/>
      <c r="N117" s="413"/>
      <c r="O117" s="411"/>
      <c r="P117" s="412"/>
      <c r="Q117" s="382"/>
      <c r="V117" s="382"/>
      <c r="W117" s="353"/>
      <c r="X117" s="353"/>
      <c r="Y117" s="353"/>
      <c r="Z117" s="353"/>
      <c r="AG117" s="382"/>
    </row>
    <row r="118" spans="5:33">
      <c r="E118"/>
      <c r="F118" s="382"/>
      <c r="I118"/>
      <c r="M118" s="382"/>
      <c r="N118" s="413"/>
      <c r="O118" s="411"/>
      <c r="P118" s="412"/>
      <c r="Q118" s="382"/>
      <c r="V118" s="382"/>
      <c r="W118" s="353"/>
      <c r="X118" s="353"/>
      <c r="Y118" s="353"/>
      <c r="Z118" s="353"/>
      <c r="AG118" s="382"/>
    </row>
    <row r="119" spans="5:33">
      <c r="E119"/>
      <c r="F119" s="382"/>
      <c r="I119"/>
      <c r="M119" s="382"/>
      <c r="N119" s="413"/>
      <c r="O119" s="411"/>
      <c r="P119" s="412"/>
      <c r="Q119" s="382"/>
      <c r="V119" s="382"/>
      <c r="W119" s="353"/>
      <c r="X119" s="353"/>
      <c r="Y119" s="353"/>
      <c r="Z119" s="353"/>
      <c r="AG119" s="382"/>
    </row>
    <row r="120" spans="5:33">
      <c r="E120"/>
      <c r="F120" s="382"/>
      <c r="I120"/>
      <c r="M120" s="382"/>
      <c r="N120" s="413"/>
      <c r="O120" s="411"/>
      <c r="P120" s="412"/>
      <c r="Q120" s="382"/>
      <c r="V120" s="382"/>
      <c r="W120" s="353"/>
      <c r="X120" s="353"/>
      <c r="Y120" s="353"/>
      <c r="Z120" s="353"/>
      <c r="AG120" s="382"/>
    </row>
    <row r="121" spans="5:33">
      <c r="E121"/>
      <c r="F121" s="382"/>
      <c r="I121"/>
      <c r="M121" s="382"/>
      <c r="N121" s="413"/>
      <c r="O121" s="411"/>
      <c r="P121" s="412"/>
      <c r="Q121" s="382"/>
      <c r="V121" s="382"/>
      <c r="W121" s="353"/>
      <c r="X121" s="353"/>
      <c r="Y121" s="353"/>
      <c r="Z121" s="353"/>
      <c r="AG121" s="382"/>
    </row>
    <row r="122" spans="5:33">
      <c r="E122"/>
      <c r="F122" s="382"/>
      <c r="I122"/>
      <c r="M122" s="382"/>
      <c r="N122" s="413"/>
      <c r="O122" s="411"/>
      <c r="P122" s="412"/>
      <c r="Q122" s="382"/>
      <c r="V122" s="382"/>
      <c r="W122" s="353"/>
      <c r="X122" s="353"/>
      <c r="Y122" s="353"/>
      <c r="Z122" s="353"/>
      <c r="AG122" s="382"/>
    </row>
    <row r="123" spans="5:33">
      <c r="E123"/>
      <c r="F123" s="382"/>
      <c r="I123"/>
      <c r="M123" s="382"/>
      <c r="N123" s="413"/>
      <c r="O123" s="411"/>
      <c r="P123" s="412"/>
      <c r="Q123" s="382"/>
      <c r="V123" s="382"/>
      <c r="W123" s="353"/>
      <c r="X123" s="353"/>
      <c r="Y123" s="353"/>
      <c r="Z123" s="353"/>
      <c r="AG123" s="382"/>
    </row>
    <row r="124" spans="5:33">
      <c r="E124"/>
      <c r="F124" s="382"/>
      <c r="I124"/>
      <c r="M124" s="382"/>
      <c r="N124" s="413"/>
      <c r="O124" s="411"/>
      <c r="P124" s="412"/>
      <c r="Q124" s="382"/>
      <c r="V124" s="382"/>
      <c r="W124" s="353"/>
      <c r="X124" s="353"/>
      <c r="Y124" s="353"/>
      <c r="Z124" s="353"/>
      <c r="AG124" s="382"/>
    </row>
    <row r="125" spans="5:33">
      <c r="E125"/>
      <c r="F125" s="382"/>
      <c r="I125"/>
      <c r="M125" s="382"/>
      <c r="N125" s="413"/>
      <c r="O125" s="411"/>
      <c r="P125" s="412"/>
      <c r="Q125" s="382"/>
      <c r="V125" s="382"/>
      <c r="W125" s="353"/>
      <c r="X125" s="353"/>
      <c r="Y125" s="353"/>
      <c r="Z125" s="353"/>
      <c r="AG125" s="382"/>
    </row>
    <row r="126" spans="5:33">
      <c r="E126"/>
      <c r="F126" s="382"/>
      <c r="M126" s="382"/>
      <c r="N126" s="413"/>
      <c r="O126" s="411"/>
      <c r="P126" s="412"/>
      <c r="Q126" s="382"/>
      <c r="V126" s="382"/>
      <c r="W126" s="353"/>
      <c r="X126" s="353"/>
      <c r="Y126" s="353"/>
      <c r="Z126" s="353"/>
      <c r="AG126" s="382"/>
    </row>
    <row r="127" spans="5:33">
      <c r="E127"/>
      <c r="F127" s="382"/>
      <c r="M127" s="382"/>
      <c r="N127" s="413"/>
      <c r="O127" s="411"/>
      <c r="P127" s="412"/>
      <c r="Q127" s="382"/>
      <c r="V127" s="382"/>
      <c r="W127" s="353"/>
      <c r="X127" s="353"/>
      <c r="Y127" s="353"/>
      <c r="Z127" s="353"/>
      <c r="AG127" s="382"/>
    </row>
    <row r="128" spans="5:33">
      <c r="E128"/>
      <c r="F128" s="382"/>
      <c r="M128" s="382"/>
      <c r="N128" s="413"/>
      <c r="O128" s="411"/>
      <c r="P128" s="412"/>
      <c r="Q128" s="382"/>
      <c r="V128" s="382"/>
      <c r="W128" s="353"/>
      <c r="X128" s="353"/>
      <c r="Y128" s="353"/>
      <c r="Z128" s="353"/>
      <c r="AG128" s="382"/>
    </row>
    <row r="129" spans="5:33">
      <c r="E129"/>
      <c r="F129" s="382"/>
      <c r="M129" s="382"/>
      <c r="N129" s="414"/>
      <c r="O129" s="415"/>
      <c r="P129" s="416"/>
      <c r="Q129" s="382"/>
      <c r="V129" s="382"/>
      <c r="W129" s="353"/>
      <c r="X129" s="353"/>
      <c r="Y129" s="353"/>
      <c r="Z129" s="353"/>
      <c r="AG129" s="382"/>
    </row>
    <row r="130" spans="5:33">
      <c r="E130"/>
      <c r="F130" s="382"/>
      <c r="N130" s="382"/>
      <c r="O130" s="382"/>
      <c r="P130" s="382"/>
      <c r="V130" s="382"/>
      <c r="W130" s="353"/>
      <c r="X130" s="353"/>
      <c r="Y130" s="353"/>
      <c r="Z130" s="353"/>
      <c r="AG130" s="382"/>
    </row>
    <row r="131" spans="5:33">
      <c r="E131"/>
      <c r="F131" s="382"/>
      <c r="P131"/>
      <c r="V131" s="382"/>
      <c r="W131" s="353"/>
      <c r="X131" s="353"/>
      <c r="Y131" s="353"/>
      <c r="Z131" s="353"/>
      <c r="AG131" s="382"/>
    </row>
    <row r="132" spans="5:33">
      <c r="E132"/>
      <c r="F132" s="382"/>
      <c r="P132"/>
      <c r="V132" s="382"/>
      <c r="W132" s="353"/>
      <c r="X132" s="353"/>
      <c r="Y132" s="353"/>
      <c r="Z132" s="353"/>
      <c r="AG132" s="382"/>
    </row>
    <row r="133" spans="5:33">
      <c r="E133"/>
      <c r="F133" s="382"/>
      <c r="P133"/>
      <c r="V133" s="382"/>
      <c r="W133" s="353"/>
      <c r="X133" s="353"/>
      <c r="Y133" s="353"/>
      <c r="Z133" s="353"/>
      <c r="AG133" s="382"/>
    </row>
    <row r="134" spans="5:33">
      <c r="E134"/>
      <c r="F134" s="382"/>
      <c r="P134"/>
      <c r="V134" s="382"/>
      <c r="W134" s="353"/>
      <c r="X134" s="353"/>
      <c r="Y134" s="353"/>
      <c r="Z134" s="353"/>
      <c r="AG134" s="382"/>
    </row>
    <row r="135" spans="5:33">
      <c r="E135"/>
      <c r="F135" s="382"/>
      <c r="P135"/>
      <c r="V135" s="382"/>
      <c r="W135" s="353"/>
      <c r="X135" s="353"/>
      <c r="Y135" s="353"/>
      <c r="Z135" s="353"/>
      <c r="AG135" s="382"/>
    </row>
    <row r="136" spans="5:33">
      <c r="E136"/>
      <c r="F136" s="382"/>
      <c r="P136"/>
      <c r="V136" s="382"/>
      <c r="W136" s="353"/>
      <c r="X136" s="353"/>
      <c r="Y136" s="353"/>
      <c r="Z136" s="353"/>
      <c r="AG136" s="382"/>
    </row>
    <row r="137" spans="5:33">
      <c r="E137"/>
      <c r="F137" s="382"/>
      <c r="P137"/>
      <c r="V137" s="382"/>
      <c r="W137" s="353"/>
      <c r="X137" s="353"/>
      <c r="Y137" s="353"/>
      <c r="Z137" s="353"/>
      <c r="AG137" s="382"/>
    </row>
    <row r="138" spans="5:33">
      <c r="E138"/>
      <c r="F138" s="382"/>
      <c r="P138"/>
      <c r="V138" s="382"/>
      <c r="W138" s="353"/>
      <c r="X138" s="353"/>
      <c r="Y138" s="353"/>
      <c r="Z138" s="353"/>
      <c r="AG138" s="382"/>
    </row>
    <row r="139" spans="5:33">
      <c r="E139"/>
      <c r="F139" s="382"/>
      <c r="P139"/>
      <c r="V139" s="382"/>
      <c r="W139" s="353"/>
      <c r="X139" s="353"/>
      <c r="Y139" s="353"/>
      <c r="Z139" s="353"/>
      <c r="AG139" s="382"/>
    </row>
    <row r="140" spans="5:33">
      <c r="E140"/>
      <c r="F140" s="382"/>
      <c r="P140"/>
      <c r="V140" s="382"/>
      <c r="W140" s="353"/>
      <c r="X140" s="353"/>
      <c r="Y140" s="353"/>
      <c r="Z140" s="353"/>
      <c r="AG140" s="382"/>
    </row>
    <row r="141" spans="5:33">
      <c r="E141"/>
      <c r="F141" s="382"/>
      <c r="P141"/>
      <c r="V141" s="382"/>
      <c r="W141" s="353"/>
      <c r="X141" s="353"/>
      <c r="Y141" s="353"/>
      <c r="Z141" s="353"/>
      <c r="AG141" s="382"/>
    </row>
    <row r="142" spans="5:33">
      <c r="E142"/>
      <c r="F142" s="382"/>
      <c r="P142"/>
      <c r="V142" s="382"/>
      <c r="W142" s="353"/>
      <c r="X142" s="353"/>
      <c r="Y142" s="353"/>
      <c r="Z142" s="353"/>
      <c r="AG142" s="382"/>
    </row>
    <row r="143" spans="5:33">
      <c r="E143"/>
      <c r="F143" s="382"/>
      <c r="P143"/>
      <c r="V143" s="382"/>
      <c r="W143" s="353"/>
      <c r="X143" s="353"/>
      <c r="Y143" s="353"/>
      <c r="Z143" s="353"/>
      <c r="AG143" s="382"/>
    </row>
    <row r="144" spans="5:33">
      <c r="E144"/>
      <c r="F144" s="382"/>
      <c r="P144"/>
      <c r="V144" s="382"/>
      <c r="W144" s="353"/>
      <c r="X144" s="353"/>
      <c r="Y144" s="353"/>
      <c r="Z144" s="353"/>
      <c r="AG144" s="382"/>
    </row>
    <row r="145" spans="5:33">
      <c r="E145"/>
      <c r="F145" s="382"/>
      <c r="P145"/>
      <c r="V145" s="382"/>
      <c r="W145" s="353"/>
      <c r="X145" s="353"/>
      <c r="Y145" s="353"/>
      <c r="Z145" s="353"/>
      <c r="AG145" s="382"/>
    </row>
    <row r="146" spans="5:33">
      <c r="E146"/>
      <c r="F146" s="382"/>
      <c r="P146"/>
      <c r="V146" s="382"/>
      <c r="W146" s="353"/>
      <c r="X146" s="353"/>
      <c r="Y146" s="353"/>
      <c r="Z146" s="353"/>
      <c r="AG146" s="382"/>
    </row>
    <row r="147" spans="5:33">
      <c r="E147"/>
      <c r="F147" s="382"/>
      <c r="P147"/>
      <c r="V147" s="382"/>
      <c r="W147" s="353"/>
      <c r="X147" s="353"/>
      <c r="Y147" s="353"/>
      <c r="Z147" s="353"/>
      <c r="AG147" s="382"/>
    </row>
    <row r="148" spans="5:33">
      <c r="E148"/>
      <c r="F148" s="382"/>
      <c r="P148"/>
      <c r="V148" s="382"/>
      <c r="W148" s="353"/>
      <c r="X148" s="353"/>
      <c r="Y148" s="353"/>
      <c r="Z148" s="353"/>
      <c r="AG148" s="382"/>
    </row>
    <row r="149" spans="5:33">
      <c r="E149"/>
      <c r="F149" s="382"/>
      <c r="P149"/>
      <c r="V149" s="382"/>
      <c r="W149" s="353"/>
      <c r="X149" s="353"/>
      <c r="Y149" s="353"/>
      <c r="Z149" s="353"/>
      <c r="AG149" s="382"/>
    </row>
    <row r="150" spans="5:33">
      <c r="E150"/>
      <c r="F150" s="382"/>
      <c r="P150"/>
      <c r="V150" s="382"/>
      <c r="W150" s="353"/>
      <c r="X150" s="353"/>
      <c r="Y150" s="353"/>
      <c r="Z150" s="353"/>
      <c r="AG150" s="382"/>
    </row>
    <row r="151" spans="5:33">
      <c r="E151"/>
      <c r="F151" s="382"/>
      <c r="P151"/>
      <c r="V151" s="382"/>
      <c r="W151" s="353"/>
      <c r="X151" s="353"/>
      <c r="Y151" s="353"/>
      <c r="Z151" s="353"/>
      <c r="AG151" s="382"/>
    </row>
    <row r="152" spans="5:33">
      <c r="E152"/>
      <c r="F152" s="382"/>
      <c r="P152"/>
      <c r="V152" s="382"/>
      <c r="W152" s="353"/>
      <c r="X152" s="353"/>
      <c r="Y152" s="353"/>
      <c r="Z152" s="353"/>
      <c r="AG152" s="382"/>
    </row>
    <row r="153" spans="5:33">
      <c r="E153"/>
      <c r="F153" s="382"/>
      <c r="P153"/>
      <c r="V153" s="382"/>
      <c r="W153" s="417"/>
      <c r="X153" s="417"/>
      <c r="Y153" s="417"/>
      <c r="Z153" s="417"/>
      <c r="AA153" s="382"/>
      <c r="AB153" s="382"/>
      <c r="AC153" s="382"/>
      <c r="AD153" s="382"/>
      <c r="AE153" s="382"/>
      <c r="AF153" s="382"/>
      <c r="AG153" s="382"/>
    </row>
    <row r="154" spans="5:33">
      <c r="E154"/>
      <c r="F154" s="382"/>
      <c r="V154" s="382"/>
      <c r="W154" s="353"/>
      <c r="X154" s="353"/>
      <c r="Y154" s="353"/>
      <c r="Z154" s="353"/>
      <c r="AG154" s="382"/>
    </row>
    <row r="155" spans="5:33">
      <c r="E155"/>
      <c r="F155" s="382"/>
      <c r="V155" s="382"/>
      <c r="W155" s="353"/>
      <c r="X155" s="353"/>
      <c r="Y155" s="353"/>
      <c r="Z155" s="353"/>
      <c r="AG155" s="382"/>
    </row>
    <row r="156" spans="5:33">
      <c r="E156"/>
      <c r="F156" s="382"/>
      <c r="V156" s="382"/>
      <c r="W156" s="353"/>
      <c r="X156" s="353"/>
      <c r="Y156" s="353"/>
      <c r="Z156" s="353"/>
      <c r="AG156" s="382"/>
    </row>
    <row r="157" spans="5:33">
      <c r="E157"/>
      <c r="F157" s="382"/>
      <c r="V157" s="382"/>
      <c r="W157" s="353"/>
      <c r="X157" s="353"/>
      <c r="Y157" s="353"/>
      <c r="Z157" s="353"/>
      <c r="AG157" s="382"/>
    </row>
    <row r="158" spans="5:33">
      <c r="E158"/>
      <c r="F158" s="382"/>
      <c r="V158" s="382"/>
      <c r="W158" s="353"/>
      <c r="X158" s="353"/>
      <c r="Y158" s="353"/>
      <c r="Z158" s="353"/>
      <c r="AG158" s="382"/>
    </row>
    <row r="159" spans="5:33">
      <c r="E159"/>
      <c r="F159" s="382"/>
      <c r="V159" s="382"/>
      <c r="W159" s="353"/>
      <c r="X159" s="353"/>
      <c r="Y159" s="353"/>
      <c r="Z159" s="353"/>
      <c r="AG159" s="382"/>
    </row>
    <row r="160" spans="5:33">
      <c r="E160"/>
      <c r="F160" s="382"/>
      <c r="V160" s="382"/>
      <c r="W160" s="353"/>
      <c r="X160" s="353"/>
      <c r="Y160" s="353"/>
      <c r="Z160" s="353"/>
      <c r="AG160" s="382"/>
    </row>
    <row r="161" spans="5:33">
      <c r="E161"/>
      <c r="F161" s="382"/>
      <c r="V161" s="382"/>
      <c r="W161" s="353"/>
      <c r="X161" s="353"/>
      <c r="Y161" s="353"/>
      <c r="Z161" s="353"/>
      <c r="AG161" s="382"/>
    </row>
    <row r="162" spans="5:33">
      <c r="E162"/>
      <c r="F162" s="382"/>
      <c r="V162" s="382"/>
      <c r="W162" s="353"/>
      <c r="X162" s="353"/>
      <c r="Y162" s="353"/>
      <c r="Z162" s="353"/>
      <c r="AG162" s="382"/>
    </row>
    <row r="163" spans="5:33">
      <c r="E163"/>
      <c r="F163" s="382"/>
      <c r="V163" s="382"/>
      <c r="W163" s="353"/>
      <c r="X163" s="353"/>
      <c r="Y163" s="353"/>
      <c r="Z163" s="353"/>
      <c r="AG163" s="382"/>
    </row>
    <row r="164" spans="5:33">
      <c r="E164"/>
      <c r="F164" s="382"/>
      <c r="V164" s="382"/>
      <c r="W164" s="353"/>
      <c r="X164" s="353"/>
      <c r="Y164" s="353"/>
      <c r="Z164" s="353"/>
      <c r="AG164" s="382"/>
    </row>
    <row r="165" spans="5:33">
      <c r="E165"/>
      <c r="F165" s="382"/>
      <c r="V165" s="382"/>
      <c r="W165" s="353"/>
      <c r="X165" s="353"/>
      <c r="Y165" s="353"/>
      <c r="Z165" s="353"/>
      <c r="AG165" s="382"/>
    </row>
    <row r="166" spans="5:33">
      <c r="E166"/>
      <c r="F166" s="382"/>
      <c r="V166" s="382"/>
      <c r="W166" s="353"/>
      <c r="X166" s="353"/>
      <c r="Y166" s="353"/>
      <c r="Z166" s="353"/>
      <c r="AG166" s="382"/>
    </row>
    <row r="167" spans="5:33">
      <c r="E167"/>
      <c r="F167" s="382"/>
      <c r="V167" s="382"/>
      <c r="W167" s="353"/>
      <c r="X167" s="353"/>
      <c r="Y167" s="353"/>
      <c r="Z167" s="353"/>
      <c r="AG167" s="382"/>
    </row>
    <row r="168" spans="5:33">
      <c r="E168"/>
      <c r="F168" s="382"/>
      <c r="V168" s="382"/>
      <c r="W168" s="353"/>
      <c r="X168" s="353"/>
      <c r="Y168" s="353"/>
      <c r="Z168" s="353"/>
      <c r="AG168" s="382"/>
    </row>
    <row r="169" spans="5:33">
      <c r="E169"/>
      <c r="F169" s="382"/>
      <c r="V169" s="382"/>
      <c r="W169" s="353"/>
      <c r="X169" s="353"/>
      <c r="Y169" s="353"/>
      <c r="Z169" s="353"/>
      <c r="AG169" s="382"/>
    </row>
    <row r="170" spans="5:33">
      <c r="E170"/>
      <c r="F170" s="382"/>
      <c r="V170" s="382"/>
      <c r="W170" s="353"/>
      <c r="X170" s="353"/>
      <c r="Y170" s="353"/>
      <c r="Z170" s="353"/>
      <c r="AG170" s="382"/>
    </row>
    <row r="171" spans="5:33">
      <c r="E171"/>
      <c r="F171" s="382"/>
      <c r="V171" s="382"/>
      <c r="W171" s="353"/>
      <c r="X171" s="353"/>
      <c r="Y171" s="353"/>
      <c r="Z171" s="353"/>
      <c r="AG171" s="382"/>
    </row>
    <row r="172" spans="5:33">
      <c r="E172"/>
      <c r="F172" s="382"/>
      <c r="V172" s="382"/>
      <c r="W172" s="353"/>
      <c r="X172" s="353"/>
      <c r="Y172" s="353"/>
      <c r="Z172" s="353"/>
      <c r="AG172" s="382"/>
    </row>
    <row r="173" spans="5:33">
      <c r="E173"/>
      <c r="F173" s="382"/>
      <c r="V173" s="382"/>
      <c r="W173" s="353"/>
      <c r="X173" s="353"/>
      <c r="Y173" s="353"/>
      <c r="Z173" s="353"/>
      <c r="AG173" s="382"/>
    </row>
    <row r="174" spans="5:33">
      <c r="E174"/>
      <c r="F174" s="382"/>
      <c r="V174" s="382"/>
      <c r="W174" s="353"/>
      <c r="X174" s="353"/>
      <c r="Y174" s="353"/>
      <c r="Z174" s="353"/>
      <c r="AG174" s="382"/>
    </row>
    <row r="175" spans="5:33">
      <c r="E175"/>
      <c r="F175" s="382"/>
      <c r="V175" s="382"/>
      <c r="W175" s="353"/>
      <c r="X175" s="353"/>
      <c r="Y175" s="353"/>
      <c r="Z175" s="353"/>
      <c r="AG175" s="382"/>
    </row>
    <row r="176" spans="5:33">
      <c r="E176"/>
      <c r="F176" s="382"/>
      <c r="V176" s="382"/>
      <c r="W176" s="353"/>
      <c r="X176" s="353"/>
      <c r="Y176" s="353"/>
      <c r="Z176" s="353"/>
      <c r="AG176" s="382"/>
    </row>
    <row r="177" spans="5:33">
      <c r="E177"/>
      <c r="F177" s="382"/>
      <c r="V177" s="382"/>
      <c r="W177" s="353"/>
      <c r="X177" s="353"/>
      <c r="Y177" s="353"/>
      <c r="Z177" s="353"/>
      <c r="AG177" s="382"/>
    </row>
    <row r="178" spans="5:33">
      <c r="E178"/>
      <c r="F178" s="382"/>
      <c r="V178" s="382"/>
      <c r="W178" s="353"/>
      <c r="X178" s="353"/>
      <c r="Y178" s="353"/>
      <c r="Z178" s="353"/>
      <c r="AG178" s="382"/>
    </row>
    <row r="179" spans="5:33">
      <c r="E179"/>
      <c r="F179" s="382"/>
      <c r="V179" s="382"/>
      <c r="W179" s="353"/>
      <c r="X179" s="353"/>
      <c r="Y179" s="353"/>
      <c r="Z179" s="353"/>
      <c r="AG179" s="382"/>
    </row>
    <row r="180" spans="5:33">
      <c r="E180"/>
      <c r="F180" s="382"/>
      <c r="V180" s="382"/>
      <c r="W180" s="353"/>
      <c r="X180" s="353"/>
      <c r="Y180" s="353"/>
      <c r="Z180" s="353"/>
      <c r="AG180" s="382"/>
    </row>
    <row r="181" spans="5:33">
      <c r="E181"/>
      <c r="F181" s="382"/>
      <c r="V181" s="382"/>
      <c r="W181" s="353"/>
      <c r="X181" s="353"/>
      <c r="Y181" s="353"/>
      <c r="Z181" s="353"/>
      <c r="AG181" s="382"/>
    </row>
    <row r="182" spans="5:33">
      <c r="E182"/>
      <c r="F182" s="382"/>
      <c r="V182" s="382"/>
      <c r="W182" s="353"/>
      <c r="X182" s="353"/>
      <c r="Y182" s="353"/>
      <c r="Z182" s="353"/>
      <c r="AG182" s="382"/>
    </row>
    <row r="183" spans="5:33">
      <c r="E183"/>
      <c r="F183" s="382"/>
      <c r="V183" s="382"/>
      <c r="W183" s="353"/>
      <c r="X183" s="353"/>
      <c r="Y183" s="353"/>
      <c r="Z183" s="353"/>
      <c r="AG183" s="382"/>
    </row>
    <row r="184" spans="5:33">
      <c r="E184"/>
      <c r="F184" s="382"/>
      <c r="V184" s="382"/>
      <c r="W184" s="353"/>
      <c r="X184" s="353"/>
      <c r="Y184" s="353"/>
      <c r="Z184" s="353"/>
      <c r="AG184" s="382"/>
    </row>
    <row r="185" spans="5:33">
      <c r="E185"/>
      <c r="F185" s="382"/>
      <c r="V185" s="382"/>
      <c r="W185" s="353"/>
      <c r="X185" s="353"/>
      <c r="Y185" s="353"/>
      <c r="Z185" s="353"/>
      <c r="AG185" s="382"/>
    </row>
    <row r="186" spans="5:33">
      <c r="E186"/>
      <c r="F186" s="382"/>
      <c r="V186" s="382"/>
      <c r="W186" s="353"/>
      <c r="X186" s="353"/>
      <c r="Y186" s="353"/>
      <c r="Z186" s="353"/>
      <c r="AG186" s="382"/>
    </row>
    <row r="187" spans="5:33">
      <c r="E187"/>
      <c r="F187" s="382"/>
      <c r="V187" s="382"/>
      <c r="W187" s="353"/>
      <c r="X187" s="353"/>
      <c r="Y187" s="353"/>
      <c r="Z187" s="353"/>
      <c r="AG187" s="382"/>
    </row>
    <row r="188" spans="5:33">
      <c r="E188"/>
      <c r="F188" s="382"/>
      <c r="V188" s="382"/>
      <c r="W188" s="353"/>
      <c r="X188" s="353"/>
      <c r="Y188" s="353"/>
      <c r="Z188" s="353"/>
      <c r="AG188" s="382"/>
    </row>
    <row r="189" spans="5:33">
      <c r="E189"/>
      <c r="F189" s="382"/>
      <c r="V189" s="382"/>
      <c r="W189" s="353"/>
      <c r="X189" s="353"/>
      <c r="Y189" s="353"/>
      <c r="Z189" s="353"/>
      <c r="AG189" s="382"/>
    </row>
    <row r="190" spans="5:33">
      <c r="E190"/>
      <c r="F190" s="382"/>
      <c r="V190" s="382"/>
      <c r="W190" s="353"/>
      <c r="X190" s="353"/>
      <c r="Y190" s="353"/>
      <c r="Z190" s="353"/>
      <c r="AG190" s="382"/>
    </row>
    <row r="191" spans="5:33">
      <c r="E191"/>
      <c r="F191" s="382"/>
      <c r="V191" s="382"/>
      <c r="W191" s="353"/>
      <c r="X191" s="353"/>
      <c r="Y191" s="353"/>
      <c r="Z191" s="353"/>
      <c r="AG191" s="382"/>
    </row>
    <row r="192" spans="5:33">
      <c r="E192"/>
      <c r="F192" s="382"/>
      <c r="V192" s="382"/>
      <c r="W192" s="353"/>
      <c r="X192" s="353"/>
      <c r="Y192" s="353"/>
      <c r="Z192" s="353"/>
      <c r="AG192" s="382"/>
    </row>
    <row r="193" spans="5:33">
      <c r="E193"/>
      <c r="F193" s="382"/>
      <c r="V193" s="382"/>
      <c r="W193" s="353"/>
      <c r="X193" s="353"/>
      <c r="Y193" s="353"/>
      <c r="Z193" s="353"/>
      <c r="AG193" s="382"/>
    </row>
    <row r="194" spans="5:33">
      <c r="E194"/>
      <c r="F194" s="382"/>
      <c r="V194" s="382"/>
      <c r="W194" s="353"/>
      <c r="X194" s="353"/>
      <c r="Y194" s="353"/>
      <c r="Z194" s="353"/>
      <c r="AG194" s="382"/>
    </row>
    <row r="195" spans="5:33">
      <c r="E195"/>
      <c r="F195" s="382"/>
      <c r="V195" s="382"/>
      <c r="W195" s="353"/>
      <c r="X195" s="353"/>
      <c r="Y195" s="353"/>
      <c r="Z195" s="353"/>
      <c r="AG195" s="382"/>
    </row>
    <row r="196" spans="5:33">
      <c r="E196"/>
      <c r="F196" s="382"/>
      <c r="V196" s="382"/>
      <c r="W196" s="353"/>
      <c r="X196" s="353"/>
      <c r="Y196" s="353"/>
      <c r="Z196" s="353"/>
      <c r="AG196" s="382"/>
    </row>
    <row r="197" spans="5:33">
      <c r="E197"/>
      <c r="F197" s="382"/>
      <c r="V197" s="382"/>
      <c r="W197" s="353"/>
      <c r="X197" s="353"/>
      <c r="Y197" s="353"/>
      <c r="Z197" s="353"/>
      <c r="AG197" s="382"/>
    </row>
    <row r="198" spans="5:33">
      <c r="E198"/>
      <c r="F198" s="382"/>
      <c r="V198" s="382"/>
      <c r="W198" s="353"/>
      <c r="X198" s="353"/>
      <c r="Y198" s="353"/>
      <c r="Z198" s="353"/>
      <c r="AG198" s="382"/>
    </row>
    <row r="199" spans="5:33">
      <c r="E199"/>
      <c r="F199" s="382"/>
      <c r="V199" s="382"/>
      <c r="W199" s="353"/>
      <c r="X199" s="353"/>
      <c r="Y199" s="353"/>
      <c r="Z199" s="353"/>
      <c r="AG199" s="382"/>
    </row>
    <row r="200" spans="5:33">
      <c r="E200"/>
      <c r="F200" s="382"/>
      <c r="V200" s="382"/>
      <c r="W200" s="353"/>
      <c r="X200" s="353"/>
      <c r="Y200" s="353"/>
      <c r="Z200" s="353"/>
      <c r="AG200" s="382"/>
    </row>
    <row r="201" spans="5:33">
      <c r="E201"/>
      <c r="F201" s="382"/>
      <c r="V201" s="382"/>
      <c r="W201" s="353"/>
      <c r="X201" s="353"/>
      <c r="Y201" s="353"/>
      <c r="Z201" s="353"/>
      <c r="AG201" s="382"/>
    </row>
    <row r="202" spans="5:33">
      <c r="E202"/>
      <c r="F202" s="382"/>
      <c r="V202" s="382"/>
      <c r="W202" s="353"/>
      <c r="X202" s="353"/>
      <c r="Y202" s="353"/>
      <c r="Z202" s="353"/>
      <c r="AG202" s="382"/>
    </row>
    <row r="203" spans="5:33">
      <c r="E203"/>
      <c r="F203" s="382"/>
      <c r="V203" s="382"/>
      <c r="W203" s="353"/>
      <c r="X203" s="353"/>
      <c r="Y203" s="353"/>
      <c r="Z203" s="353"/>
      <c r="AG203" s="382"/>
    </row>
    <row r="204" spans="5:33">
      <c r="E204"/>
      <c r="F204" s="382"/>
      <c r="V204" s="382"/>
      <c r="W204" s="353"/>
      <c r="X204" s="353"/>
      <c r="Y204" s="353"/>
      <c r="Z204" s="353"/>
      <c r="AG204" s="382"/>
    </row>
    <row r="205" spans="5:33">
      <c r="E205"/>
      <c r="F205" s="382"/>
      <c r="V205" s="382"/>
      <c r="W205" s="353"/>
      <c r="X205" s="353"/>
      <c r="Y205" s="353"/>
      <c r="Z205" s="353"/>
      <c r="AG205" s="382"/>
    </row>
    <row r="206" spans="5:33">
      <c r="E206"/>
      <c r="F206" s="382"/>
      <c r="V206" s="382"/>
      <c r="W206" s="353"/>
      <c r="X206" s="353"/>
      <c r="Y206" s="353"/>
      <c r="Z206" s="353"/>
      <c r="AG206" s="382"/>
    </row>
    <row r="207" spans="5:33">
      <c r="E207"/>
      <c r="F207" s="382"/>
      <c r="V207" s="382"/>
      <c r="W207" s="353"/>
      <c r="X207" s="353"/>
      <c r="Y207" s="353"/>
      <c r="Z207" s="353"/>
      <c r="AG207" s="382"/>
    </row>
    <row r="208" spans="5:33">
      <c r="E208"/>
      <c r="F208" s="382"/>
      <c r="V208" s="382"/>
      <c r="W208" s="353"/>
      <c r="X208" s="353"/>
      <c r="Y208" s="353"/>
      <c r="Z208" s="353"/>
      <c r="AG208" s="382"/>
    </row>
    <row r="209" spans="5:33">
      <c r="E209"/>
      <c r="F209" s="382"/>
      <c r="V209" s="382"/>
      <c r="W209" s="353"/>
      <c r="X209" s="353"/>
      <c r="Y209" s="353"/>
      <c r="Z209" s="353"/>
      <c r="AG209" s="382"/>
    </row>
    <row r="210" spans="5:33">
      <c r="E210"/>
      <c r="F210" s="382"/>
      <c r="V210" s="382"/>
      <c r="W210" s="353"/>
      <c r="X210" s="353"/>
      <c r="Y210" s="353"/>
      <c r="Z210" s="353"/>
      <c r="AG210" s="382"/>
    </row>
    <row r="211" spans="5:33">
      <c r="E211"/>
      <c r="F211" s="382"/>
      <c r="V211" s="382"/>
      <c r="W211" s="353"/>
      <c r="X211" s="353"/>
      <c r="Y211" s="353"/>
      <c r="Z211" s="353"/>
      <c r="AG211" s="382"/>
    </row>
    <row r="212" spans="5:33">
      <c r="E212"/>
      <c r="F212" s="382"/>
      <c r="V212" s="382"/>
      <c r="W212" s="353"/>
      <c r="X212" s="353"/>
      <c r="Y212" s="353"/>
      <c r="Z212" s="353"/>
      <c r="AG212" s="382"/>
    </row>
    <row r="213" spans="5:33">
      <c r="E213"/>
      <c r="F213" s="382"/>
      <c r="V213" s="382"/>
      <c r="W213" s="353"/>
      <c r="X213" s="353"/>
      <c r="Y213" s="353"/>
      <c r="Z213" s="353"/>
      <c r="AG213" s="382"/>
    </row>
    <row r="214" spans="5:33">
      <c r="E214"/>
      <c r="F214" s="382"/>
      <c r="V214" s="382"/>
      <c r="W214" s="353"/>
      <c r="X214" s="353"/>
      <c r="Y214" s="353"/>
      <c r="Z214" s="353"/>
      <c r="AG214" s="382"/>
    </row>
    <row r="215" spans="5:33">
      <c r="E215"/>
      <c r="F215" s="382"/>
      <c r="V215" s="382"/>
      <c r="W215" s="353"/>
      <c r="X215" s="353"/>
      <c r="Y215" s="353"/>
      <c r="Z215" s="353"/>
      <c r="AG215" s="382"/>
    </row>
    <row r="216" spans="5:33">
      <c r="E216"/>
      <c r="F216" s="382"/>
      <c r="V216" s="382"/>
      <c r="W216" s="353"/>
      <c r="X216" s="353"/>
      <c r="Y216" s="353"/>
      <c r="Z216" s="353"/>
      <c r="AG216" s="382"/>
    </row>
    <row r="217" spans="5:33">
      <c r="E217"/>
      <c r="F217" s="382"/>
      <c r="V217" s="382"/>
      <c r="W217" s="353"/>
      <c r="X217" s="353"/>
      <c r="Y217" s="353"/>
      <c r="Z217" s="353"/>
      <c r="AG217" s="382"/>
    </row>
    <row r="218" spans="5:33">
      <c r="E218"/>
      <c r="F218" s="382"/>
      <c r="V218" s="382"/>
      <c r="W218" s="353"/>
      <c r="X218" s="353"/>
      <c r="Y218" s="353"/>
      <c r="Z218" s="353"/>
      <c r="AG218" s="382"/>
    </row>
    <row r="219" spans="5:33">
      <c r="E219"/>
      <c r="F219" s="382"/>
      <c r="V219" s="382"/>
      <c r="W219" s="353"/>
      <c r="X219" s="353"/>
      <c r="Y219" s="353"/>
      <c r="Z219" s="353"/>
      <c r="AG219" s="382"/>
    </row>
    <row r="220" spans="5:33">
      <c r="E220"/>
      <c r="F220" s="382"/>
      <c r="V220" s="382"/>
      <c r="W220" s="353"/>
      <c r="X220" s="353"/>
      <c r="Y220" s="353"/>
      <c r="Z220" s="353"/>
      <c r="AG220" s="382"/>
    </row>
    <row r="221" spans="5:33">
      <c r="E221"/>
      <c r="F221" s="382"/>
      <c r="V221" s="382"/>
      <c r="W221" s="353"/>
      <c r="X221" s="353"/>
      <c r="Y221" s="353"/>
      <c r="Z221" s="353"/>
      <c r="AG221" s="382"/>
    </row>
    <row r="222" spans="5:33">
      <c r="E222"/>
      <c r="F222" s="382"/>
      <c r="V222" s="382"/>
      <c r="W222" s="353"/>
      <c r="X222" s="353"/>
      <c r="Y222" s="353"/>
      <c r="Z222" s="353"/>
      <c r="AG222" s="382"/>
    </row>
    <row r="223" spans="5:33">
      <c r="E223"/>
      <c r="F223" s="382"/>
      <c r="V223" s="382"/>
      <c r="W223" s="353"/>
      <c r="X223" s="353"/>
      <c r="Y223" s="353"/>
      <c r="Z223" s="353"/>
      <c r="AG223" s="382"/>
    </row>
    <row r="224" spans="5:33">
      <c r="E224"/>
      <c r="F224" s="382"/>
      <c r="V224" s="382"/>
      <c r="W224" s="353"/>
      <c r="X224" s="353"/>
      <c r="Y224" s="353"/>
      <c r="Z224" s="353"/>
      <c r="AG224" s="382"/>
    </row>
    <row r="225" spans="5:33">
      <c r="E225"/>
      <c r="F225" s="382"/>
      <c r="V225" s="382"/>
      <c r="W225" s="353"/>
      <c r="X225" s="353"/>
      <c r="Y225" s="353"/>
      <c r="Z225" s="353"/>
      <c r="AG225" s="382"/>
    </row>
    <row r="226" spans="1:33">
      <c r="A226" s="382"/>
      <c r="B226" s="382"/>
      <c r="C226" s="382"/>
      <c r="D226" s="382"/>
      <c r="E226" s="382"/>
      <c r="F226" s="382"/>
      <c r="V226" s="382"/>
      <c r="W226" s="353"/>
      <c r="X226" s="353"/>
      <c r="Y226" s="353"/>
      <c r="Z226" s="353"/>
      <c r="AG226" s="382"/>
    </row>
    <row r="227" spans="5:33">
      <c r="E227"/>
      <c r="F227" s="382"/>
      <c r="V227" s="382"/>
      <c r="W227" s="353"/>
      <c r="X227" s="353"/>
      <c r="Y227" s="353"/>
      <c r="Z227" s="353"/>
      <c r="AG227" s="382"/>
    </row>
    <row r="228" spans="5:33">
      <c r="E228"/>
      <c r="F228" s="382"/>
      <c r="V228" s="382"/>
      <c r="W228" s="353"/>
      <c r="X228" s="353"/>
      <c r="Y228" s="353"/>
      <c r="Z228" s="353"/>
      <c r="AG228" s="382"/>
    </row>
    <row r="229" spans="5:33">
      <c r="E229"/>
      <c r="F229" s="382"/>
      <c r="V229" s="382"/>
      <c r="W229" s="353"/>
      <c r="X229" s="353"/>
      <c r="Y229" s="353"/>
      <c r="Z229" s="353"/>
      <c r="AG229" s="382"/>
    </row>
    <row r="230" spans="5:33">
      <c r="E230"/>
      <c r="F230" s="382"/>
      <c r="V230" s="382"/>
      <c r="W230" s="353"/>
      <c r="X230" s="353"/>
      <c r="Y230" s="353"/>
      <c r="Z230" s="353"/>
      <c r="AG230" s="382"/>
    </row>
    <row r="231" spans="5:33">
      <c r="E231"/>
      <c r="F231" s="382"/>
      <c r="V231" s="382"/>
      <c r="W231" s="353"/>
      <c r="X231" s="353"/>
      <c r="Y231" s="353"/>
      <c r="Z231" s="353"/>
      <c r="AG231" s="382"/>
    </row>
    <row r="232" spans="1:33">
      <c r="A232" s="382"/>
      <c r="B232" s="382"/>
      <c r="C232" s="382"/>
      <c r="D232" s="382"/>
      <c r="E232" s="382"/>
      <c r="F232" s="382"/>
      <c r="V232" s="382"/>
      <c r="W232" s="353"/>
      <c r="X232" s="353"/>
      <c r="Y232" s="353"/>
      <c r="Z232" s="353"/>
      <c r="AG232" s="382"/>
    </row>
    <row r="233" spans="5:33">
      <c r="E233"/>
      <c r="F233" s="382"/>
      <c r="V233" s="382"/>
      <c r="W233" s="353"/>
      <c r="X233" s="353"/>
      <c r="Y233" s="353"/>
      <c r="Z233" s="353"/>
      <c r="AG233" s="382"/>
    </row>
    <row r="234" spans="1:33">
      <c r="A234" s="382"/>
      <c r="B234" s="382"/>
      <c r="C234" s="382"/>
      <c r="D234" s="382"/>
      <c r="E234" s="382"/>
      <c r="F234" s="382"/>
      <c r="V234" s="382"/>
      <c r="W234" s="353"/>
      <c r="X234" s="353"/>
      <c r="Y234" s="353"/>
      <c r="Z234" s="353"/>
      <c r="AG234" s="382"/>
    </row>
    <row r="235" spans="1:33">
      <c r="A235" s="382"/>
      <c r="B235" s="382"/>
      <c r="C235" s="382"/>
      <c r="D235" s="382"/>
      <c r="E235" s="382"/>
      <c r="F235" s="382"/>
      <c r="V235" s="382"/>
      <c r="W235" s="353"/>
      <c r="X235" s="353"/>
      <c r="Y235" s="353"/>
      <c r="Z235" s="353"/>
      <c r="AG235" s="382"/>
    </row>
    <row r="236" spans="1:33">
      <c r="A236" s="382"/>
      <c r="B236" s="382"/>
      <c r="C236" s="382"/>
      <c r="D236" s="382"/>
      <c r="E236" s="382"/>
      <c r="F236" s="382"/>
      <c r="V236" s="382"/>
      <c r="W236" s="353"/>
      <c r="X236" s="353"/>
      <c r="Y236" s="353"/>
      <c r="Z236" s="353"/>
      <c r="AG236" s="382"/>
    </row>
    <row r="237" spans="5:33">
      <c r="E237"/>
      <c r="F237" s="382"/>
      <c r="V237" s="382"/>
      <c r="W237" s="353"/>
      <c r="X237" s="353"/>
      <c r="Y237" s="353"/>
      <c r="Z237" s="353"/>
      <c r="AG237" s="382"/>
    </row>
    <row r="238" spans="5:33">
      <c r="E238"/>
      <c r="F238" s="382"/>
      <c r="V238" s="382"/>
      <c r="W238" s="353"/>
      <c r="X238" s="353"/>
      <c r="Y238" s="353"/>
      <c r="Z238" s="353"/>
      <c r="AG238" s="382"/>
    </row>
    <row r="239" spans="5:33">
      <c r="E239"/>
      <c r="F239" s="382"/>
      <c r="V239" s="382"/>
      <c r="W239" s="353"/>
      <c r="X239" s="353"/>
      <c r="Y239" s="353"/>
      <c r="Z239" s="353"/>
      <c r="AG239" s="382"/>
    </row>
    <row r="240" spans="5:33">
      <c r="E240"/>
      <c r="F240" s="382"/>
      <c r="V240" s="382"/>
      <c r="W240" s="353"/>
      <c r="X240" s="353"/>
      <c r="Y240" s="353"/>
      <c r="Z240" s="353"/>
      <c r="AG240" s="382"/>
    </row>
    <row r="241" spans="5:33">
      <c r="E241"/>
      <c r="F241" s="382"/>
      <c r="V241" s="382"/>
      <c r="W241" s="353"/>
      <c r="X241" s="353"/>
      <c r="Y241" s="353"/>
      <c r="Z241" s="353"/>
      <c r="AG241" s="382"/>
    </row>
    <row r="242" spans="5:33">
      <c r="E242"/>
      <c r="F242" s="382"/>
      <c r="V242" s="382"/>
      <c r="W242" s="353"/>
      <c r="X242" s="353"/>
      <c r="Y242" s="353"/>
      <c r="Z242" s="353"/>
      <c r="AG242" s="382"/>
    </row>
    <row r="243" spans="1:33">
      <c r="A243" s="418"/>
      <c r="B243" s="418"/>
      <c r="C243" s="419"/>
      <c r="D243" s="420"/>
      <c r="E243" s="421"/>
      <c r="F243" s="382"/>
      <c r="V243" s="382"/>
      <c r="W243" s="353"/>
      <c r="X243" s="353"/>
      <c r="Y243" s="353"/>
      <c r="Z243" s="353"/>
      <c r="AG243" s="382"/>
    </row>
    <row r="244" spans="1:33">
      <c r="A244" s="422"/>
      <c r="B244" s="422"/>
      <c r="C244" s="410"/>
      <c r="D244" s="411"/>
      <c r="E244" s="412"/>
      <c r="F244" s="382"/>
      <c r="V244" s="382"/>
      <c r="W244" s="353"/>
      <c r="X244" s="353"/>
      <c r="Y244" s="353"/>
      <c r="Z244" s="353"/>
      <c r="AG244" s="382"/>
    </row>
    <row r="245" spans="1:33">
      <c r="A245" s="422"/>
      <c r="B245" s="422"/>
      <c r="C245" s="413"/>
      <c r="D245" s="411"/>
      <c r="E245" s="412"/>
      <c r="F245" s="382"/>
      <c r="V245" s="382"/>
      <c r="W245" s="353"/>
      <c r="X245" s="353"/>
      <c r="Y245" s="353"/>
      <c r="Z245" s="353"/>
      <c r="AG245" s="382"/>
    </row>
    <row r="246" spans="1:33">
      <c r="A246" s="422"/>
      <c r="B246" s="422"/>
      <c r="C246" s="413"/>
      <c r="D246" s="411"/>
      <c r="E246" s="412"/>
      <c r="F246" s="382"/>
      <c r="V246" s="382"/>
      <c r="W246" s="353"/>
      <c r="X246" s="353"/>
      <c r="Y246" s="353"/>
      <c r="Z246" s="353"/>
      <c r="AG246" s="382"/>
    </row>
    <row r="247" spans="1:33">
      <c r="A247" s="422"/>
      <c r="B247" s="422"/>
      <c r="C247" s="413"/>
      <c r="D247" s="411"/>
      <c r="E247" s="412"/>
      <c r="F247" s="382"/>
      <c r="V247" s="382"/>
      <c r="W247" s="353"/>
      <c r="X247" s="353"/>
      <c r="Y247" s="353"/>
      <c r="Z247" s="353"/>
      <c r="AG247" s="382"/>
    </row>
    <row r="248" spans="1:33">
      <c r="A248" s="422"/>
      <c r="B248" s="422"/>
      <c r="C248" s="413"/>
      <c r="D248" s="411"/>
      <c r="E248" s="412"/>
      <c r="F248" s="382"/>
      <c r="V248" s="382"/>
      <c r="W248" s="353"/>
      <c r="X248" s="353"/>
      <c r="Y248" s="353"/>
      <c r="Z248" s="353"/>
      <c r="AG248" s="382"/>
    </row>
    <row r="249" spans="1:33">
      <c r="A249" s="422"/>
      <c r="B249" s="422"/>
      <c r="C249" s="413"/>
      <c r="D249" s="411"/>
      <c r="E249" s="412"/>
      <c r="F249" s="382"/>
      <c r="V249" s="382"/>
      <c r="W249" s="353"/>
      <c r="X249" s="353"/>
      <c r="Y249" s="353"/>
      <c r="Z249" s="353"/>
      <c r="AG249" s="382"/>
    </row>
    <row r="250" spans="1:33">
      <c r="A250" s="422"/>
      <c r="B250" s="422"/>
      <c r="C250" s="413"/>
      <c r="D250" s="411"/>
      <c r="E250" s="412"/>
      <c r="F250" s="382"/>
      <c r="V250" s="382"/>
      <c r="W250" s="353"/>
      <c r="X250" s="353"/>
      <c r="Y250" s="353"/>
      <c r="Z250" s="353"/>
      <c r="AG250" s="382"/>
    </row>
    <row r="251" spans="1:33">
      <c r="A251" s="422"/>
      <c r="B251" s="422"/>
      <c r="C251" s="413"/>
      <c r="D251" s="411"/>
      <c r="E251" s="412"/>
      <c r="F251" s="382"/>
      <c r="V251" s="382"/>
      <c r="W251" s="353"/>
      <c r="X251" s="353"/>
      <c r="Y251" s="353"/>
      <c r="Z251" s="353"/>
      <c r="AG251" s="382"/>
    </row>
    <row r="252" spans="1:33">
      <c r="A252" s="422"/>
      <c r="B252" s="422"/>
      <c r="C252" s="413"/>
      <c r="D252" s="411"/>
      <c r="E252" s="412"/>
      <c r="F252" s="382"/>
      <c r="V252" s="382"/>
      <c r="W252" s="353"/>
      <c r="X252" s="353"/>
      <c r="Y252" s="353"/>
      <c r="Z252" s="353"/>
      <c r="AG252" s="382"/>
    </row>
    <row r="253" spans="1:33">
      <c r="A253" s="422"/>
      <c r="B253" s="422"/>
      <c r="C253" s="413"/>
      <c r="D253" s="411"/>
      <c r="E253" s="412"/>
      <c r="F253" s="382"/>
      <c r="V253" s="382"/>
      <c r="W253" s="353"/>
      <c r="X253" s="353"/>
      <c r="Y253" s="353"/>
      <c r="Z253" s="353"/>
      <c r="AG253" s="382"/>
    </row>
    <row r="254" spans="1:33">
      <c r="A254" s="422"/>
      <c r="B254" s="422"/>
      <c r="C254" s="413"/>
      <c r="D254" s="411"/>
      <c r="E254" s="412"/>
      <c r="F254" s="382"/>
      <c r="V254" s="382"/>
      <c r="W254" s="353"/>
      <c r="X254" s="353"/>
      <c r="Y254" s="353"/>
      <c r="Z254" s="353"/>
      <c r="AG254" s="382"/>
    </row>
    <row r="255" spans="1:33">
      <c r="A255" s="422"/>
      <c r="B255" s="422"/>
      <c r="C255" s="413"/>
      <c r="D255" s="411"/>
      <c r="E255" s="412"/>
      <c r="F255" s="382"/>
      <c r="V255" s="382"/>
      <c r="W255" s="353"/>
      <c r="X255" s="353"/>
      <c r="Y255" s="353"/>
      <c r="Z255" s="353"/>
      <c r="AG255" s="382"/>
    </row>
    <row r="256" spans="1:33">
      <c r="A256" s="422"/>
      <c r="B256" s="422"/>
      <c r="C256" s="413"/>
      <c r="D256" s="411"/>
      <c r="E256" s="412"/>
      <c r="F256" s="382"/>
      <c r="V256" s="382"/>
      <c r="W256" s="353"/>
      <c r="X256" s="353"/>
      <c r="Y256" s="353"/>
      <c r="Z256" s="353"/>
      <c r="AG256" s="382"/>
    </row>
    <row r="257" spans="1:33">
      <c r="A257" s="422"/>
      <c r="B257" s="422"/>
      <c r="C257" s="413"/>
      <c r="D257" s="411"/>
      <c r="E257" s="412"/>
      <c r="F257" s="382"/>
      <c r="V257" s="382"/>
      <c r="W257" s="353"/>
      <c r="X257" s="353"/>
      <c r="Y257" s="353"/>
      <c r="Z257" s="353"/>
      <c r="AG257" s="382"/>
    </row>
    <row r="258" spans="1:33">
      <c r="A258" s="422"/>
      <c r="B258" s="422"/>
      <c r="C258" s="410"/>
      <c r="D258" s="411"/>
      <c r="E258" s="412"/>
      <c r="F258" s="382"/>
      <c r="V258" s="382"/>
      <c r="W258" s="353"/>
      <c r="X258" s="353"/>
      <c r="Y258" s="353"/>
      <c r="Z258" s="353"/>
      <c r="AG258" s="382"/>
    </row>
    <row r="259" spans="1:33">
      <c r="A259" s="422"/>
      <c r="B259" s="422"/>
      <c r="C259" s="413"/>
      <c r="D259" s="411"/>
      <c r="E259" s="412"/>
      <c r="F259" s="382"/>
      <c r="V259" s="382"/>
      <c r="W259" s="353"/>
      <c r="X259" s="353"/>
      <c r="Y259" s="353"/>
      <c r="Z259" s="353"/>
      <c r="AG259" s="382"/>
    </row>
    <row r="260" spans="1:33">
      <c r="A260" s="422"/>
      <c r="B260" s="422"/>
      <c r="C260" s="413"/>
      <c r="D260" s="411"/>
      <c r="E260" s="412"/>
      <c r="F260" s="382"/>
      <c r="V260" s="382"/>
      <c r="W260" s="353"/>
      <c r="X260" s="353"/>
      <c r="Y260" s="353"/>
      <c r="Z260" s="353"/>
      <c r="AG260" s="382"/>
    </row>
    <row r="261" spans="1:33">
      <c r="A261" s="422"/>
      <c r="B261" s="422"/>
      <c r="C261" s="413"/>
      <c r="D261" s="411"/>
      <c r="E261" s="412"/>
      <c r="F261" s="382"/>
      <c r="V261" s="382"/>
      <c r="W261" s="353"/>
      <c r="X261" s="353"/>
      <c r="Y261" s="353"/>
      <c r="Z261" s="353"/>
      <c r="AG261" s="382"/>
    </row>
    <row r="262" spans="1:33">
      <c r="A262" s="422"/>
      <c r="B262" s="422"/>
      <c r="C262" s="413"/>
      <c r="D262" s="411"/>
      <c r="E262" s="412"/>
      <c r="F262" s="382"/>
      <c r="V262" s="382"/>
      <c r="W262" s="353"/>
      <c r="X262" s="353"/>
      <c r="Y262" s="353"/>
      <c r="Z262" s="353"/>
      <c r="AG262" s="382"/>
    </row>
    <row r="263" spans="1:33">
      <c r="A263" s="422"/>
      <c r="B263" s="422"/>
      <c r="C263" s="413"/>
      <c r="D263" s="411"/>
      <c r="E263" s="412"/>
      <c r="F263" s="382"/>
      <c r="V263" s="382"/>
      <c r="W263" s="353"/>
      <c r="X263" s="353"/>
      <c r="Y263" s="353"/>
      <c r="Z263" s="353"/>
      <c r="AG263" s="382"/>
    </row>
    <row r="264" spans="1:33">
      <c r="A264" s="422"/>
      <c r="B264" s="422"/>
      <c r="C264" s="413"/>
      <c r="D264" s="411"/>
      <c r="E264" s="412"/>
      <c r="F264" s="382"/>
      <c r="V264" s="382"/>
      <c r="W264" s="353"/>
      <c r="X264" s="353"/>
      <c r="Y264" s="353"/>
      <c r="Z264" s="353"/>
      <c r="AG264" s="382"/>
    </row>
    <row r="265" spans="1:33">
      <c r="A265" s="422"/>
      <c r="B265" s="422"/>
      <c r="C265" s="413"/>
      <c r="D265" s="411"/>
      <c r="E265" s="412"/>
      <c r="F265" s="382"/>
      <c r="V265" s="382"/>
      <c r="W265" s="353"/>
      <c r="X265" s="353"/>
      <c r="Y265" s="353"/>
      <c r="Z265" s="353"/>
      <c r="AG265" s="382"/>
    </row>
    <row r="266" spans="1:33">
      <c r="A266" s="422"/>
      <c r="B266" s="422"/>
      <c r="C266" s="423"/>
      <c r="D266" s="411"/>
      <c r="E266" s="412"/>
      <c r="F266" s="382"/>
      <c r="V266" s="382"/>
      <c r="W266" s="353"/>
      <c r="X266" s="353"/>
      <c r="Y266" s="353"/>
      <c r="Z266" s="353"/>
      <c r="AG266" s="382"/>
    </row>
    <row r="267" spans="1:33">
      <c r="A267" s="422"/>
      <c r="B267" s="413"/>
      <c r="C267" s="382"/>
      <c r="D267" s="411"/>
      <c r="E267" s="412"/>
      <c r="F267" s="382"/>
      <c r="V267" s="382"/>
      <c r="W267" s="353"/>
      <c r="X267" s="353"/>
      <c r="Y267" s="353"/>
      <c r="Z267" s="353"/>
      <c r="AG267" s="382"/>
    </row>
    <row r="268" spans="1:33">
      <c r="A268" s="422"/>
      <c r="B268" s="413"/>
      <c r="C268" s="382"/>
      <c r="D268" s="411"/>
      <c r="E268" s="412"/>
      <c r="F268" s="382"/>
      <c r="V268" s="382"/>
      <c r="W268" s="353"/>
      <c r="X268" s="353"/>
      <c r="Y268" s="353"/>
      <c r="Z268" s="353"/>
      <c r="AG268" s="382"/>
    </row>
    <row r="269" spans="1:33">
      <c r="A269" s="422"/>
      <c r="B269" s="422"/>
      <c r="C269" s="413"/>
      <c r="D269" s="411"/>
      <c r="E269" s="412"/>
      <c r="F269" s="382"/>
      <c r="V269" s="382"/>
      <c r="W269" s="353"/>
      <c r="X269" s="353"/>
      <c r="Y269" s="353"/>
      <c r="Z269" s="353"/>
      <c r="AG269" s="382"/>
    </row>
    <row r="270" spans="1:33">
      <c r="A270" s="422"/>
      <c r="B270" s="422"/>
      <c r="C270" s="413"/>
      <c r="D270" s="411"/>
      <c r="E270" s="412"/>
      <c r="F270" s="382"/>
      <c r="V270" s="382"/>
      <c r="W270" s="353"/>
      <c r="X270" s="353"/>
      <c r="Y270" s="353"/>
      <c r="Z270" s="353"/>
      <c r="AG270" s="382"/>
    </row>
    <row r="271" spans="1:33">
      <c r="A271" s="422"/>
      <c r="B271" s="422"/>
      <c r="C271" s="413"/>
      <c r="D271" s="411"/>
      <c r="E271" s="412"/>
      <c r="F271" s="382"/>
      <c r="V271" s="382"/>
      <c r="W271" s="353"/>
      <c r="X271" s="353"/>
      <c r="Y271" s="353"/>
      <c r="Z271" s="353"/>
      <c r="AG271" s="382"/>
    </row>
    <row r="272" spans="1:33">
      <c r="A272" s="422"/>
      <c r="B272" s="422"/>
      <c r="C272" s="413"/>
      <c r="D272" s="411"/>
      <c r="E272" s="412"/>
      <c r="F272" s="382"/>
      <c r="V272" s="382"/>
      <c r="W272" s="353"/>
      <c r="X272" s="353"/>
      <c r="Y272" s="353"/>
      <c r="Z272" s="353"/>
      <c r="AG272" s="382"/>
    </row>
    <row r="273" spans="1:33">
      <c r="A273" s="422"/>
      <c r="B273" s="422"/>
      <c r="C273" s="413"/>
      <c r="D273" s="411"/>
      <c r="E273" s="412"/>
      <c r="F273" s="382"/>
      <c r="V273" s="382"/>
      <c r="W273" s="353"/>
      <c r="X273" s="353"/>
      <c r="Y273" s="353"/>
      <c r="Z273" s="353"/>
      <c r="AG273" s="382"/>
    </row>
    <row r="274" spans="1:33">
      <c r="A274" s="422"/>
      <c r="B274" s="422"/>
      <c r="C274" s="413"/>
      <c r="D274" s="411"/>
      <c r="E274" s="412"/>
      <c r="F274" s="382"/>
      <c r="V274" s="382"/>
      <c r="W274" s="353"/>
      <c r="X274" s="353"/>
      <c r="Y274" s="353"/>
      <c r="Z274" s="353"/>
      <c r="AG274" s="382"/>
    </row>
    <row r="275" spans="1:33">
      <c r="A275" s="422"/>
      <c r="B275" s="422"/>
      <c r="C275" s="423"/>
      <c r="D275" s="411"/>
      <c r="E275" s="412"/>
      <c r="F275" s="382"/>
      <c r="V275" s="382"/>
      <c r="W275" s="353"/>
      <c r="X275" s="353"/>
      <c r="Y275" s="353"/>
      <c r="Z275" s="353"/>
      <c r="AG275" s="382"/>
    </row>
    <row r="276" spans="1:33">
      <c r="A276" s="422"/>
      <c r="B276" s="423"/>
      <c r="C276" s="382"/>
      <c r="D276" s="411"/>
      <c r="E276" s="412"/>
      <c r="F276" s="382"/>
      <c r="V276" s="382"/>
      <c r="W276" s="353"/>
      <c r="X276" s="353"/>
      <c r="Y276" s="353"/>
      <c r="Z276" s="353"/>
      <c r="AG276" s="382"/>
    </row>
    <row r="277" spans="1:33">
      <c r="A277" s="413"/>
      <c r="B277" s="382"/>
      <c r="D277" s="411"/>
      <c r="E277" s="412"/>
      <c r="F277" s="382"/>
      <c r="V277" s="382"/>
      <c r="W277" s="353"/>
      <c r="X277" s="353"/>
      <c r="Y277" s="353"/>
      <c r="Z277" s="353"/>
      <c r="AG277" s="382"/>
    </row>
    <row r="278" spans="1:33">
      <c r="A278" s="422"/>
      <c r="B278" s="413"/>
      <c r="C278" s="382"/>
      <c r="D278" s="411"/>
      <c r="E278" s="412"/>
      <c r="F278" s="382"/>
      <c r="V278" s="382"/>
      <c r="W278" s="353"/>
      <c r="X278" s="353"/>
      <c r="Y278" s="353"/>
      <c r="Z278" s="353"/>
      <c r="AG278" s="382"/>
    </row>
    <row r="279" spans="1:33">
      <c r="A279" s="422"/>
      <c r="B279" s="423"/>
      <c r="C279" s="382"/>
      <c r="D279" s="411"/>
      <c r="E279" s="412"/>
      <c r="F279" s="382"/>
      <c r="V279" s="382"/>
      <c r="W279" s="353"/>
      <c r="X279" s="353"/>
      <c r="Y279" s="353"/>
      <c r="Z279" s="353"/>
      <c r="AG279" s="382"/>
    </row>
    <row r="280" spans="1:33">
      <c r="A280" s="413"/>
      <c r="B280" s="382"/>
      <c r="D280" s="411"/>
      <c r="E280" s="412"/>
      <c r="F280" s="382"/>
      <c r="V280" s="382"/>
      <c r="W280" s="399"/>
      <c r="X280" s="399"/>
      <c r="Y280" s="399"/>
      <c r="Z280" s="399"/>
      <c r="AA280" s="382"/>
      <c r="AB280" s="382"/>
      <c r="AC280" s="382"/>
      <c r="AD280" s="382"/>
      <c r="AE280" s="382"/>
      <c r="AF280" s="382"/>
      <c r="AG280" s="382"/>
    </row>
    <row r="281" spans="1:33">
      <c r="A281" s="422"/>
      <c r="B281" s="413"/>
      <c r="C281" s="382"/>
      <c r="D281" s="411"/>
      <c r="E281" s="412"/>
      <c r="F281" s="382"/>
      <c r="V281" s="382"/>
      <c r="AG281" s="382"/>
    </row>
    <row r="282" spans="1:33">
      <c r="A282" s="422"/>
      <c r="B282" s="413"/>
      <c r="C282" s="382"/>
      <c r="D282" s="411"/>
      <c r="E282" s="412"/>
      <c r="F282" s="382"/>
      <c r="V282" s="382"/>
      <c r="AG282" s="382"/>
    </row>
    <row r="283" spans="1:33">
      <c r="A283" s="422"/>
      <c r="B283" s="423"/>
      <c r="C283" s="382"/>
      <c r="D283" s="411"/>
      <c r="E283" s="412"/>
      <c r="F283" s="382"/>
      <c r="V283" s="382"/>
      <c r="AG283" s="382"/>
    </row>
    <row r="284" spans="1:33">
      <c r="A284" s="413"/>
      <c r="B284" s="382"/>
      <c r="D284" s="411"/>
      <c r="E284" s="412"/>
      <c r="F284" s="382"/>
      <c r="V284" s="382"/>
      <c r="AG284" s="382"/>
    </row>
    <row r="285" spans="1:33">
      <c r="A285" s="413"/>
      <c r="B285" s="382"/>
      <c r="C285" s="382"/>
      <c r="D285" s="411"/>
      <c r="E285" s="412"/>
      <c r="F285" s="382"/>
      <c r="V285" s="382"/>
      <c r="AG285" s="382"/>
    </row>
    <row r="286" spans="1:33">
      <c r="A286" s="410"/>
      <c r="B286" s="382"/>
      <c r="C286" s="423"/>
      <c r="D286" s="411"/>
      <c r="E286" s="412"/>
      <c r="F286" s="382"/>
      <c r="V286" s="382"/>
      <c r="AG286" s="382"/>
    </row>
    <row r="287" spans="1:33">
      <c r="A287" s="413"/>
      <c r="B287" s="382"/>
      <c r="C287" s="382"/>
      <c r="D287" s="411"/>
      <c r="E287" s="412"/>
      <c r="F287" s="382"/>
      <c r="V287" s="382"/>
      <c r="AG287" s="382"/>
    </row>
    <row r="288" spans="1:33">
      <c r="A288" s="413"/>
      <c r="B288" s="382"/>
      <c r="D288" s="411"/>
      <c r="E288" s="412"/>
      <c r="F288" s="382"/>
      <c r="V288" s="382"/>
      <c r="AG288" s="382"/>
    </row>
    <row r="289" spans="1:33">
      <c r="A289" s="413"/>
      <c r="B289" s="382"/>
      <c r="D289" s="411"/>
      <c r="E289" s="412"/>
      <c r="F289" s="382"/>
      <c r="V289" s="382"/>
      <c r="AG289" s="382"/>
    </row>
    <row r="290" spans="1:33">
      <c r="A290" s="422"/>
      <c r="B290" s="423"/>
      <c r="C290" s="382"/>
      <c r="D290" s="411"/>
      <c r="E290" s="412"/>
      <c r="F290" s="382"/>
      <c r="V290" s="382"/>
      <c r="AG290" s="382"/>
    </row>
    <row r="291" spans="1:33">
      <c r="A291" s="413"/>
      <c r="B291" s="382"/>
      <c r="C291" s="382"/>
      <c r="D291" s="411"/>
      <c r="E291" s="412"/>
      <c r="F291" s="382"/>
      <c r="V291" s="382"/>
      <c r="AG291" s="382"/>
    </row>
    <row r="292" spans="1:33">
      <c r="A292" s="410"/>
      <c r="B292" s="382"/>
      <c r="C292" s="413"/>
      <c r="D292" s="411"/>
      <c r="E292" s="412"/>
      <c r="F292" s="382"/>
      <c r="V292" s="382"/>
      <c r="AG292" s="382"/>
    </row>
    <row r="293" spans="1:33">
      <c r="A293" s="410"/>
      <c r="B293" s="382"/>
      <c r="C293" s="413"/>
      <c r="D293" s="411"/>
      <c r="E293" s="412"/>
      <c r="F293" s="382"/>
      <c r="V293" s="382"/>
      <c r="AG293" s="382"/>
    </row>
    <row r="294" spans="1:33">
      <c r="A294" s="410"/>
      <c r="B294" s="382"/>
      <c r="C294" s="413"/>
      <c r="D294" s="411"/>
      <c r="E294" s="412"/>
      <c r="F294" s="382"/>
      <c r="V294" s="382"/>
      <c r="W294" s="399"/>
      <c r="X294" s="399"/>
      <c r="Y294" s="399"/>
      <c r="Z294" s="399"/>
      <c r="AA294" s="382"/>
      <c r="AB294" s="382"/>
      <c r="AC294" s="382"/>
      <c r="AD294" s="382"/>
      <c r="AE294" s="382"/>
      <c r="AF294" s="382"/>
      <c r="AG294" s="382"/>
    </row>
    <row r="295" spans="1:33">
      <c r="A295" s="410"/>
      <c r="B295" s="382"/>
      <c r="C295" s="413"/>
      <c r="D295" s="411"/>
      <c r="E295" s="412"/>
      <c r="F295" s="382"/>
      <c r="V295" s="382"/>
      <c r="AG295" s="382"/>
    </row>
    <row r="296" spans="1:33">
      <c r="A296" s="410"/>
      <c r="B296" s="382"/>
      <c r="C296" s="423"/>
      <c r="D296" s="411"/>
      <c r="E296" s="412"/>
      <c r="F296" s="382"/>
      <c r="V296" s="382"/>
      <c r="AG296" s="382"/>
    </row>
    <row r="297" spans="1:33">
      <c r="A297" s="422"/>
      <c r="B297" s="413"/>
      <c r="C297" s="382"/>
      <c r="D297" s="411"/>
      <c r="E297" s="412"/>
      <c r="F297" s="382"/>
      <c r="V297" s="382"/>
      <c r="AG297" s="382"/>
    </row>
    <row r="298" spans="1:33">
      <c r="A298" s="422"/>
      <c r="B298" s="422"/>
      <c r="C298" s="413"/>
      <c r="D298" s="411"/>
      <c r="E298" s="412"/>
      <c r="F298" s="382"/>
      <c r="V298" s="382"/>
      <c r="AG298" s="382"/>
    </row>
    <row r="299" spans="1:33">
      <c r="A299" s="422"/>
      <c r="B299" s="422"/>
      <c r="C299" s="413"/>
      <c r="D299" s="411"/>
      <c r="E299" s="412"/>
      <c r="F299" s="382"/>
      <c r="V299" s="382"/>
      <c r="AG299" s="382"/>
    </row>
    <row r="300" spans="1:33">
      <c r="A300" s="422"/>
      <c r="B300" s="422"/>
      <c r="C300" s="413"/>
      <c r="D300" s="411"/>
      <c r="E300" s="412"/>
      <c r="F300" s="382"/>
      <c r="V300" s="382"/>
      <c r="AG300" s="382"/>
    </row>
    <row r="301" spans="1:33">
      <c r="A301" s="422"/>
      <c r="B301" s="422"/>
      <c r="C301" s="413"/>
      <c r="D301" s="411"/>
      <c r="E301" s="412"/>
      <c r="F301" s="382"/>
      <c r="V301" s="382"/>
      <c r="AG301" s="382"/>
    </row>
    <row r="302" spans="1:33">
      <c r="A302" s="422"/>
      <c r="B302" s="418"/>
      <c r="C302" s="423"/>
      <c r="D302" s="411"/>
      <c r="E302" s="412"/>
      <c r="F302" s="382"/>
      <c r="V302" s="382"/>
      <c r="AG302" s="382"/>
    </row>
    <row r="303" spans="1:33">
      <c r="A303" s="413"/>
      <c r="B303" s="382"/>
      <c r="C303" s="382"/>
      <c r="D303" s="411"/>
      <c r="E303" s="412"/>
      <c r="F303" s="382"/>
      <c r="V303" s="382"/>
      <c r="AG303" s="382"/>
    </row>
    <row r="304" spans="1:33">
      <c r="A304" s="410"/>
      <c r="B304" s="382"/>
      <c r="C304" s="413"/>
      <c r="D304" s="411"/>
      <c r="E304" s="412"/>
      <c r="F304" s="382"/>
      <c r="V304" s="382"/>
      <c r="AG304" s="382"/>
    </row>
    <row r="305" spans="1:33">
      <c r="A305" s="410"/>
      <c r="B305" s="382"/>
      <c r="C305" s="413"/>
      <c r="D305" s="411"/>
      <c r="E305" s="412"/>
      <c r="F305" s="382"/>
      <c r="V305" s="382"/>
      <c r="AG305" s="382"/>
    </row>
    <row r="306" spans="1:33">
      <c r="A306" s="410"/>
      <c r="B306" s="382"/>
      <c r="C306" s="413"/>
      <c r="D306" s="411"/>
      <c r="E306" s="412"/>
      <c r="F306" s="382"/>
      <c r="V306" s="382"/>
      <c r="AG306" s="382"/>
    </row>
    <row r="307" spans="1:33">
      <c r="A307" s="410"/>
      <c r="B307" s="382"/>
      <c r="C307" s="413"/>
      <c r="D307" s="411"/>
      <c r="E307" s="412"/>
      <c r="F307" s="382"/>
      <c r="V307" s="382"/>
      <c r="AG307" s="382"/>
    </row>
    <row r="308" spans="1:33">
      <c r="A308" s="410"/>
      <c r="B308" s="382"/>
      <c r="C308" s="423"/>
      <c r="D308" s="411"/>
      <c r="E308" s="412"/>
      <c r="F308" s="382"/>
      <c r="V308" s="382"/>
      <c r="AG308" s="382"/>
    </row>
    <row r="309" spans="1:33">
      <c r="A309" s="413"/>
      <c r="B309" s="382"/>
      <c r="C309" s="382"/>
      <c r="D309" s="411"/>
      <c r="E309" s="412"/>
      <c r="F309" s="382"/>
      <c r="V309" s="382"/>
      <c r="AG309" s="382"/>
    </row>
    <row r="310" spans="1:33">
      <c r="A310" s="422"/>
      <c r="B310" s="423"/>
      <c r="C310" s="382"/>
      <c r="D310" s="411"/>
      <c r="E310" s="412"/>
      <c r="F310" s="382"/>
      <c r="V310" s="382"/>
      <c r="AG310" s="382"/>
    </row>
    <row r="311" spans="1:33">
      <c r="A311" s="413"/>
      <c r="B311" s="382"/>
      <c r="D311" s="411"/>
      <c r="E311" s="412"/>
      <c r="F311" s="382"/>
      <c r="V311" s="382"/>
      <c r="AG311" s="382"/>
    </row>
    <row r="312" spans="1:33">
      <c r="A312" s="422"/>
      <c r="B312" s="423"/>
      <c r="C312" s="382"/>
      <c r="D312" s="411"/>
      <c r="E312" s="412"/>
      <c r="F312" s="382"/>
      <c r="V312" s="382"/>
      <c r="AG312" s="382"/>
    </row>
    <row r="313" spans="1:33">
      <c r="A313" s="413"/>
      <c r="B313" s="382"/>
      <c r="D313" s="411"/>
      <c r="E313" s="412"/>
      <c r="F313" s="382"/>
      <c r="V313" s="382"/>
      <c r="AG313" s="382"/>
    </row>
    <row r="314" spans="1:33">
      <c r="A314" s="413"/>
      <c r="B314" s="382"/>
      <c r="D314" s="411"/>
      <c r="E314" s="412"/>
      <c r="F314" s="382"/>
      <c r="V314" s="382"/>
      <c r="AG314" s="382"/>
    </row>
    <row r="315" spans="1:33">
      <c r="A315" s="413"/>
      <c r="B315" s="382"/>
      <c r="D315" s="411"/>
      <c r="E315" s="412"/>
      <c r="F315" s="382"/>
      <c r="V315" s="382"/>
      <c r="AG315" s="382"/>
    </row>
    <row r="316" spans="1:33">
      <c r="A316" s="413"/>
      <c r="B316" s="382"/>
      <c r="D316" s="411"/>
      <c r="E316" s="412"/>
      <c r="F316" s="382"/>
      <c r="V316" s="382"/>
      <c r="AG316" s="382"/>
    </row>
    <row r="317" spans="1:33">
      <c r="A317" s="413"/>
      <c r="B317" s="382"/>
      <c r="C317" s="382"/>
      <c r="D317" s="411"/>
      <c r="E317" s="412"/>
      <c r="F317" s="382"/>
      <c r="V317" s="382"/>
      <c r="AG317" s="382"/>
    </row>
    <row r="318" spans="1:33">
      <c r="A318" s="414"/>
      <c r="B318" s="414"/>
      <c r="C318" s="414"/>
      <c r="D318" s="415"/>
      <c r="E318" s="416"/>
      <c r="F318" s="382"/>
      <c r="V318" s="382"/>
      <c r="AG318" s="382"/>
    </row>
    <row r="319" spans="1:33">
      <c r="A319" s="382"/>
      <c r="B319" s="382"/>
      <c r="C319" s="382"/>
      <c r="D319" s="382"/>
      <c r="E319" s="382"/>
      <c r="V319" s="382"/>
      <c r="AG319" s="382"/>
    </row>
    <row r="320" spans="5:33">
      <c r="E320"/>
      <c r="V320" s="382"/>
      <c r="AG320" s="382"/>
    </row>
    <row r="321" spans="5:33">
      <c r="E321"/>
      <c r="V321" s="382"/>
      <c r="AG321" s="382"/>
    </row>
    <row r="322" spans="5:33">
      <c r="E322"/>
      <c r="V322" s="382"/>
      <c r="AG322" s="382"/>
    </row>
    <row r="323" spans="5:33">
      <c r="E323"/>
      <c r="V323" s="382"/>
      <c r="AG323" s="382"/>
    </row>
    <row r="324" spans="5:33">
      <c r="E324"/>
      <c r="V324" s="382"/>
      <c r="AG324" s="382"/>
    </row>
    <row r="325" spans="5:33">
      <c r="E325"/>
      <c r="V325" s="382"/>
      <c r="AG325" s="382"/>
    </row>
    <row r="326" spans="5:33">
      <c r="E326"/>
      <c r="V326" s="382"/>
      <c r="AG326" s="382"/>
    </row>
    <row r="327" spans="5:33">
      <c r="E327"/>
      <c r="V327" s="382"/>
      <c r="AG327" s="382"/>
    </row>
    <row r="328" spans="5:33">
      <c r="E328"/>
      <c r="V328" s="382"/>
      <c r="AG328" s="382"/>
    </row>
    <row r="329" spans="5:33">
      <c r="E329"/>
      <c r="V329" s="382"/>
      <c r="AG329" s="382"/>
    </row>
    <row r="330" spans="5:33">
      <c r="E330"/>
      <c r="V330" s="382"/>
      <c r="AG330" s="382"/>
    </row>
    <row r="331" spans="5:33">
      <c r="E331"/>
      <c r="V331" s="382"/>
      <c r="AG331" s="382"/>
    </row>
    <row r="332" spans="5:33">
      <c r="E332"/>
      <c r="V332" s="382"/>
      <c r="AG332" s="382"/>
    </row>
    <row r="333" spans="5:33">
      <c r="E333"/>
      <c r="V333" s="382"/>
      <c r="AG333" s="382"/>
    </row>
    <row r="334" spans="5:33">
      <c r="E334"/>
      <c r="V334" s="382"/>
      <c r="AG334" s="382"/>
    </row>
    <row r="335" spans="5:33">
      <c r="E335"/>
      <c r="V335" s="382"/>
      <c r="AG335" s="382"/>
    </row>
    <row r="336" spans="5:33">
      <c r="E336"/>
      <c r="V336" s="382"/>
      <c r="AG336" s="382"/>
    </row>
    <row r="337" spans="5:33">
      <c r="E337"/>
      <c r="V337" s="382"/>
      <c r="AG337" s="382"/>
    </row>
    <row r="338" spans="5:33">
      <c r="E338"/>
      <c r="V338" s="382"/>
      <c r="AG338" s="382"/>
    </row>
    <row r="339" spans="5:33">
      <c r="E339"/>
      <c r="V339" s="382"/>
      <c r="AG339" s="382"/>
    </row>
    <row r="340" spans="5:33">
      <c r="E340"/>
      <c r="V340" s="382"/>
      <c r="AG340" s="382"/>
    </row>
    <row r="341" spans="5:33">
      <c r="E341"/>
      <c r="V341" s="382"/>
      <c r="AG341" s="382"/>
    </row>
    <row r="342" spans="5:33">
      <c r="E342"/>
      <c r="V342" s="382"/>
      <c r="AG342" s="382"/>
    </row>
    <row r="343" spans="5:33">
      <c r="E343"/>
      <c r="V343" s="382"/>
      <c r="AG343" s="382"/>
    </row>
    <row r="344" spans="5:33">
      <c r="E344"/>
      <c r="V344" s="382"/>
      <c r="AG344" s="382"/>
    </row>
    <row r="345" spans="5:33">
      <c r="E345"/>
      <c r="V345" s="382"/>
      <c r="AG345" s="382"/>
    </row>
    <row r="346" spans="5:33">
      <c r="E346"/>
      <c r="V346" s="382"/>
      <c r="AG346" s="382"/>
    </row>
    <row r="347" spans="5:33">
      <c r="E347"/>
      <c r="V347" s="382"/>
      <c r="AG347" s="382"/>
    </row>
    <row r="348" spans="5:33">
      <c r="E348"/>
      <c r="V348" s="382"/>
      <c r="AG348" s="382"/>
    </row>
    <row r="349" spans="5:33">
      <c r="E349"/>
      <c r="V349" s="382"/>
      <c r="AG349" s="382"/>
    </row>
    <row r="350" spans="5:33">
      <c r="E350"/>
      <c r="V350" s="382"/>
      <c r="AG350" s="382"/>
    </row>
    <row r="351" spans="5:33">
      <c r="E351"/>
      <c r="V351" s="382"/>
      <c r="AG351" s="382"/>
    </row>
    <row r="352" spans="5:33">
      <c r="E352"/>
      <c r="V352" s="382"/>
      <c r="AG352" s="382"/>
    </row>
    <row r="353" spans="5:33">
      <c r="E353"/>
      <c r="V353" s="382"/>
      <c r="AG353" s="382"/>
    </row>
    <row r="354" spans="5:33">
      <c r="E354"/>
      <c r="V354" s="382"/>
      <c r="AG354" s="382"/>
    </row>
    <row r="355" spans="5:33">
      <c r="E355"/>
      <c r="V355" s="382"/>
      <c r="AG355" s="382"/>
    </row>
    <row r="356" spans="5:33">
      <c r="E356"/>
      <c r="V356" s="382"/>
      <c r="AG356" s="382"/>
    </row>
    <row r="357" spans="5:33">
      <c r="E357"/>
      <c r="V357" s="382"/>
      <c r="AG357" s="382"/>
    </row>
    <row r="358" spans="5:33">
      <c r="E358"/>
      <c r="V358" s="382"/>
      <c r="AG358" s="382"/>
    </row>
    <row r="359" spans="5:33">
      <c r="E359"/>
      <c r="V359" s="382"/>
      <c r="AG359" s="382"/>
    </row>
    <row r="360" spans="5:33">
      <c r="E360"/>
      <c r="V360" s="382"/>
      <c r="AG360" s="382"/>
    </row>
    <row r="361" spans="5:33">
      <c r="E361"/>
      <c r="V361" s="382"/>
      <c r="AG361" s="382"/>
    </row>
    <row r="362" spans="5:33">
      <c r="E362"/>
      <c r="V362" s="382"/>
      <c r="AG362" s="382"/>
    </row>
    <row r="363" spans="5:33">
      <c r="E363"/>
      <c r="V363" s="382"/>
      <c r="AG363" s="382"/>
    </row>
    <row r="364" spans="5:33">
      <c r="E364"/>
      <c r="V364" s="382"/>
      <c r="AG364" s="382"/>
    </row>
    <row r="365" spans="5:33">
      <c r="E365"/>
      <c r="V365" s="382"/>
      <c r="AG365" s="382"/>
    </row>
    <row r="366" spans="5:33">
      <c r="E366"/>
      <c r="V366" s="382"/>
      <c r="AG366" s="382"/>
    </row>
    <row r="367" spans="5:33">
      <c r="E367"/>
      <c r="V367" s="382"/>
      <c r="AG367" s="382"/>
    </row>
    <row r="368" spans="5:33">
      <c r="E368"/>
      <c r="V368" s="382"/>
      <c r="AG368" s="382"/>
    </row>
    <row r="369" spans="5:33">
      <c r="E369"/>
      <c r="V369" s="382"/>
      <c r="AG369" s="382"/>
    </row>
    <row r="370" spans="5:33">
      <c r="E370"/>
      <c r="V370" s="382"/>
      <c r="AG370" s="382"/>
    </row>
    <row r="371" spans="5:33">
      <c r="E371"/>
      <c r="V371" s="382"/>
      <c r="AG371" s="382"/>
    </row>
    <row r="372" spans="5:33">
      <c r="E372"/>
      <c r="V372" s="382"/>
      <c r="AG372" s="382"/>
    </row>
    <row r="373" spans="5:33">
      <c r="E373"/>
      <c r="V373" s="382"/>
      <c r="AG373" s="382"/>
    </row>
    <row r="374" spans="5:33">
      <c r="E374"/>
      <c r="V374" s="382"/>
      <c r="AG374" s="382"/>
    </row>
    <row r="375" spans="5:33">
      <c r="E375"/>
      <c r="V375" s="382"/>
      <c r="AG375" s="382"/>
    </row>
    <row r="376" spans="5:33">
      <c r="E376"/>
      <c r="V376" s="382"/>
      <c r="AG376" s="382"/>
    </row>
    <row r="377" spans="5:33">
      <c r="E377"/>
      <c r="V377" s="382"/>
      <c r="AG377" s="382"/>
    </row>
    <row r="378" spans="5:33">
      <c r="E378"/>
      <c r="V378" s="382"/>
      <c r="AG378" s="382"/>
    </row>
    <row r="379" spans="5:33">
      <c r="E379"/>
      <c r="V379" s="382"/>
      <c r="AG379" s="382"/>
    </row>
    <row r="380" spans="5:33">
      <c r="E380"/>
      <c r="V380" s="382"/>
      <c r="AG380" s="382"/>
    </row>
    <row r="381" spans="5:33">
      <c r="E381"/>
      <c r="V381" s="382"/>
      <c r="AG381" s="382"/>
    </row>
    <row r="382" spans="5:33">
      <c r="E382"/>
      <c r="V382" s="382"/>
      <c r="AG382" s="382"/>
    </row>
    <row r="383" spans="5:33">
      <c r="E383"/>
      <c r="V383" s="382"/>
      <c r="AG383" s="382"/>
    </row>
    <row r="384" spans="5:33">
      <c r="E384"/>
      <c r="V384" s="382"/>
      <c r="AG384" s="382"/>
    </row>
    <row r="385" spans="5:33">
      <c r="E385"/>
      <c r="V385" s="382"/>
      <c r="AG385" s="382"/>
    </row>
    <row r="386" spans="5:33">
      <c r="E386"/>
      <c r="V386" s="382"/>
      <c r="AG386" s="382"/>
    </row>
    <row r="387" spans="5:33">
      <c r="E387"/>
      <c r="V387" s="382"/>
      <c r="AG387" s="382"/>
    </row>
    <row r="388" spans="5:33">
      <c r="E388"/>
      <c r="V388" s="382"/>
      <c r="AG388" s="382"/>
    </row>
    <row r="389" spans="5:33">
      <c r="E389"/>
      <c r="V389" s="382"/>
      <c r="AG389" s="382"/>
    </row>
    <row r="390" spans="5:33">
      <c r="E390"/>
      <c r="V390" s="382"/>
      <c r="AG390" s="382"/>
    </row>
    <row r="391" spans="5:33">
      <c r="E391"/>
      <c r="V391" s="382"/>
      <c r="AG391" s="382"/>
    </row>
    <row r="392" spans="5:33">
      <c r="E392"/>
      <c r="V392" s="382"/>
      <c r="AG392" s="382"/>
    </row>
    <row r="393" spans="5:33">
      <c r="E393"/>
      <c r="V393" s="382"/>
      <c r="AG393" s="382"/>
    </row>
    <row r="394" spans="5:33">
      <c r="E394"/>
      <c r="V394" s="382"/>
      <c r="AG394" s="382"/>
    </row>
    <row r="395" spans="5:33">
      <c r="E395"/>
      <c r="V395" s="382"/>
      <c r="AG395" s="382"/>
    </row>
    <row r="396" spans="5:33">
      <c r="E396"/>
      <c r="V396" s="382"/>
      <c r="AG396" s="382"/>
    </row>
    <row r="397" spans="5:33">
      <c r="E397"/>
      <c r="V397" s="382"/>
      <c r="AG397" s="382"/>
    </row>
    <row r="398" spans="5:33">
      <c r="E398"/>
      <c r="V398" s="382"/>
      <c r="AG398" s="382"/>
    </row>
    <row r="399" spans="5:33">
      <c r="E399"/>
      <c r="V399" s="382"/>
      <c r="AG399" s="382"/>
    </row>
    <row r="400" spans="5:33">
      <c r="E400"/>
      <c r="V400" s="382"/>
      <c r="AG400" s="382"/>
    </row>
    <row r="401" spans="5:33">
      <c r="E401"/>
      <c r="V401" s="382"/>
      <c r="AG401" s="382"/>
    </row>
    <row r="402" spans="5:33">
      <c r="E402"/>
      <c r="V402" s="382"/>
      <c r="AG402" s="382"/>
    </row>
    <row r="403" spans="5:33">
      <c r="E403"/>
      <c r="V403" s="382"/>
      <c r="AG403" s="382"/>
    </row>
    <row r="404" spans="5:33">
      <c r="E404"/>
      <c r="V404" s="382"/>
      <c r="AG404" s="382"/>
    </row>
    <row r="405" spans="5:33">
      <c r="E405"/>
      <c r="V405" s="382"/>
      <c r="AG405" s="382"/>
    </row>
    <row r="406" spans="5:33">
      <c r="E406"/>
      <c r="V406" s="382"/>
      <c r="AG406" s="382"/>
    </row>
    <row r="407" spans="5:33">
      <c r="E407"/>
      <c r="V407" s="382"/>
      <c r="AG407" s="382"/>
    </row>
    <row r="408" spans="5:33">
      <c r="E408"/>
      <c r="V408" s="382"/>
      <c r="AG408" s="382"/>
    </row>
    <row r="409" spans="5:33">
      <c r="E409"/>
      <c r="V409" s="382"/>
      <c r="AG409" s="382"/>
    </row>
    <row r="410" spans="5:33">
      <c r="E410"/>
      <c r="V410" s="382"/>
      <c r="AG410" s="382"/>
    </row>
    <row r="411" spans="5:33">
      <c r="E411"/>
      <c r="V411" s="382"/>
      <c r="AG411" s="382"/>
    </row>
    <row r="412" spans="5:33">
      <c r="E412"/>
      <c r="V412" s="382"/>
      <c r="AG412" s="382"/>
    </row>
    <row r="413" spans="5:33">
      <c r="E413"/>
      <c r="V413" s="382"/>
      <c r="AG413" s="382"/>
    </row>
    <row r="414" spans="5:33">
      <c r="E414"/>
      <c r="V414" s="382"/>
      <c r="AG414" s="382"/>
    </row>
    <row r="415" spans="5:33">
      <c r="E415"/>
      <c r="V415" s="382"/>
      <c r="AG415" s="382"/>
    </row>
    <row r="416" spans="5:33">
      <c r="E416"/>
      <c r="V416" s="382"/>
      <c r="AG416" s="382"/>
    </row>
    <row r="417" spans="5:33">
      <c r="E417"/>
      <c r="V417" s="382"/>
      <c r="AG417" s="382"/>
    </row>
    <row r="418" spans="5:33">
      <c r="E418"/>
      <c r="V418" s="382"/>
      <c r="AG418" s="382"/>
    </row>
    <row r="419" spans="5:33">
      <c r="E419"/>
      <c r="V419" s="382"/>
      <c r="AG419" s="382"/>
    </row>
    <row r="420" spans="5:33">
      <c r="E420"/>
      <c r="V420" s="382"/>
      <c r="AG420" s="382"/>
    </row>
    <row r="421" spans="5:33">
      <c r="E421"/>
      <c r="V421" s="382"/>
      <c r="AG421" s="382"/>
    </row>
    <row r="422" spans="5:33">
      <c r="E422"/>
      <c r="V422" s="382"/>
      <c r="AG422" s="382"/>
    </row>
    <row r="423" spans="5:33">
      <c r="E423"/>
      <c r="V423" s="382"/>
      <c r="AG423" s="382"/>
    </row>
    <row r="424" spans="5:33">
      <c r="E424"/>
      <c r="V424" s="382"/>
      <c r="W424" s="399"/>
      <c r="X424" s="399"/>
      <c r="Y424" s="399"/>
      <c r="Z424" s="399"/>
      <c r="AA424" s="382"/>
      <c r="AB424" s="382"/>
      <c r="AC424" s="382"/>
      <c r="AD424" s="382"/>
      <c r="AE424" s="382"/>
      <c r="AF424" s="382"/>
      <c r="AG424" s="382"/>
    </row>
    <row r="425" spans="5:33">
      <c r="E425"/>
      <c r="V425" s="382"/>
      <c r="AG425" s="382"/>
    </row>
    <row r="426" spans="5:33">
      <c r="E426"/>
      <c r="V426" s="382"/>
      <c r="AG426" s="382"/>
    </row>
    <row r="427" spans="5:33">
      <c r="E427"/>
      <c r="V427" s="382"/>
      <c r="AG427" s="382"/>
    </row>
    <row r="428" spans="5:33">
      <c r="E428"/>
      <c r="V428" s="382"/>
      <c r="AG428" s="382"/>
    </row>
    <row r="429" spans="5:33">
      <c r="E429"/>
      <c r="V429" s="382"/>
      <c r="AG429" s="382"/>
    </row>
    <row r="430" spans="5:33">
      <c r="E430"/>
      <c r="V430" s="382"/>
      <c r="AG430" s="382"/>
    </row>
    <row r="431" spans="5:33">
      <c r="E431"/>
      <c r="V431" s="382"/>
      <c r="AG431" s="382"/>
    </row>
    <row r="432" spans="5:33">
      <c r="E432"/>
      <c r="V432" s="382"/>
      <c r="AG432" s="382"/>
    </row>
    <row r="433" spans="5:33">
      <c r="E433"/>
      <c r="V433" s="382"/>
      <c r="AG433" s="382"/>
    </row>
    <row r="434" spans="5:33">
      <c r="E434"/>
      <c r="V434" s="382"/>
      <c r="AG434" s="382"/>
    </row>
    <row r="435" spans="5:33">
      <c r="E435"/>
      <c r="V435" s="382"/>
      <c r="AG435" s="382"/>
    </row>
    <row r="436" spans="5:33">
      <c r="E436"/>
      <c r="V436" s="382"/>
      <c r="AG436" s="382"/>
    </row>
    <row r="437" spans="5:33">
      <c r="E437"/>
      <c r="V437" s="382"/>
      <c r="AG437" s="382"/>
    </row>
    <row r="438" spans="5:33">
      <c r="E438"/>
      <c r="V438" s="382"/>
      <c r="AG438" s="382"/>
    </row>
    <row r="439" spans="5:33">
      <c r="E439"/>
      <c r="V439" s="382"/>
      <c r="AG439" s="382"/>
    </row>
    <row r="440" spans="5:33">
      <c r="E440"/>
      <c r="V440" s="382"/>
      <c r="AG440" s="382"/>
    </row>
    <row r="441" spans="5:33">
      <c r="E441"/>
      <c r="V441" s="382"/>
      <c r="AG441" s="382"/>
    </row>
    <row r="442" spans="5:33">
      <c r="E442"/>
      <c r="V442" s="382"/>
      <c r="AG442" s="382"/>
    </row>
    <row r="443" spans="5:33">
      <c r="E443"/>
      <c r="V443" s="382"/>
      <c r="AG443" s="382"/>
    </row>
    <row r="444" spans="5:33">
      <c r="E444"/>
      <c r="V444" s="382"/>
      <c r="AG444" s="382"/>
    </row>
    <row r="445" spans="5:33">
      <c r="E445"/>
      <c r="V445" s="382"/>
      <c r="AG445" s="382"/>
    </row>
    <row r="446" spans="5:33">
      <c r="E446"/>
      <c r="V446" s="382"/>
      <c r="AG446" s="382"/>
    </row>
    <row r="447" spans="5:33">
      <c r="E447"/>
      <c r="V447" s="382"/>
      <c r="AG447" s="382"/>
    </row>
    <row r="448" spans="5:33">
      <c r="E448"/>
      <c r="V448" s="382"/>
      <c r="AG448" s="382"/>
    </row>
    <row r="449" spans="5:33">
      <c r="E449"/>
      <c r="V449" s="382"/>
      <c r="AG449" s="382"/>
    </row>
    <row r="450" spans="5:33">
      <c r="E450"/>
      <c r="V450" s="382"/>
      <c r="AG450" s="382"/>
    </row>
    <row r="451" spans="5:33">
      <c r="E451"/>
      <c r="V451" s="382"/>
      <c r="AG451" s="382"/>
    </row>
    <row r="452" spans="5:33">
      <c r="E452"/>
      <c r="V452" s="382"/>
      <c r="AG452" s="382"/>
    </row>
    <row r="453" spans="5:33">
      <c r="E453"/>
      <c r="V453" s="382"/>
      <c r="AG453" s="382"/>
    </row>
    <row r="454" spans="5:33">
      <c r="E454"/>
      <c r="V454" s="382"/>
      <c r="AG454" s="382"/>
    </row>
    <row r="455" spans="5:33">
      <c r="E455"/>
      <c r="V455" s="382"/>
      <c r="AG455" s="382"/>
    </row>
    <row r="456" spans="5:33">
      <c r="E456"/>
      <c r="V456" s="382"/>
      <c r="AG456" s="382"/>
    </row>
    <row r="457" spans="5:33">
      <c r="E457"/>
      <c r="V457" s="382"/>
      <c r="AG457" s="382"/>
    </row>
    <row r="458" spans="5:33">
      <c r="E458"/>
      <c r="V458" s="382"/>
      <c r="AG458" s="382"/>
    </row>
    <row r="459" spans="5:33">
      <c r="E459"/>
      <c r="V459" s="382"/>
      <c r="AG459" s="382"/>
    </row>
    <row r="460" spans="5:33">
      <c r="E460"/>
      <c r="V460" s="382"/>
      <c r="AG460" s="382"/>
    </row>
    <row r="461" spans="5:33">
      <c r="E461"/>
      <c r="V461" s="382"/>
      <c r="AG461" s="382"/>
    </row>
    <row r="462" spans="5:33">
      <c r="E462"/>
      <c r="V462" s="382"/>
      <c r="AG462" s="382"/>
    </row>
    <row r="463" spans="5:33">
      <c r="E463"/>
      <c r="V463" s="382"/>
      <c r="AG463" s="382"/>
    </row>
    <row r="464" spans="5:33">
      <c r="E464"/>
      <c r="V464" s="382"/>
      <c r="AG464" s="382"/>
    </row>
    <row r="465" spans="5:33">
      <c r="E465"/>
      <c r="V465" s="382"/>
      <c r="AG465" s="382"/>
    </row>
    <row r="466" spans="5:33">
      <c r="E466"/>
      <c r="V466" s="382"/>
      <c r="AG466" s="382"/>
    </row>
    <row r="467" spans="5:33">
      <c r="E467"/>
      <c r="V467" s="382"/>
      <c r="AG467" s="382"/>
    </row>
    <row r="468" spans="5:33">
      <c r="E468"/>
      <c r="V468" s="382"/>
      <c r="AG468" s="382"/>
    </row>
    <row r="469" spans="5:33">
      <c r="E469"/>
      <c r="V469" s="382"/>
      <c r="AG469" s="382"/>
    </row>
    <row r="470" spans="5:33">
      <c r="E470"/>
      <c r="V470" s="382"/>
      <c r="AG470" s="382"/>
    </row>
    <row r="471" s="377" customFormat="1" spans="1:33">
      <c r="A471"/>
      <c r="B471"/>
      <c r="C471"/>
      <c r="D471"/>
      <c r="E471"/>
      <c r="I471" s="424"/>
      <c r="P471" s="424"/>
      <c r="V471" s="425"/>
      <c r="W471" s="354"/>
      <c r="X471" s="354"/>
      <c r="Y471" s="354"/>
      <c r="Z471" s="354"/>
      <c r="AA471"/>
      <c r="AB471"/>
      <c r="AC471"/>
      <c r="AD471"/>
      <c r="AE471"/>
      <c r="AF471"/>
      <c r="AG471" s="425"/>
    </row>
    <row r="472" s="377" customFormat="1" spans="1:33">
      <c r="A472"/>
      <c r="B472"/>
      <c r="C472"/>
      <c r="D472"/>
      <c r="E472"/>
      <c r="I472" s="424"/>
      <c r="P472" s="424"/>
      <c r="V472" s="425"/>
      <c r="W472" s="354"/>
      <c r="X472" s="354"/>
      <c r="Y472" s="354"/>
      <c r="Z472" s="354"/>
      <c r="AA472"/>
      <c r="AB472"/>
      <c r="AC472"/>
      <c r="AD472"/>
      <c r="AE472"/>
      <c r="AF472"/>
      <c r="AG472" s="425"/>
    </row>
    <row r="473" s="377" customFormat="1" spans="1:33">
      <c r="A473"/>
      <c r="B473"/>
      <c r="C473"/>
      <c r="D473"/>
      <c r="E473"/>
      <c r="I473" s="424"/>
      <c r="P473" s="424"/>
      <c r="V473" s="425"/>
      <c r="W473" s="354"/>
      <c r="X473" s="354"/>
      <c r="Y473" s="354"/>
      <c r="Z473" s="354"/>
      <c r="AA473"/>
      <c r="AB473"/>
      <c r="AC473"/>
      <c r="AD473"/>
      <c r="AE473"/>
      <c r="AF473"/>
      <c r="AG473" s="425"/>
    </row>
    <row r="474" spans="5:33">
      <c r="E474"/>
      <c r="V474" s="382"/>
      <c r="AG474" s="382"/>
    </row>
    <row r="475" spans="5:33">
      <c r="E475"/>
      <c r="V475" s="382"/>
      <c r="AG475" s="382"/>
    </row>
    <row r="476" spans="5:33">
      <c r="E476"/>
      <c r="V476" s="382"/>
      <c r="AG476" s="382"/>
    </row>
    <row r="477" spans="5:33">
      <c r="E477"/>
      <c r="V477" s="382"/>
      <c r="AG477" s="382"/>
    </row>
    <row r="478" spans="5:33">
      <c r="E478"/>
      <c r="V478" s="382"/>
      <c r="AG478" s="382"/>
    </row>
    <row r="479" spans="5:33">
      <c r="E479"/>
      <c r="V479" s="382"/>
      <c r="AG479" s="382"/>
    </row>
    <row r="480" spans="5:33">
      <c r="E480"/>
      <c r="V480" s="382"/>
      <c r="AG480" s="382"/>
    </row>
    <row r="481" spans="5:33">
      <c r="E481"/>
      <c r="V481" s="382"/>
      <c r="AG481" s="382"/>
    </row>
    <row r="482" spans="5:33">
      <c r="E482"/>
      <c r="V482" s="382"/>
      <c r="AG482" s="382"/>
    </row>
    <row r="483" spans="5:33">
      <c r="E483"/>
      <c r="V483" s="382"/>
      <c r="AG483" s="382"/>
    </row>
    <row r="484" spans="5:33">
      <c r="E484"/>
      <c r="V484" s="382"/>
      <c r="AG484" s="382"/>
    </row>
    <row r="485" spans="5:33">
      <c r="E485"/>
      <c r="V485" s="382"/>
      <c r="AG485" s="382"/>
    </row>
    <row r="486" spans="5:33">
      <c r="E486"/>
      <c r="V486" s="382"/>
      <c r="AG486" s="382"/>
    </row>
    <row r="487" spans="5:33">
      <c r="E487"/>
      <c r="V487" s="382"/>
      <c r="AG487" s="382"/>
    </row>
    <row r="488" spans="5:33">
      <c r="E488"/>
      <c r="V488" s="382"/>
      <c r="AG488" s="382"/>
    </row>
    <row r="489" spans="5:33">
      <c r="E489"/>
      <c r="V489" s="382"/>
      <c r="AG489" s="382"/>
    </row>
    <row r="490" spans="5:33">
      <c r="E490"/>
      <c r="V490" s="382"/>
      <c r="AG490" s="382"/>
    </row>
    <row r="491" spans="5:33">
      <c r="E491"/>
      <c r="V491" s="382"/>
      <c r="AG491" s="382"/>
    </row>
    <row r="492" spans="5:33">
      <c r="E492"/>
      <c r="V492" s="382"/>
      <c r="AG492" s="382"/>
    </row>
    <row r="493" spans="5:33">
      <c r="E493"/>
      <c r="V493" s="382"/>
      <c r="AG493" s="382"/>
    </row>
    <row r="494" spans="5:33">
      <c r="E494"/>
      <c r="V494" s="382"/>
      <c r="AG494" s="382"/>
    </row>
    <row r="495" spans="5:33">
      <c r="E495"/>
      <c r="V495" s="382"/>
      <c r="AG495" s="382"/>
    </row>
    <row r="496" spans="5:33">
      <c r="E496"/>
      <c r="V496" s="382"/>
      <c r="AG496" s="382"/>
    </row>
    <row r="497" spans="5:33">
      <c r="E497"/>
      <c r="V497" s="382"/>
      <c r="AG497" s="382"/>
    </row>
    <row r="498" spans="5:32">
      <c r="E498"/>
      <c r="W498" s="399"/>
      <c r="X498" s="399"/>
      <c r="Y498" s="399"/>
      <c r="Z498" s="399"/>
      <c r="AA498" s="382"/>
      <c r="AB498" s="382"/>
      <c r="AC498" s="382"/>
      <c r="AD498" s="382"/>
      <c r="AE498" s="382"/>
      <c r="AF498" s="382"/>
    </row>
    <row r="499" spans="5:5">
      <c r="E499"/>
    </row>
    <row r="500" spans="5:5">
      <c r="E500"/>
    </row>
    <row r="501" spans="5:5">
      <c r="E501"/>
    </row>
    <row r="502" spans="5:5">
      <c r="E502"/>
    </row>
    <row r="503" spans="5:5">
      <c r="E503"/>
    </row>
    <row r="504" spans="5:5">
      <c r="E504"/>
    </row>
    <row r="505" spans="5:5">
      <c r="E505"/>
    </row>
    <row r="506" spans="5:5">
      <c r="E506"/>
    </row>
    <row r="507" spans="5:5">
      <c r="E507"/>
    </row>
    <row r="508" spans="5:5">
      <c r="E508"/>
    </row>
    <row r="509" spans="5:5">
      <c r="E509"/>
    </row>
    <row r="510" spans="5:5">
      <c r="E510"/>
    </row>
    <row r="511" spans="5:5">
      <c r="E511"/>
    </row>
    <row r="512" spans="5:5">
      <c r="E512"/>
    </row>
  </sheetData>
  <protectedRanges>
    <protectedRange sqref="L33:M33" name="区域2"/>
  </protectedRanges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80"/>
  <sheetViews>
    <sheetView workbookViewId="0">
      <pane ySplit="3" topLeftCell="A26" activePane="bottomLeft" state="frozen"/>
      <selection/>
      <selection pane="bottomLeft" activeCell="A36" sqref="A36"/>
    </sheetView>
  </sheetViews>
  <sheetFormatPr defaultColWidth="9" defaultRowHeight="23.1" customHeight="1"/>
  <cols>
    <col min="1" max="1" width="12.25" style="356" customWidth="1"/>
    <col min="2" max="2" width="15" style="356" customWidth="1"/>
    <col min="3" max="3" width="12.125" style="356" customWidth="1"/>
    <col min="4" max="4" width="19.25" style="356" customWidth="1"/>
    <col min="5" max="5" width="12.25" style="356" customWidth="1"/>
    <col min="6" max="9" width="14.125" style="356" customWidth="1"/>
    <col min="10" max="10" width="12.25" style="356" customWidth="1"/>
    <col min="11" max="11" width="20.5" style="356" customWidth="1"/>
    <col min="12" max="253" width="12.25" style="356" customWidth="1"/>
    <col min="254" max="16384" width="9" style="357"/>
  </cols>
  <sheetData>
    <row r="1" s="352" customFormat="1" ht="42" customHeight="1" spans="1:256">
      <c r="A1" s="358" t="s">
        <v>73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  <c r="AA1" s="359"/>
      <c r="AB1" s="359"/>
      <c r="AC1" s="359"/>
      <c r="AD1" s="359"/>
      <c r="AE1" s="359"/>
      <c r="AF1" s="359"/>
      <c r="AG1" s="359"/>
      <c r="AH1" s="359"/>
      <c r="AI1" s="359"/>
      <c r="AJ1" s="359"/>
      <c r="AK1" s="359"/>
      <c r="AL1" s="359"/>
      <c r="AM1" s="359"/>
      <c r="AN1" s="359"/>
      <c r="AO1" s="359"/>
      <c r="AP1" s="359"/>
      <c r="AQ1" s="359"/>
      <c r="AR1" s="359"/>
      <c r="AS1" s="359"/>
      <c r="AT1" s="359"/>
      <c r="AU1" s="359"/>
      <c r="AV1" s="359"/>
      <c r="AW1" s="359"/>
      <c r="AX1" s="359"/>
      <c r="AY1" s="359"/>
      <c r="AZ1" s="359"/>
      <c r="BA1" s="359"/>
      <c r="BB1" s="359"/>
      <c r="BC1" s="359"/>
      <c r="BD1" s="359"/>
      <c r="BE1" s="359"/>
      <c r="BF1" s="359"/>
      <c r="BG1" s="359"/>
      <c r="BH1" s="359"/>
      <c r="BI1" s="359"/>
      <c r="BJ1" s="359"/>
      <c r="BK1" s="359"/>
      <c r="BL1" s="359"/>
      <c r="BM1" s="359"/>
      <c r="BN1" s="359"/>
      <c r="BO1" s="359"/>
      <c r="BP1" s="359"/>
      <c r="BQ1" s="359"/>
      <c r="BR1" s="359"/>
      <c r="BS1" s="359"/>
      <c r="BT1" s="359"/>
      <c r="BU1" s="359"/>
      <c r="BV1" s="359"/>
      <c r="BW1" s="359"/>
      <c r="BX1" s="359"/>
      <c r="BY1" s="359"/>
      <c r="BZ1" s="359"/>
      <c r="CA1" s="359"/>
      <c r="CB1" s="359"/>
      <c r="CC1" s="359"/>
      <c r="CD1" s="359"/>
      <c r="CE1" s="359"/>
      <c r="CF1" s="359"/>
      <c r="CG1" s="359"/>
      <c r="CH1" s="359"/>
      <c r="CI1" s="359"/>
      <c r="CJ1" s="359"/>
      <c r="CK1" s="359"/>
      <c r="CL1" s="359"/>
      <c r="CM1" s="359"/>
      <c r="CN1" s="359"/>
      <c r="CO1" s="359"/>
      <c r="CP1" s="359"/>
      <c r="CQ1" s="359"/>
      <c r="CR1" s="359"/>
      <c r="CS1" s="359"/>
      <c r="CT1" s="359"/>
      <c r="CU1" s="359"/>
      <c r="CV1" s="359"/>
      <c r="CW1" s="359"/>
      <c r="CX1" s="359"/>
      <c r="CY1" s="359"/>
      <c r="CZ1" s="359"/>
      <c r="DA1" s="359"/>
      <c r="DB1" s="359"/>
      <c r="DC1" s="359"/>
      <c r="DD1" s="359"/>
      <c r="DE1" s="359"/>
      <c r="DF1" s="359"/>
      <c r="DG1" s="359"/>
      <c r="DH1" s="359"/>
      <c r="DI1" s="359"/>
      <c r="DJ1" s="359"/>
      <c r="DK1" s="359"/>
      <c r="DL1" s="359"/>
      <c r="DM1" s="359"/>
      <c r="DN1" s="359"/>
      <c r="DO1" s="359"/>
      <c r="DP1" s="359"/>
      <c r="DQ1" s="359"/>
      <c r="DR1" s="359"/>
      <c r="DS1" s="359"/>
      <c r="DT1" s="359"/>
      <c r="DU1" s="359"/>
      <c r="DV1" s="359"/>
      <c r="DW1" s="359"/>
      <c r="DX1" s="359"/>
      <c r="DY1" s="359"/>
      <c r="DZ1" s="359"/>
      <c r="EA1" s="359"/>
      <c r="EB1" s="359"/>
      <c r="EC1" s="359"/>
      <c r="ED1" s="359"/>
      <c r="EE1" s="359"/>
      <c r="EF1" s="359"/>
      <c r="EG1" s="359"/>
      <c r="EH1" s="359"/>
      <c r="EI1" s="359"/>
      <c r="EJ1" s="359"/>
      <c r="EK1" s="359"/>
      <c r="EL1" s="359"/>
      <c r="EM1" s="359"/>
      <c r="EN1" s="359"/>
      <c r="EO1" s="359"/>
      <c r="EP1" s="359"/>
      <c r="EQ1" s="359"/>
      <c r="ER1" s="359"/>
      <c r="ES1" s="359"/>
      <c r="ET1" s="359"/>
      <c r="EU1" s="359"/>
      <c r="EV1" s="359"/>
      <c r="EW1" s="359"/>
      <c r="EX1" s="359"/>
      <c r="EY1" s="359"/>
      <c r="EZ1" s="359"/>
      <c r="FA1" s="359"/>
      <c r="FB1" s="359"/>
      <c r="FC1" s="359"/>
      <c r="FD1" s="359"/>
      <c r="FE1" s="359"/>
      <c r="FF1" s="359"/>
      <c r="FG1" s="359"/>
      <c r="FH1" s="359"/>
      <c r="FI1" s="359"/>
      <c r="FJ1" s="359"/>
      <c r="FK1" s="359"/>
      <c r="FL1" s="359"/>
      <c r="FM1" s="359"/>
      <c r="FN1" s="359"/>
      <c r="FO1" s="359"/>
      <c r="FP1" s="359"/>
      <c r="FQ1" s="359"/>
      <c r="FR1" s="359"/>
      <c r="FS1" s="359"/>
      <c r="FT1" s="359"/>
      <c r="FU1" s="359"/>
      <c r="FV1" s="359"/>
      <c r="FW1" s="359"/>
      <c r="FX1" s="359"/>
      <c r="FY1" s="359"/>
      <c r="FZ1" s="359"/>
      <c r="GA1" s="359"/>
      <c r="GB1" s="359"/>
      <c r="GC1" s="359"/>
      <c r="GD1" s="359"/>
      <c r="GE1" s="359"/>
      <c r="GF1" s="359"/>
      <c r="GG1" s="359"/>
      <c r="GH1" s="359"/>
      <c r="GI1" s="359"/>
      <c r="GJ1" s="359"/>
      <c r="GK1" s="359"/>
      <c r="GL1" s="359"/>
      <c r="GM1" s="359"/>
      <c r="GN1" s="359"/>
      <c r="GO1" s="359"/>
      <c r="GP1" s="359"/>
      <c r="GQ1" s="359"/>
      <c r="GR1" s="359"/>
      <c r="GS1" s="359"/>
      <c r="GT1" s="359"/>
      <c r="GU1" s="359"/>
      <c r="GV1" s="359"/>
      <c r="GW1" s="359"/>
      <c r="GX1" s="359"/>
      <c r="GY1" s="359"/>
      <c r="GZ1" s="359"/>
      <c r="HA1" s="359"/>
      <c r="HB1" s="359"/>
      <c r="HC1" s="359"/>
      <c r="HD1" s="359"/>
      <c r="HE1" s="359"/>
      <c r="HF1" s="359"/>
      <c r="HG1" s="359"/>
      <c r="HH1" s="359"/>
      <c r="HI1" s="359"/>
      <c r="HJ1" s="359"/>
      <c r="HK1" s="359"/>
      <c r="HL1" s="359"/>
      <c r="HM1" s="359"/>
      <c r="HN1" s="359"/>
      <c r="HO1" s="359"/>
      <c r="HP1" s="359"/>
      <c r="HQ1" s="359"/>
      <c r="HR1" s="359"/>
      <c r="HS1" s="359"/>
      <c r="HT1" s="359"/>
      <c r="HU1" s="359"/>
      <c r="HV1" s="359"/>
      <c r="HW1" s="359"/>
      <c r="HX1" s="359"/>
      <c r="HY1" s="359"/>
      <c r="HZ1" s="359"/>
      <c r="IA1" s="359"/>
      <c r="IB1" s="359"/>
      <c r="IC1" s="359"/>
      <c r="ID1" s="359"/>
      <c r="IE1" s="359"/>
      <c r="IF1" s="359"/>
      <c r="IG1" s="359"/>
      <c r="IH1" s="359"/>
      <c r="II1" s="359"/>
      <c r="IJ1" s="359"/>
      <c r="IK1" s="359"/>
      <c r="IL1" s="359"/>
      <c r="IM1" s="359"/>
      <c r="IN1" s="359"/>
      <c r="IO1" s="359"/>
      <c r="IP1" s="359"/>
      <c r="IQ1" s="359"/>
      <c r="IR1" s="359"/>
      <c r="IS1" s="359"/>
      <c r="IT1" s="359"/>
      <c r="IU1" s="359"/>
      <c r="IV1" s="359"/>
    </row>
    <row r="2" s="352" customFormat="1" customHeight="1" spans="1:256">
      <c r="A2" s="356"/>
      <c r="B2" s="356" t="s">
        <v>74</v>
      </c>
      <c r="C2" s="356" t="s">
        <v>75</v>
      </c>
      <c r="D2" s="356"/>
      <c r="E2" s="356" t="s">
        <v>76</v>
      </c>
      <c r="F2" s="356" t="s">
        <v>77</v>
      </c>
      <c r="G2" s="356"/>
      <c r="H2" s="359"/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  <c r="AQ2" s="359"/>
      <c r="AR2" s="359"/>
      <c r="AS2" s="359"/>
      <c r="AT2" s="359"/>
      <c r="AU2" s="359"/>
      <c r="AV2" s="359"/>
      <c r="AW2" s="359"/>
      <c r="AX2" s="359"/>
      <c r="AY2" s="359"/>
      <c r="AZ2" s="359"/>
      <c r="BA2" s="359"/>
      <c r="BB2" s="359"/>
      <c r="BC2" s="359"/>
      <c r="BD2" s="359"/>
      <c r="BE2" s="359"/>
      <c r="BF2" s="359"/>
      <c r="BG2" s="359"/>
      <c r="BH2" s="359"/>
      <c r="BI2" s="359"/>
      <c r="BJ2" s="359"/>
      <c r="BK2" s="359"/>
      <c r="BL2" s="359"/>
      <c r="BM2" s="359"/>
      <c r="BN2" s="359"/>
      <c r="BO2" s="359"/>
      <c r="BP2" s="359"/>
      <c r="BQ2" s="359"/>
      <c r="BR2" s="359"/>
      <c r="BS2" s="359"/>
      <c r="BT2" s="359"/>
      <c r="BU2" s="359"/>
      <c r="BV2" s="359"/>
      <c r="BW2" s="359"/>
      <c r="BX2" s="359"/>
      <c r="BY2" s="359"/>
      <c r="BZ2" s="359"/>
      <c r="CA2" s="359"/>
      <c r="CB2" s="359"/>
      <c r="CC2" s="359"/>
      <c r="CD2" s="359"/>
      <c r="CE2" s="359"/>
      <c r="CF2" s="359"/>
      <c r="CG2" s="359"/>
      <c r="CH2" s="359"/>
      <c r="CI2" s="359"/>
      <c r="CJ2" s="359"/>
      <c r="CK2" s="359"/>
      <c r="CL2" s="359"/>
      <c r="CM2" s="359"/>
      <c r="CN2" s="359"/>
      <c r="CO2" s="359"/>
      <c r="CP2" s="359"/>
      <c r="CQ2" s="359"/>
      <c r="CR2" s="359"/>
      <c r="CS2" s="359"/>
      <c r="CT2" s="359"/>
      <c r="CU2" s="359"/>
      <c r="CV2" s="359"/>
      <c r="CW2" s="359"/>
      <c r="CX2" s="359"/>
      <c r="CY2" s="359"/>
      <c r="CZ2" s="359"/>
      <c r="DA2" s="359"/>
      <c r="DB2" s="359"/>
      <c r="DC2" s="359"/>
      <c r="DD2" s="359"/>
      <c r="DE2" s="359"/>
      <c r="DF2" s="359"/>
      <c r="DG2" s="359"/>
      <c r="DH2" s="359"/>
      <c r="DI2" s="359"/>
      <c r="DJ2" s="359"/>
      <c r="DK2" s="359"/>
      <c r="DL2" s="359"/>
      <c r="DM2" s="359"/>
      <c r="DN2" s="359"/>
      <c r="DO2" s="359"/>
      <c r="DP2" s="359"/>
      <c r="DQ2" s="359"/>
      <c r="DR2" s="359"/>
      <c r="DS2" s="359"/>
      <c r="DT2" s="359"/>
      <c r="DU2" s="359"/>
      <c r="DV2" s="359"/>
      <c r="DW2" s="359"/>
      <c r="DX2" s="359"/>
      <c r="DY2" s="359"/>
      <c r="DZ2" s="359"/>
      <c r="EA2" s="359"/>
      <c r="EB2" s="359"/>
      <c r="EC2" s="359"/>
      <c r="ED2" s="359"/>
      <c r="EE2" s="359"/>
      <c r="EF2" s="359"/>
      <c r="EG2" s="359"/>
      <c r="EH2" s="359"/>
      <c r="EI2" s="359"/>
      <c r="EJ2" s="359"/>
      <c r="EK2" s="359"/>
      <c r="EL2" s="359"/>
      <c r="EM2" s="359"/>
      <c r="EN2" s="359"/>
      <c r="EO2" s="359"/>
      <c r="EP2" s="359"/>
      <c r="EQ2" s="359"/>
      <c r="ER2" s="359"/>
      <c r="ES2" s="359"/>
      <c r="ET2" s="359"/>
      <c r="EU2" s="359"/>
      <c r="EV2" s="359"/>
      <c r="EW2" s="359"/>
      <c r="EX2" s="359"/>
      <c r="EY2" s="359"/>
      <c r="EZ2" s="359"/>
      <c r="FA2" s="359"/>
      <c r="FB2" s="359"/>
      <c r="FC2" s="359"/>
      <c r="FD2" s="359"/>
      <c r="FE2" s="359"/>
      <c r="FF2" s="359"/>
      <c r="FG2" s="359"/>
      <c r="FH2" s="359"/>
      <c r="FI2" s="359"/>
      <c r="FJ2" s="359"/>
      <c r="FK2" s="359"/>
      <c r="FL2" s="359"/>
      <c r="FM2" s="359"/>
      <c r="FN2" s="359"/>
      <c r="FO2" s="359"/>
      <c r="FP2" s="359"/>
      <c r="FQ2" s="359"/>
      <c r="FR2" s="359"/>
      <c r="FS2" s="359"/>
      <c r="FT2" s="359"/>
      <c r="FU2" s="359"/>
      <c r="FV2" s="359"/>
      <c r="FW2" s="359"/>
      <c r="FX2" s="359"/>
      <c r="FY2" s="359"/>
      <c r="FZ2" s="359"/>
      <c r="GA2" s="359"/>
      <c r="GB2" s="359"/>
      <c r="GC2" s="359"/>
      <c r="GD2" s="359"/>
      <c r="GE2" s="359"/>
      <c r="GF2" s="359"/>
      <c r="GG2" s="359"/>
      <c r="GH2" s="359"/>
      <c r="GI2" s="359"/>
      <c r="GJ2" s="359"/>
      <c r="GK2" s="359"/>
      <c r="GL2" s="359"/>
      <c r="GM2" s="359"/>
      <c r="GN2" s="359"/>
      <c r="GO2" s="359"/>
      <c r="GP2" s="359"/>
      <c r="GQ2" s="359"/>
      <c r="GR2" s="359"/>
      <c r="GS2" s="359"/>
      <c r="GT2" s="359"/>
      <c r="GU2" s="359"/>
      <c r="GV2" s="359"/>
      <c r="GW2" s="359"/>
      <c r="GX2" s="359"/>
      <c r="GY2" s="359"/>
      <c r="GZ2" s="359"/>
      <c r="HA2" s="359"/>
      <c r="HB2" s="359"/>
      <c r="HC2" s="359"/>
      <c r="HD2" s="359"/>
      <c r="HE2" s="359"/>
      <c r="HF2" s="359"/>
      <c r="HG2" s="359"/>
      <c r="HH2" s="359"/>
      <c r="HI2" s="359"/>
      <c r="HJ2" s="359"/>
      <c r="HK2" s="359"/>
      <c r="HL2" s="359"/>
      <c r="HM2" s="359"/>
      <c r="HN2" s="359"/>
      <c r="HO2" s="359"/>
      <c r="HP2" s="359"/>
      <c r="HQ2" s="359"/>
      <c r="HR2" s="359"/>
      <c r="HS2" s="359"/>
      <c r="HT2" s="359"/>
      <c r="HU2" s="359"/>
      <c r="HV2" s="359"/>
      <c r="HW2" s="359"/>
      <c r="HX2" s="359"/>
      <c r="HY2" s="359"/>
      <c r="HZ2" s="359"/>
      <c r="IA2" s="359"/>
      <c r="IB2" s="359"/>
      <c r="IC2" s="359"/>
      <c r="ID2" s="359"/>
      <c r="IE2" s="359"/>
      <c r="IF2" s="359"/>
      <c r="IG2" s="359"/>
      <c r="IH2" s="359"/>
      <c r="II2" s="359"/>
      <c r="IJ2" s="359"/>
      <c r="IK2" s="359"/>
      <c r="IL2" s="359"/>
      <c r="IM2" s="359"/>
      <c r="IN2" s="359"/>
      <c r="IO2" s="359"/>
      <c r="IP2" s="359"/>
      <c r="IQ2" s="359"/>
      <c r="IR2" s="359"/>
      <c r="IS2" s="359"/>
      <c r="IT2" s="359"/>
      <c r="IU2" s="359"/>
      <c r="IV2" s="359"/>
    </row>
    <row r="3" s="353" customFormat="1" customHeight="1" spans="1:256">
      <c r="A3" s="360" t="s">
        <v>78</v>
      </c>
      <c r="B3" s="360" t="s">
        <v>79</v>
      </c>
      <c r="C3" s="360" t="s">
        <v>5</v>
      </c>
      <c r="D3" s="361" t="s">
        <v>6</v>
      </c>
      <c r="E3" s="362" t="s">
        <v>80</v>
      </c>
      <c r="F3" s="362" t="s">
        <v>81</v>
      </c>
      <c r="G3" s="362" t="s">
        <v>82</v>
      </c>
      <c r="H3" s="362" t="s">
        <v>83</v>
      </c>
      <c r="I3" s="362" t="s">
        <v>84</v>
      </c>
      <c r="J3" s="375" t="s">
        <v>85</v>
      </c>
      <c r="K3" s="360" t="s">
        <v>86</v>
      </c>
      <c r="L3" s="360"/>
      <c r="M3" s="360"/>
      <c r="N3" s="360"/>
      <c r="O3" s="360"/>
      <c r="P3" s="360"/>
      <c r="Q3" s="360"/>
      <c r="R3" s="360"/>
      <c r="S3" s="360"/>
      <c r="T3" s="360"/>
      <c r="U3" s="360"/>
      <c r="V3" s="360"/>
      <c r="W3" s="360"/>
      <c r="X3" s="360"/>
      <c r="Y3" s="360"/>
      <c r="Z3" s="360"/>
      <c r="AA3" s="360"/>
      <c r="AB3" s="360"/>
      <c r="AC3" s="360"/>
      <c r="AD3" s="360"/>
      <c r="AE3" s="360"/>
      <c r="AF3" s="360"/>
      <c r="AG3" s="360"/>
      <c r="AH3" s="360"/>
      <c r="AI3" s="360"/>
      <c r="AJ3" s="360"/>
      <c r="AK3" s="360"/>
      <c r="AL3" s="360"/>
      <c r="AM3" s="360"/>
      <c r="AN3" s="360"/>
      <c r="AO3" s="360"/>
      <c r="AP3" s="360"/>
      <c r="AQ3" s="360"/>
      <c r="AR3" s="360"/>
      <c r="AS3" s="360"/>
      <c r="AT3" s="360"/>
      <c r="AU3" s="360"/>
      <c r="AV3" s="360"/>
      <c r="AW3" s="360"/>
      <c r="AX3" s="360"/>
      <c r="AY3" s="360"/>
      <c r="AZ3" s="360"/>
      <c r="BA3" s="360"/>
      <c r="BB3" s="360"/>
      <c r="BC3" s="360"/>
      <c r="BD3" s="360"/>
      <c r="BE3" s="360"/>
      <c r="BF3" s="360"/>
      <c r="BG3" s="360"/>
      <c r="BH3" s="360"/>
      <c r="BI3" s="360"/>
      <c r="BJ3" s="360"/>
      <c r="BK3" s="360"/>
      <c r="BL3" s="360"/>
      <c r="BM3" s="360"/>
      <c r="BN3" s="360"/>
      <c r="BO3" s="360"/>
      <c r="BP3" s="360"/>
      <c r="BQ3" s="360"/>
      <c r="BR3" s="360"/>
      <c r="BS3" s="360"/>
      <c r="BT3" s="360"/>
      <c r="BU3" s="360"/>
      <c r="BV3" s="360"/>
      <c r="BW3" s="360"/>
      <c r="BX3" s="360"/>
      <c r="BY3" s="360"/>
      <c r="BZ3" s="360"/>
      <c r="CA3" s="360"/>
      <c r="CB3" s="360"/>
      <c r="CC3" s="360"/>
      <c r="CD3" s="360"/>
      <c r="CE3" s="360"/>
      <c r="CF3" s="360"/>
      <c r="CG3" s="360"/>
      <c r="CH3" s="360"/>
      <c r="CI3" s="360"/>
      <c r="CJ3" s="360"/>
      <c r="CK3" s="360"/>
      <c r="CL3" s="360"/>
      <c r="CM3" s="360"/>
      <c r="CN3" s="360"/>
      <c r="CO3" s="360"/>
      <c r="CP3" s="360"/>
      <c r="CQ3" s="360"/>
      <c r="CR3" s="360"/>
      <c r="CS3" s="360"/>
      <c r="CT3" s="360"/>
      <c r="CU3" s="360"/>
      <c r="CV3" s="360"/>
      <c r="CW3" s="360"/>
      <c r="CX3" s="360"/>
      <c r="CY3" s="360"/>
      <c r="CZ3" s="360"/>
      <c r="DA3" s="360"/>
      <c r="DB3" s="360"/>
      <c r="DC3" s="360"/>
      <c r="DD3" s="360"/>
      <c r="DE3" s="360"/>
      <c r="DF3" s="360"/>
      <c r="DG3" s="360"/>
      <c r="DH3" s="360"/>
      <c r="DI3" s="360"/>
      <c r="DJ3" s="360"/>
      <c r="DK3" s="360"/>
      <c r="DL3" s="360"/>
      <c r="DM3" s="360"/>
      <c r="DN3" s="360"/>
      <c r="DO3" s="360"/>
      <c r="DP3" s="360"/>
      <c r="DQ3" s="360"/>
      <c r="DR3" s="360"/>
      <c r="DS3" s="360"/>
      <c r="DT3" s="360"/>
      <c r="DU3" s="360"/>
      <c r="DV3" s="360"/>
      <c r="DW3" s="360"/>
      <c r="DX3" s="360"/>
      <c r="DY3" s="360"/>
      <c r="DZ3" s="360"/>
      <c r="EA3" s="360"/>
      <c r="EB3" s="360"/>
      <c r="EC3" s="360"/>
      <c r="ED3" s="360"/>
      <c r="EE3" s="360"/>
      <c r="EF3" s="360"/>
      <c r="EG3" s="360"/>
      <c r="EH3" s="360"/>
      <c r="EI3" s="360"/>
      <c r="EJ3" s="360"/>
      <c r="EK3" s="360"/>
      <c r="EL3" s="360"/>
      <c r="EM3" s="360"/>
      <c r="EN3" s="360"/>
      <c r="EO3" s="360"/>
      <c r="EP3" s="360"/>
      <c r="EQ3" s="360"/>
      <c r="ER3" s="360"/>
      <c r="ES3" s="360"/>
      <c r="ET3" s="360"/>
      <c r="EU3" s="360"/>
      <c r="EV3" s="360"/>
      <c r="EW3" s="360"/>
      <c r="EX3" s="360"/>
      <c r="EY3" s="360"/>
      <c r="EZ3" s="360"/>
      <c r="FA3" s="360"/>
      <c r="FB3" s="360"/>
      <c r="FC3" s="360"/>
      <c r="FD3" s="360"/>
      <c r="FE3" s="360"/>
      <c r="FF3" s="360"/>
      <c r="FG3" s="360"/>
      <c r="FH3" s="360"/>
      <c r="FI3" s="360"/>
      <c r="FJ3" s="360"/>
      <c r="FK3" s="360"/>
      <c r="FL3" s="360"/>
      <c r="FM3" s="360"/>
      <c r="FN3" s="360"/>
      <c r="FO3" s="360"/>
      <c r="FP3" s="360"/>
      <c r="FQ3" s="360"/>
      <c r="FR3" s="360"/>
      <c r="FS3" s="360"/>
      <c r="FT3" s="360"/>
      <c r="FU3" s="360"/>
      <c r="FV3" s="360"/>
      <c r="FW3" s="360"/>
      <c r="FX3" s="360"/>
      <c r="FY3" s="360"/>
      <c r="FZ3" s="360"/>
      <c r="GA3" s="360"/>
      <c r="GB3" s="360"/>
      <c r="GC3" s="360"/>
      <c r="GD3" s="360"/>
      <c r="GE3" s="360"/>
      <c r="GF3" s="360"/>
      <c r="GG3" s="360"/>
      <c r="GH3" s="360"/>
      <c r="GI3" s="360"/>
      <c r="GJ3" s="360"/>
      <c r="GK3" s="360"/>
      <c r="GL3" s="360"/>
      <c r="GM3" s="360"/>
      <c r="GN3" s="360"/>
      <c r="GO3" s="360"/>
      <c r="GP3" s="360"/>
      <c r="GQ3" s="360"/>
      <c r="GR3" s="360"/>
      <c r="GS3" s="360"/>
      <c r="GT3" s="360"/>
      <c r="GU3" s="360"/>
      <c r="GV3" s="360"/>
      <c r="GW3" s="360"/>
      <c r="GX3" s="360"/>
      <c r="GY3" s="360"/>
      <c r="GZ3" s="360"/>
      <c r="HA3" s="360"/>
      <c r="HB3" s="360"/>
      <c r="HC3" s="360"/>
      <c r="HD3" s="360"/>
      <c r="HE3" s="360"/>
      <c r="HF3" s="360"/>
      <c r="HG3" s="360"/>
      <c r="HH3" s="360"/>
      <c r="HI3" s="360"/>
      <c r="HJ3" s="360"/>
      <c r="HK3" s="360"/>
      <c r="HL3" s="360"/>
      <c r="HM3" s="360"/>
      <c r="HN3" s="360"/>
      <c r="HO3" s="360"/>
      <c r="HP3" s="360"/>
      <c r="HQ3" s="360"/>
      <c r="HR3" s="360"/>
      <c r="HS3" s="360"/>
      <c r="HT3" s="360"/>
      <c r="HU3" s="360"/>
      <c r="HV3" s="360"/>
      <c r="HW3" s="360"/>
      <c r="HX3" s="360"/>
      <c r="HY3" s="360"/>
      <c r="HZ3" s="360"/>
      <c r="IA3" s="360"/>
      <c r="IB3" s="360"/>
      <c r="IC3" s="360"/>
      <c r="ID3" s="360"/>
      <c r="IE3" s="360"/>
      <c r="IF3" s="360"/>
      <c r="IG3" s="360"/>
      <c r="IH3" s="360"/>
      <c r="II3" s="360"/>
      <c r="IJ3" s="360"/>
      <c r="IK3" s="360"/>
      <c r="IL3" s="360"/>
      <c r="IM3" s="360"/>
      <c r="IN3" s="360"/>
      <c r="IO3" s="360"/>
      <c r="IP3" s="360"/>
      <c r="IQ3" s="360"/>
      <c r="IR3" s="360"/>
      <c r="IS3" s="360"/>
      <c r="IT3" s="360"/>
      <c r="IU3" s="360"/>
      <c r="IV3" s="360"/>
    </row>
    <row r="4" s="353" customFormat="1" customHeight="1" spans="1:256">
      <c r="A4" s="363">
        <v>43401</v>
      </c>
      <c r="B4" s="363">
        <v>43405</v>
      </c>
      <c r="C4" s="364">
        <v>222</v>
      </c>
      <c r="D4" s="364" t="s">
        <v>87</v>
      </c>
      <c r="E4" s="364"/>
      <c r="F4" s="365">
        <v>43404</v>
      </c>
      <c r="G4" s="364" t="s">
        <v>88</v>
      </c>
      <c r="H4" s="364" t="s">
        <v>89</v>
      </c>
      <c r="I4" s="364"/>
      <c r="J4" s="364"/>
      <c r="K4" s="364"/>
      <c r="L4" s="356"/>
      <c r="M4" s="356"/>
      <c r="N4" s="356"/>
      <c r="O4" s="356"/>
      <c r="P4" s="356"/>
      <c r="Q4" s="356"/>
      <c r="R4" s="356"/>
      <c r="S4" s="356"/>
      <c r="T4" s="356"/>
      <c r="U4" s="356"/>
      <c r="V4" s="356"/>
      <c r="W4" s="356"/>
      <c r="X4" s="356"/>
      <c r="Y4" s="356"/>
      <c r="Z4" s="356"/>
      <c r="AA4" s="356"/>
      <c r="AB4" s="356"/>
      <c r="AC4" s="356"/>
      <c r="AD4" s="356"/>
      <c r="AE4" s="356"/>
      <c r="AF4" s="356"/>
      <c r="AG4" s="356"/>
      <c r="AH4" s="356"/>
      <c r="AI4" s="356"/>
      <c r="AJ4" s="356"/>
      <c r="AK4" s="356"/>
      <c r="AL4" s="356"/>
      <c r="AM4" s="356"/>
      <c r="AN4" s="356"/>
      <c r="AO4" s="356"/>
      <c r="AP4" s="356"/>
      <c r="AQ4" s="356"/>
      <c r="AR4" s="356"/>
      <c r="AS4" s="356"/>
      <c r="AT4" s="356"/>
      <c r="AU4" s="356"/>
      <c r="AV4" s="356"/>
      <c r="AW4" s="356"/>
      <c r="AX4" s="356"/>
      <c r="AY4" s="356"/>
      <c r="AZ4" s="356"/>
      <c r="BA4" s="356"/>
      <c r="BB4" s="356"/>
      <c r="BC4" s="356"/>
      <c r="BD4" s="356"/>
      <c r="BE4" s="356"/>
      <c r="BF4" s="356"/>
      <c r="BG4" s="356"/>
      <c r="BH4" s="356"/>
      <c r="BI4" s="356"/>
      <c r="BJ4" s="356"/>
      <c r="BK4" s="356"/>
      <c r="BL4" s="356"/>
      <c r="BM4" s="356"/>
      <c r="BN4" s="356"/>
      <c r="BO4" s="356"/>
      <c r="BP4" s="356"/>
      <c r="BQ4" s="356"/>
      <c r="BR4" s="356"/>
      <c r="BS4" s="356"/>
      <c r="BT4" s="356"/>
      <c r="BU4" s="356"/>
      <c r="BV4" s="356"/>
      <c r="BW4" s="356"/>
      <c r="BX4" s="356"/>
      <c r="BY4" s="356"/>
      <c r="BZ4" s="356"/>
      <c r="CA4" s="356"/>
      <c r="CB4" s="356"/>
      <c r="CC4" s="356"/>
      <c r="CD4" s="356"/>
      <c r="CE4" s="356"/>
      <c r="CF4" s="356"/>
      <c r="CG4" s="356"/>
      <c r="CH4" s="356"/>
      <c r="CI4" s="356"/>
      <c r="CJ4" s="356"/>
      <c r="CK4" s="356"/>
      <c r="CL4" s="356"/>
      <c r="CM4" s="356"/>
      <c r="CN4" s="356"/>
      <c r="CO4" s="356"/>
      <c r="CP4" s="356"/>
      <c r="CQ4" s="356"/>
      <c r="CR4" s="356"/>
      <c r="CS4" s="356"/>
      <c r="CT4" s="356"/>
      <c r="CU4" s="356"/>
      <c r="CV4" s="356"/>
      <c r="CW4" s="356"/>
      <c r="CX4" s="356"/>
      <c r="CY4" s="356"/>
      <c r="CZ4" s="356"/>
      <c r="DA4" s="356"/>
      <c r="DB4" s="356"/>
      <c r="DC4" s="356"/>
      <c r="DD4" s="356"/>
      <c r="DE4" s="356"/>
      <c r="DF4" s="356"/>
      <c r="DG4" s="356"/>
      <c r="DH4" s="356"/>
      <c r="DI4" s="356"/>
      <c r="DJ4" s="356"/>
      <c r="DK4" s="356"/>
      <c r="DL4" s="356"/>
      <c r="DM4" s="356"/>
      <c r="DN4" s="356"/>
      <c r="DO4" s="356"/>
      <c r="DP4" s="356"/>
      <c r="DQ4" s="356"/>
      <c r="DR4" s="356"/>
      <c r="DS4" s="356"/>
      <c r="DT4" s="356"/>
      <c r="DU4" s="356"/>
      <c r="DV4" s="356"/>
      <c r="DW4" s="356"/>
      <c r="DX4" s="356"/>
      <c r="DY4" s="356"/>
      <c r="DZ4" s="356"/>
      <c r="EA4" s="356"/>
      <c r="EB4" s="356"/>
      <c r="EC4" s="356"/>
      <c r="ED4" s="356"/>
      <c r="EE4" s="356"/>
      <c r="EF4" s="356"/>
      <c r="EG4" s="356"/>
      <c r="EH4" s="356"/>
      <c r="EI4" s="356"/>
      <c r="EJ4" s="356"/>
      <c r="EK4" s="356"/>
      <c r="EL4" s="356"/>
      <c r="EM4" s="356"/>
      <c r="EN4" s="356"/>
      <c r="EO4" s="356"/>
      <c r="EP4" s="356"/>
      <c r="EQ4" s="356"/>
      <c r="ER4" s="356"/>
      <c r="ES4" s="356"/>
      <c r="ET4" s="356"/>
      <c r="EU4" s="356"/>
      <c r="EV4" s="356"/>
      <c r="EW4" s="356"/>
      <c r="EX4" s="356"/>
      <c r="EY4" s="356"/>
      <c r="EZ4" s="356"/>
      <c r="FA4" s="356"/>
      <c r="FB4" s="356"/>
      <c r="FC4" s="356"/>
      <c r="FD4" s="356"/>
      <c r="FE4" s="356"/>
      <c r="FF4" s="356"/>
      <c r="FG4" s="356"/>
      <c r="FH4" s="356"/>
      <c r="FI4" s="356"/>
      <c r="FJ4" s="356"/>
      <c r="FK4" s="356"/>
      <c r="FL4" s="356"/>
      <c r="FM4" s="356"/>
      <c r="FN4" s="356"/>
      <c r="FO4" s="356"/>
      <c r="FP4" s="356"/>
      <c r="FQ4" s="356"/>
      <c r="FR4" s="356"/>
      <c r="FS4" s="356"/>
      <c r="FT4" s="356"/>
      <c r="FU4" s="356"/>
      <c r="FV4" s="356"/>
      <c r="FW4" s="356"/>
      <c r="FX4" s="356"/>
      <c r="FY4" s="356"/>
      <c r="FZ4" s="356"/>
      <c r="GA4" s="356"/>
      <c r="GB4" s="356"/>
      <c r="GC4" s="356"/>
      <c r="GD4" s="356"/>
      <c r="GE4" s="356"/>
      <c r="GF4" s="356"/>
      <c r="GG4" s="356"/>
      <c r="GH4" s="356"/>
      <c r="GI4" s="356"/>
      <c r="GJ4" s="356"/>
      <c r="GK4" s="356"/>
      <c r="GL4" s="356"/>
      <c r="GM4" s="356"/>
      <c r="GN4" s="356"/>
      <c r="GO4" s="356"/>
      <c r="GP4" s="356"/>
      <c r="GQ4" s="356"/>
      <c r="GR4" s="356"/>
      <c r="GS4" s="356"/>
      <c r="GT4" s="356"/>
      <c r="GU4" s="356"/>
      <c r="GV4" s="356"/>
      <c r="GW4" s="356"/>
      <c r="GX4" s="356"/>
      <c r="GY4" s="356"/>
      <c r="GZ4" s="356"/>
      <c r="HA4" s="356"/>
      <c r="HB4" s="356"/>
      <c r="HC4" s="356"/>
      <c r="HD4" s="356"/>
      <c r="HE4" s="356"/>
      <c r="HF4" s="356"/>
      <c r="HG4" s="356"/>
      <c r="HH4" s="356"/>
      <c r="HI4" s="356"/>
      <c r="HJ4" s="356"/>
      <c r="HK4" s="356"/>
      <c r="HL4" s="356"/>
      <c r="HM4" s="356"/>
      <c r="HN4" s="356"/>
      <c r="HO4" s="356"/>
      <c r="HP4" s="356"/>
      <c r="HQ4" s="356"/>
      <c r="HR4" s="356"/>
      <c r="HS4" s="356"/>
      <c r="HT4" s="356"/>
      <c r="HU4" s="356"/>
      <c r="HV4" s="356"/>
      <c r="HW4" s="356"/>
      <c r="HX4" s="356"/>
      <c r="HY4" s="356"/>
      <c r="HZ4" s="356"/>
      <c r="IA4" s="356"/>
      <c r="IB4" s="356"/>
      <c r="IC4" s="356"/>
      <c r="ID4" s="356"/>
      <c r="IE4" s="356"/>
      <c r="IF4" s="356"/>
      <c r="IG4" s="356"/>
      <c r="IH4" s="356"/>
      <c r="II4" s="356"/>
      <c r="IJ4" s="356"/>
      <c r="IK4" s="356"/>
      <c r="IL4" s="356"/>
      <c r="IM4" s="356"/>
      <c r="IN4" s="356"/>
      <c r="IO4" s="356"/>
      <c r="IP4" s="356"/>
      <c r="IQ4" s="356"/>
      <c r="IR4" s="356"/>
      <c r="IS4" s="356"/>
      <c r="IT4" s="356"/>
      <c r="IU4" s="356"/>
      <c r="IV4" s="356"/>
    </row>
    <row r="5" s="353" customFormat="1" customHeight="1" spans="1:256">
      <c r="A5" s="366">
        <v>43378</v>
      </c>
      <c r="B5" s="366">
        <v>43405</v>
      </c>
      <c r="C5" s="367">
        <v>212</v>
      </c>
      <c r="D5" s="367" t="s">
        <v>90</v>
      </c>
      <c r="E5" s="364"/>
      <c r="F5" s="368">
        <v>43402</v>
      </c>
      <c r="G5" s="367" t="s">
        <v>91</v>
      </c>
      <c r="H5" s="367" t="s">
        <v>92</v>
      </c>
      <c r="I5" s="367"/>
      <c r="J5" s="367"/>
      <c r="K5" s="356" t="s">
        <v>93</v>
      </c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6"/>
      <c r="W5" s="356"/>
      <c r="X5" s="356"/>
      <c r="Y5" s="356"/>
      <c r="Z5" s="356"/>
      <c r="AA5" s="356"/>
      <c r="AB5" s="356"/>
      <c r="AC5" s="356"/>
      <c r="AD5" s="356"/>
      <c r="AE5" s="356"/>
      <c r="AF5" s="356"/>
      <c r="AG5" s="356"/>
      <c r="AH5" s="356"/>
      <c r="AI5" s="356"/>
      <c r="AJ5" s="356"/>
      <c r="AK5" s="356"/>
      <c r="AL5" s="356"/>
      <c r="AM5" s="356"/>
      <c r="AN5" s="356"/>
      <c r="AO5" s="356"/>
      <c r="AP5" s="356"/>
      <c r="AQ5" s="356"/>
      <c r="AR5" s="356"/>
      <c r="AS5" s="356"/>
      <c r="AT5" s="356"/>
      <c r="AU5" s="356"/>
      <c r="AV5" s="356"/>
      <c r="AW5" s="356"/>
      <c r="AX5" s="356"/>
      <c r="AY5" s="356"/>
      <c r="AZ5" s="356"/>
      <c r="BA5" s="356"/>
      <c r="BB5" s="356"/>
      <c r="BC5" s="356"/>
      <c r="BD5" s="356"/>
      <c r="BE5" s="356"/>
      <c r="BF5" s="356"/>
      <c r="BG5" s="356"/>
      <c r="BH5" s="356"/>
      <c r="BI5" s="356"/>
      <c r="BJ5" s="356"/>
      <c r="BK5" s="356"/>
      <c r="BL5" s="356"/>
      <c r="BM5" s="356"/>
      <c r="BN5" s="356"/>
      <c r="BO5" s="356"/>
      <c r="BP5" s="356"/>
      <c r="BQ5" s="356"/>
      <c r="BR5" s="356"/>
      <c r="BS5" s="356"/>
      <c r="BT5" s="356"/>
      <c r="BU5" s="356"/>
      <c r="BV5" s="356"/>
      <c r="BW5" s="356"/>
      <c r="BX5" s="356"/>
      <c r="BY5" s="356"/>
      <c r="BZ5" s="356"/>
      <c r="CA5" s="356"/>
      <c r="CB5" s="356"/>
      <c r="CC5" s="356"/>
      <c r="CD5" s="356"/>
      <c r="CE5" s="356"/>
      <c r="CF5" s="356"/>
      <c r="CG5" s="356"/>
      <c r="CH5" s="356"/>
      <c r="CI5" s="356"/>
      <c r="CJ5" s="356"/>
      <c r="CK5" s="356"/>
      <c r="CL5" s="356"/>
      <c r="CM5" s="356"/>
      <c r="CN5" s="356"/>
      <c r="CO5" s="356"/>
      <c r="CP5" s="356"/>
      <c r="CQ5" s="356"/>
      <c r="CR5" s="356"/>
      <c r="CS5" s="356"/>
      <c r="CT5" s="356"/>
      <c r="CU5" s="356"/>
      <c r="CV5" s="356"/>
      <c r="CW5" s="356"/>
      <c r="CX5" s="356"/>
      <c r="CY5" s="356"/>
      <c r="CZ5" s="356"/>
      <c r="DA5" s="356"/>
      <c r="DB5" s="356"/>
      <c r="DC5" s="356"/>
      <c r="DD5" s="356"/>
      <c r="DE5" s="356"/>
      <c r="DF5" s="356"/>
      <c r="DG5" s="356"/>
      <c r="DH5" s="356"/>
      <c r="DI5" s="356"/>
      <c r="DJ5" s="356"/>
      <c r="DK5" s="356"/>
      <c r="DL5" s="356"/>
      <c r="DM5" s="356"/>
      <c r="DN5" s="356"/>
      <c r="DO5" s="356"/>
      <c r="DP5" s="356"/>
      <c r="DQ5" s="356"/>
      <c r="DR5" s="356"/>
      <c r="DS5" s="356"/>
      <c r="DT5" s="356"/>
      <c r="DU5" s="356"/>
      <c r="DV5" s="356"/>
      <c r="DW5" s="356"/>
      <c r="DX5" s="356"/>
      <c r="DY5" s="356"/>
      <c r="DZ5" s="356"/>
      <c r="EA5" s="356"/>
      <c r="EB5" s="356"/>
      <c r="EC5" s="356"/>
      <c r="ED5" s="356"/>
      <c r="EE5" s="356"/>
      <c r="EF5" s="356"/>
      <c r="EG5" s="356"/>
      <c r="EH5" s="356"/>
      <c r="EI5" s="356"/>
      <c r="EJ5" s="356"/>
      <c r="EK5" s="356"/>
      <c r="EL5" s="356"/>
      <c r="EM5" s="356"/>
      <c r="EN5" s="356"/>
      <c r="EO5" s="356"/>
      <c r="EP5" s="356"/>
      <c r="EQ5" s="356"/>
      <c r="ER5" s="356"/>
      <c r="ES5" s="356"/>
      <c r="ET5" s="356"/>
      <c r="EU5" s="356"/>
      <c r="EV5" s="356"/>
      <c r="EW5" s="356"/>
      <c r="EX5" s="356"/>
      <c r="EY5" s="356"/>
      <c r="EZ5" s="356"/>
      <c r="FA5" s="356"/>
      <c r="FB5" s="356"/>
      <c r="FC5" s="356"/>
      <c r="FD5" s="356"/>
      <c r="FE5" s="356"/>
      <c r="FF5" s="356"/>
      <c r="FG5" s="356"/>
      <c r="FH5" s="356"/>
      <c r="FI5" s="356"/>
      <c r="FJ5" s="356"/>
      <c r="FK5" s="356"/>
      <c r="FL5" s="356"/>
      <c r="FM5" s="356"/>
      <c r="FN5" s="356"/>
      <c r="FO5" s="356"/>
      <c r="FP5" s="356"/>
      <c r="FQ5" s="356"/>
      <c r="FR5" s="356"/>
      <c r="FS5" s="356"/>
      <c r="FT5" s="356"/>
      <c r="FU5" s="356"/>
      <c r="FV5" s="356"/>
      <c r="FW5" s="356"/>
      <c r="FX5" s="356"/>
      <c r="FY5" s="356"/>
      <c r="FZ5" s="356"/>
      <c r="GA5" s="356"/>
      <c r="GB5" s="356"/>
      <c r="GC5" s="356"/>
      <c r="GD5" s="356"/>
      <c r="GE5" s="356"/>
      <c r="GF5" s="356"/>
      <c r="GG5" s="356"/>
      <c r="GH5" s="356"/>
      <c r="GI5" s="356"/>
      <c r="GJ5" s="356"/>
      <c r="GK5" s="356"/>
      <c r="GL5" s="356"/>
      <c r="GM5" s="356"/>
      <c r="GN5" s="356"/>
      <c r="GO5" s="356"/>
      <c r="GP5" s="356"/>
      <c r="GQ5" s="356"/>
      <c r="GR5" s="356"/>
      <c r="GS5" s="356"/>
      <c r="GT5" s="356"/>
      <c r="GU5" s="356"/>
      <c r="GV5" s="356"/>
      <c r="GW5" s="356"/>
      <c r="GX5" s="356"/>
      <c r="GY5" s="356"/>
      <c r="GZ5" s="356"/>
      <c r="HA5" s="356"/>
      <c r="HB5" s="356"/>
      <c r="HC5" s="356"/>
      <c r="HD5" s="356"/>
      <c r="HE5" s="356"/>
      <c r="HF5" s="356"/>
      <c r="HG5" s="356"/>
      <c r="HH5" s="356"/>
      <c r="HI5" s="356"/>
      <c r="HJ5" s="356"/>
      <c r="HK5" s="356"/>
      <c r="HL5" s="356"/>
      <c r="HM5" s="356"/>
      <c r="HN5" s="356"/>
      <c r="HO5" s="356"/>
      <c r="HP5" s="356"/>
      <c r="HQ5" s="356"/>
      <c r="HR5" s="356"/>
      <c r="HS5" s="356"/>
      <c r="HT5" s="356"/>
      <c r="HU5" s="356"/>
      <c r="HV5" s="356"/>
      <c r="HW5" s="356"/>
      <c r="HX5" s="356"/>
      <c r="HY5" s="356"/>
      <c r="HZ5" s="356"/>
      <c r="IA5" s="356"/>
      <c r="IB5" s="356"/>
      <c r="IC5" s="356"/>
      <c r="ID5" s="356"/>
      <c r="IE5" s="356"/>
      <c r="IF5" s="356"/>
      <c r="IG5" s="356"/>
      <c r="IH5" s="356"/>
      <c r="II5" s="356"/>
      <c r="IJ5" s="356"/>
      <c r="IK5" s="356"/>
      <c r="IL5" s="356"/>
      <c r="IM5" s="356"/>
      <c r="IN5" s="356"/>
      <c r="IO5" s="356"/>
      <c r="IP5" s="356"/>
      <c r="IQ5" s="356"/>
      <c r="IR5" s="356"/>
      <c r="IS5" s="356"/>
      <c r="IT5" s="356"/>
      <c r="IU5" s="356"/>
      <c r="IV5" s="356"/>
    </row>
    <row r="6" s="353" customFormat="1" customHeight="1" spans="1:256">
      <c r="A6" s="363">
        <v>43403</v>
      </c>
      <c r="B6" s="363">
        <v>43406</v>
      </c>
      <c r="C6" s="364">
        <v>222</v>
      </c>
      <c r="D6" s="364" t="s">
        <v>94</v>
      </c>
      <c r="E6" s="364"/>
      <c r="F6" s="363">
        <v>43409</v>
      </c>
      <c r="G6" s="364" t="s">
        <v>95</v>
      </c>
      <c r="H6" s="364" t="s">
        <v>96</v>
      </c>
      <c r="I6" s="364"/>
      <c r="J6" s="364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356"/>
      <c r="AB6" s="356"/>
      <c r="AC6" s="356"/>
      <c r="AD6" s="356"/>
      <c r="AE6" s="356"/>
      <c r="AF6" s="356"/>
      <c r="AG6" s="356"/>
      <c r="AH6" s="356"/>
      <c r="AI6" s="356"/>
      <c r="AJ6" s="356"/>
      <c r="AK6" s="356"/>
      <c r="AL6" s="356"/>
      <c r="AM6" s="356"/>
      <c r="AN6" s="356"/>
      <c r="AO6" s="356"/>
      <c r="AP6" s="356"/>
      <c r="AQ6" s="356"/>
      <c r="AR6" s="356"/>
      <c r="AS6" s="356"/>
      <c r="AT6" s="356"/>
      <c r="AU6" s="356"/>
      <c r="AV6" s="356"/>
      <c r="AW6" s="356"/>
      <c r="AX6" s="356"/>
      <c r="AY6" s="356"/>
      <c r="AZ6" s="356"/>
      <c r="BA6" s="356"/>
      <c r="BB6" s="356"/>
      <c r="BC6" s="356"/>
      <c r="BD6" s="356"/>
      <c r="BE6" s="356"/>
      <c r="BF6" s="356"/>
      <c r="BG6" s="356"/>
      <c r="BH6" s="356"/>
      <c r="BI6" s="356"/>
      <c r="BJ6" s="356"/>
      <c r="BK6" s="356"/>
      <c r="BL6" s="356"/>
      <c r="BM6" s="356"/>
      <c r="BN6" s="356"/>
      <c r="BO6" s="356"/>
      <c r="BP6" s="356"/>
      <c r="BQ6" s="356"/>
      <c r="BR6" s="356"/>
      <c r="BS6" s="356"/>
      <c r="BT6" s="356"/>
      <c r="BU6" s="356"/>
      <c r="BV6" s="356"/>
      <c r="BW6" s="356"/>
      <c r="BX6" s="356"/>
      <c r="BY6" s="356"/>
      <c r="BZ6" s="356"/>
      <c r="CA6" s="356"/>
      <c r="CB6" s="356"/>
      <c r="CC6" s="356"/>
      <c r="CD6" s="356"/>
      <c r="CE6" s="356"/>
      <c r="CF6" s="356"/>
      <c r="CG6" s="356"/>
      <c r="CH6" s="356"/>
      <c r="CI6" s="356"/>
      <c r="CJ6" s="356"/>
      <c r="CK6" s="356"/>
      <c r="CL6" s="356"/>
      <c r="CM6" s="356"/>
      <c r="CN6" s="356"/>
      <c r="CO6" s="356"/>
      <c r="CP6" s="356"/>
      <c r="CQ6" s="356"/>
      <c r="CR6" s="356"/>
      <c r="CS6" s="356"/>
      <c r="CT6" s="356"/>
      <c r="CU6" s="356"/>
      <c r="CV6" s="356"/>
      <c r="CW6" s="356"/>
      <c r="CX6" s="356"/>
      <c r="CY6" s="356"/>
      <c r="CZ6" s="356"/>
      <c r="DA6" s="356"/>
      <c r="DB6" s="356"/>
      <c r="DC6" s="356"/>
      <c r="DD6" s="356"/>
      <c r="DE6" s="356"/>
      <c r="DF6" s="356"/>
      <c r="DG6" s="356"/>
      <c r="DH6" s="356"/>
      <c r="DI6" s="356"/>
      <c r="DJ6" s="356"/>
      <c r="DK6" s="356"/>
      <c r="DL6" s="356"/>
      <c r="DM6" s="356"/>
      <c r="DN6" s="356"/>
      <c r="DO6" s="356"/>
      <c r="DP6" s="356"/>
      <c r="DQ6" s="356"/>
      <c r="DR6" s="356"/>
      <c r="DS6" s="356"/>
      <c r="DT6" s="356"/>
      <c r="DU6" s="356"/>
      <c r="DV6" s="356"/>
      <c r="DW6" s="356"/>
      <c r="DX6" s="356"/>
      <c r="DY6" s="356"/>
      <c r="DZ6" s="356"/>
      <c r="EA6" s="356"/>
      <c r="EB6" s="356"/>
      <c r="EC6" s="356"/>
      <c r="ED6" s="356"/>
      <c r="EE6" s="356"/>
      <c r="EF6" s="356"/>
      <c r="EG6" s="356"/>
      <c r="EH6" s="356"/>
      <c r="EI6" s="356"/>
      <c r="EJ6" s="356"/>
      <c r="EK6" s="356"/>
      <c r="EL6" s="356"/>
      <c r="EM6" s="356"/>
      <c r="EN6" s="356"/>
      <c r="EO6" s="356"/>
      <c r="EP6" s="356"/>
      <c r="EQ6" s="356"/>
      <c r="ER6" s="356"/>
      <c r="ES6" s="356"/>
      <c r="ET6" s="356"/>
      <c r="EU6" s="356"/>
      <c r="EV6" s="356"/>
      <c r="EW6" s="356"/>
      <c r="EX6" s="356"/>
      <c r="EY6" s="356"/>
      <c r="EZ6" s="356"/>
      <c r="FA6" s="356"/>
      <c r="FB6" s="356"/>
      <c r="FC6" s="356"/>
      <c r="FD6" s="356"/>
      <c r="FE6" s="356"/>
      <c r="FF6" s="356"/>
      <c r="FG6" s="356"/>
      <c r="FH6" s="356"/>
      <c r="FI6" s="356"/>
      <c r="FJ6" s="356"/>
      <c r="FK6" s="356"/>
      <c r="FL6" s="356"/>
      <c r="FM6" s="356"/>
      <c r="FN6" s="356"/>
      <c r="FO6" s="356"/>
      <c r="FP6" s="356"/>
      <c r="FQ6" s="356"/>
      <c r="FR6" s="356"/>
      <c r="FS6" s="356"/>
      <c r="FT6" s="356"/>
      <c r="FU6" s="356"/>
      <c r="FV6" s="356"/>
      <c r="FW6" s="356"/>
      <c r="FX6" s="356"/>
      <c r="FY6" s="356"/>
      <c r="FZ6" s="356"/>
      <c r="GA6" s="356"/>
      <c r="GB6" s="356"/>
      <c r="GC6" s="356"/>
      <c r="GD6" s="356"/>
      <c r="GE6" s="356"/>
      <c r="GF6" s="356"/>
      <c r="GG6" s="356"/>
      <c r="GH6" s="356"/>
      <c r="GI6" s="356"/>
      <c r="GJ6" s="356"/>
      <c r="GK6" s="356"/>
      <c r="GL6" s="356"/>
      <c r="GM6" s="356"/>
      <c r="GN6" s="356"/>
      <c r="GO6" s="356"/>
      <c r="GP6" s="356"/>
      <c r="GQ6" s="356"/>
      <c r="GR6" s="356"/>
      <c r="GS6" s="356"/>
      <c r="GT6" s="356"/>
      <c r="GU6" s="356"/>
      <c r="GV6" s="356"/>
      <c r="GW6" s="356"/>
      <c r="GX6" s="356"/>
      <c r="GY6" s="356"/>
      <c r="GZ6" s="356"/>
      <c r="HA6" s="356"/>
      <c r="HB6" s="356"/>
      <c r="HC6" s="356"/>
      <c r="HD6" s="356"/>
      <c r="HE6" s="356"/>
      <c r="HF6" s="356"/>
      <c r="HG6" s="356"/>
      <c r="HH6" s="356"/>
      <c r="HI6" s="356"/>
      <c r="HJ6" s="356"/>
      <c r="HK6" s="356"/>
      <c r="HL6" s="356"/>
      <c r="HM6" s="356"/>
      <c r="HN6" s="356"/>
      <c r="HO6" s="356"/>
      <c r="HP6" s="356"/>
      <c r="HQ6" s="356"/>
      <c r="HR6" s="356"/>
      <c r="HS6" s="356"/>
      <c r="HT6" s="356"/>
      <c r="HU6" s="356"/>
      <c r="HV6" s="356"/>
      <c r="HW6" s="356"/>
      <c r="HX6" s="356"/>
      <c r="HY6" s="356"/>
      <c r="HZ6" s="356"/>
      <c r="IA6" s="356"/>
      <c r="IB6" s="356"/>
      <c r="IC6" s="356"/>
      <c r="ID6" s="356"/>
      <c r="IE6" s="356"/>
      <c r="IF6" s="356"/>
      <c r="IG6" s="356"/>
      <c r="IH6" s="356"/>
      <c r="II6" s="356"/>
      <c r="IJ6" s="356"/>
      <c r="IK6" s="356"/>
      <c r="IL6" s="356"/>
      <c r="IM6" s="356"/>
      <c r="IN6" s="356"/>
      <c r="IO6" s="356"/>
      <c r="IP6" s="356"/>
      <c r="IQ6" s="356"/>
      <c r="IR6" s="356"/>
      <c r="IS6" s="356"/>
      <c r="IT6" s="356"/>
      <c r="IU6" s="356"/>
      <c r="IV6" s="356"/>
    </row>
    <row r="7" s="353" customFormat="1" customHeight="1" spans="1:256">
      <c r="A7" s="366">
        <v>43399</v>
      </c>
      <c r="B7" s="366">
        <v>43406</v>
      </c>
      <c r="C7" s="356">
        <v>232</v>
      </c>
      <c r="D7" s="364" t="s">
        <v>97</v>
      </c>
      <c r="E7" s="369"/>
      <c r="F7" s="370">
        <v>43406</v>
      </c>
      <c r="G7" s="369" t="s">
        <v>98</v>
      </c>
      <c r="H7" s="369" t="s">
        <v>99</v>
      </c>
      <c r="I7" s="369"/>
      <c r="J7" s="367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356"/>
      <c r="AB7" s="356"/>
      <c r="AC7" s="356"/>
      <c r="AD7" s="356"/>
      <c r="AE7" s="356"/>
      <c r="AF7" s="356"/>
      <c r="AG7" s="356"/>
      <c r="AH7" s="356"/>
      <c r="AI7" s="356"/>
      <c r="AJ7" s="356"/>
      <c r="AK7" s="356"/>
      <c r="AL7" s="356"/>
      <c r="AM7" s="356"/>
      <c r="AN7" s="356"/>
      <c r="AO7" s="356"/>
      <c r="AP7" s="356"/>
      <c r="AQ7" s="356"/>
      <c r="AR7" s="356"/>
      <c r="AS7" s="356"/>
      <c r="AT7" s="356"/>
      <c r="AU7" s="356"/>
      <c r="AV7" s="356"/>
      <c r="AW7" s="356"/>
      <c r="AX7" s="356"/>
      <c r="AY7" s="356"/>
      <c r="AZ7" s="356"/>
      <c r="BA7" s="356"/>
      <c r="BB7" s="356"/>
      <c r="BC7" s="356"/>
      <c r="BD7" s="356"/>
      <c r="BE7" s="356"/>
      <c r="BF7" s="356"/>
      <c r="BG7" s="356"/>
      <c r="BH7" s="356"/>
      <c r="BI7" s="356"/>
      <c r="BJ7" s="356"/>
      <c r="BK7" s="356"/>
      <c r="BL7" s="356"/>
      <c r="BM7" s="356"/>
      <c r="BN7" s="356"/>
      <c r="BO7" s="356"/>
      <c r="BP7" s="356"/>
      <c r="BQ7" s="356"/>
      <c r="BR7" s="356"/>
      <c r="BS7" s="356"/>
      <c r="BT7" s="356"/>
      <c r="BU7" s="356"/>
      <c r="BV7" s="356"/>
      <c r="BW7" s="356"/>
      <c r="BX7" s="356"/>
      <c r="BY7" s="356"/>
      <c r="BZ7" s="356"/>
      <c r="CA7" s="356"/>
      <c r="CB7" s="356"/>
      <c r="CC7" s="356"/>
      <c r="CD7" s="356"/>
      <c r="CE7" s="356"/>
      <c r="CF7" s="356"/>
      <c r="CG7" s="356"/>
      <c r="CH7" s="356"/>
      <c r="CI7" s="356"/>
      <c r="CJ7" s="356"/>
      <c r="CK7" s="356"/>
      <c r="CL7" s="356"/>
      <c r="CM7" s="356"/>
      <c r="CN7" s="356"/>
      <c r="CO7" s="356"/>
      <c r="CP7" s="356"/>
      <c r="CQ7" s="356"/>
      <c r="CR7" s="356"/>
      <c r="CS7" s="356"/>
      <c r="CT7" s="356"/>
      <c r="CU7" s="356"/>
      <c r="CV7" s="356"/>
      <c r="CW7" s="356"/>
      <c r="CX7" s="356"/>
      <c r="CY7" s="356"/>
      <c r="CZ7" s="356"/>
      <c r="DA7" s="356"/>
      <c r="DB7" s="356"/>
      <c r="DC7" s="356"/>
      <c r="DD7" s="356"/>
      <c r="DE7" s="356"/>
      <c r="DF7" s="356"/>
      <c r="DG7" s="356"/>
      <c r="DH7" s="356"/>
      <c r="DI7" s="356"/>
      <c r="DJ7" s="356"/>
      <c r="DK7" s="356"/>
      <c r="DL7" s="356"/>
      <c r="DM7" s="356"/>
      <c r="DN7" s="356"/>
      <c r="DO7" s="356"/>
      <c r="DP7" s="356"/>
      <c r="DQ7" s="356"/>
      <c r="DR7" s="356"/>
      <c r="DS7" s="356"/>
      <c r="DT7" s="356"/>
      <c r="DU7" s="356"/>
      <c r="DV7" s="356"/>
      <c r="DW7" s="356"/>
      <c r="DX7" s="356"/>
      <c r="DY7" s="356"/>
      <c r="DZ7" s="356"/>
      <c r="EA7" s="356"/>
      <c r="EB7" s="356"/>
      <c r="EC7" s="356"/>
      <c r="ED7" s="356"/>
      <c r="EE7" s="356"/>
      <c r="EF7" s="356"/>
      <c r="EG7" s="356"/>
      <c r="EH7" s="356"/>
      <c r="EI7" s="356"/>
      <c r="EJ7" s="356"/>
      <c r="EK7" s="356"/>
      <c r="EL7" s="356"/>
      <c r="EM7" s="356"/>
      <c r="EN7" s="356"/>
      <c r="EO7" s="356"/>
      <c r="EP7" s="356"/>
      <c r="EQ7" s="356"/>
      <c r="ER7" s="356"/>
      <c r="ES7" s="356"/>
      <c r="ET7" s="356"/>
      <c r="EU7" s="356"/>
      <c r="EV7" s="356"/>
      <c r="EW7" s="356"/>
      <c r="EX7" s="356"/>
      <c r="EY7" s="356"/>
      <c r="EZ7" s="356"/>
      <c r="FA7" s="356"/>
      <c r="FB7" s="356"/>
      <c r="FC7" s="356"/>
      <c r="FD7" s="356"/>
      <c r="FE7" s="356"/>
      <c r="FF7" s="356"/>
      <c r="FG7" s="356"/>
      <c r="FH7" s="356"/>
      <c r="FI7" s="356"/>
      <c r="FJ7" s="356"/>
      <c r="FK7" s="356"/>
      <c r="FL7" s="356"/>
      <c r="FM7" s="356"/>
      <c r="FN7" s="356"/>
      <c r="FO7" s="356"/>
      <c r="FP7" s="356"/>
      <c r="FQ7" s="356"/>
      <c r="FR7" s="356"/>
      <c r="FS7" s="356"/>
      <c r="FT7" s="356"/>
      <c r="FU7" s="356"/>
      <c r="FV7" s="356"/>
      <c r="FW7" s="356"/>
      <c r="FX7" s="356"/>
      <c r="FY7" s="356"/>
      <c r="FZ7" s="356"/>
      <c r="GA7" s="356"/>
      <c r="GB7" s="356"/>
      <c r="GC7" s="356"/>
      <c r="GD7" s="356"/>
      <c r="GE7" s="356"/>
      <c r="GF7" s="356"/>
      <c r="GG7" s="356"/>
      <c r="GH7" s="356"/>
      <c r="GI7" s="356"/>
      <c r="GJ7" s="356"/>
      <c r="GK7" s="356"/>
      <c r="GL7" s="356"/>
      <c r="GM7" s="356"/>
      <c r="GN7" s="356"/>
      <c r="GO7" s="356"/>
      <c r="GP7" s="356"/>
      <c r="GQ7" s="356"/>
      <c r="GR7" s="356"/>
      <c r="GS7" s="356"/>
      <c r="GT7" s="356"/>
      <c r="GU7" s="356"/>
      <c r="GV7" s="356"/>
      <c r="GW7" s="356"/>
      <c r="GX7" s="356"/>
      <c r="GY7" s="356"/>
      <c r="GZ7" s="356"/>
      <c r="HA7" s="356"/>
      <c r="HB7" s="356"/>
      <c r="HC7" s="356"/>
      <c r="HD7" s="356"/>
      <c r="HE7" s="356"/>
      <c r="HF7" s="356"/>
      <c r="HG7" s="356"/>
      <c r="HH7" s="356"/>
      <c r="HI7" s="356"/>
      <c r="HJ7" s="356"/>
      <c r="HK7" s="356"/>
      <c r="HL7" s="356"/>
      <c r="HM7" s="356"/>
      <c r="HN7" s="356"/>
      <c r="HO7" s="356"/>
      <c r="HP7" s="356"/>
      <c r="HQ7" s="356"/>
      <c r="HR7" s="356"/>
      <c r="HS7" s="356"/>
      <c r="HT7" s="356"/>
      <c r="HU7" s="356"/>
      <c r="HV7" s="356"/>
      <c r="HW7" s="356"/>
      <c r="HX7" s="356"/>
      <c r="HY7" s="356"/>
      <c r="HZ7" s="356"/>
      <c r="IA7" s="356"/>
      <c r="IB7" s="356"/>
      <c r="IC7" s="356"/>
      <c r="ID7" s="356"/>
      <c r="IE7" s="356"/>
      <c r="IF7" s="356"/>
      <c r="IG7" s="356"/>
      <c r="IH7" s="356"/>
      <c r="II7" s="356"/>
      <c r="IJ7" s="356"/>
      <c r="IK7" s="356"/>
      <c r="IL7" s="356"/>
      <c r="IM7" s="356"/>
      <c r="IN7" s="356"/>
      <c r="IO7" s="356"/>
      <c r="IP7" s="356"/>
      <c r="IQ7" s="356"/>
      <c r="IR7" s="356"/>
      <c r="IS7" s="356"/>
      <c r="IT7" s="356"/>
      <c r="IU7" s="356"/>
      <c r="IV7" s="356"/>
    </row>
    <row r="8" s="353" customFormat="1" customHeight="1" spans="1:256">
      <c r="A8" s="363">
        <v>43404</v>
      </c>
      <c r="B8" s="363">
        <v>43407</v>
      </c>
      <c r="C8" s="364">
        <v>232</v>
      </c>
      <c r="D8" s="364" t="s">
        <v>100</v>
      </c>
      <c r="E8" s="364"/>
      <c r="F8" s="365">
        <v>43408</v>
      </c>
      <c r="G8" s="364" t="s">
        <v>88</v>
      </c>
      <c r="H8" s="364" t="s">
        <v>101</v>
      </c>
      <c r="I8" s="364"/>
      <c r="J8" s="364"/>
      <c r="K8" s="364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56"/>
      <c r="AB8" s="356"/>
      <c r="AC8" s="356"/>
      <c r="AD8" s="356"/>
      <c r="AE8" s="356"/>
      <c r="AF8" s="356"/>
      <c r="AG8" s="356"/>
      <c r="AH8" s="356"/>
      <c r="AI8" s="356"/>
      <c r="AJ8" s="356"/>
      <c r="AK8" s="356"/>
      <c r="AL8" s="356"/>
      <c r="AM8" s="356"/>
      <c r="AN8" s="356"/>
      <c r="AO8" s="356"/>
      <c r="AP8" s="356"/>
      <c r="AQ8" s="356"/>
      <c r="AR8" s="356"/>
      <c r="AS8" s="356"/>
      <c r="AT8" s="356"/>
      <c r="AU8" s="356"/>
      <c r="AV8" s="356"/>
      <c r="AW8" s="356"/>
      <c r="AX8" s="356"/>
      <c r="AY8" s="356"/>
      <c r="AZ8" s="356"/>
      <c r="BA8" s="356"/>
      <c r="BB8" s="356"/>
      <c r="BC8" s="356"/>
      <c r="BD8" s="356"/>
      <c r="BE8" s="356"/>
      <c r="BF8" s="356"/>
      <c r="BG8" s="356"/>
      <c r="BH8" s="356"/>
      <c r="BI8" s="356"/>
      <c r="BJ8" s="356"/>
      <c r="BK8" s="356"/>
      <c r="BL8" s="356"/>
      <c r="BM8" s="356"/>
      <c r="BN8" s="356"/>
      <c r="BO8" s="356"/>
      <c r="BP8" s="356"/>
      <c r="BQ8" s="356"/>
      <c r="BR8" s="356"/>
      <c r="BS8" s="356"/>
      <c r="BT8" s="356"/>
      <c r="BU8" s="356"/>
      <c r="BV8" s="356"/>
      <c r="BW8" s="356"/>
      <c r="BX8" s="356"/>
      <c r="BY8" s="356"/>
      <c r="BZ8" s="356"/>
      <c r="CA8" s="356"/>
      <c r="CB8" s="356"/>
      <c r="CC8" s="356"/>
      <c r="CD8" s="356"/>
      <c r="CE8" s="356"/>
      <c r="CF8" s="356"/>
      <c r="CG8" s="356"/>
      <c r="CH8" s="356"/>
      <c r="CI8" s="356"/>
      <c r="CJ8" s="356"/>
      <c r="CK8" s="356"/>
      <c r="CL8" s="356"/>
      <c r="CM8" s="356"/>
      <c r="CN8" s="356"/>
      <c r="CO8" s="356"/>
      <c r="CP8" s="356"/>
      <c r="CQ8" s="356"/>
      <c r="CR8" s="356"/>
      <c r="CS8" s="356"/>
      <c r="CT8" s="356"/>
      <c r="CU8" s="356"/>
      <c r="CV8" s="356"/>
      <c r="CW8" s="356"/>
      <c r="CX8" s="356"/>
      <c r="CY8" s="356"/>
      <c r="CZ8" s="356"/>
      <c r="DA8" s="356"/>
      <c r="DB8" s="356"/>
      <c r="DC8" s="356"/>
      <c r="DD8" s="356"/>
      <c r="DE8" s="356"/>
      <c r="DF8" s="356"/>
      <c r="DG8" s="356"/>
      <c r="DH8" s="356"/>
      <c r="DI8" s="356"/>
      <c r="DJ8" s="356"/>
      <c r="DK8" s="356"/>
      <c r="DL8" s="356"/>
      <c r="DM8" s="356"/>
      <c r="DN8" s="356"/>
      <c r="DO8" s="356"/>
      <c r="DP8" s="356"/>
      <c r="DQ8" s="356"/>
      <c r="DR8" s="356"/>
      <c r="DS8" s="356"/>
      <c r="DT8" s="356"/>
      <c r="DU8" s="356"/>
      <c r="DV8" s="356"/>
      <c r="DW8" s="356"/>
      <c r="DX8" s="356"/>
      <c r="DY8" s="356"/>
      <c r="DZ8" s="356"/>
      <c r="EA8" s="356"/>
      <c r="EB8" s="356"/>
      <c r="EC8" s="356"/>
      <c r="ED8" s="356"/>
      <c r="EE8" s="356"/>
      <c r="EF8" s="356"/>
      <c r="EG8" s="356"/>
      <c r="EH8" s="356"/>
      <c r="EI8" s="356"/>
      <c r="EJ8" s="356"/>
      <c r="EK8" s="356"/>
      <c r="EL8" s="356"/>
      <c r="EM8" s="356"/>
      <c r="EN8" s="356"/>
      <c r="EO8" s="356"/>
      <c r="EP8" s="356"/>
      <c r="EQ8" s="356"/>
      <c r="ER8" s="356"/>
      <c r="ES8" s="356"/>
      <c r="ET8" s="356"/>
      <c r="EU8" s="356"/>
      <c r="EV8" s="356"/>
      <c r="EW8" s="356"/>
      <c r="EX8" s="356"/>
      <c r="EY8" s="356"/>
      <c r="EZ8" s="356"/>
      <c r="FA8" s="356"/>
      <c r="FB8" s="356"/>
      <c r="FC8" s="356"/>
      <c r="FD8" s="356"/>
      <c r="FE8" s="356"/>
      <c r="FF8" s="356"/>
      <c r="FG8" s="356"/>
      <c r="FH8" s="356"/>
      <c r="FI8" s="356"/>
      <c r="FJ8" s="356"/>
      <c r="FK8" s="356"/>
      <c r="FL8" s="356"/>
      <c r="FM8" s="356"/>
      <c r="FN8" s="356"/>
      <c r="FO8" s="356"/>
      <c r="FP8" s="356"/>
      <c r="FQ8" s="356"/>
      <c r="FR8" s="356"/>
      <c r="FS8" s="356"/>
      <c r="FT8" s="356"/>
      <c r="FU8" s="356"/>
      <c r="FV8" s="356"/>
      <c r="FW8" s="356"/>
      <c r="FX8" s="356"/>
      <c r="FY8" s="356"/>
      <c r="FZ8" s="356"/>
      <c r="GA8" s="356"/>
      <c r="GB8" s="356"/>
      <c r="GC8" s="356"/>
      <c r="GD8" s="356"/>
      <c r="GE8" s="356"/>
      <c r="GF8" s="356"/>
      <c r="GG8" s="356"/>
      <c r="GH8" s="356"/>
      <c r="GI8" s="356"/>
      <c r="GJ8" s="356"/>
      <c r="GK8" s="356"/>
      <c r="GL8" s="356"/>
      <c r="GM8" s="356"/>
      <c r="GN8" s="356"/>
      <c r="GO8" s="356"/>
      <c r="GP8" s="356"/>
      <c r="GQ8" s="356"/>
      <c r="GR8" s="356"/>
      <c r="GS8" s="356"/>
      <c r="GT8" s="356"/>
      <c r="GU8" s="356"/>
      <c r="GV8" s="356"/>
      <c r="GW8" s="356"/>
      <c r="GX8" s="356"/>
      <c r="GY8" s="356"/>
      <c r="GZ8" s="356"/>
      <c r="HA8" s="356"/>
      <c r="HB8" s="356"/>
      <c r="HC8" s="356"/>
      <c r="HD8" s="356"/>
      <c r="HE8" s="356"/>
      <c r="HF8" s="356"/>
      <c r="HG8" s="356"/>
      <c r="HH8" s="356"/>
      <c r="HI8" s="356"/>
      <c r="HJ8" s="356"/>
      <c r="HK8" s="356"/>
      <c r="HL8" s="356"/>
      <c r="HM8" s="356"/>
      <c r="HN8" s="356"/>
      <c r="HO8" s="356"/>
      <c r="HP8" s="356"/>
      <c r="HQ8" s="356"/>
      <c r="HR8" s="356"/>
      <c r="HS8" s="356"/>
      <c r="HT8" s="356"/>
      <c r="HU8" s="356"/>
      <c r="HV8" s="356"/>
      <c r="HW8" s="356"/>
      <c r="HX8" s="356"/>
      <c r="HY8" s="356"/>
      <c r="HZ8" s="356"/>
      <c r="IA8" s="356"/>
      <c r="IB8" s="356"/>
      <c r="IC8" s="356"/>
      <c r="ID8" s="356"/>
      <c r="IE8" s="356"/>
      <c r="IF8" s="356"/>
      <c r="IG8" s="356"/>
      <c r="IH8" s="356"/>
      <c r="II8" s="356"/>
      <c r="IJ8" s="356"/>
      <c r="IK8" s="356"/>
      <c r="IL8" s="356"/>
      <c r="IM8" s="356"/>
      <c r="IN8" s="356"/>
      <c r="IO8" s="356"/>
      <c r="IP8" s="356"/>
      <c r="IQ8" s="356"/>
      <c r="IR8" s="356"/>
      <c r="IS8" s="356"/>
      <c r="IT8" s="356"/>
      <c r="IU8" s="356"/>
      <c r="IV8" s="356"/>
    </row>
    <row r="9" s="353" customFormat="1" customHeight="1" spans="1:256">
      <c r="A9" s="366">
        <v>43397</v>
      </c>
      <c r="B9" s="366">
        <v>43407</v>
      </c>
      <c r="C9" s="356">
        <v>207</v>
      </c>
      <c r="D9" s="364" t="s">
        <v>102</v>
      </c>
      <c r="E9" s="369"/>
      <c r="F9" s="370">
        <v>43407</v>
      </c>
      <c r="G9" s="369" t="s">
        <v>103</v>
      </c>
      <c r="H9" s="369" t="s">
        <v>103</v>
      </c>
      <c r="I9" s="369"/>
      <c r="J9" s="367"/>
      <c r="K9" s="356"/>
      <c r="L9" s="356"/>
      <c r="M9" s="356"/>
      <c r="N9" s="356"/>
      <c r="O9" s="356"/>
      <c r="P9" s="356"/>
      <c r="Q9" s="356"/>
      <c r="R9" s="356"/>
      <c r="S9" s="356"/>
      <c r="T9" s="356"/>
      <c r="U9" s="356"/>
      <c r="V9" s="356"/>
      <c r="W9" s="356"/>
      <c r="X9" s="356"/>
      <c r="Y9" s="356"/>
      <c r="Z9" s="356"/>
      <c r="AA9" s="356"/>
      <c r="AB9" s="356"/>
      <c r="AC9" s="356"/>
      <c r="AD9" s="356"/>
      <c r="AE9" s="356"/>
      <c r="AF9" s="356"/>
      <c r="AG9" s="356"/>
      <c r="AH9" s="356"/>
      <c r="AI9" s="356"/>
      <c r="AJ9" s="356"/>
      <c r="AK9" s="356"/>
      <c r="AL9" s="356"/>
      <c r="AM9" s="356"/>
      <c r="AN9" s="356"/>
      <c r="AO9" s="356"/>
      <c r="AP9" s="356"/>
      <c r="AQ9" s="356"/>
      <c r="AR9" s="356"/>
      <c r="AS9" s="356"/>
      <c r="AT9" s="356"/>
      <c r="AU9" s="356"/>
      <c r="AV9" s="356"/>
      <c r="AW9" s="356"/>
      <c r="AX9" s="356"/>
      <c r="AY9" s="356"/>
      <c r="AZ9" s="356"/>
      <c r="BA9" s="356"/>
      <c r="BB9" s="356"/>
      <c r="BC9" s="356"/>
      <c r="BD9" s="356"/>
      <c r="BE9" s="356"/>
      <c r="BF9" s="356"/>
      <c r="BG9" s="356"/>
      <c r="BH9" s="356"/>
      <c r="BI9" s="356"/>
      <c r="BJ9" s="356"/>
      <c r="BK9" s="356"/>
      <c r="BL9" s="356"/>
      <c r="BM9" s="356"/>
      <c r="BN9" s="356"/>
      <c r="BO9" s="356"/>
      <c r="BP9" s="356"/>
      <c r="BQ9" s="356"/>
      <c r="BR9" s="356"/>
      <c r="BS9" s="356"/>
      <c r="BT9" s="356"/>
      <c r="BU9" s="356"/>
      <c r="BV9" s="356"/>
      <c r="BW9" s="356"/>
      <c r="BX9" s="356"/>
      <c r="BY9" s="356"/>
      <c r="BZ9" s="356"/>
      <c r="CA9" s="356"/>
      <c r="CB9" s="356"/>
      <c r="CC9" s="356"/>
      <c r="CD9" s="356"/>
      <c r="CE9" s="356"/>
      <c r="CF9" s="356"/>
      <c r="CG9" s="356"/>
      <c r="CH9" s="356"/>
      <c r="CI9" s="356"/>
      <c r="CJ9" s="356"/>
      <c r="CK9" s="356"/>
      <c r="CL9" s="356"/>
      <c r="CM9" s="356"/>
      <c r="CN9" s="356"/>
      <c r="CO9" s="356"/>
      <c r="CP9" s="356"/>
      <c r="CQ9" s="356"/>
      <c r="CR9" s="356"/>
      <c r="CS9" s="356"/>
      <c r="CT9" s="356"/>
      <c r="CU9" s="356"/>
      <c r="CV9" s="356"/>
      <c r="CW9" s="356"/>
      <c r="CX9" s="356"/>
      <c r="CY9" s="356"/>
      <c r="CZ9" s="356"/>
      <c r="DA9" s="356"/>
      <c r="DB9" s="356"/>
      <c r="DC9" s="356"/>
      <c r="DD9" s="356"/>
      <c r="DE9" s="356"/>
      <c r="DF9" s="356"/>
      <c r="DG9" s="356"/>
      <c r="DH9" s="356"/>
      <c r="DI9" s="356"/>
      <c r="DJ9" s="356"/>
      <c r="DK9" s="356"/>
      <c r="DL9" s="356"/>
      <c r="DM9" s="356"/>
      <c r="DN9" s="356"/>
      <c r="DO9" s="356"/>
      <c r="DP9" s="356"/>
      <c r="DQ9" s="356"/>
      <c r="DR9" s="356"/>
      <c r="DS9" s="356"/>
      <c r="DT9" s="356"/>
      <c r="DU9" s="356"/>
      <c r="DV9" s="356"/>
      <c r="DW9" s="356"/>
      <c r="DX9" s="356"/>
      <c r="DY9" s="356"/>
      <c r="DZ9" s="356"/>
      <c r="EA9" s="356"/>
      <c r="EB9" s="356"/>
      <c r="EC9" s="356"/>
      <c r="ED9" s="356"/>
      <c r="EE9" s="356"/>
      <c r="EF9" s="356"/>
      <c r="EG9" s="356"/>
      <c r="EH9" s="356"/>
      <c r="EI9" s="356"/>
      <c r="EJ9" s="356"/>
      <c r="EK9" s="356"/>
      <c r="EL9" s="356"/>
      <c r="EM9" s="356"/>
      <c r="EN9" s="356"/>
      <c r="EO9" s="356"/>
      <c r="EP9" s="356"/>
      <c r="EQ9" s="356"/>
      <c r="ER9" s="356"/>
      <c r="ES9" s="356"/>
      <c r="ET9" s="356"/>
      <c r="EU9" s="356"/>
      <c r="EV9" s="356"/>
      <c r="EW9" s="356"/>
      <c r="EX9" s="356"/>
      <c r="EY9" s="356"/>
      <c r="EZ9" s="356"/>
      <c r="FA9" s="356"/>
      <c r="FB9" s="356"/>
      <c r="FC9" s="356"/>
      <c r="FD9" s="356"/>
      <c r="FE9" s="356"/>
      <c r="FF9" s="356"/>
      <c r="FG9" s="356"/>
      <c r="FH9" s="356"/>
      <c r="FI9" s="356"/>
      <c r="FJ9" s="356"/>
      <c r="FK9" s="356"/>
      <c r="FL9" s="356"/>
      <c r="FM9" s="356"/>
      <c r="FN9" s="356"/>
      <c r="FO9" s="356"/>
      <c r="FP9" s="356"/>
      <c r="FQ9" s="356"/>
      <c r="FR9" s="356"/>
      <c r="FS9" s="356"/>
      <c r="FT9" s="356"/>
      <c r="FU9" s="356"/>
      <c r="FV9" s="356"/>
      <c r="FW9" s="356"/>
      <c r="FX9" s="356"/>
      <c r="FY9" s="356"/>
      <c r="FZ9" s="356"/>
      <c r="GA9" s="356"/>
      <c r="GB9" s="356"/>
      <c r="GC9" s="356"/>
      <c r="GD9" s="356"/>
      <c r="GE9" s="356"/>
      <c r="GF9" s="356"/>
      <c r="GG9" s="356"/>
      <c r="GH9" s="356"/>
      <c r="GI9" s="356"/>
      <c r="GJ9" s="356"/>
      <c r="GK9" s="356"/>
      <c r="GL9" s="356"/>
      <c r="GM9" s="356"/>
      <c r="GN9" s="356"/>
      <c r="GO9" s="356"/>
      <c r="GP9" s="356"/>
      <c r="GQ9" s="356"/>
      <c r="GR9" s="356"/>
      <c r="GS9" s="356"/>
      <c r="GT9" s="356"/>
      <c r="GU9" s="356"/>
      <c r="GV9" s="356"/>
      <c r="GW9" s="356"/>
      <c r="GX9" s="356"/>
      <c r="GY9" s="356"/>
      <c r="GZ9" s="356"/>
      <c r="HA9" s="356"/>
      <c r="HB9" s="356"/>
      <c r="HC9" s="356"/>
      <c r="HD9" s="356"/>
      <c r="HE9" s="356"/>
      <c r="HF9" s="356"/>
      <c r="HG9" s="356"/>
      <c r="HH9" s="356"/>
      <c r="HI9" s="356"/>
      <c r="HJ9" s="356"/>
      <c r="HK9" s="356"/>
      <c r="HL9" s="356"/>
      <c r="HM9" s="356"/>
      <c r="HN9" s="356"/>
      <c r="HO9" s="356"/>
      <c r="HP9" s="356"/>
      <c r="HQ9" s="356"/>
      <c r="HR9" s="356"/>
      <c r="HS9" s="356"/>
      <c r="HT9" s="356"/>
      <c r="HU9" s="356"/>
      <c r="HV9" s="356"/>
      <c r="HW9" s="356"/>
      <c r="HX9" s="356"/>
      <c r="HY9" s="356"/>
      <c r="HZ9" s="356"/>
      <c r="IA9" s="356"/>
      <c r="IB9" s="356"/>
      <c r="IC9" s="356"/>
      <c r="ID9" s="356"/>
      <c r="IE9" s="356"/>
      <c r="IF9" s="356"/>
      <c r="IG9" s="356"/>
      <c r="IH9" s="356"/>
      <c r="II9" s="356"/>
      <c r="IJ9" s="356"/>
      <c r="IK9" s="356"/>
      <c r="IL9" s="356"/>
      <c r="IM9" s="356"/>
      <c r="IN9" s="356"/>
      <c r="IO9" s="356"/>
      <c r="IP9" s="356"/>
      <c r="IQ9" s="356"/>
      <c r="IR9" s="356"/>
      <c r="IS9" s="356"/>
      <c r="IT9" s="356"/>
      <c r="IU9" s="356"/>
      <c r="IV9" s="356"/>
    </row>
    <row r="10" s="353" customFormat="1" customHeight="1" spans="1:256">
      <c r="A10" s="366">
        <v>43393</v>
      </c>
      <c r="B10" s="366">
        <v>43407</v>
      </c>
      <c r="C10" s="356">
        <v>214</v>
      </c>
      <c r="D10" s="364" t="s">
        <v>104</v>
      </c>
      <c r="E10" s="369"/>
      <c r="F10" s="370">
        <v>43403</v>
      </c>
      <c r="G10" s="369" t="s">
        <v>105</v>
      </c>
      <c r="H10" s="369" t="s">
        <v>105</v>
      </c>
      <c r="I10" s="369"/>
      <c r="J10" s="367"/>
      <c r="K10" s="356"/>
      <c r="L10" s="356"/>
      <c r="M10" s="356"/>
      <c r="N10" s="356"/>
      <c r="O10" s="356"/>
      <c r="P10" s="356"/>
      <c r="Q10" s="356"/>
      <c r="R10" s="356"/>
      <c r="S10" s="356"/>
      <c r="T10" s="356"/>
      <c r="U10" s="356"/>
      <c r="V10" s="356"/>
      <c r="W10" s="356"/>
      <c r="X10" s="356"/>
      <c r="Y10" s="356"/>
      <c r="Z10" s="356"/>
      <c r="AA10" s="356"/>
      <c r="AB10" s="356"/>
      <c r="AC10" s="356"/>
      <c r="AD10" s="356"/>
      <c r="AE10" s="356"/>
      <c r="AF10" s="356"/>
      <c r="AG10" s="356"/>
      <c r="AH10" s="356"/>
      <c r="AI10" s="356"/>
      <c r="AJ10" s="356"/>
      <c r="AK10" s="356"/>
      <c r="AL10" s="356"/>
      <c r="AM10" s="356"/>
      <c r="AN10" s="356"/>
      <c r="AO10" s="356"/>
      <c r="AP10" s="356"/>
      <c r="AQ10" s="356"/>
      <c r="AR10" s="356"/>
      <c r="AS10" s="356"/>
      <c r="AT10" s="356"/>
      <c r="AU10" s="356"/>
      <c r="AV10" s="356"/>
      <c r="AW10" s="356"/>
      <c r="AX10" s="356"/>
      <c r="AY10" s="356"/>
      <c r="AZ10" s="356"/>
      <c r="BA10" s="356"/>
      <c r="BB10" s="356"/>
      <c r="BC10" s="356"/>
      <c r="BD10" s="356"/>
      <c r="BE10" s="356"/>
      <c r="BF10" s="356"/>
      <c r="BG10" s="356"/>
      <c r="BH10" s="356"/>
      <c r="BI10" s="356"/>
      <c r="BJ10" s="356"/>
      <c r="BK10" s="356"/>
      <c r="BL10" s="356"/>
      <c r="BM10" s="356"/>
      <c r="BN10" s="356"/>
      <c r="BO10" s="356"/>
      <c r="BP10" s="356"/>
      <c r="BQ10" s="356"/>
      <c r="BR10" s="356"/>
      <c r="BS10" s="356"/>
      <c r="BT10" s="356"/>
      <c r="BU10" s="356"/>
      <c r="BV10" s="356"/>
      <c r="BW10" s="356"/>
      <c r="BX10" s="356"/>
      <c r="BY10" s="356"/>
      <c r="BZ10" s="356"/>
      <c r="CA10" s="356"/>
      <c r="CB10" s="356"/>
      <c r="CC10" s="356"/>
      <c r="CD10" s="356"/>
      <c r="CE10" s="356"/>
      <c r="CF10" s="356"/>
      <c r="CG10" s="356"/>
      <c r="CH10" s="356"/>
      <c r="CI10" s="356"/>
      <c r="CJ10" s="356"/>
      <c r="CK10" s="356"/>
      <c r="CL10" s="356"/>
      <c r="CM10" s="356"/>
      <c r="CN10" s="356"/>
      <c r="CO10" s="356"/>
      <c r="CP10" s="356"/>
      <c r="CQ10" s="356"/>
      <c r="CR10" s="356"/>
      <c r="CS10" s="356"/>
      <c r="CT10" s="356"/>
      <c r="CU10" s="356"/>
      <c r="CV10" s="356"/>
      <c r="CW10" s="356"/>
      <c r="CX10" s="356"/>
      <c r="CY10" s="356"/>
      <c r="CZ10" s="356"/>
      <c r="DA10" s="356"/>
      <c r="DB10" s="356"/>
      <c r="DC10" s="356"/>
      <c r="DD10" s="356"/>
      <c r="DE10" s="356"/>
      <c r="DF10" s="356"/>
      <c r="DG10" s="356"/>
      <c r="DH10" s="356"/>
      <c r="DI10" s="356"/>
      <c r="DJ10" s="356"/>
      <c r="DK10" s="356"/>
      <c r="DL10" s="356"/>
      <c r="DM10" s="356"/>
      <c r="DN10" s="356"/>
      <c r="DO10" s="356"/>
      <c r="DP10" s="356"/>
      <c r="DQ10" s="356"/>
      <c r="DR10" s="356"/>
      <c r="DS10" s="356"/>
      <c r="DT10" s="356"/>
      <c r="DU10" s="356"/>
      <c r="DV10" s="356"/>
      <c r="DW10" s="356"/>
      <c r="DX10" s="356"/>
      <c r="DY10" s="356"/>
      <c r="DZ10" s="356"/>
      <c r="EA10" s="356"/>
      <c r="EB10" s="356"/>
      <c r="EC10" s="356"/>
      <c r="ED10" s="356"/>
      <c r="EE10" s="356"/>
      <c r="EF10" s="356"/>
      <c r="EG10" s="356"/>
      <c r="EH10" s="356"/>
      <c r="EI10" s="356"/>
      <c r="EJ10" s="356"/>
      <c r="EK10" s="356"/>
      <c r="EL10" s="356"/>
      <c r="EM10" s="356"/>
      <c r="EN10" s="356"/>
      <c r="EO10" s="356"/>
      <c r="EP10" s="356"/>
      <c r="EQ10" s="356"/>
      <c r="ER10" s="356"/>
      <c r="ES10" s="356"/>
      <c r="ET10" s="356"/>
      <c r="EU10" s="356"/>
      <c r="EV10" s="356"/>
      <c r="EW10" s="356"/>
      <c r="EX10" s="356"/>
      <c r="EY10" s="356"/>
      <c r="EZ10" s="356"/>
      <c r="FA10" s="356"/>
      <c r="FB10" s="356"/>
      <c r="FC10" s="356"/>
      <c r="FD10" s="356"/>
      <c r="FE10" s="356"/>
      <c r="FF10" s="356"/>
      <c r="FG10" s="356"/>
      <c r="FH10" s="356"/>
      <c r="FI10" s="356"/>
      <c r="FJ10" s="356"/>
      <c r="FK10" s="356"/>
      <c r="FL10" s="356"/>
      <c r="FM10" s="356"/>
      <c r="FN10" s="356"/>
      <c r="FO10" s="356"/>
      <c r="FP10" s="356"/>
      <c r="FQ10" s="356"/>
      <c r="FR10" s="356"/>
      <c r="FS10" s="356"/>
      <c r="FT10" s="356"/>
      <c r="FU10" s="356"/>
      <c r="FV10" s="356"/>
      <c r="FW10" s="356"/>
      <c r="FX10" s="356"/>
      <c r="FY10" s="356"/>
      <c r="FZ10" s="356"/>
      <c r="GA10" s="356"/>
      <c r="GB10" s="356"/>
      <c r="GC10" s="356"/>
      <c r="GD10" s="356"/>
      <c r="GE10" s="356"/>
      <c r="GF10" s="356"/>
      <c r="GG10" s="356"/>
      <c r="GH10" s="356"/>
      <c r="GI10" s="356"/>
      <c r="GJ10" s="356"/>
      <c r="GK10" s="356"/>
      <c r="GL10" s="356"/>
      <c r="GM10" s="356"/>
      <c r="GN10" s="356"/>
      <c r="GO10" s="356"/>
      <c r="GP10" s="356"/>
      <c r="GQ10" s="356"/>
      <c r="GR10" s="356"/>
      <c r="GS10" s="356"/>
      <c r="GT10" s="356"/>
      <c r="GU10" s="356"/>
      <c r="GV10" s="356"/>
      <c r="GW10" s="356"/>
      <c r="GX10" s="356"/>
      <c r="GY10" s="356"/>
      <c r="GZ10" s="356"/>
      <c r="HA10" s="356"/>
      <c r="HB10" s="356"/>
      <c r="HC10" s="356"/>
      <c r="HD10" s="356"/>
      <c r="HE10" s="356"/>
      <c r="HF10" s="356"/>
      <c r="HG10" s="356"/>
      <c r="HH10" s="356"/>
      <c r="HI10" s="356"/>
      <c r="HJ10" s="356"/>
      <c r="HK10" s="356"/>
      <c r="HL10" s="356"/>
      <c r="HM10" s="356"/>
      <c r="HN10" s="356"/>
      <c r="HO10" s="356"/>
      <c r="HP10" s="356"/>
      <c r="HQ10" s="356"/>
      <c r="HR10" s="356"/>
      <c r="HS10" s="356"/>
      <c r="HT10" s="356"/>
      <c r="HU10" s="356"/>
      <c r="HV10" s="356"/>
      <c r="HW10" s="356"/>
      <c r="HX10" s="356"/>
      <c r="HY10" s="356"/>
      <c r="HZ10" s="356"/>
      <c r="IA10" s="356"/>
      <c r="IB10" s="356"/>
      <c r="IC10" s="356"/>
      <c r="ID10" s="356"/>
      <c r="IE10" s="356"/>
      <c r="IF10" s="356"/>
      <c r="IG10" s="356"/>
      <c r="IH10" s="356"/>
      <c r="II10" s="356"/>
      <c r="IJ10" s="356"/>
      <c r="IK10" s="356"/>
      <c r="IL10" s="356"/>
      <c r="IM10" s="356"/>
      <c r="IN10" s="356"/>
      <c r="IO10" s="356"/>
      <c r="IP10" s="356"/>
      <c r="IQ10" s="356"/>
      <c r="IR10" s="356"/>
      <c r="IS10" s="356"/>
      <c r="IT10" s="356"/>
      <c r="IU10" s="356"/>
      <c r="IV10" s="356"/>
    </row>
    <row r="11" s="353" customFormat="1" customHeight="1" spans="1:256">
      <c r="A11" s="366">
        <v>43398</v>
      </c>
      <c r="B11" s="366">
        <v>43408</v>
      </c>
      <c r="C11" s="356">
        <v>237</v>
      </c>
      <c r="D11" s="364" t="s">
        <v>106</v>
      </c>
      <c r="E11" s="369"/>
      <c r="F11" s="370">
        <v>43408</v>
      </c>
      <c r="G11" s="369" t="s">
        <v>103</v>
      </c>
      <c r="H11" s="369" t="s">
        <v>107</v>
      </c>
      <c r="I11" s="369"/>
      <c r="J11" s="367"/>
      <c r="K11" s="356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6"/>
      <c r="AA11" s="356"/>
      <c r="AB11" s="356"/>
      <c r="AC11" s="356"/>
      <c r="AD11" s="356"/>
      <c r="AE11" s="356"/>
      <c r="AF11" s="356"/>
      <c r="AG11" s="356"/>
      <c r="AH11" s="356"/>
      <c r="AI11" s="356"/>
      <c r="AJ11" s="356"/>
      <c r="AK11" s="356"/>
      <c r="AL11" s="356"/>
      <c r="AM11" s="356"/>
      <c r="AN11" s="356"/>
      <c r="AO11" s="356"/>
      <c r="AP11" s="356"/>
      <c r="AQ11" s="356"/>
      <c r="AR11" s="356"/>
      <c r="AS11" s="356"/>
      <c r="AT11" s="356"/>
      <c r="AU11" s="356"/>
      <c r="AV11" s="356"/>
      <c r="AW11" s="356"/>
      <c r="AX11" s="356"/>
      <c r="AY11" s="356"/>
      <c r="AZ11" s="356"/>
      <c r="BA11" s="356"/>
      <c r="BB11" s="356"/>
      <c r="BC11" s="356"/>
      <c r="BD11" s="356"/>
      <c r="BE11" s="356"/>
      <c r="BF11" s="356"/>
      <c r="BG11" s="356"/>
      <c r="BH11" s="356"/>
      <c r="BI11" s="356"/>
      <c r="BJ11" s="356"/>
      <c r="BK11" s="356"/>
      <c r="BL11" s="356"/>
      <c r="BM11" s="356"/>
      <c r="BN11" s="356"/>
      <c r="BO11" s="356"/>
      <c r="BP11" s="356"/>
      <c r="BQ11" s="356"/>
      <c r="BR11" s="356"/>
      <c r="BS11" s="356"/>
      <c r="BT11" s="356"/>
      <c r="BU11" s="356"/>
      <c r="BV11" s="356"/>
      <c r="BW11" s="356"/>
      <c r="BX11" s="356"/>
      <c r="BY11" s="356"/>
      <c r="BZ11" s="356"/>
      <c r="CA11" s="356"/>
      <c r="CB11" s="356"/>
      <c r="CC11" s="356"/>
      <c r="CD11" s="356"/>
      <c r="CE11" s="356"/>
      <c r="CF11" s="356"/>
      <c r="CG11" s="356"/>
      <c r="CH11" s="356"/>
      <c r="CI11" s="356"/>
      <c r="CJ11" s="356"/>
      <c r="CK11" s="356"/>
      <c r="CL11" s="356"/>
      <c r="CM11" s="356"/>
      <c r="CN11" s="356"/>
      <c r="CO11" s="356"/>
      <c r="CP11" s="356"/>
      <c r="CQ11" s="356"/>
      <c r="CR11" s="356"/>
      <c r="CS11" s="356"/>
      <c r="CT11" s="356"/>
      <c r="CU11" s="356"/>
      <c r="CV11" s="356"/>
      <c r="CW11" s="356"/>
      <c r="CX11" s="356"/>
      <c r="CY11" s="356"/>
      <c r="CZ11" s="356"/>
      <c r="DA11" s="356"/>
      <c r="DB11" s="356"/>
      <c r="DC11" s="356"/>
      <c r="DD11" s="356"/>
      <c r="DE11" s="356"/>
      <c r="DF11" s="356"/>
      <c r="DG11" s="356"/>
      <c r="DH11" s="356"/>
      <c r="DI11" s="356"/>
      <c r="DJ11" s="356"/>
      <c r="DK11" s="356"/>
      <c r="DL11" s="356"/>
      <c r="DM11" s="356"/>
      <c r="DN11" s="356"/>
      <c r="DO11" s="356"/>
      <c r="DP11" s="356"/>
      <c r="DQ11" s="356"/>
      <c r="DR11" s="356"/>
      <c r="DS11" s="356"/>
      <c r="DT11" s="356"/>
      <c r="DU11" s="356"/>
      <c r="DV11" s="356"/>
      <c r="DW11" s="356"/>
      <c r="DX11" s="356"/>
      <c r="DY11" s="356"/>
      <c r="DZ11" s="356"/>
      <c r="EA11" s="356"/>
      <c r="EB11" s="356"/>
      <c r="EC11" s="356"/>
      <c r="ED11" s="356"/>
      <c r="EE11" s="356"/>
      <c r="EF11" s="356"/>
      <c r="EG11" s="356"/>
      <c r="EH11" s="356"/>
      <c r="EI11" s="356"/>
      <c r="EJ11" s="356"/>
      <c r="EK11" s="356"/>
      <c r="EL11" s="356"/>
      <c r="EM11" s="356"/>
      <c r="EN11" s="356"/>
      <c r="EO11" s="356"/>
      <c r="EP11" s="356"/>
      <c r="EQ11" s="356"/>
      <c r="ER11" s="356"/>
      <c r="ES11" s="356"/>
      <c r="ET11" s="356"/>
      <c r="EU11" s="356"/>
      <c r="EV11" s="356"/>
      <c r="EW11" s="356"/>
      <c r="EX11" s="356"/>
      <c r="EY11" s="356"/>
      <c r="EZ11" s="356"/>
      <c r="FA11" s="356"/>
      <c r="FB11" s="356"/>
      <c r="FC11" s="356"/>
      <c r="FD11" s="356"/>
      <c r="FE11" s="356"/>
      <c r="FF11" s="356"/>
      <c r="FG11" s="356"/>
      <c r="FH11" s="356"/>
      <c r="FI11" s="356"/>
      <c r="FJ11" s="356"/>
      <c r="FK11" s="356"/>
      <c r="FL11" s="356"/>
      <c r="FM11" s="356"/>
      <c r="FN11" s="356"/>
      <c r="FO11" s="356"/>
      <c r="FP11" s="356"/>
      <c r="FQ11" s="356"/>
      <c r="FR11" s="356"/>
      <c r="FS11" s="356"/>
      <c r="FT11" s="356"/>
      <c r="FU11" s="356"/>
      <c r="FV11" s="356"/>
      <c r="FW11" s="356"/>
      <c r="FX11" s="356"/>
      <c r="FY11" s="356"/>
      <c r="FZ11" s="356"/>
      <c r="GA11" s="356"/>
      <c r="GB11" s="356"/>
      <c r="GC11" s="356"/>
      <c r="GD11" s="356"/>
      <c r="GE11" s="356"/>
      <c r="GF11" s="356"/>
      <c r="GG11" s="356"/>
      <c r="GH11" s="356"/>
      <c r="GI11" s="356"/>
      <c r="GJ11" s="356"/>
      <c r="GK11" s="356"/>
      <c r="GL11" s="356"/>
      <c r="GM11" s="356"/>
      <c r="GN11" s="356"/>
      <c r="GO11" s="356"/>
      <c r="GP11" s="356"/>
      <c r="GQ11" s="356"/>
      <c r="GR11" s="356"/>
      <c r="GS11" s="356"/>
      <c r="GT11" s="356"/>
      <c r="GU11" s="356"/>
      <c r="GV11" s="356"/>
      <c r="GW11" s="356"/>
      <c r="GX11" s="356"/>
      <c r="GY11" s="356"/>
      <c r="GZ11" s="356"/>
      <c r="HA11" s="356"/>
      <c r="HB11" s="356"/>
      <c r="HC11" s="356"/>
      <c r="HD11" s="356"/>
      <c r="HE11" s="356"/>
      <c r="HF11" s="356"/>
      <c r="HG11" s="356"/>
      <c r="HH11" s="356"/>
      <c r="HI11" s="356"/>
      <c r="HJ11" s="356"/>
      <c r="HK11" s="356"/>
      <c r="HL11" s="356"/>
      <c r="HM11" s="356"/>
      <c r="HN11" s="356"/>
      <c r="HO11" s="356"/>
      <c r="HP11" s="356"/>
      <c r="HQ11" s="356"/>
      <c r="HR11" s="356"/>
      <c r="HS11" s="356"/>
      <c r="HT11" s="356"/>
      <c r="HU11" s="356"/>
      <c r="HV11" s="356"/>
      <c r="HW11" s="356"/>
      <c r="HX11" s="356"/>
      <c r="HY11" s="356"/>
      <c r="HZ11" s="356"/>
      <c r="IA11" s="356"/>
      <c r="IB11" s="356"/>
      <c r="IC11" s="356"/>
      <c r="ID11" s="356"/>
      <c r="IE11" s="356"/>
      <c r="IF11" s="356"/>
      <c r="IG11" s="356"/>
      <c r="IH11" s="356"/>
      <c r="II11" s="356"/>
      <c r="IJ11" s="356"/>
      <c r="IK11" s="356"/>
      <c r="IL11" s="356"/>
      <c r="IM11" s="356"/>
      <c r="IN11" s="356"/>
      <c r="IO11" s="356"/>
      <c r="IP11" s="356"/>
      <c r="IQ11" s="356"/>
      <c r="IR11" s="356"/>
      <c r="IS11" s="356"/>
      <c r="IT11" s="356"/>
      <c r="IU11" s="356"/>
      <c r="IV11" s="356"/>
    </row>
    <row r="12" s="353" customFormat="1" customHeight="1" spans="1:256">
      <c r="A12" s="366">
        <v>43391</v>
      </c>
      <c r="B12" s="366">
        <v>43410</v>
      </c>
      <c r="C12" s="356">
        <v>208</v>
      </c>
      <c r="D12" s="364" t="s">
        <v>108</v>
      </c>
      <c r="E12" s="369"/>
      <c r="F12" s="370">
        <v>43410</v>
      </c>
      <c r="G12" s="369" t="s">
        <v>109</v>
      </c>
      <c r="H12" s="369" t="s">
        <v>110</v>
      </c>
      <c r="I12" s="369"/>
      <c r="J12" s="367"/>
      <c r="K12" s="356" t="s">
        <v>111</v>
      </c>
      <c r="L12" s="356"/>
      <c r="M12" s="356"/>
      <c r="N12" s="356"/>
      <c r="O12" s="356"/>
      <c r="P12" s="356"/>
      <c r="Q12" s="356"/>
      <c r="R12" s="356"/>
      <c r="S12" s="356"/>
      <c r="T12" s="356"/>
      <c r="U12" s="356"/>
      <c r="V12" s="356"/>
      <c r="W12" s="356"/>
      <c r="X12" s="356"/>
      <c r="Y12" s="356"/>
      <c r="Z12" s="356"/>
      <c r="AA12" s="356"/>
      <c r="AB12" s="356"/>
      <c r="AC12" s="356"/>
      <c r="AD12" s="356"/>
      <c r="AE12" s="356"/>
      <c r="AF12" s="356"/>
      <c r="AG12" s="356"/>
      <c r="AH12" s="356"/>
      <c r="AI12" s="356"/>
      <c r="AJ12" s="356"/>
      <c r="AK12" s="356"/>
      <c r="AL12" s="356"/>
      <c r="AM12" s="356"/>
      <c r="AN12" s="356"/>
      <c r="AO12" s="356"/>
      <c r="AP12" s="356"/>
      <c r="AQ12" s="356"/>
      <c r="AR12" s="356"/>
      <c r="AS12" s="356"/>
      <c r="AT12" s="356"/>
      <c r="AU12" s="356"/>
      <c r="AV12" s="356"/>
      <c r="AW12" s="356"/>
      <c r="AX12" s="356"/>
      <c r="AY12" s="356"/>
      <c r="AZ12" s="356"/>
      <c r="BA12" s="356"/>
      <c r="BB12" s="356"/>
      <c r="BC12" s="356"/>
      <c r="BD12" s="356"/>
      <c r="BE12" s="356"/>
      <c r="BF12" s="356"/>
      <c r="BG12" s="356"/>
      <c r="BH12" s="356"/>
      <c r="BI12" s="356"/>
      <c r="BJ12" s="356"/>
      <c r="BK12" s="356"/>
      <c r="BL12" s="356"/>
      <c r="BM12" s="356"/>
      <c r="BN12" s="356"/>
      <c r="BO12" s="356"/>
      <c r="BP12" s="356"/>
      <c r="BQ12" s="356"/>
      <c r="BR12" s="356"/>
      <c r="BS12" s="356"/>
      <c r="BT12" s="356"/>
      <c r="BU12" s="356"/>
      <c r="BV12" s="356"/>
      <c r="BW12" s="356"/>
      <c r="BX12" s="356"/>
      <c r="BY12" s="356"/>
      <c r="BZ12" s="356"/>
      <c r="CA12" s="356"/>
      <c r="CB12" s="356"/>
      <c r="CC12" s="356"/>
      <c r="CD12" s="356"/>
      <c r="CE12" s="356"/>
      <c r="CF12" s="356"/>
      <c r="CG12" s="356"/>
      <c r="CH12" s="356"/>
      <c r="CI12" s="356"/>
      <c r="CJ12" s="356"/>
      <c r="CK12" s="356"/>
      <c r="CL12" s="356"/>
      <c r="CM12" s="356"/>
      <c r="CN12" s="356"/>
      <c r="CO12" s="356"/>
      <c r="CP12" s="356"/>
      <c r="CQ12" s="356"/>
      <c r="CR12" s="356"/>
      <c r="CS12" s="356"/>
      <c r="CT12" s="356"/>
      <c r="CU12" s="356"/>
      <c r="CV12" s="356"/>
      <c r="CW12" s="356"/>
      <c r="CX12" s="356"/>
      <c r="CY12" s="356"/>
      <c r="CZ12" s="356"/>
      <c r="DA12" s="356"/>
      <c r="DB12" s="356"/>
      <c r="DC12" s="356"/>
      <c r="DD12" s="356"/>
      <c r="DE12" s="356"/>
      <c r="DF12" s="356"/>
      <c r="DG12" s="356"/>
      <c r="DH12" s="356"/>
      <c r="DI12" s="356"/>
      <c r="DJ12" s="356"/>
      <c r="DK12" s="356"/>
      <c r="DL12" s="356"/>
      <c r="DM12" s="356"/>
      <c r="DN12" s="356"/>
      <c r="DO12" s="356"/>
      <c r="DP12" s="356"/>
      <c r="DQ12" s="356"/>
      <c r="DR12" s="356"/>
      <c r="DS12" s="356"/>
      <c r="DT12" s="356"/>
      <c r="DU12" s="356"/>
      <c r="DV12" s="356"/>
      <c r="DW12" s="356"/>
      <c r="DX12" s="356"/>
      <c r="DY12" s="356"/>
      <c r="DZ12" s="356"/>
      <c r="EA12" s="356"/>
      <c r="EB12" s="356"/>
      <c r="EC12" s="356"/>
      <c r="ED12" s="356"/>
      <c r="EE12" s="356"/>
      <c r="EF12" s="356"/>
      <c r="EG12" s="356"/>
      <c r="EH12" s="356"/>
      <c r="EI12" s="356"/>
      <c r="EJ12" s="356"/>
      <c r="EK12" s="356"/>
      <c r="EL12" s="356"/>
      <c r="EM12" s="356"/>
      <c r="EN12" s="356"/>
      <c r="EO12" s="356"/>
      <c r="EP12" s="356"/>
      <c r="EQ12" s="356"/>
      <c r="ER12" s="356"/>
      <c r="ES12" s="356"/>
      <c r="ET12" s="356"/>
      <c r="EU12" s="356"/>
      <c r="EV12" s="356"/>
      <c r="EW12" s="356"/>
      <c r="EX12" s="356"/>
      <c r="EY12" s="356"/>
      <c r="EZ12" s="356"/>
      <c r="FA12" s="356"/>
      <c r="FB12" s="356"/>
      <c r="FC12" s="356"/>
      <c r="FD12" s="356"/>
      <c r="FE12" s="356"/>
      <c r="FF12" s="356"/>
      <c r="FG12" s="356"/>
      <c r="FH12" s="356"/>
      <c r="FI12" s="356"/>
      <c r="FJ12" s="356"/>
      <c r="FK12" s="356"/>
      <c r="FL12" s="356"/>
      <c r="FM12" s="356"/>
      <c r="FN12" s="356"/>
      <c r="FO12" s="356"/>
      <c r="FP12" s="356"/>
      <c r="FQ12" s="356"/>
      <c r="FR12" s="356"/>
      <c r="FS12" s="356"/>
      <c r="FT12" s="356"/>
      <c r="FU12" s="356"/>
      <c r="FV12" s="356"/>
      <c r="FW12" s="356"/>
      <c r="FX12" s="356"/>
      <c r="FY12" s="356"/>
      <c r="FZ12" s="356"/>
      <c r="GA12" s="356"/>
      <c r="GB12" s="356"/>
      <c r="GC12" s="356"/>
      <c r="GD12" s="356"/>
      <c r="GE12" s="356"/>
      <c r="GF12" s="356"/>
      <c r="GG12" s="356"/>
      <c r="GH12" s="356"/>
      <c r="GI12" s="356"/>
      <c r="GJ12" s="356"/>
      <c r="GK12" s="356"/>
      <c r="GL12" s="356"/>
      <c r="GM12" s="356"/>
      <c r="GN12" s="356"/>
      <c r="GO12" s="356"/>
      <c r="GP12" s="356"/>
      <c r="GQ12" s="356"/>
      <c r="GR12" s="356"/>
      <c r="GS12" s="356"/>
      <c r="GT12" s="356"/>
      <c r="GU12" s="356"/>
      <c r="GV12" s="356"/>
      <c r="GW12" s="356"/>
      <c r="GX12" s="356"/>
      <c r="GY12" s="356"/>
      <c r="GZ12" s="356"/>
      <c r="HA12" s="356"/>
      <c r="HB12" s="356"/>
      <c r="HC12" s="356"/>
      <c r="HD12" s="356"/>
      <c r="HE12" s="356"/>
      <c r="HF12" s="356"/>
      <c r="HG12" s="356"/>
      <c r="HH12" s="356"/>
      <c r="HI12" s="356"/>
      <c r="HJ12" s="356"/>
      <c r="HK12" s="356"/>
      <c r="HL12" s="356"/>
      <c r="HM12" s="356"/>
      <c r="HN12" s="356"/>
      <c r="HO12" s="356"/>
      <c r="HP12" s="356"/>
      <c r="HQ12" s="356"/>
      <c r="HR12" s="356"/>
      <c r="HS12" s="356"/>
      <c r="HT12" s="356"/>
      <c r="HU12" s="356"/>
      <c r="HV12" s="356"/>
      <c r="HW12" s="356"/>
      <c r="HX12" s="356"/>
      <c r="HY12" s="356"/>
      <c r="HZ12" s="356"/>
      <c r="IA12" s="356"/>
      <c r="IB12" s="356"/>
      <c r="IC12" s="356"/>
      <c r="ID12" s="356"/>
      <c r="IE12" s="356"/>
      <c r="IF12" s="356"/>
      <c r="IG12" s="356"/>
      <c r="IH12" s="356"/>
      <c r="II12" s="356"/>
      <c r="IJ12" s="356"/>
      <c r="IK12" s="356"/>
      <c r="IL12" s="356"/>
      <c r="IM12" s="356"/>
      <c r="IN12" s="356"/>
      <c r="IO12" s="356"/>
      <c r="IP12" s="356"/>
      <c r="IQ12" s="356"/>
      <c r="IR12" s="356"/>
      <c r="IS12" s="356"/>
      <c r="IT12" s="356"/>
      <c r="IU12" s="356"/>
      <c r="IV12" s="356"/>
    </row>
    <row r="13" s="353" customFormat="1" customHeight="1" spans="1:256">
      <c r="A13" s="371">
        <v>43400</v>
      </c>
      <c r="B13" s="371">
        <v>43411</v>
      </c>
      <c r="C13" s="372">
        <v>195</v>
      </c>
      <c r="D13" s="372" t="s">
        <v>112</v>
      </c>
      <c r="E13" s="364"/>
      <c r="F13" s="371">
        <v>43411</v>
      </c>
      <c r="G13" s="372" t="s">
        <v>105</v>
      </c>
      <c r="H13" s="372" t="s">
        <v>105</v>
      </c>
      <c r="I13" s="364"/>
      <c r="J13" s="364"/>
      <c r="K13" s="364"/>
      <c r="L13" s="356"/>
      <c r="M13" s="356"/>
      <c r="N13" s="356"/>
      <c r="O13" s="356"/>
      <c r="P13" s="356"/>
      <c r="Q13" s="356"/>
      <c r="R13" s="356"/>
      <c r="S13" s="356"/>
      <c r="T13" s="356"/>
      <c r="U13" s="356"/>
      <c r="V13" s="356"/>
      <c r="W13" s="356"/>
      <c r="X13" s="356"/>
      <c r="Y13" s="356"/>
      <c r="Z13" s="356"/>
      <c r="AA13" s="356"/>
      <c r="AB13" s="356"/>
      <c r="AC13" s="356"/>
      <c r="AD13" s="356"/>
      <c r="AE13" s="356"/>
      <c r="AF13" s="356"/>
      <c r="AG13" s="356"/>
      <c r="AH13" s="356"/>
      <c r="AI13" s="356"/>
      <c r="AJ13" s="356"/>
      <c r="AK13" s="356"/>
      <c r="AL13" s="356"/>
      <c r="AM13" s="356"/>
      <c r="AN13" s="356"/>
      <c r="AO13" s="356"/>
      <c r="AP13" s="356"/>
      <c r="AQ13" s="356"/>
      <c r="AR13" s="356"/>
      <c r="AS13" s="356"/>
      <c r="AT13" s="356"/>
      <c r="AU13" s="356"/>
      <c r="AV13" s="356"/>
      <c r="AW13" s="356"/>
      <c r="AX13" s="356"/>
      <c r="AY13" s="356"/>
      <c r="AZ13" s="356"/>
      <c r="BA13" s="356"/>
      <c r="BB13" s="356"/>
      <c r="BC13" s="356"/>
      <c r="BD13" s="356"/>
      <c r="BE13" s="356"/>
      <c r="BF13" s="356"/>
      <c r="BG13" s="356"/>
      <c r="BH13" s="356"/>
      <c r="BI13" s="356"/>
      <c r="BJ13" s="356"/>
      <c r="BK13" s="356"/>
      <c r="BL13" s="356"/>
      <c r="BM13" s="356"/>
      <c r="BN13" s="356"/>
      <c r="BO13" s="356"/>
      <c r="BP13" s="356"/>
      <c r="BQ13" s="356"/>
      <c r="BR13" s="356"/>
      <c r="BS13" s="356"/>
      <c r="BT13" s="356"/>
      <c r="BU13" s="356"/>
      <c r="BV13" s="356"/>
      <c r="BW13" s="356"/>
      <c r="BX13" s="356"/>
      <c r="BY13" s="356"/>
      <c r="BZ13" s="356"/>
      <c r="CA13" s="356"/>
      <c r="CB13" s="356"/>
      <c r="CC13" s="356"/>
      <c r="CD13" s="356"/>
      <c r="CE13" s="356"/>
      <c r="CF13" s="356"/>
      <c r="CG13" s="356"/>
      <c r="CH13" s="356"/>
      <c r="CI13" s="356"/>
      <c r="CJ13" s="356"/>
      <c r="CK13" s="356"/>
      <c r="CL13" s="356"/>
      <c r="CM13" s="356"/>
      <c r="CN13" s="356"/>
      <c r="CO13" s="356"/>
      <c r="CP13" s="356"/>
      <c r="CQ13" s="356"/>
      <c r="CR13" s="356"/>
      <c r="CS13" s="356"/>
      <c r="CT13" s="356"/>
      <c r="CU13" s="356"/>
      <c r="CV13" s="356"/>
      <c r="CW13" s="356"/>
      <c r="CX13" s="356"/>
      <c r="CY13" s="356"/>
      <c r="CZ13" s="356"/>
      <c r="DA13" s="356"/>
      <c r="DB13" s="356"/>
      <c r="DC13" s="356"/>
      <c r="DD13" s="356"/>
      <c r="DE13" s="356"/>
      <c r="DF13" s="356"/>
      <c r="DG13" s="356"/>
      <c r="DH13" s="356"/>
      <c r="DI13" s="356"/>
      <c r="DJ13" s="356"/>
      <c r="DK13" s="356"/>
      <c r="DL13" s="356"/>
      <c r="DM13" s="356"/>
      <c r="DN13" s="356"/>
      <c r="DO13" s="356"/>
      <c r="DP13" s="356"/>
      <c r="DQ13" s="356"/>
      <c r="DR13" s="356"/>
      <c r="DS13" s="356"/>
      <c r="DT13" s="356"/>
      <c r="DU13" s="356"/>
      <c r="DV13" s="356"/>
      <c r="DW13" s="356"/>
      <c r="DX13" s="356"/>
      <c r="DY13" s="356"/>
      <c r="DZ13" s="356"/>
      <c r="EA13" s="356"/>
      <c r="EB13" s="356"/>
      <c r="EC13" s="356"/>
      <c r="ED13" s="356"/>
      <c r="EE13" s="356"/>
      <c r="EF13" s="356"/>
      <c r="EG13" s="356"/>
      <c r="EH13" s="356"/>
      <c r="EI13" s="356"/>
      <c r="EJ13" s="356"/>
      <c r="EK13" s="356"/>
      <c r="EL13" s="356"/>
      <c r="EM13" s="356"/>
      <c r="EN13" s="356"/>
      <c r="EO13" s="356"/>
      <c r="EP13" s="356"/>
      <c r="EQ13" s="356"/>
      <c r="ER13" s="356"/>
      <c r="ES13" s="356"/>
      <c r="ET13" s="356"/>
      <c r="EU13" s="356"/>
      <c r="EV13" s="356"/>
      <c r="EW13" s="356"/>
      <c r="EX13" s="356"/>
      <c r="EY13" s="356"/>
      <c r="EZ13" s="356"/>
      <c r="FA13" s="356"/>
      <c r="FB13" s="356"/>
      <c r="FC13" s="356"/>
      <c r="FD13" s="356"/>
      <c r="FE13" s="356"/>
      <c r="FF13" s="356"/>
      <c r="FG13" s="356"/>
      <c r="FH13" s="356"/>
      <c r="FI13" s="356"/>
      <c r="FJ13" s="356"/>
      <c r="FK13" s="356"/>
      <c r="FL13" s="356"/>
      <c r="FM13" s="356"/>
      <c r="FN13" s="356"/>
      <c r="FO13" s="356"/>
      <c r="FP13" s="356"/>
      <c r="FQ13" s="356"/>
      <c r="FR13" s="356"/>
      <c r="FS13" s="356"/>
      <c r="FT13" s="356"/>
      <c r="FU13" s="356"/>
      <c r="FV13" s="356"/>
      <c r="FW13" s="356"/>
      <c r="FX13" s="356"/>
      <c r="FY13" s="356"/>
      <c r="FZ13" s="356"/>
      <c r="GA13" s="356"/>
      <c r="GB13" s="356"/>
      <c r="GC13" s="356"/>
      <c r="GD13" s="356"/>
      <c r="GE13" s="356"/>
      <c r="GF13" s="356"/>
      <c r="GG13" s="356"/>
      <c r="GH13" s="356"/>
      <c r="GI13" s="356"/>
      <c r="GJ13" s="356"/>
      <c r="GK13" s="356"/>
      <c r="GL13" s="356"/>
      <c r="GM13" s="356"/>
      <c r="GN13" s="356"/>
      <c r="GO13" s="356"/>
      <c r="GP13" s="356"/>
      <c r="GQ13" s="356"/>
      <c r="GR13" s="356"/>
      <c r="GS13" s="356"/>
      <c r="GT13" s="356"/>
      <c r="GU13" s="356"/>
      <c r="GV13" s="356"/>
      <c r="GW13" s="356"/>
      <c r="GX13" s="356"/>
      <c r="GY13" s="356"/>
      <c r="GZ13" s="356"/>
      <c r="HA13" s="356"/>
      <c r="HB13" s="356"/>
      <c r="HC13" s="356"/>
      <c r="HD13" s="356"/>
      <c r="HE13" s="356"/>
      <c r="HF13" s="356"/>
      <c r="HG13" s="356"/>
      <c r="HH13" s="356"/>
      <c r="HI13" s="356"/>
      <c r="HJ13" s="356"/>
      <c r="HK13" s="356"/>
      <c r="HL13" s="356"/>
      <c r="HM13" s="356"/>
      <c r="HN13" s="356"/>
      <c r="HO13" s="356"/>
      <c r="HP13" s="356"/>
      <c r="HQ13" s="356"/>
      <c r="HR13" s="356"/>
      <c r="HS13" s="356"/>
      <c r="HT13" s="356"/>
      <c r="HU13" s="356"/>
      <c r="HV13" s="356"/>
      <c r="HW13" s="356"/>
      <c r="HX13" s="356"/>
      <c r="HY13" s="356"/>
      <c r="HZ13" s="356"/>
      <c r="IA13" s="356"/>
      <c r="IB13" s="356"/>
      <c r="IC13" s="356"/>
      <c r="ID13" s="356"/>
      <c r="IE13" s="356"/>
      <c r="IF13" s="356"/>
      <c r="IG13" s="356"/>
      <c r="IH13" s="356"/>
      <c r="II13" s="356"/>
      <c r="IJ13" s="356"/>
      <c r="IK13" s="356"/>
      <c r="IL13" s="356"/>
      <c r="IM13" s="356"/>
      <c r="IN13" s="356"/>
      <c r="IO13" s="356"/>
      <c r="IP13" s="356"/>
      <c r="IQ13" s="356"/>
      <c r="IR13" s="356"/>
      <c r="IS13" s="356"/>
      <c r="IT13" s="356"/>
      <c r="IU13" s="356"/>
      <c r="IV13" s="356"/>
    </row>
    <row r="14" s="353" customFormat="1" customHeight="1" spans="1:256">
      <c r="A14" s="363">
        <v>43371</v>
      </c>
      <c r="B14" s="363">
        <v>43412</v>
      </c>
      <c r="C14" s="364">
        <v>213</v>
      </c>
      <c r="D14" s="364" t="s">
        <v>113</v>
      </c>
      <c r="E14" s="364"/>
      <c r="F14" s="363">
        <v>43412</v>
      </c>
      <c r="G14" s="364" t="s">
        <v>114</v>
      </c>
      <c r="H14" s="364" t="s">
        <v>115</v>
      </c>
      <c r="I14" s="364"/>
      <c r="J14" s="364"/>
      <c r="K14" s="356" t="s">
        <v>111</v>
      </c>
      <c r="L14" s="356"/>
      <c r="M14" s="356"/>
      <c r="N14" s="356"/>
      <c r="O14" s="356"/>
      <c r="P14" s="356"/>
      <c r="Q14" s="356"/>
      <c r="R14" s="356"/>
      <c r="S14" s="356"/>
      <c r="T14" s="356"/>
      <c r="U14" s="356"/>
      <c r="V14" s="356"/>
      <c r="W14" s="356"/>
      <c r="X14" s="356"/>
      <c r="Y14" s="356"/>
      <c r="Z14" s="356"/>
      <c r="AA14" s="356"/>
      <c r="AB14" s="356"/>
      <c r="AC14" s="356"/>
      <c r="AD14" s="356"/>
      <c r="AE14" s="356"/>
      <c r="AF14" s="356"/>
      <c r="AG14" s="356"/>
      <c r="AH14" s="356"/>
      <c r="AI14" s="356"/>
      <c r="AJ14" s="356"/>
      <c r="AK14" s="356"/>
      <c r="AL14" s="356"/>
      <c r="AM14" s="356"/>
      <c r="AN14" s="356"/>
      <c r="AO14" s="356"/>
      <c r="AP14" s="356"/>
      <c r="AQ14" s="356"/>
      <c r="AR14" s="356"/>
      <c r="AS14" s="356"/>
      <c r="AT14" s="356"/>
      <c r="AU14" s="356"/>
      <c r="AV14" s="356"/>
      <c r="AW14" s="356"/>
      <c r="AX14" s="356"/>
      <c r="AY14" s="356"/>
      <c r="AZ14" s="356"/>
      <c r="BA14" s="356"/>
      <c r="BB14" s="356"/>
      <c r="BC14" s="356"/>
      <c r="BD14" s="356"/>
      <c r="BE14" s="356"/>
      <c r="BF14" s="356"/>
      <c r="BG14" s="356"/>
      <c r="BH14" s="356"/>
      <c r="BI14" s="356"/>
      <c r="BJ14" s="356"/>
      <c r="BK14" s="356"/>
      <c r="BL14" s="356"/>
      <c r="BM14" s="356"/>
      <c r="BN14" s="356"/>
      <c r="BO14" s="356"/>
      <c r="BP14" s="356"/>
      <c r="BQ14" s="356"/>
      <c r="BR14" s="356"/>
      <c r="BS14" s="356"/>
      <c r="BT14" s="356"/>
      <c r="BU14" s="356"/>
      <c r="BV14" s="356"/>
      <c r="BW14" s="356"/>
      <c r="BX14" s="356"/>
      <c r="BY14" s="356"/>
      <c r="BZ14" s="356"/>
      <c r="CA14" s="356"/>
      <c r="CB14" s="356"/>
      <c r="CC14" s="356"/>
      <c r="CD14" s="356"/>
      <c r="CE14" s="356"/>
      <c r="CF14" s="356"/>
      <c r="CG14" s="356"/>
      <c r="CH14" s="356"/>
      <c r="CI14" s="356"/>
      <c r="CJ14" s="356"/>
      <c r="CK14" s="356"/>
      <c r="CL14" s="356"/>
      <c r="CM14" s="356"/>
      <c r="CN14" s="356"/>
      <c r="CO14" s="356"/>
      <c r="CP14" s="356"/>
      <c r="CQ14" s="356"/>
      <c r="CR14" s="356"/>
      <c r="CS14" s="356"/>
      <c r="CT14" s="356"/>
      <c r="CU14" s="356"/>
      <c r="CV14" s="356"/>
      <c r="CW14" s="356"/>
      <c r="CX14" s="356"/>
      <c r="CY14" s="356"/>
      <c r="CZ14" s="356"/>
      <c r="DA14" s="356"/>
      <c r="DB14" s="356"/>
      <c r="DC14" s="356"/>
      <c r="DD14" s="356"/>
      <c r="DE14" s="356"/>
      <c r="DF14" s="356"/>
      <c r="DG14" s="356"/>
      <c r="DH14" s="356"/>
      <c r="DI14" s="356"/>
      <c r="DJ14" s="356"/>
      <c r="DK14" s="356"/>
      <c r="DL14" s="356"/>
      <c r="DM14" s="356"/>
      <c r="DN14" s="356"/>
      <c r="DO14" s="356"/>
      <c r="DP14" s="356"/>
      <c r="DQ14" s="356"/>
      <c r="DR14" s="356"/>
      <c r="DS14" s="356"/>
      <c r="DT14" s="356"/>
      <c r="DU14" s="356"/>
      <c r="DV14" s="356"/>
      <c r="DW14" s="356"/>
      <c r="DX14" s="356"/>
      <c r="DY14" s="356"/>
      <c r="DZ14" s="356"/>
      <c r="EA14" s="356"/>
      <c r="EB14" s="356"/>
      <c r="EC14" s="356"/>
      <c r="ED14" s="356"/>
      <c r="EE14" s="356"/>
      <c r="EF14" s="356"/>
      <c r="EG14" s="356"/>
      <c r="EH14" s="356"/>
      <c r="EI14" s="356"/>
      <c r="EJ14" s="356"/>
      <c r="EK14" s="356"/>
      <c r="EL14" s="356"/>
      <c r="EM14" s="356"/>
      <c r="EN14" s="356"/>
      <c r="EO14" s="356"/>
      <c r="EP14" s="356"/>
      <c r="EQ14" s="356"/>
      <c r="ER14" s="356"/>
      <c r="ES14" s="356"/>
      <c r="ET14" s="356"/>
      <c r="EU14" s="356"/>
      <c r="EV14" s="356"/>
      <c r="EW14" s="356"/>
      <c r="EX14" s="356"/>
      <c r="EY14" s="356"/>
      <c r="EZ14" s="356"/>
      <c r="FA14" s="356"/>
      <c r="FB14" s="356"/>
      <c r="FC14" s="356"/>
      <c r="FD14" s="356"/>
      <c r="FE14" s="356"/>
      <c r="FF14" s="356"/>
      <c r="FG14" s="356"/>
      <c r="FH14" s="356"/>
      <c r="FI14" s="356"/>
      <c r="FJ14" s="356"/>
      <c r="FK14" s="356"/>
      <c r="FL14" s="356"/>
      <c r="FM14" s="356"/>
      <c r="FN14" s="356"/>
      <c r="FO14" s="356"/>
      <c r="FP14" s="356"/>
      <c r="FQ14" s="356"/>
      <c r="FR14" s="356"/>
      <c r="FS14" s="356"/>
      <c r="FT14" s="356"/>
      <c r="FU14" s="356"/>
      <c r="FV14" s="356"/>
      <c r="FW14" s="356"/>
      <c r="FX14" s="356"/>
      <c r="FY14" s="356"/>
      <c r="FZ14" s="356"/>
      <c r="GA14" s="356"/>
      <c r="GB14" s="356"/>
      <c r="GC14" s="356"/>
      <c r="GD14" s="356"/>
      <c r="GE14" s="356"/>
      <c r="GF14" s="356"/>
      <c r="GG14" s="356"/>
      <c r="GH14" s="356"/>
      <c r="GI14" s="356"/>
      <c r="GJ14" s="356"/>
      <c r="GK14" s="356"/>
      <c r="GL14" s="356"/>
      <c r="GM14" s="356"/>
      <c r="GN14" s="356"/>
      <c r="GO14" s="356"/>
      <c r="GP14" s="356"/>
      <c r="GQ14" s="356"/>
      <c r="GR14" s="356"/>
      <c r="GS14" s="356"/>
      <c r="GT14" s="356"/>
      <c r="GU14" s="356"/>
      <c r="GV14" s="356"/>
      <c r="GW14" s="356"/>
      <c r="GX14" s="356"/>
      <c r="GY14" s="356"/>
      <c r="GZ14" s="356"/>
      <c r="HA14" s="356"/>
      <c r="HB14" s="356"/>
      <c r="HC14" s="356"/>
      <c r="HD14" s="356"/>
      <c r="HE14" s="356"/>
      <c r="HF14" s="356"/>
      <c r="HG14" s="356"/>
      <c r="HH14" s="356"/>
      <c r="HI14" s="356"/>
      <c r="HJ14" s="356"/>
      <c r="HK14" s="356"/>
      <c r="HL14" s="356"/>
      <c r="HM14" s="356"/>
      <c r="HN14" s="356"/>
      <c r="HO14" s="356"/>
      <c r="HP14" s="356"/>
      <c r="HQ14" s="356"/>
      <c r="HR14" s="356"/>
      <c r="HS14" s="356"/>
      <c r="HT14" s="356"/>
      <c r="HU14" s="356"/>
      <c r="HV14" s="356"/>
      <c r="HW14" s="356"/>
      <c r="HX14" s="356"/>
      <c r="HY14" s="356"/>
      <c r="HZ14" s="356"/>
      <c r="IA14" s="356"/>
      <c r="IB14" s="356"/>
      <c r="IC14" s="356"/>
      <c r="ID14" s="356"/>
      <c r="IE14" s="356"/>
      <c r="IF14" s="356"/>
      <c r="IG14" s="356"/>
      <c r="IH14" s="356"/>
      <c r="II14" s="356"/>
      <c r="IJ14" s="356"/>
      <c r="IK14" s="356"/>
      <c r="IL14" s="356"/>
      <c r="IM14" s="356"/>
      <c r="IN14" s="356"/>
      <c r="IO14" s="356"/>
      <c r="IP14" s="356"/>
      <c r="IQ14" s="356"/>
      <c r="IR14" s="356"/>
      <c r="IS14" s="356"/>
      <c r="IT14" s="356"/>
      <c r="IU14" s="356"/>
      <c r="IV14" s="356"/>
    </row>
    <row r="15" s="353" customFormat="1" customHeight="1" spans="1:256">
      <c r="A15" s="363">
        <v>43404</v>
      </c>
      <c r="B15" s="363">
        <v>43412</v>
      </c>
      <c r="C15" s="364">
        <v>220</v>
      </c>
      <c r="D15" s="373" t="s">
        <v>97</v>
      </c>
      <c r="E15" s="364"/>
      <c r="F15" s="363">
        <v>43412</v>
      </c>
      <c r="G15" s="364" t="s">
        <v>103</v>
      </c>
      <c r="H15" s="364" t="s">
        <v>103</v>
      </c>
      <c r="I15" s="364"/>
      <c r="J15" s="364"/>
      <c r="K15" s="364"/>
      <c r="L15" s="356"/>
      <c r="M15" s="356"/>
      <c r="N15" s="356"/>
      <c r="O15" s="356"/>
      <c r="P15" s="356"/>
      <c r="Q15" s="356"/>
      <c r="R15" s="356"/>
      <c r="S15" s="356"/>
      <c r="T15" s="356"/>
      <c r="U15" s="356"/>
      <c r="V15" s="356"/>
      <c r="W15" s="356"/>
      <c r="X15" s="356"/>
      <c r="Y15" s="356"/>
      <c r="Z15" s="356"/>
      <c r="AA15" s="356"/>
      <c r="AB15" s="356"/>
      <c r="AC15" s="356"/>
      <c r="AD15" s="356"/>
      <c r="AE15" s="356"/>
      <c r="AF15" s="356"/>
      <c r="AG15" s="356"/>
      <c r="AH15" s="356"/>
      <c r="AI15" s="356"/>
      <c r="AJ15" s="356"/>
      <c r="AK15" s="356"/>
      <c r="AL15" s="356"/>
      <c r="AM15" s="356"/>
      <c r="AN15" s="356"/>
      <c r="AO15" s="356"/>
      <c r="AP15" s="356"/>
      <c r="AQ15" s="356"/>
      <c r="AR15" s="356"/>
      <c r="AS15" s="356"/>
      <c r="AT15" s="356"/>
      <c r="AU15" s="356"/>
      <c r="AV15" s="356"/>
      <c r="AW15" s="356"/>
      <c r="AX15" s="356"/>
      <c r="AY15" s="356"/>
      <c r="AZ15" s="356"/>
      <c r="BA15" s="356"/>
      <c r="BB15" s="356"/>
      <c r="BC15" s="356"/>
      <c r="BD15" s="356"/>
      <c r="BE15" s="356"/>
      <c r="BF15" s="356"/>
      <c r="BG15" s="356"/>
      <c r="BH15" s="356"/>
      <c r="BI15" s="356"/>
      <c r="BJ15" s="356"/>
      <c r="BK15" s="356"/>
      <c r="BL15" s="356"/>
      <c r="BM15" s="356"/>
      <c r="BN15" s="356"/>
      <c r="BO15" s="356"/>
      <c r="BP15" s="356"/>
      <c r="BQ15" s="356"/>
      <c r="BR15" s="356"/>
      <c r="BS15" s="356"/>
      <c r="BT15" s="356"/>
      <c r="BU15" s="356"/>
      <c r="BV15" s="356"/>
      <c r="BW15" s="356"/>
      <c r="BX15" s="356"/>
      <c r="BY15" s="356"/>
      <c r="BZ15" s="356"/>
      <c r="CA15" s="356"/>
      <c r="CB15" s="356"/>
      <c r="CC15" s="356"/>
      <c r="CD15" s="356"/>
      <c r="CE15" s="356"/>
      <c r="CF15" s="356"/>
      <c r="CG15" s="356"/>
      <c r="CH15" s="356"/>
      <c r="CI15" s="356"/>
      <c r="CJ15" s="356"/>
      <c r="CK15" s="356"/>
      <c r="CL15" s="356"/>
      <c r="CM15" s="356"/>
      <c r="CN15" s="356"/>
      <c r="CO15" s="356"/>
      <c r="CP15" s="356"/>
      <c r="CQ15" s="356"/>
      <c r="CR15" s="356"/>
      <c r="CS15" s="356"/>
      <c r="CT15" s="356"/>
      <c r="CU15" s="356"/>
      <c r="CV15" s="356"/>
      <c r="CW15" s="356"/>
      <c r="CX15" s="356"/>
      <c r="CY15" s="356"/>
      <c r="CZ15" s="356"/>
      <c r="DA15" s="356"/>
      <c r="DB15" s="356"/>
      <c r="DC15" s="356"/>
      <c r="DD15" s="356"/>
      <c r="DE15" s="356"/>
      <c r="DF15" s="356"/>
      <c r="DG15" s="356"/>
      <c r="DH15" s="356"/>
      <c r="DI15" s="356"/>
      <c r="DJ15" s="356"/>
      <c r="DK15" s="356"/>
      <c r="DL15" s="356"/>
      <c r="DM15" s="356"/>
      <c r="DN15" s="356"/>
      <c r="DO15" s="356"/>
      <c r="DP15" s="356"/>
      <c r="DQ15" s="356"/>
      <c r="DR15" s="356"/>
      <c r="DS15" s="356"/>
      <c r="DT15" s="356"/>
      <c r="DU15" s="356"/>
      <c r="DV15" s="356"/>
      <c r="DW15" s="356"/>
      <c r="DX15" s="356"/>
      <c r="DY15" s="356"/>
      <c r="DZ15" s="356"/>
      <c r="EA15" s="356"/>
      <c r="EB15" s="356"/>
      <c r="EC15" s="356"/>
      <c r="ED15" s="356"/>
      <c r="EE15" s="356"/>
      <c r="EF15" s="356"/>
      <c r="EG15" s="356"/>
      <c r="EH15" s="356"/>
      <c r="EI15" s="356"/>
      <c r="EJ15" s="356"/>
      <c r="EK15" s="356"/>
      <c r="EL15" s="356"/>
      <c r="EM15" s="356"/>
      <c r="EN15" s="356"/>
      <c r="EO15" s="356"/>
      <c r="EP15" s="356"/>
      <c r="EQ15" s="356"/>
      <c r="ER15" s="356"/>
      <c r="ES15" s="356"/>
      <c r="ET15" s="356"/>
      <c r="EU15" s="356"/>
      <c r="EV15" s="356"/>
      <c r="EW15" s="356"/>
      <c r="EX15" s="356"/>
      <c r="EY15" s="356"/>
      <c r="EZ15" s="356"/>
      <c r="FA15" s="356"/>
      <c r="FB15" s="356"/>
      <c r="FC15" s="356"/>
      <c r="FD15" s="356"/>
      <c r="FE15" s="356"/>
      <c r="FF15" s="356"/>
      <c r="FG15" s="356"/>
      <c r="FH15" s="356"/>
      <c r="FI15" s="356"/>
      <c r="FJ15" s="356"/>
      <c r="FK15" s="356"/>
      <c r="FL15" s="356"/>
      <c r="FM15" s="356"/>
      <c r="FN15" s="356"/>
      <c r="FO15" s="356"/>
      <c r="FP15" s="356"/>
      <c r="FQ15" s="356"/>
      <c r="FR15" s="356"/>
      <c r="FS15" s="356"/>
      <c r="FT15" s="356"/>
      <c r="FU15" s="356"/>
      <c r="FV15" s="356"/>
      <c r="FW15" s="356"/>
      <c r="FX15" s="356"/>
      <c r="FY15" s="356"/>
      <c r="FZ15" s="356"/>
      <c r="GA15" s="356"/>
      <c r="GB15" s="356"/>
      <c r="GC15" s="356"/>
      <c r="GD15" s="356"/>
      <c r="GE15" s="356"/>
      <c r="GF15" s="356"/>
      <c r="GG15" s="356"/>
      <c r="GH15" s="356"/>
      <c r="GI15" s="356"/>
      <c r="GJ15" s="356"/>
      <c r="GK15" s="356"/>
      <c r="GL15" s="356"/>
      <c r="GM15" s="356"/>
      <c r="GN15" s="356"/>
      <c r="GO15" s="356"/>
      <c r="GP15" s="356"/>
      <c r="GQ15" s="356"/>
      <c r="GR15" s="356"/>
      <c r="GS15" s="356"/>
      <c r="GT15" s="356"/>
      <c r="GU15" s="356"/>
      <c r="GV15" s="356"/>
      <c r="GW15" s="356"/>
      <c r="GX15" s="356"/>
      <c r="GY15" s="356"/>
      <c r="GZ15" s="356"/>
      <c r="HA15" s="356"/>
      <c r="HB15" s="356"/>
      <c r="HC15" s="356"/>
      <c r="HD15" s="356"/>
      <c r="HE15" s="356"/>
      <c r="HF15" s="356"/>
      <c r="HG15" s="356"/>
      <c r="HH15" s="356"/>
      <c r="HI15" s="356"/>
      <c r="HJ15" s="356"/>
      <c r="HK15" s="356"/>
      <c r="HL15" s="356"/>
      <c r="HM15" s="356"/>
      <c r="HN15" s="356"/>
      <c r="HO15" s="356"/>
      <c r="HP15" s="356"/>
      <c r="HQ15" s="356"/>
      <c r="HR15" s="356"/>
      <c r="HS15" s="356"/>
      <c r="HT15" s="356"/>
      <c r="HU15" s="356"/>
      <c r="HV15" s="356"/>
      <c r="HW15" s="356"/>
      <c r="HX15" s="356"/>
      <c r="HY15" s="356"/>
      <c r="HZ15" s="356"/>
      <c r="IA15" s="356"/>
      <c r="IB15" s="356"/>
      <c r="IC15" s="356"/>
      <c r="ID15" s="356"/>
      <c r="IE15" s="356"/>
      <c r="IF15" s="356"/>
      <c r="IG15" s="356"/>
      <c r="IH15" s="356"/>
      <c r="II15" s="356"/>
      <c r="IJ15" s="356"/>
      <c r="IK15" s="356"/>
      <c r="IL15" s="356"/>
      <c r="IM15" s="356"/>
      <c r="IN15" s="356"/>
      <c r="IO15" s="356"/>
      <c r="IP15" s="356"/>
      <c r="IQ15" s="356"/>
      <c r="IR15" s="356"/>
      <c r="IS15" s="356"/>
      <c r="IT15" s="356"/>
      <c r="IU15" s="356"/>
      <c r="IV15" s="356"/>
    </row>
    <row r="16" s="353" customFormat="1" customHeight="1" spans="1:256">
      <c r="A16" s="371">
        <v>43403</v>
      </c>
      <c r="B16" s="371">
        <v>43412</v>
      </c>
      <c r="C16" s="372">
        <v>236</v>
      </c>
      <c r="D16" s="372" t="s">
        <v>116</v>
      </c>
      <c r="E16" s="364"/>
      <c r="F16" s="371">
        <v>43412</v>
      </c>
      <c r="G16" s="372" t="s">
        <v>103</v>
      </c>
      <c r="H16" s="372" t="s">
        <v>117</v>
      </c>
      <c r="I16" s="372"/>
      <c r="J16" s="372"/>
      <c r="K16" s="364"/>
      <c r="L16" s="356"/>
      <c r="M16" s="356"/>
      <c r="N16" s="356"/>
      <c r="O16" s="356"/>
      <c r="P16" s="356"/>
      <c r="Q16" s="356"/>
      <c r="R16" s="356"/>
      <c r="S16" s="356"/>
      <c r="T16" s="356"/>
      <c r="U16" s="356"/>
      <c r="V16" s="356"/>
      <c r="W16" s="356"/>
      <c r="X16" s="356"/>
      <c r="Y16" s="356"/>
      <c r="Z16" s="356"/>
      <c r="AA16" s="356"/>
      <c r="AB16" s="356"/>
      <c r="AC16" s="356"/>
      <c r="AD16" s="356"/>
      <c r="AE16" s="356"/>
      <c r="AF16" s="356"/>
      <c r="AG16" s="356"/>
      <c r="AH16" s="356"/>
      <c r="AI16" s="356"/>
      <c r="AJ16" s="356"/>
      <c r="AK16" s="356"/>
      <c r="AL16" s="356"/>
      <c r="AM16" s="356"/>
      <c r="AN16" s="356"/>
      <c r="AO16" s="356"/>
      <c r="AP16" s="356"/>
      <c r="AQ16" s="356"/>
      <c r="AR16" s="356"/>
      <c r="AS16" s="356"/>
      <c r="AT16" s="356"/>
      <c r="AU16" s="356"/>
      <c r="AV16" s="356"/>
      <c r="AW16" s="356"/>
      <c r="AX16" s="356"/>
      <c r="AY16" s="356"/>
      <c r="AZ16" s="356"/>
      <c r="BA16" s="356"/>
      <c r="BB16" s="356"/>
      <c r="BC16" s="356"/>
      <c r="BD16" s="356"/>
      <c r="BE16" s="356"/>
      <c r="BF16" s="356"/>
      <c r="BG16" s="356"/>
      <c r="BH16" s="356"/>
      <c r="BI16" s="356"/>
      <c r="BJ16" s="356"/>
      <c r="BK16" s="356"/>
      <c r="BL16" s="356"/>
      <c r="BM16" s="356"/>
      <c r="BN16" s="356"/>
      <c r="BO16" s="356"/>
      <c r="BP16" s="356"/>
      <c r="BQ16" s="356"/>
      <c r="BR16" s="356"/>
      <c r="BS16" s="356"/>
      <c r="BT16" s="356"/>
      <c r="BU16" s="356"/>
      <c r="BV16" s="356"/>
      <c r="BW16" s="356"/>
      <c r="BX16" s="356"/>
      <c r="BY16" s="356"/>
      <c r="BZ16" s="356"/>
      <c r="CA16" s="356"/>
      <c r="CB16" s="356"/>
      <c r="CC16" s="356"/>
      <c r="CD16" s="356"/>
      <c r="CE16" s="356"/>
      <c r="CF16" s="356"/>
      <c r="CG16" s="356"/>
      <c r="CH16" s="356"/>
      <c r="CI16" s="356"/>
      <c r="CJ16" s="356"/>
      <c r="CK16" s="356"/>
      <c r="CL16" s="356"/>
      <c r="CM16" s="356"/>
      <c r="CN16" s="356"/>
      <c r="CO16" s="356"/>
      <c r="CP16" s="356"/>
      <c r="CQ16" s="356"/>
      <c r="CR16" s="356"/>
      <c r="CS16" s="356"/>
      <c r="CT16" s="356"/>
      <c r="CU16" s="356"/>
      <c r="CV16" s="356"/>
      <c r="CW16" s="356"/>
      <c r="CX16" s="356"/>
      <c r="CY16" s="356"/>
      <c r="CZ16" s="356"/>
      <c r="DA16" s="356"/>
      <c r="DB16" s="356"/>
      <c r="DC16" s="356"/>
      <c r="DD16" s="356"/>
      <c r="DE16" s="356"/>
      <c r="DF16" s="356"/>
      <c r="DG16" s="356"/>
      <c r="DH16" s="356"/>
      <c r="DI16" s="356"/>
      <c r="DJ16" s="356"/>
      <c r="DK16" s="356"/>
      <c r="DL16" s="356"/>
      <c r="DM16" s="356"/>
      <c r="DN16" s="356"/>
      <c r="DO16" s="356"/>
      <c r="DP16" s="356"/>
      <c r="DQ16" s="356"/>
      <c r="DR16" s="356"/>
      <c r="DS16" s="356"/>
      <c r="DT16" s="356"/>
      <c r="DU16" s="356"/>
      <c r="DV16" s="356"/>
      <c r="DW16" s="356"/>
      <c r="DX16" s="356"/>
      <c r="DY16" s="356"/>
      <c r="DZ16" s="356"/>
      <c r="EA16" s="356"/>
      <c r="EB16" s="356"/>
      <c r="EC16" s="356"/>
      <c r="ED16" s="356"/>
      <c r="EE16" s="356"/>
      <c r="EF16" s="356"/>
      <c r="EG16" s="356"/>
      <c r="EH16" s="356"/>
      <c r="EI16" s="356"/>
      <c r="EJ16" s="356"/>
      <c r="EK16" s="356"/>
      <c r="EL16" s="356"/>
      <c r="EM16" s="356"/>
      <c r="EN16" s="356"/>
      <c r="EO16" s="356"/>
      <c r="EP16" s="356"/>
      <c r="EQ16" s="356"/>
      <c r="ER16" s="356"/>
      <c r="ES16" s="356"/>
      <c r="ET16" s="356"/>
      <c r="EU16" s="356"/>
      <c r="EV16" s="356"/>
      <c r="EW16" s="356"/>
      <c r="EX16" s="356"/>
      <c r="EY16" s="356"/>
      <c r="EZ16" s="356"/>
      <c r="FA16" s="356"/>
      <c r="FB16" s="356"/>
      <c r="FC16" s="356"/>
      <c r="FD16" s="356"/>
      <c r="FE16" s="356"/>
      <c r="FF16" s="356"/>
      <c r="FG16" s="356"/>
      <c r="FH16" s="356"/>
      <c r="FI16" s="356"/>
      <c r="FJ16" s="356"/>
      <c r="FK16" s="356"/>
      <c r="FL16" s="356"/>
      <c r="FM16" s="356"/>
      <c r="FN16" s="356"/>
      <c r="FO16" s="356"/>
      <c r="FP16" s="356"/>
      <c r="FQ16" s="356"/>
      <c r="FR16" s="356"/>
      <c r="FS16" s="356"/>
      <c r="FT16" s="356"/>
      <c r="FU16" s="356"/>
      <c r="FV16" s="356"/>
      <c r="FW16" s="356"/>
      <c r="FX16" s="356"/>
      <c r="FY16" s="356"/>
      <c r="FZ16" s="356"/>
      <c r="GA16" s="356"/>
      <c r="GB16" s="356"/>
      <c r="GC16" s="356"/>
      <c r="GD16" s="356"/>
      <c r="GE16" s="356"/>
      <c r="GF16" s="356"/>
      <c r="GG16" s="356"/>
      <c r="GH16" s="356"/>
      <c r="GI16" s="356"/>
      <c r="GJ16" s="356"/>
      <c r="GK16" s="356"/>
      <c r="GL16" s="356"/>
      <c r="GM16" s="356"/>
      <c r="GN16" s="356"/>
      <c r="GO16" s="356"/>
      <c r="GP16" s="356"/>
      <c r="GQ16" s="356"/>
      <c r="GR16" s="356"/>
      <c r="GS16" s="356"/>
      <c r="GT16" s="356"/>
      <c r="GU16" s="356"/>
      <c r="GV16" s="356"/>
      <c r="GW16" s="356"/>
      <c r="GX16" s="356"/>
      <c r="GY16" s="356"/>
      <c r="GZ16" s="356"/>
      <c r="HA16" s="356"/>
      <c r="HB16" s="356"/>
      <c r="HC16" s="356"/>
      <c r="HD16" s="356"/>
      <c r="HE16" s="356"/>
      <c r="HF16" s="356"/>
      <c r="HG16" s="356"/>
      <c r="HH16" s="356"/>
      <c r="HI16" s="356"/>
      <c r="HJ16" s="356"/>
      <c r="HK16" s="356"/>
      <c r="HL16" s="356"/>
      <c r="HM16" s="356"/>
      <c r="HN16" s="356"/>
      <c r="HO16" s="356"/>
      <c r="HP16" s="356"/>
      <c r="HQ16" s="356"/>
      <c r="HR16" s="356"/>
      <c r="HS16" s="356"/>
      <c r="HT16" s="356"/>
      <c r="HU16" s="356"/>
      <c r="HV16" s="356"/>
      <c r="HW16" s="356"/>
      <c r="HX16" s="356"/>
      <c r="HY16" s="356"/>
      <c r="HZ16" s="356"/>
      <c r="IA16" s="356"/>
      <c r="IB16" s="356"/>
      <c r="IC16" s="356"/>
      <c r="ID16" s="356"/>
      <c r="IE16" s="356"/>
      <c r="IF16" s="356"/>
      <c r="IG16" s="356"/>
      <c r="IH16" s="356"/>
      <c r="II16" s="356"/>
      <c r="IJ16" s="356"/>
      <c r="IK16" s="356"/>
      <c r="IL16" s="356"/>
      <c r="IM16" s="356"/>
      <c r="IN16" s="356"/>
      <c r="IO16" s="356"/>
      <c r="IP16" s="356"/>
      <c r="IQ16" s="356"/>
      <c r="IR16" s="356"/>
      <c r="IS16" s="356"/>
      <c r="IT16" s="356"/>
      <c r="IU16" s="356"/>
      <c r="IV16" s="356"/>
    </row>
    <row r="17" s="353" customFormat="1" customHeight="1" spans="1:256">
      <c r="A17" s="363">
        <v>43400</v>
      </c>
      <c r="B17" s="363">
        <v>43412</v>
      </c>
      <c r="C17" s="364">
        <v>221</v>
      </c>
      <c r="D17" s="364" t="s">
        <v>118</v>
      </c>
      <c r="E17" s="364"/>
      <c r="F17" s="363">
        <v>43412</v>
      </c>
      <c r="G17" s="364" t="s">
        <v>103</v>
      </c>
      <c r="H17" s="364" t="s">
        <v>103</v>
      </c>
      <c r="I17" s="364"/>
      <c r="J17" s="364"/>
      <c r="K17" s="364"/>
      <c r="L17" s="356"/>
      <c r="M17" s="356"/>
      <c r="N17" s="356"/>
      <c r="O17" s="356"/>
      <c r="P17" s="356"/>
      <c r="Q17" s="356"/>
      <c r="R17" s="356"/>
      <c r="S17" s="356"/>
      <c r="T17" s="356"/>
      <c r="U17" s="356"/>
      <c r="V17" s="356"/>
      <c r="W17" s="356"/>
      <c r="X17" s="356"/>
      <c r="Y17" s="356"/>
      <c r="Z17" s="356"/>
      <c r="AA17" s="356"/>
      <c r="AB17" s="356"/>
      <c r="AC17" s="356"/>
      <c r="AD17" s="356"/>
      <c r="AE17" s="356"/>
      <c r="AF17" s="356"/>
      <c r="AG17" s="356"/>
      <c r="AH17" s="356"/>
      <c r="AI17" s="356"/>
      <c r="AJ17" s="356"/>
      <c r="AK17" s="356"/>
      <c r="AL17" s="356"/>
      <c r="AM17" s="356"/>
      <c r="AN17" s="356"/>
      <c r="AO17" s="356"/>
      <c r="AP17" s="356"/>
      <c r="AQ17" s="356"/>
      <c r="AR17" s="356"/>
      <c r="AS17" s="356"/>
      <c r="AT17" s="356"/>
      <c r="AU17" s="356"/>
      <c r="AV17" s="356"/>
      <c r="AW17" s="356"/>
      <c r="AX17" s="356"/>
      <c r="AY17" s="356"/>
      <c r="AZ17" s="356"/>
      <c r="BA17" s="356"/>
      <c r="BB17" s="356"/>
      <c r="BC17" s="356"/>
      <c r="BD17" s="356"/>
      <c r="BE17" s="356"/>
      <c r="BF17" s="356"/>
      <c r="BG17" s="356"/>
      <c r="BH17" s="356"/>
      <c r="BI17" s="356"/>
      <c r="BJ17" s="356"/>
      <c r="BK17" s="356"/>
      <c r="BL17" s="356"/>
      <c r="BM17" s="356"/>
      <c r="BN17" s="356"/>
      <c r="BO17" s="356"/>
      <c r="BP17" s="356"/>
      <c r="BQ17" s="356"/>
      <c r="BR17" s="356"/>
      <c r="BS17" s="356"/>
      <c r="BT17" s="356"/>
      <c r="BU17" s="356"/>
      <c r="BV17" s="356"/>
      <c r="BW17" s="356"/>
      <c r="BX17" s="356"/>
      <c r="BY17" s="356"/>
      <c r="BZ17" s="356"/>
      <c r="CA17" s="356"/>
      <c r="CB17" s="356"/>
      <c r="CC17" s="356"/>
      <c r="CD17" s="356"/>
      <c r="CE17" s="356"/>
      <c r="CF17" s="356"/>
      <c r="CG17" s="356"/>
      <c r="CH17" s="356"/>
      <c r="CI17" s="356"/>
      <c r="CJ17" s="356"/>
      <c r="CK17" s="356"/>
      <c r="CL17" s="356"/>
      <c r="CM17" s="356"/>
      <c r="CN17" s="356"/>
      <c r="CO17" s="356"/>
      <c r="CP17" s="356"/>
      <c r="CQ17" s="356"/>
      <c r="CR17" s="356"/>
      <c r="CS17" s="356"/>
      <c r="CT17" s="356"/>
      <c r="CU17" s="356"/>
      <c r="CV17" s="356"/>
      <c r="CW17" s="356"/>
      <c r="CX17" s="356"/>
      <c r="CY17" s="356"/>
      <c r="CZ17" s="356"/>
      <c r="DA17" s="356"/>
      <c r="DB17" s="356"/>
      <c r="DC17" s="356"/>
      <c r="DD17" s="356"/>
      <c r="DE17" s="356"/>
      <c r="DF17" s="356"/>
      <c r="DG17" s="356"/>
      <c r="DH17" s="356"/>
      <c r="DI17" s="356"/>
      <c r="DJ17" s="356"/>
      <c r="DK17" s="356"/>
      <c r="DL17" s="356"/>
      <c r="DM17" s="356"/>
      <c r="DN17" s="356"/>
      <c r="DO17" s="356"/>
      <c r="DP17" s="356"/>
      <c r="DQ17" s="356"/>
      <c r="DR17" s="356"/>
      <c r="DS17" s="356"/>
      <c r="DT17" s="356"/>
      <c r="DU17" s="356"/>
      <c r="DV17" s="356"/>
      <c r="DW17" s="356"/>
      <c r="DX17" s="356"/>
      <c r="DY17" s="356"/>
      <c r="DZ17" s="356"/>
      <c r="EA17" s="356"/>
      <c r="EB17" s="356"/>
      <c r="EC17" s="356"/>
      <c r="ED17" s="356"/>
      <c r="EE17" s="356"/>
      <c r="EF17" s="356"/>
      <c r="EG17" s="356"/>
      <c r="EH17" s="356"/>
      <c r="EI17" s="356"/>
      <c r="EJ17" s="356"/>
      <c r="EK17" s="356"/>
      <c r="EL17" s="356"/>
      <c r="EM17" s="356"/>
      <c r="EN17" s="356"/>
      <c r="EO17" s="356"/>
      <c r="EP17" s="356"/>
      <c r="EQ17" s="356"/>
      <c r="ER17" s="356"/>
      <c r="ES17" s="356"/>
      <c r="ET17" s="356"/>
      <c r="EU17" s="356"/>
      <c r="EV17" s="356"/>
      <c r="EW17" s="356"/>
      <c r="EX17" s="356"/>
      <c r="EY17" s="356"/>
      <c r="EZ17" s="356"/>
      <c r="FA17" s="356"/>
      <c r="FB17" s="356"/>
      <c r="FC17" s="356"/>
      <c r="FD17" s="356"/>
      <c r="FE17" s="356"/>
      <c r="FF17" s="356"/>
      <c r="FG17" s="356"/>
      <c r="FH17" s="356"/>
      <c r="FI17" s="356"/>
      <c r="FJ17" s="356"/>
      <c r="FK17" s="356"/>
      <c r="FL17" s="356"/>
      <c r="FM17" s="356"/>
      <c r="FN17" s="356"/>
      <c r="FO17" s="356"/>
      <c r="FP17" s="356"/>
      <c r="FQ17" s="356"/>
      <c r="FR17" s="356"/>
      <c r="FS17" s="356"/>
      <c r="FT17" s="356"/>
      <c r="FU17" s="356"/>
      <c r="FV17" s="356"/>
      <c r="FW17" s="356"/>
      <c r="FX17" s="356"/>
      <c r="FY17" s="356"/>
      <c r="FZ17" s="356"/>
      <c r="GA17" s="356"/>
      <c r="GB17" s="356"/>
      <c r="GC17" s="356"/>
      <c r="GD17" s="356"/>
      <c r="GE17" s="356"/>
      <c r="GF17" s="356"/>
      <c r="GG17" s="356"/>
      <c r="GH17" s="356"/>
      <c r="GI17" s="356"/>
      <c r="GJ17" s="356"/>
      <c r="GK17" s="356"/>
      <c r="GL17" s="356"/>
      <c r="GM17" s="356"/>
      <c r="GN17" s="356"/>
      <c r="GO17" s="356"/>
      <c r="GP17" s="356"/>
      <c r="GQ17" s="356"/>
      <c r="GR17" s="356"/>
      <c r="GS17" s="356"/>
      <c r="GT17" s="356"/>
      <c r="GU17" s="356"/>
      <c r="GV17" s="356"/>
      <c r="GW17" s="356"/>
      <c r="GX17" s="356"/>
      <c r="GY17" s="356"/>
      <c r="GZ17" s="356"/>
      <c r="HA17" s="356"/>
      <c r="HB17" s="356"/>
      <c r="HC17" s="356"/>
      <c r="HD17" s="356"/>
      <c r="HE17" s="356"/>
      <c r="HF17" s="356"/>
      <c r="HG17" s="356"/>
      <c r="HH17" s="356"/>
      <c r="HI17" s="356"/>
      <c r="HJ17" s="356"/>
      <c r="HK17" s="356"/>
      <c r="HL17" s="356"/>
      <c r="HM17" s="356"/>
      <c r="HN17" s="356"/>
      <c r="HO17" s="356"/>
      <c r="HP17" s="356"/>
      <c r="HQ17" s="356"/>
      <c r="HR17" s="356"/>
      <c r="HS17" s="356"/>
      <c r="HT17" s="356"/>
      <c r="HU17" s="356"/>
      <c r="HV17" s="356"/>
      <c r="HW17" s="356"/>
      <c r="HX17" s="356"/>
      <c r="HY17" s="356"/>
      <c r="HZ17" s="356"/>
      <c r="IA17" s="356"/>
      <c r="IB17" s="356"/>
      <c r="IC17" s="356"/>
      <c r="ID17" s="356"/>
      <c r="IE17" s="356"/>
      <c r="IF17" s="356"/>
      <c r="IG17" s="356"/>
      <c r="IH17" s="356"/>
      <c r="II17" s="356"/>
      <c r="IJ17" s="356"/>
      <c r="IK17" s="356"/>
      <c r="IL17" s="356"/>
      <c r="IM17" s="356"/>
      <c r="IN17" s="356"/>
      <c r="IO17" s="356"/>
      <c r="IP17" s="356"/>
      <c r="IQ17" s="356"/>
      <c r="IR17" s="356"/>
      <c r="IS17" s="356"/>
      <c r="IT17" s="356"/>
      <c r="IU17" s="356"/>
      <c r="IV17" s="356"/>
    </row>
    <row r="18" s="353" customFormat="1" customHeight="1" spans="1:256">
      <c r="A18" s="366">
        <v>43390</v>
      </c>
      <c r="B18" s="366">
        <v>43412</v>
      </c>
      <c r="C18" s="356">
        <v>209</v>
      </c>
      <c r="D18" s="364" t="s">
        <v>119</v>
      </c>
      <c r="E18" s="369"/>
      <c r="F18" s="370">
        <v>43412</v>
      </c>
      <c r="G18" s="369" t="s">
        <v>120</v>
      </c>
      <c r="H18" s="369" t="s">
        <v>121</v>
      </c>
      <c r="I18" s="369"/>
      <c r="J18" s="367"/>
      <c r="K18" s="356"/>
      <c r="L18" s="356"/>
      <c r="M18" s="356"/>
      <c r="N18" s="356"/>
      <c r="O18" s="356"/>
      <c r="P18" s="356"/>
      <c r="Q18" s="356"/>
      <c r="R18" s="356"/>
      <c r="S18" s="356"/>
      <c r="T18" s="356"/>
      <c r="U18" s="356"/>
      <c r="V18" s="356"/>
      <c r="W18" s="356"/>
      <c r="X18" s="356"/>
      <c r="Y18" s="356"/>
      <c r="Z18" s="356"/>
      <c r="AA18" s="356"/>
      <c r="AB18" s="356"/>
      <c r="AC18" s="356"/>
      <c r="AD18" s="356"/>
      <c r="AE18" s="356"/>
      <c r="AF18" s="356"/>
      <c r="AG18" s="356"/>
      <c r="AH18" s="356"/>
      <c r="AI18" s="356"/>
      <c r="AJ18" s="356"/>
      <c r="AK18" s="356"/>
      <c r="AL18" s="356"/>
      <c r="AM18" s="356"/>
      <c r="AN18" s="356"/>
      <c r="AO18" s="356"/>
      <c r="AP18" s="356"/>
      <c r="AQ18" s="356"/>
      <c r="AR18" s="356"/>
      <c r="AS18" s="356"/>
      <c r="AT18" s="356"/>
      <c r="AU18" s="356"/>
      <c r="AV18" s="356"/>
      <c r="AW18" s="356"/>
      <c r="AX18" s="356"/>
      <c r="AY18" s="356"/>
      <c r="AZ18" s="356"/>
      <c r="BA18" s="356"/>
      <c r="BB18" s="356"/>
      <c r="BC18" s="356"/>
      <c r="BD18" s="356"/>
      <c r="BE18" s="356"/>
      <c r="BF18" s="356"/>
      <c r="BG18" s="356"/>
      <c r="BH18" s="356"/>
      <c r="BI18" s="356"/>
      <c r="BJ18" s="356"/>
      <c r="BK18" s="356"/>
      <c r="BL18" s="356"/>
      <c r="BM18" s="356"/>
      <c r="BN18" s="356"/>
      <c r="BO18" s="356"/>
      <c r="BP18" s="356"/>
      <c r="BQ18" s="356"/>
      <c r="BR18" s="356"/>
      <c r="BS18" s="356"/>
      <c r="BT18" s="356"/>
      <c r="BU18" s="356"/>
      <c r="BV18" s="356"/>
      <c r="BW18" s="356"/>
      <c r="BX18" s="356"/>
      <c r="BY18" s="356"/>
      <c r="BZ18" s="356"/>
      <c r="CA18" s="356"/>
      <c r="CB18" s="356"/>
      <c r="CC18" s="356"/>
      <c r="CD18" s="356"/>
      <c r="CE18" s="356"/>
      <c r="CF18" s="356"/>
      <c r="CG18" s="356"/>
      <c r="CH18" s="356"/>
      <c r="CI18" s="356"/>
      <c r="CJ18" s="356"/>
      <c r="CK18" s="356"/>
      <c r="CL18" s="356"/>
      <c r="CM18" s="356"/>
      <c r="CN18" s="356"/>
      <c r="CO18" s="356"/>
      <c r="CP18" s="356"/>
      <c r="CQ18" s="356"/>
      <c r="CR18" s="356"/>
      <c r="CS18" s="356"/>
      <c r="CT18" s="356"/>
      <c r="CU18" s="356"/>
      <c r="CV18" s="356"/>
      <c r="CW18" s="356"/>
      <c r="CX18" s="356"/>
      <c r="CY18" s="356"/>
      <c r="CZ18" s="356"/>
      <c r="DA18" s="356"/>
      <c r="DB18" s="356"/>
      <c r="DC18" s="356"/>
      <c r="DD18" s="356"/>
      <c r="DE18" s="356"/>
      <c r="DF18" s="356"/>
      <c r="DG18" s="356"/>
      <c r="DH18" s="356"/>
      <c r="DI18" s="356"/>
      <c r="DJ18" s="356"/>
      <c r="DK18" s="356"/>
      <c r="DL18" s="356"/>
      <c r="DM18" s="356"/>
      <c r="DN18" s="356"/>
      <c r="DO18" s="356"/>
      <c r="DP18" s="356"/>
      <c r="DQ18" s="356"/>
      <c r="DR18" s="356"/>
      <c r="DS18" s="356"/>
      <c r="DT18" s="356"/>
      <c r="DU18" s="356"/>
      <c r="DV18" s="356"/>
      <c r="DW18" s="356"/>
      <c r="DX18" s="356"/>
      <c r="DY18" s="356"/>
      <c r="DZ18" s="356"/>
      <c r="EA18" s="356"/>
      <c r="EB18" s="356"/>
      <c r="EC18" s="356"/>
      <c r="ED18" s="356"/>
      <c r="EE18" s="356"/>
      <c r="EF18" s="356"/>
      <c r="EG18" s="356"/>
      <c r="EH18" s="356"/>
      <c r="EI18" s="356"/>
      <c r="EJ18" s="356"/>
      <c r="EK18" s="356"/>
      <c r="EL18" s="356"/>
      <c r="EM18" s="356"/>
      <c r="EN18" s="356"/>
      <c r="EO18" s="356"/>
      <c r="EP18" s="356"/>
      <c r="EQ18" s="356"/>
      <c r="ER18" s="356"/>
      <c r="ES18" s="356"/>
      <c r="ET18" s="356"/>
      <c r="EU18" s="356"/>
      <c r="EV18" s="356"/>
      <c r="EW18" s="356"/>
      <c r="EX18" s="356"/>
      <c r="EY18" s="356"/>
      <c r="EZ18" s="356"/>
      <c r="FA18" s="356"/>
      <c r="FB18" s="356"/>
      <c r="FC18" s="356"/>
      <c r="FD18" s="356"/>
      <c r="FE18" s="356"/>
      <c r="FF18" s="356"/>
      <c r="FG18" s="356"/>
      <c r="FH18" s="356"/>
      <c r="FI18" s="356"/>
      <c r="FJ18" s="356"/>
      <c r="FK18" s="356"/>
      <c r="FL18" s="356"/>
      <c r="FM18" s="356"/>
      <c r="FN18" s="356"/>
      <c r="FO18" s="356"/>
      <c r="FP18" s="356"/>
      <c r="FQ18" s="356"/>
      <c r="FR18" s="356"/>
      <c r="FS18" s="356"/>
      <c r="FT18" s="356"/>
      <c r="FU18" s="356"/>
      <c r="FV18" s="356"/>
      <c r="FW18" s="356"/>
      <c r="FX18" s="356"/>
      <c r="FY18" s="356"/>
      <c r="FZ18" s="356"/>
      <c r="GA18" s="356"/>
      <c r="GB18" s="356"/>
      <c r="GC18" s="356"/>
      <c r="GD18" s="356"/>
      <c r="GE18" s="356"/>
      <c r="GF18" s="356"/>
      <c r="GG18" s="356"/>
      <c r="GH18" s="356"/>
      <c r="GI18" s="356"/>
      <c r="GJ18" s="356"/>
      <c r="GK18" s="356"/>
      <c r="GL18" s="356"/>
      <c r="GM18" s="356"/>
      <c r="GN18" s="356"/>
      <c r="GO18" s="356"/>
      <c r="GP18" s="356"/>
      <c r="GQ18" s="356"/>
      <c r="GR18" s="356"/>
      <c r="GS18" s="356"/>
      <c r="GT18" s="356"/>
      <c r="GU18" s="356"/>
      <c r="GV18" s="356"/>
      <c r="GW18" s="356"/>
      <c r="GX18" s="356"/>
      <c r="GY18" s="356"/>
      <c r="GZ18" s="356"/>
      <c r="HA18" s="356"/>
      <c r="HB18" s="356"/>
      <c r="HC18" s="356"/>
      <c r="HD18" s="356"/>
      <c r="HE18" s="356"/>
      <c r="HF18" s="356"/>
      <c r="HG18" s="356"/>
      <c r="HH18" s="356"/>
      <c r="HI18" s="356"/>
      <c r="HJ18" s="356"/>
      <c r="HK18" s="356"/>
      <c r="HL18" s="356"/>
      <c r="HM18" s="356"/>
      <c r="HN18" s="356"/>
      <c r="HO18" s="356"/>
      <c r="HP18" s="356"/>
      <c r="HQ18" s="356"/>
      <c r="HR18" s="356"/>
      <c r="HS18" s="356"/>
      <c r="HT18" s="356"/>
      <c r="HU18" s="356"/>
      <c r="HV18" s="356"/>
      <c r="HW18" s="356"/>
      <c r="HX18" s="356"/>
      <c r="HY18" s="356"/>
      <c r="HZ18" s="356"/>
      <c r="IA18" s="356"/>
      <c r="IB18" s="356"/>
      <c r="IC18" s="356"/>
      <c r="ID18" s="356"/>
      <c r="IE18" s="356"/>
      <c r="IF18" s="356"/>
      <c r="IG18" s="356"/>
      <c r="IH18" s="356"/>
      <c r="II18" s="356"/>
      <c r="IJ18" s="356"/>
      <c r="IK18" s="356"/>
      <c r="IL18" s="356"/>
      <c r="IM18" s="356"/>
      <c r="IN18" s="356"/>
      <c r="IO18" s="356"/>
      <c r="IP18" s="356"/>
      <c r="IQ18" s="356"/>
      <c r="IR18" s="356"/>
      <c r="IS18" s="356"/>
      <c r="IT18" s="356"/>
      <c r="IU18" s="356"/>
      <c r="IV18" s="356"/>
    </row>
    <row r="19" s="353" customFormat="1" customHeight="1" spans="1:256">
      <c r="A19" s="371">
        <v>43401</v>
      </c>
      <c r="B19" s="371">
        <v>43414</v>
      </c>
      <c r="C19" s="372">
        <v>192</v>
      </c>
      <c r="D19" s="372" t="s">
        <v>122</v>
      </c>
      <c r="E19" s="364"/>
      <c r="F19" s="371">
        <v>43412</v>
      </c>
      <c r="G19" s="372" t="s">
        <v>123</v>
      </c>
      <c r="H19" s="364" t="s">
        <v>123</v>
      </c>
      <c r="I19" s="364"/>
      <c r="J19" s="364"/>
      <c r="K19" s="364"/>
      <c r="L19" s="356"/>
      <c r="M19" s="356"/>
      <c r="N19" s="356"/>
      <c r="O19" s="356"/>
      <c r="P19" s="356"/>
      <c r="Q19" s="356"/>
      <c r="R19" s="356"/>
      <c r="S19" s="356"/>
      <c r="T19" s="356"/>
      <c r="U19" s="356"/>
      <c r="V19" s="356"/>
      <c r="W19" s="356"/>
      <c r="X19" s="356"/>
      <c r="Y19" s="356"/>
      <c r="Z19" s="356"/>
      <c r="AA19" s="356"/>
      <c r="AB19" s="356"/>
      <c r="AC19" s="356"/>
      <c r="AD19" s="356"/>
      <c r="AE19" s="356"/>
      <c r="AF19" s="356"/>
      <c r="AG19" s="356"/>
      <c r="AH19" s="356"/>
      <c r="AI19" s="356"/>
      <c r="AJ19" s="356"/>
      <c r="AK19" s="356"/>
      <c r="AL19" s="356"/>
      <c r="AM19" s="356"/>
      <c r="AN19" s="356"/>
      <c r="AO19" s="356"/>
      <c r="AP19" s="356"/>
      <c r="AQ19" s="356"/>
      <c r="AR19" s="356"/>
      <c r="AS19" s="356"/>
      <c r="AT19" s="356"/>
      <c r="AU19" s="356"/>
      <c r="AV19" s="356"/>
      <c r="AW19" s="356"/>
      <c r="AX19" s="356"/>
      <c r="AY19" s="356"/>
      <c r="AZ19" s="356"/>
      <c r="BA19" s="356"/>
      <c r="BB19" s="356"/>
      <c r="BC19" s="356"/>
      <c r="BD19" s="356"/>
      <c r="BE19" s="356"/>
      <c r="BF19" s="356"/>
      <c r="BG19" s="356"/>
      <c r="BH19" s="356"/>
      <c r="BI19" s="356"/>
      <c r="BJ19" s="356"/>
      <c r="BK19" s="356"/>
      <c r="BL19" s="356"/>
      <c r="BM19" s="356"/>
      <c r="BN19" s="356"/>
      <c r="BO19" s="356"/>
      <c r="BP19" s="356"/>
      <c r="BQ19" s="356"/>
      <c r="BR19" s="356"/>
      <c r="BS19" s="356"/>
      <c r="BT19" s="356"/>
      <c r="BU19" s="356"/>
      <c r="BV19" s="356"/>
      <c r="BW19" s="356"/>
      <c r="BX19" s="356"/>
      <c r="BY19" s="356"/>
      <c r="BZ19" s="356"/>
      <c r="CA19" s="356"/>
      <c r="CB19" s="356"/>
      <c r="CC19" s="356"/>
      <c r="CD19" s="356"/>
      <c r="CE19" s="356"/>
      <c r="CF19" s="356"/>
      <c r="CG19" s="356"/>
      <c r="CH19" s="356"/>
      <c r="CI19" s="356"/>
      <c r="CJ19" s="356"/>
      <c r="CK19" s="356"/>
      <c r="CL19" s="356"/>
      <c r="CM19" s="356"/>
      <c r="CN19" s="356"/>
      <c r="CO19" s="356"/>
      <c r="CP19" s="356"/>
      <c r="CQ19" s="356"/>
      <c r="CR19" s="356"/>
      <c r="CS19" s="356"/>
      <c r="CT19" s="356"/>
      <c r="CU19" s="356"/>
      <c r="CV19" s="356"/>
      <c r="CW19" s="356"/>
      <c r="CX19" s="356"/>
      <c r="CY19" s="356"/>
      <c r="CZ19" s="356"/>
      <c r="DA19" s="356"/>
      <c r="DB19" s="356"/>
      <c r="DC19" s="356"/>
      <c r="DD19" s="356"/>
      <c r="DE19" s="356"/>
      <c r="DF19" s="356"/>
      <c r="DG19" s="356"/>
      <c r="DH19" s="356"/>
      <c r="DI19" s="356"/>
      <c r="DJ19" s="356"/>
      <c r="DK19" s="356"/>
      <c r="DL19" s="356"/>
      <c r="DM19" s="356"/>
      <c r="DN19" s="356"/>
      <c r="DO19" s="356"/>
      <c r="DP19" s="356"/>
      <c r="DQ19" s="356"/>
      <c r="DR19" s="356"/>
      <c r="DS19" s="356"/>
      <c r="DT19" s="356"/>
      <c r="DU19" s="356"/>
      <c r="DV19" s="356"/>
      <c r="DW19" s="356"/>
      <c r="DX19" s="356"/>
      <c r="DY19" s="356"/>
      <c r="DZ19" s="356"/>
      <c r="EA19" s="356"/>
      <c r="EB19" s="356"/>
      <c r="EC19" s="356"/>
      <c r="ED19" s="356"/>
      <c r="EE19" s="356"/>
      <c r="EF19" s="356"/>
      <c r="EG19" s="356"/>
      <c r="EH19" s="356"/>
      <c r="EI19" s="356"/>
      <c r="EJ19" s="356"/>
      <c r="EK19" s="356"/>
      <c r="EL19" s="356"/>
      <c r="EM19" s="356"/>
      <c r="EN19" s="356"/>
      <c r="EO19" s="356"/>
      <c r="EP19" s="356"/>
      <c r="EQ19" s="356"/>
      <c r="ER19" s="356"/>
      <c r="ES19" s="356"/>
      <c r="ET19" s="356"/>
      <c r="EU19" s="356"/>
      <c r="EV19" s="356"/>
      <c r="EW19" s="356"/>
      <c r="EX19" s="356"/>
      <c r="EY19" s="356"/>
      <c r="EZ19" s="356"/>
      <c r="FA19" s="356"/>
      <c r="FB19" s="356"/>
      <c r="FC19" s="356"/>
      <c r="FD19" s="356"/>
      <c r="FE19" s="356"/>
      <c r="FF19" s="356"/>
      <c r="FG19" s="356"/>
      <c r="FH19" s="356"/>
      <c r="FI19" s="356"/>
      <c r="FJ19" s="356"/>
      <c r="FK19" s="356"/>
      <c r="FL19" s="356"/>
      <c r="FM19" s="356"/>
      <c r="FN19" s="356"/>
      <c r="FO19" s="356"/>
      <c r="FP19" s="356"/>
      <c r="FQ19" s="356"/>
      <c r="FR19" s="356"/>
      <c r="FS19" s="356"/>
      <c r="FT19" s="356"/>
      <c r="FU19" s="356"/>
      <c r="FV19" s="356"/>
      <c r="FW19" s="356"/>
      <c r="FX19" s="356"/>
      <c r="FY19" s="356"/>
      <c r="FZ19" s="356"/>
      <c r="GA19" s="356"/>
      <c r="GB19" s="356"/>
      <c r="GC19" s="356"/>
      <c r="GD19" s="356"/>
      <c r="GE19" s="356"/>
      <c r="GF19" s="356"/>
      <c r="GG19" s="356"/>
      <c r="GH19" s="356"/>
      <c r="GI19" s="356"/>
      <c r="GJ19" s="356"/>
      <c r="GK19" s="356"/>
      <c r="GL19" s="356"/>
      <c r="GM19" s="356"/>
      <c r="GN19" s="356"/>
      <c r="GO19" s="356"/>
      <c r="GP19" s="356"/>
      <c r="GQ19" s="356"/>
      <c r="GR19" s="356"/>
      <c r="GS19" s="356"/>
      <c r="GT19" s="356"/>
      <c r="GU19" s="356"/>
      <c r="GV19" s="356"/>
      <c r="GW19" s="356"/>
      <c r="GX19" s="356"/>
      <c r="GY19" s="356"/>
      <c r="GZ19" s="356"/>
      <c r="HA19" s="356"/>
      <c r="HB19" s="356"/>
      <c r="HC19" s="356"/>
      <c r="HD19" s="356"/>
      <c r="HE19" s="356"/>
      <c r="HF19" s="356"/>
      <c r="HG19" s="356"/>
      <c r="HH19" s="356"/>
      <c r="HI19" s="356"/>
      <c r="HJ19" s="356"/>
      <c r="HK19" s="356"/>
      <c r="HL19" s="356"/>
      <c r="HM19" s="356"/>
      <c r="HN19" s="356"/>
      <c r="HO19" s="356"/>
      <c r="HP19" s="356"/>
      <c r="HQ19" s="356"/>
      <c r="HR19" s="356"/>
      <c r="HS19" s="356"/>
      <c r="HT19" s="356"/>
      <c r="HU19" s="356"/>
      <c r="HV19" s="356"/>
      <c r="HW19" s="356"/>
      <c r="HX19" s="356"/>
      <c r="HY19" s="356"/>
      <c r="HZ19" s="356"/>
      <c r="IA19" s="356"/>
      <c r="IB19" s="356"/>
      <c r="IC19" s="356"/>
      <c r="ID19" s="356"/>
      <c r="IE19" s="356"/>
      <c r="IF19" s="356"/>
      <c r="IG19" s="356"/>
      <c r="IH19" s="356"/>
      <c r="II19" s="356"/>
      <c r="IJ19" s="356"/>
      <c r="IK19" s="356"/>
      <c r="IL19" s="356"/>
      <c r="IM19" s="356"/>
      <c r="IN19" s="356"/>
      <c r="IO19" s="356"/>
      <c r="IP19" s="356"/>
      <c r="IQ19" s="356"/>
      <c r="IR19" s="356"/>
      <c r="IS19" s="356"/>
      <c r="IT19" s="356"/>
      <c r="IU19" s="356"/>
      <c r="IV19" s="356"/>
    </row>
    <row r="20" s="353" customFormat="1" customHeight="1" spans="1:256">
      <c r="A20" s="363">
        <v>43401</v>
      </c>
      <c r="B20" s="363">
        <v>43414</v>
      </c>
      <c r="C20" s="364">
        <v>196</v>
      </c>
      <c r="D20" s="364" t="s">
        <v>124</v>
      </c>
      <c r="E20" s="364"/>
      <c r="F20" s="363">
        <v>43411</v>
      </c>
      <c r="G20" s="364" t="s">
        <v>123</v>
      </c>
      <c r="H20" s="364" t="s">
        <v>123</v>
      </c>
      <c r="I20" s="364"/>
      <c r="J20" s="364"/>
      <c r="K20" s="364"/>
      <c r="L20" s="356"/>
      <c r="M20" s="356"/>
      <c r="N20" s="356"/>
      <c r="O20" s="356"/>
      <c r="P20" s="356"/>
      <c r="Q20" s="356"/>
      <c r="R20" s="356"/>
      <c r="S20" s="356"/>
      <c r="T20" s="356"/>
      <c r="U20" s="356"/>
      <c r="V20" s="356"/>
      <c r="W20" s="356"/>
      <c r="X20" s="356"/>
      <c r="Y20" s="356"/>
      <c r="Z20" s="356"/>
      <c r="AA20" s="356"/>
      <c r="AB20" s="356"/>
      <c r="AC20" s="356"/>
      <c r="AD20" s="356"/>
      <c r="AE20" s="356"/>
      <c r="AF20" s="356"/>
      <c r="AG20" s="356"/>
      <c r="AH20" s="356"/>
      <c r="AI20" s="356"/>
      <c r="AJ20" s="356"/>
      <c r="AK20" s="356"/>
      <c r="AL20" s="356"/>
      <c r="AM20" s="356"/>
      <c r="AN20" s="356"/>
      <c r="AO20" s="356"/>
      <c r="AP20" s="356"/>
      <c r="AQ20" s="356"/>
      <c r="AR20" s="356"/>
      <c r="AS20" s="356"/>
      <c r="AT20" s="356"/>
      <c r="AU20" s="356"/>
      <c r="AV20" s="356"/>
      <c r="AW20" s="356"/>
      <c r="AX20" s="356"/>
      <c r="AY20" s="356"/>
      <c r="AZ20" s="356"/>
      <c r="BA20" s="356"/>
      <c r="BB20" s="356"/>
      <c r="BC20" s="356"/>
      <c r="BD20" s="356"/>
      <c r="BE20" s="356"/>
      <c r="BF20" s="356"/>
      <c r="BG20" s="356"/>
      <c r="BH20" s="356"/>
      <c r="BI20" s="356"/>
      <c r="BJ20" s="356"/>
      <c r="BK20" s="356"/>
      <c r="BL20" s="356"/>
      <c r="BM20" s="356"/>
      <c r="BN20" s="356"/>
      <c r="BO20" s="356"/>
      <c r="BP20" s="356"/>
      <c r="BQ20" s="356"/>
      <c r="BR20" s="356"/>
      <c r="BS20" s="356"/>
      <c r="BT20" s="356"/>
      <c r="BU20" s="356"/>
      <c r="BV20" s="356"/>
      <c r="BW20" s="356"/>
      <c r="BX20" s="356"/>
      <c r="BY20" s="356"/>
      <c r="BZ20" s="356"/>
      <c r="CA20" s="356"/>
      <c r="CB20" s="356"/>
      <c r="CC20" s="356"/>
      <c r="CD20" s="356"/>
      <c r="CE20" s="356"/>
      <c r="CF20" s="356"/>
      <c r="CG20" s="356"/>
      <c r="CH20" s="356"/>
      <c r="CI20" s="356"/>
      <c r="CJ20" s="356"/>
      <c r="CK20" s="356"/>
      <c r="CL20" s="356"/>
      <c r="CM20" s="356"/>
      <c r="CN20" s="356"/>
      <c r="CO20" s="356"/>
      <c r="CP20" s="356"/>
      <c r="CQ20" s="356"/>
      <c r="CR20" s="356"/>
      <c r="CS20" s="356"/>
      <c r="CT20" s="356"/>
      <c r="CU20" s="356"/>
      <c r="CV20" s="356"/>
      <c r="CW20" s="356"/>
      <c r="CX20" s="356"/>
      <c r="CY20" s="356"/>
      <c r="CZ20" s="356"/>
      <c r="DA20" s="356"/>
      <c r="DB20" s="356"/>
      <c r="DC20" s="356"/>
      <c r="DD20" s="356"/>
      <c r="DE20" s="356"/>
      <c r="DF20" s="356"/>
      <c r="DG20" s="356"/>
      <c r="DH20" s="356"/>
      <c r="DI20" s="356"/>
      <c r="DJ20" s="356"/>
      <c r="DK20" s="356"/>
      <c r="DL20" s="356"/>
      <c r="DM20" s="356"/>
      <c r="DN20" s="356"/>
      <c r="DO20" s="356"/>
      <c r="DP20" s="356"/>
      <c r="DQ20" s="356"/>
      <c r="DR20" s="356"/>
      <c r="DS20" s="356"/>
      <c r="DT20" s="356"/>
      <c r="DU20" s="356"/>
      <c r="DV20" s="356"/>
      <c r="DW20" s="356"/>
      <c r="DX20" s="356"/>
      <c r="DY20" s="356"/>
      <c r="DZ20" s="356"/>
      <c r="EA20" s="356"/>
      <c r="EB20" s="356"/>
      <c r="EC20" s="356"/>
      <c r="ED20" s="356"/>
      <c r="EE20" s="356"/>
      <c r="EF20" s="356"/>
      <c r="EG20" s="356"/>
      <c r="EH20" s="356"/>
      <c r="EI20" s="356"/>
      <c r="EJ20" s="356"/>
      <c r="EK20" s="356"/>
      <c r="EL20" s="356"/>
      <c r="EM20" s="356"/>
      <c r="EN20" s="356"/>
      <c r="EO20" s="356"/>
      <c r="EP20" s="356"/>
      <c r="EQ20" s="356"/>
      <c r="ER20" s="356"/>
      <c r="ES20" s="356"/>
      <c r="ET20" s="356"/>
      <c r="EU20" s="356"/>
      <c r="EV20" s="356"/>
      <c r="EW20" s="356"/>
      <c r="EX20" s="356"/>
      <c r="EY20" s="356"/>
      <c r="EZ20" s="356"/>
      <c r="FA20" s="356"/>
      <c r="FB20" s="356"/>
      <c r="FC20" s="356"/>
      <c r="FD20" s="356"/>
      <c r="FE20" s="356"/>
      <c r="FF20" s="356"/>
      <c r="FG20" s="356"/>
      <c r="FH20" s="356"/>
      <c r="FI20" s="356"/>
      <c r="FJ20" s="356"/>
      <c r="FK20" s="356"/>
      <c r="FL20" s="356"/>
      <c r="FM20" s="356"/>
      <c r="FN20" s="356"/>
      <c r="FO20" s="356"/>
      <c r="FP20" s="356"/>
      <c r="FQ20" s="356"/>
      <c r="FR20" s="356"/>
      <c r="FS20" s="356"/>
      <c r="FT20" s="356"/>
      <c r="FU20" s="356"/>
      <c r="FV20" s="356"/>
      <c r="FW20" s="356"/>
      <c r="FX20" s="356"/>
      <c r="FY20" s="356"/>
      <c r="FZ20" s="356"/>
      <c r="GA20" s="356"/>
      <c r="GB20" s="356"/>
      <c r="GC20" s="356"/>
      <c r="GD20" s="356"/>
      <c r="GE20" s="356"/>
      <c r="GF20" s="356"/>
      <c r="GG20" s="356"/>
      <c r="GH20" s="356"/>
      <c r="GI20" s="356"/>
      <c r="GJ20" s="356"/>
      <c r="GK20" s="356"/>
      <c r="GL20" s="356"/>
      <c r="GM20" s="356"/>
      <c r="GN20" s="356"/>
      <c r="GO20" s="356"/>
      <c r="GP20" s="356"/>
      <c r="GQ20" s="356"/>
      <c r="GR20" s="356"/>
      <c r="GS20" s="356"/>
      <c r="GT20" s="356"/>
      <c r="GU20" s="356"/>
      <c r="GV20" s="356"/>
      <c r="GW20" s="356"/>
      <c r="GX20" s="356"/>
      <c r="GY20" s="356"/>
      <c r="GZ20" s="356"/>
      <c r="HA20" s="356"/>
      <c r="HB20" s="356"/>
      <c r="HC20" s="356"/>
      <c r="HD20" s="356"/>
      <c r="HE20" s="356"/>
      <c r="HF20" s="356"/>
      <c r="HG20" s="356"/>
      <c r="HH20" s="356"/>
      <c r="HI20" s="356"/>
      <c r="HJ20" s="356"/>
      <c r="HK20" s="356"/>
      <c r="HL20" s="356"/>
      <c r="HM20" s="356"/>
      <c r="HN20" s="356"/>
      <c r="HO20" s="356"/>
      <c r="HP20" s="356"/>
      <c r="HQ20" s="356"/>
      <c r="HR20" s="356"/>
      <c r="HS20" s="356"/>
      <c r="HT20" s="356"/>
      <c r="HU20" s="356"/>
      <c r="HV20" s="356"/>
      <c r="HW20" s="356"/>
      <c r="HX20" s="356"/>
      <c r="HY20" s="356"/>
      <c r="HZ20" s="356"/>
      <c r="IA20" s="356"/>
      <c r="IB20" s="356"/>
      <c r="IC20" s="356"/>
      <c r="ID20" s="356"/>
      <c r="IE20" s="356"/>
      <c r="IF20" s="356"/>
      <c r="IG20" s="356"/>
      <c r="IH20" s="356"/>
      <c r="II20" s="356"/>
      <c r="IJ20" s="356"/>
      <c r="IK20" s="356"/>
      <c r="IL20" s="356"/>
      <c r="IM20" s="356"/>
      <c r="IN20" s="356"/>
      <c r="IO20" s="356"/>
      <c r="IP20" s="356"/>
      <c r="IQ20" s="356"/>
      <c r="IR20" s="356"/>
      <c r="IS20" s="356"/>
      <c r="IT20" s="356"/>
      <c r="IU20" s="356"/>
      <c r="IV20" s="356"/>
    </row>
    <row r="21" s="353" customFormat="1" customHeight="1" spans="1:256">
      <c r="A21" s="366">
        <v>43399</v>
      </c>
      <c r="B21" s="366">
        <v>43414</v>
      </c>
      <c r="C21" s="356">
        <v>193</v>
      </c>
      <c r="D21" s="364" t="s">
        <v>125</v>
      </c>
      <c r="E21" s="369"/>
      <c r="F21" s="370">
        <v>43423</v>
      </c>
      <c r="G21" s="369" t="s">
        <v>109</v>
      </c>
      <c r="H21" s="369" t="s">
        <v>126</v>
      </c>
      <c r="I21" s="369"/>
      <c r="J21" s="367"/>
      <c r="K21" s="356"/>
      <c r="L21" s="356"/>
      <c r="M21" s="356"/>
      <c r="N21" s="356"/>
      <c r="O21" s="356"/>
      <c r="P21" s="356"/>
      <c r="Q21" s="356"/>
      <c r="R21" s="356"/>
      <c r="S21" s="356"/>
      <c r="T21" s="356"/>
      <c r="U21" s="356"/>
      <c r="V21" s="356"/>
      <c r="W21" s="356"/>
      <c r="X21" s="356"/>
      <c r="Y21" s="356"/>
      <c r="Z21" s="356"/>
      <c r="AA21" s="356"/>
      <c r="AB21" s="356"/>
      <c r="AC21" s="356"/>
      <c r="AD21" s="356"/>
      <c r="AE21" s="356"/>
      <c r="AF21" s="356"/>
      <c r="AG21" s="356"/>
      <c r="AH21" s="356"/>
      <c r="AI21" s="356"/>
      <c r="AJ21" s="356"/>
      <c r="AK21" s="356"/>
      <c r="AL21" s="356"/>
      <c r="AM21" s="356"/>
      <c r="AN21" s="356"/>
      <c r="AO21" s="356"/>
      <c r="AP21" s="356"/>
      <c r="AQ21" s="356"/>
      <c r="AR21" s="356"/>
      <c r="AS21" s="356"/>
      <c r="AT21" s="356"/>
      <c r="AU21" s="356"/>
      <c r="AV21" s="356"/>
      <c r="AW21" s="356"/>
      <c r="AX21" s="356"/>
      <c r="AY21" s="356"/>
      <c r="AZ21" s="356"/>
      <c r="BA21" s="356"/>
      <c r="BB21" s="356"/>
      <c r="BC21" s="356"/>
      <c r="BD21" s="356"/>
      <c r="BE21" s="356"/>
      <c r="BF21" s="356"/>
      <c r="BG21" s="356"/>
      <c r="BH21" s="356"/>
      <c r="BI21" s="356"/>
      <c r="BJ21" s="356"/>
      <c r="BK21" s="356"/>
      <c r="BL21" s="356"/>
      <c r="BM21" s="356"/>
      <c r="BN21" s="356"/>
      <c r="BO21" s="356"/>
      <c r="BP21" s="356"/>
      <c r="BQ21" s="356"/>
      <c r="BR21" s="356"/>
      <c r="BS21" s="356"/>
      <c r="BT21" s="356"/>
      <c r="BU21" s="356"/>
      <c r="BV21" s="356"/>
      <c r="BW21" s="356"/>
      <c r="BX21" s="356"/>
      <c r="BY21" s="356"/>
      <c r="BZ21" s="356"/>
      <c r="CA21" s="356"/>
      <c r="CB21" s="356"/>
      <c r="CC21" s="356"/>
      <c r="CD21" s="356"/>
      <c r="CE21" s="356"/>
      <c r="CF21" s="356"/>
      <c r="CG21" s="356"/>
      <c r="CH21" s="356"/>
      <c r="CI21" s="356"/>
      <c r="CJ21" s="356"/>
      <c r="CK21" s="356"/>
      <c r="CL21" s="356"/>
      <c r="CM21" s="356"/>
      <c r="CN21" s="356"/>
      <c r="CO21" s="356"/>
      <c r="CP21" s="356"/>
      <c r="CQ21" s="356"/>
      <c r="CR21" s="356"/>
      <c r="CS21" s="356"/>
      <c r="CT21" s="356"/>
      <c r="CU21" s="356"/>
      <c r="CV21" s="356"/>
      <c r="CW21" s="356"/>
      <c r="CX21" s="356"/>
      <c r="CY21" s="356"/>
      <c r="CZ21" s="356"/>
      <c r="DA21" s="356"/>
      <c r="DB21" s="356"/>
      <c r="DC21" s="356"/>
      <c r="DD21" s="356"/>
      <c r="DE21" s="356"/>
      <c r="DF21" s="356"/>
      <c r="DG21" s="356"/>
      <c r="DH21" s="356"/>
      <c r="DI21" s="356"/>
      <c r="DJ21" s="356"/>
      <c r="DK21" s="356"/>
      <c r="DL21" s="356"/>
      <c r="DM21" s="356"/>
      <c r="DN21" s="356"/>
      <c r="DO21" s="356"/>
      <c r="DP21" s="356"/>
      <c r="DQ21" s="356"/>
      <c r="DR21" s="356"/>
      <c r="DS21" s="356"/>
      <c r="DT21" s="356"/>
      <c r="DU21" s="356"/>
      <c r="DV21" s="356"/>
      <c r="DW21" s="356"/>
      <c r="DX21" s="356"/>
      <c r="DY21" s="356"/>
      <c r="DZ21" s="356"/>
      <c r="EA21" s="356"/>
      <c r="EB21" s="356"/>
      <c r="EC21" s="356"/>
      <c r="ED21" s="356"/>
      <c r="EE21" s="356"/>
      <c r="EF21" s="356"/>
      <c r="EG21" s="356"/>
      <c r="EH21" s="356"/>
      <c r="EI21" s="356"/>
      <c r="EJ21" s="356"/>
      <c r="EK21" s="356"/>
      <c r="EL21" s="356"/>
      <c r="EM21" s="356"/>
      <c r="EN21" s="356"/>
      <c r="EO21" s="356"/>
      <c r="EP21" s="356"/>
      <c r="EQ21" s="356"/>
      <c r="ER21" s="356"/>
      <c r="ES21" s="356"/>
      <c r="ET21" s="356"/>
      <c r="EU21" s="356"/>
      <c r="EV21" s="356"/>
      <c r="EW21" s="356"/>
      <c r="EX21" s="356"/>
      <c r="EY21" s="356"/>
      <c r="EZ21" s="356"/>
      <c r="FA21" s="356"/>
      <c r="FB21" s="356"/>
      <c r="FC21" s="356"/>
      <c r="FD21" s="356"/>
      <c r="FE21" s="356"/>
      <c r="FF21" s="356"/>
      <c r="FG21" s="356"/>
      <c r="FH21" s="356"/>
      <c r="FI21" s="356"/>
      <c r="FJ21" s="356"/>
      <c r="FK21" s="356"/>
      <c r="FL21" s="356"/>
      <c r="FM21" s="356"/>
      <c r="FN21" s="356"/>
      <c r="FO21" s="356"/>
      <c r="FP21" s="356"/>
      <c r="FQ21" s="356"/>
      <c r="FR21" s="356"/>
      <c r="FS21" s="356"/>
      <c r="FT21" s="356"/>
      <c r="FU21" s="356"/>
      <c r="FV21" s="356"/>
      <c r="FW21" s="356"/>
      <c r="FX21" s="356"/>
      <c r="FY21" s="356"/>
      <c r="FZ21" s="356"/>
      <c r="GA21" s="356"/>
      <c r="GB21" s="356"/>
      <c r="GC21" s="356"/>
      <c r="GD21" s="356"/>
      <c r="GE21" s="356"/>
      <c r="GF21" s="356"/>
      <c r="GG21" s="356"/>
      <c r="GH21" s="356"/>
      <c r="GI21" s="356"/>
      <c r="GJ21" s="356"/>
      <c r="GK21" s="356"/>
      <c r="GL21" s="356"/>
      <c r="GM21" s="356"/>
      <c r="GN21" s="356"/>
      <c r="GO21" s="356"/>
      <c r="GP21" s="356"/>
      <c r="GQ21" s="356"/>
      <c r="GR21" s="356"/>
      <c r="GS21" s="356"/>
      <c r="GT21" s="356"/>
      <c r="GU21" s="356"/>
      <c r="GV21" s="356"/>
      <c r="GW21" s="356"/>
      <c r="GX21" s="356"/>
      <c r="GY21" s="356"/>
      <c r="GZ21" s="356"/>
      <c r="HA21" s="356"/>
      <c r="HB21" s="356"/>
      <c r="HC21" s="356"/>
      <c r="HD21" s="356"/>
      <c r="HE21" s="356"/>
      <c r="HF21" s="356"/>
      <c r="HG21" s="356"/>
      <c r="HH21" s="356"/>
      <c r="HI21" s="356"/>
      <c r="HJ21" s="356"/>
      <c r="HK21" s="356"/>
      <c r="HL21" s="356"/>
      <c r="HM21" s="356"/>
      <c r="HN21" s="356"/>
      <c r="HO21" s="356"/>
      <c r="HP21" s="356"/>
      <c r="HQ21" s="356"/>
      <c r="HR21" s="356"/>
      <c r="HS21" s="356"/>
      <c r="HT21" s="356"/>
      <c r="HU21" s="356"/>
      <c r="HV21" s="356"/>
      <c r="HW21" s="356"/>
      <c r="HX21" s="356"/>
      <c r="HY21" s="356"/>
      <c r="HZ21" s="356"/>
      <c r="IA21" s="356"/>
      <c r="IB21" s="356"/>
      <c r="IC21" s="356"/>
      <c r="ID21" s="356"/>
      <c r="IE21" s="356"/>
      <c r="IF21" s="356"/>
      <c r="IG21" s="356"/>
      <c r="IH21" s="356"/>
      <c r="II21" s="356"/>
      <c r="IJ21" s="356"/>
      <c r="IK21" s="356"/>
      <c r="IL21" s="356"/>
      <c r="IM21" s="356"/>
      <c r="IN21" s="356"/>
      <c r="IO21" s="356"/>
      <c r="IP21" s="356"/>
      <c r="IQ21" s="356"/>
      <c r="IR21" s="356"/>
      <c r="IS21" s="356"/>
      <c r="IT21" s="356"/>
      <c r="IU21" s="356"/>
      <c r="IV21" s="356"/>
    </row>
    <row r="22" s="353" customFormat="1" customHeight="1" spans="1:256">
      <c r="A22" s="366">
        <v>43393</v>
      </c>
      <c r="B22" s="366">
        <v>43414</v>
      </c>
      <c r="C22" s="356">
        <v>186</v>
      </c>
      <c r="D22" s="364" t="s">
        <v>127</v>
      </c>
      <c r="E22" s="369"/>
      <c r="F22" s="370">
        <v>43414</v>
      </c>
      <c r="G22" s="369" t="s">
        <v>105</v>
      </c>
      <c r="H22" s="369" t="s">
        <v>110</v>
      </c>
      <c r="I22" s="369"/>
      <c r="J22" s="367"/>
      <c r="K22" s="356" t="s">
        <v>111</v>
      </c>
      <c r="L22" s="356"/>
      <c r="M22" s="356"/>
      <c r="N22" s="356"/>
      <c r="O22" s="356"/>
      <c r="P22" s="356"/>
      <c r="Q22" s="356"/>
      <c r="R22" s="356"/>
      <c r="S22" s="356"/>
      <c r="T22" s="356"/>
      <c r="U22" s="356"/>
      <c r="V22" s="356"/>
      <c r="W22" s="356"/>
      <c r="X22" s="356"/>
      <c r="Y22" s="356"/>
      <c r="Z22" s="356"/>
      <c r="AA22" s="356"/>
      <c r="AB22" s="356"/>
      <c r="AC22" s="356"/>
      <c r="AD22" s="356"/>
      <c r="AE22" s="356"/>
      <c r="AF22" s="356"/>
      <c r="AG22" s="356"/>
      <c r="AH22" s="356"/>
      <c r="AI22" s="356"/>
      <c r="AJ22" s="356"/>
      <c r="AK22" s="356"/>
      <c r="AL22" s="356"/>
      <c r="AM22" s="356"/>
      <c r="AN22" s="356"/>
      <c r="AO22" s="356"/>
      <c r="AP22" s="356"/>
      <c r="AQ22" s="356"/>
      <c r="AR22" s="356"/>
      <c r="AS22" s="356"/>
      <c r="AT22" s="356"/>
      <c r="AU22" s="356"/>
      <c r="AV22" s="356"/>
      <c r="AW22" s="356"/>
      <c r="AX22" s="356"/>
      <c r="AY22" s="356"/>
      <c r="AZ22" s="356"/>
      <c r="BA22" s="356"/>
      <c r="BB22" s="356"/>
      <c r="BC22" s="356"/>
      <c r="BD22" s="356"/>
      <c r="BE22" s="356"/>
      <c r="BF22" s="356"/>
      <c r="BG22" s="356"/>
      <c r="BH22" s="356"/>
      <c r="BI22" s="356"/>
      <c r="BJ22" s="356"/>
      <c r="BK22" s="356"/>
      <c r="BL22" s="356"/>
      <c r="BM22" s="356"/>
      <c r="BN22" s="356"/>
      <c r="BO22" s="356"/>
      <c r="BP22" s="356"/>
      <c r="BQ22" s="356"/>
      <c r="BR22" s="356"/>
      <c r="BS22" s="356"/>
      <c r="BT22" s="356"/>
      <c r="BU22" s="356"/>
      <c r="BV22" s="356"/>
      <c r="BW22" s="356"/>
      <c r="BX22" s="356"/>
      <c r="BY22" s="356"/>
      <c r="BZ22" s="356"/>
      <c r="CA22" s="356"/>
      <c r="CB22" s="356"/>
      <c r="CC22" s="356"/>
      <c r="CD22" s="356"/>
      <c r="CE22" s="356"/>
      <c r="CF22" s="356"/>
      <c r="CG22" s="356"/>
      <c r="CH22" s="356"/>
      <c r="CI22" s="356"/>
      <c r="CJ22" s="356"/>
      <c r="CK22" s="356"/>
      <c r="CL22" s="356"/>
      <c r="CM22" s="356"/>
      <c r="CN22" s="356"/>
      <c r="CO22" s="356"/>
      <c r="CP22" s="356"/>
      <c r="CQ22" s="356"/>
      <c r="CR22" s="356"/>
      <c r="CS22" s="356"/>
      <c r="CT22" s="356"/>
      <c r="CU22" s="356"/>
      <c r="CV22" s="356"/>
      <c r="CW22" s="356"/>
      <c r="CX22" s="356"/>
      <c r="CY22" s="356"/>
      <c r="CZ22" s="356"/>
      <c r="DA22" s="356"/>
      <c r="DB22" s="356"/>
      <c r="DC22" s="356"/>
      <c r="DD22" s="356"/>
      <c r="DE22" s="356"/>
      <c r="DF22" s="356"/>
      <c r="DG22" s="356"/>
      <c r="DH22" s="356"/>
      <c r="DI22" s="356"/>
      <c r="DJ22" s="356"/>
      <c r="DK22" s="356"/>
      <c r="DL22" s="356"/>
      <c r="DM22" s="356"/>
      <c r="DN22" s="356"/>
      <c r="DO22" s="356"/>
      <c r="DP22" s="356"/>
      <c r="DQ22" s="356"/>
      <c r="DR22" s="356"/>
      <c r="DS22" s="356"/>
      <c r="DT22" s="356"/>
      <c r="DU22" s="356"/>
      <c r="DV22" s="356"/>
      <c r="DW22" s="356"/>
      <c r="DX22" s="356"/>
      <c r="DY22" s="356"/>
      <c r="DZ22" s="356"/>
      <c r="EA22" s="356"/>
      <c r="EB22" s="356"/>
      <c r="EC22" s="356"/>
      <c r="ED22" s="356"/>
      <c r="EE22" s="356"/>
      <c r="EF22" s="356"/>
      <c r="EG22" s="356"/>
      <c r="EH22" s="356"/>
      <c r="EI22" s="356"/>
      <c r="EJ22" s="356"/>
      <c r="EK22" s="356"/>
      <c r="EL22" s="356"/>
      <c r="EM22" s="356"/>
      <c r="EN22" s="356"/>
      <c r="EO22" s="356"/>
      <c r="EP22" s="356"/>
      <c r="EQ22" s="356"/>
      <c r="ER22" s="356"/>
      <c r="ES22" s="356"/>
      <c r="ET22" s="356"/>
      <c r="EU22" s="356"/>
      <c r="EV22" s="356"/>
      <c r="EW22" s="356"/>
      <c r="EX22" s="356"/>
      <c r="EY22" s="356"/>
      <c r="EZ22" s="356"/>
      <c r="FA22" s="356"/>
      <c r="FB22" s="356"/>
      <c r="FC22" s="356"/>
      <c r="FD22" s="356"/>
      <c r="FE22" s="356"/>
      <c r="FF22" s="356"/>
      <c r="FG22" s="356"/>
      <c r="FH22" s="356"/>
      <c r="FI22" s="356"/>
      <c r="FJ22" s="356"/>
      <c r="FK22" s="356"/>
      <c r="FL22" s="356"/>
      <c r="FM22" s="356"/>
      <c r="FN22" s="356"/>
      <c r="FO22" s="356"/>
      <c r="FP22" s="356"/>
      <c r="FQ22" s="356"/>
      <c r="FR22" s="356"/>
      <c r="FS22" s="356"/>
      <c r="FT22" s="356"/>
      <c r="FU22" s="356"/>
      <c r="FV22" s="356"/>
      <c r="FW22" s="356"/>
      <c r="FX22" s="356"/>
      <c r="FY22" s="356"/>
      <c r="FZ22" s="356"/>
      <c r="GA22" s="356"/>
      <c r="GB22" s="356"/>
      <c r="GC22" s="356"/>
      <c r="GD22" s="356"/>
      <c r="GE22" s="356"/>
      <c r="GF22" s="356"/>
      <c r="GG22" s="356"/>
      <c r="GH22" s="356"/>
      <c r="GI22" s="356"/>
      <c r="GJ22" s="356"/>
      <c r="GK22" s="356"/>
      <c r="GL22" s="356"/>
      <c r="GM22" s="356"/>
      <c r="GN22" s="356"/>
      <c r="GO22" s="356"/>
      <c r="GP22" s="356"/>
      <c r="GQ22" s="356"/>
      <c r="GR22" s="356"/>
      <c r="GS22" s="356"/>
      <c r="GT22" s="356"/>
      <c r="GU22" s="356"/>
      <c r="GV22" s="356"/>
      <c r="GW22" s="356"/>
      <c r="GX22" s="356"/>
      <c r="GY22" s="356"/>
      <c r="GZ22" s="356"/>
      <c r="HA22" s="356"/>
      <c r="HB22" s="356"/>
      <c r="HC22" s="356"/>
      <c r="HD22" s="356"/>
      <c r="HE22" s="356"/>
      <c r="HF22" s="356"/>
      <c r="HG22" s="356"/>
      <c r="HH22" s="356"/>
      <c r="HI22" s="356"/>
      <c r="HJ22" s="356"/>
      <c r="HK22" s="356"/>
      <c r="HL22" s="356"/>
      <c r="HM22" s="356"/>
      <c r="HN22" s="356"/>
      <c r="HO22" s="356"/>
      <c r="HP22" s="356"/>
      <c r="HQ22" s="356"/>
      <c r="HR22" s="356"/>
      <c r="HS22" s="356"/>
      <c r="HT22" s="356"/>
      <c r="HU22" s="356"/>
      <c r="HV22" s="356"/>
      <c r="HW22" s="356"/>
      <c r="HX22" s="356"/>
      <c r="HY22" s="356"/>
      <c r="HZ22" s="356"/>
      <c r="IA22" s="356"/>
      <c r="IB22" s="356"/>
      <c r="IC22" s="356"/>
      <c r="ID22" s="356"/>
      <c r="IE22" s="356"/>
      <c r="IF22" s="356"/>
      <c r="IG22" s="356"/>
      <c r="IH22" s="356"/>
      <c r="II22" s="356"/>
      <c r="IJ22" s="356"/>
      <c r="IK22" s="356"/>
      <c r="IL22" s="356"/>
      <c r="IM22" s="356"/>
      <c r="IN22" s="356"/>
      <c r="IO22" s="356"/>
      <c r="IP22" s="356"/>
      <c r="IQ22" s="356"/>
      <c r="IR22" s="356"/>
      <c r="IS22" s="356"/>
      <c r="IT22" s="356"/>
      <c r="IU22" s="356"/>
      <c r="IV22" s="356"/>
    </row>
    <row r="23" s="353" customFormat="1" customHeight="1" spans="1:256">
      <c r="A23" s="371">
        <v>43399</v>
      </c>
      <c r="B23" s="371">
        <v>43415</v>
      </c>
      <c r="C23" s="372">
        <v>203</v>
      </c>
      <c r="D23" s="372" t="s">
        <v>125</v>
      </c>
      <c r="E23" s="364"/>
      <c r="F23" s="371">
        <v>43423</v>
      </c>
      <c r="G23" s="372" t="s">
        <v>109</v>
      </c>
      <c r="H23" s="372" t="s">
        <v>128</v>
      </c>
      <c r="I23" s="372"/>
      <c r="J23" s="372"/>
      <c r="K23" s="364" t="s">
        <v>111</v>
      </c>
      <c r="L23" s="356"/>
      <c r="M23" s="356"/>
      <c r="N23" s="356"/>
      <c r="O23" s="356"/>
      <c r="P23" s="356"/>
      <c r="Q23" s="356"/>
      <c r="R23" s="356"/>
      <c r="S23" s="356"/>
      <c r="T23" s="356"/>
      <c r="U23" s="356"/>
      <c r="V23" s="356"/>
      <c r="W23" s="356"/>
      <c r="X23" s="356"/>
      <c r="Y23" s="356"/>
      <c r="Z23" s="356"/>
      <c r="AA23" s="356"/>
      <c r="AB23" s="356"/>
      <c r="AC23" s="356"/>
      <c r="AD23" s="356"/>
      <c r="AE23" s="356"/>
      <c r="AF23" s="356"/>
      <c r="AG23" s="356"/>
      <c r="AH23" s="356"/>
      <c r="AI23" s="356"/>
      <c r="AJ23" s="356"/>
      <c r="AK23" s="356"/>
      <c r="AL23" s="356"/>
      <c r="AM23" s="356"/>
      <c r="AN23" s="356"/>
      <c r="AO23" s="356"/>
      <c r="AP23" s="356"/>
      <c r="AQ23" s="356"/>
      <c r="AR23" s="356"/>
      <c r="AS23" s="356"/>
      <c r="AT23" s="356"/>
      <c r="AU23" s="356"/>
      <c r="AV23" s="356"/>
      <c r="AW23" s="356"/>
      <c r="AX23" s="356"/>
      <c r="AY23" s="356"/>
      <c r="AZ23" s="356"/>
      <c r="BA23" s="356"/>
      <c r="BB23" s="356"/>
      <c r="BC23" s="356"/>
      <c r="BD23" s="356"/>
      <c r="BE23" s="356"/>
      <c r="BF23" s="356"/>
      <c r="BG23" s="356"/>
      <c r="BH23" s="356"/>
      <c r="BI23" s="356"/>
      <c r="BJ23" s="356"/>
      <c r="BK23" s="356"/>
      <c r="BL23" s="356"/>
      <c r="BM23" s="356"/>
      <c r="BN23" s="356"/>
      <c r="BO23" s="356"/>
      <c r="BP23" s="356"/>
      <c r="BQ23" s="356"/>
      <c r="BR23" s="356"/>
      <c r="BS23" s="356"/>
      <c r="BT23" s="356"/>
      <c r="BU23" s="356"/>
      <c r="BV23" s="356"/>
      <c r="BW23" s="356"/>
      <c r="BX23" s="356"/>
      <c r="BY23" s="356"/>
      <c r="BZ23" s="356"/>
      <c r="CA23" s="356"/>
      <c r="CB23" s="356"/>
      <c r="CC23" s="356"/>
      <c r="CD23" s="356"/>
      <c r="CE23" s="356"/>
      <c r="CF23" s="356"/>
      <c r="CG23" s="356"/>
      <c r="CH23" s="356"/>
      <c r="CI23" s="356"/>
      <c r="CJ23" s="356"/>
      <c r="CK23" s="356"/>
      <c r="CL23" s="356"/>
      <c r="CM23" s="356"/>
      <c r="CN23" s="356"/>
      <c r="CO23" s="356"/>
      <c r="CP23" s="356"/>
      <c r="CQ23" s="356"/>
      <c r="CR23" s="356"/>
      <c r="CS23" s="356"/>
      <c r="CT23" s="356"/>
      <c r="CU23" s="356"/>
      <c r="CV23" s="356"/>
      <c r="CW23" s="356"/>
      <c r="CX23" s="356"/>
      <c r="CY23" s="356"/>
      <c r="CZ23" s="356"/>
      <c r="DA23" s="356"/>
      <c r="DB23" s="356"/>
      <c r="DC23" s="356"/>
      <c r="DD23" s="356"/>
      <c r="DE23" s="356"/>
      <c r="DF23" s="356"/>
      <c r="DG23" s="356"/>
      <c r="DH23" s="356"/>
      <c r="DI23" s="356"/>
      <c r="DJ23" s="356"/>
      <c r="DK23" s="356"/>
      <c r="DL23" s="356"/>
      <c r="DM23" s="356"/>
      <c r="DN23" s="356"/>
      <c r="DO23" s="356"/>
      <c r="DP23" s="356"/>
      <c r="DQ23" s="356"/>
      <c r="DR23" s="356"/>
      <c r="DS23" s="356"/>
      <c r="DT23" s="356"/>
      <c r="DU23" s="356"/>
      <c r="DV23" s="356"/>
      <c r="DW23" s="356"/>
      <c r="DX23" s="356"/>
      <c r="DY23" s="356"/>
      <c r="DZ23" s="356"/>
      <c r="EA23" s="356"/>
      <c r="EB23" s="356"/>
      <c r="EC23" s="356"/>
      <c r="ED23" s="356"/>
      <c r="EE23" s="356"/>
      <c r="EF23" s="356"/>
      <c r="EG23" s="356"/>
      <c r="EH23" s="356"/>
      <c r="EI23" s="356"/>
      <c r="EJ23" s="356"/>
      <c r="EK23" s="356"/>
      <c r="EL23" s="356"/>
      <c r="EM23" s="356"/>
      <c r="EN23" s="356"/>
      <c r="EO23" s="356"/>
      <c r="EP23" s="356"/>
      <c r="EQ23" s="356"/>
      <c r="ER23" s="356"/>
      <c r="ES23" s="356"/>
      <c r="ET23" s="356"/>
      <c r="EU23" s="356"/>
      <c r="EV23" s="356"/>
      <c r="EW23" s="356"/>
      <c r="EX23" s="356"/>
      <c r="EY23" s="356"/>
      <c r="EZ23" s="356"/>
      <c r="FA23" s="356"/>
      <c r="FB23" s="356"/>
      <c r="FC23" s="356"/>
      <c r="FD23" s="356"/>
      <c r="FE23" s="356"/>
      <c r="FF23" s="356"/>
      <c r="FG23" s="356"/>
      <c r="FH23" s="356"/>
      <c r="FI23" s="356"/>
      <c r="FJ23" s="356"/>
      <c r="FK23" s="356"/>
      <c r="FL23" s="356"/>
      <c r="FM23" s="356"/>
      <c r="FN23" s="356"/>
      <c r="FO23" s="356"/>
      <c r="FP23" s="356"/>
      <c r="FQ23" s="356"/>
      <c r="FR23" s="356"/>
      <c r="FS23" s="356"/>
      <c r="FT23" s="356"/>
      <c r="FU23" s="356"/>
      <c r="FV23" s="356"/>
      <c r="FW23" s="356"/>
      <c r="FX23" s="356"/>
      <c r="FY23" s="356"/>
      <c r="FZ23" s="356"/>
      <c r="GA23" s="356"/>
      <c r="GB23" s="356"/>
      <c r="GC23" s="356"/>
      <c r="GD23" s="356"/>
      <c r="GE23" s="356"/>
      <c r="GF23" s="356"/>
      <c r="GG23" s="356"/>
      <c r="GH23" s="356"/>
      <c r="GI23" s="356"/>
      <c r="GJ23" s="356"/>
      <c r="GK23" s="356"/>
      <c r="GL23" s="356"/>
      <c r="GM23" s="356"/>
      <c r="GN23" s="356"/>
      <c r="GO23" s="356"/>
      <c r="GP23" s="356"/>
      <c r="GQ23" s="356"/>
      <c r="GR23" s="356"/>
      <c r="GS23" s="356"/>
      <c r="GT23" s="356"/>
      <c r="GU23" s="356"/>
      <c r="GV23" s="356"/>
      <c r="GW23" s="356"/>
      <c r="GX23" s="356"/>
      <c r="GY23" s="356"/>
      <c r="GZ23" s="356"/>
      <c r="HA23" s="356"/>
      <c r="HB23" s="356"/>
      <c r="HC23" s="356"/>
      <c r="HD23" s="356"/>
      <c r="HE23" s="356"/>
      <c r="HF23" s="356"/>
      <c r="HG23" s="356"/>
      <c r="HH23" s="356"/>
      <c r="HI23" s="356"/>
      <c r="HJ23" s="356"/>
      <c r="HK23" s="356"/>
      <c r="HL23" s="356"/>
      <c r="HM23" s="356"/>
      <c r="HN23" s="356"/>
      <c r="HO23" s="356"/>
      <c r="HP23" s="356"/>
      <c r="HQ23" s="356"/>
      <c r="HR23" s="356"/>
      <c r="HS23" s="356"/>
      <c r="HT23" s="356"/>
      <c r="HU23" s="356"/>
      <c r="HV23" s="356"/>
      <c r="HW23" s="356"/>
      <c r="HX23" s="356"/>
      <c r="HY23" s="356"/>
      <c r="HZ23" s="356"/>
      <c r="IA23" s="356"/>
      <c r="IB23" s="356"/>
      <c r="IC23" s="356"/>
      <c r="ID23" s="356"/>
      <c r="IE23" s="356"/>
      <c r="IF23" s="356"/>
      <c r="IG23" s="356"/>
      <c r="IH23" s="356"/>
      <c r="II23" s="356"/>
      <c r="IJ23" s="356"/>
      <c r="IK23" s="356"/>
      <c r="IL23" s="356"/>
      <c r="IM23" s="356"/>
      <c r="IN23" s="356"/>
      <c r="IO23" s="356"/>
      <c r="IP23" s="356"/>
      <c r="IQ23" s="356"/>
      <c r="IR23" s="356"/>
      <c r="IS23" s="356"/>
      <c r="IT23" s="356"/>
      <c r="IU23" s="356"/>
      <c r="IV23" s="356"/>
    </row>
    <row r="24" s="353" customFormat="1" customHeight="1" spans="1:256">
      <c r="A24" s="366">
        <v>43394</v>
      </c>
      <c r="B24" s="366">
        <v>43415</v>
      </c>
      <c r="C24" s="356">
        <v>229</v>
      </c>
      <c r="D24" s="364" t="s">
        <v>129</v>
      </c>
      <c r="E24" s="369"/>
      <c r="F24" s="370">
        <v>43415</v>
      </c>
      <c r="G24" s="369" t="s">
        <v>120</v>
      </c>
      <c r="H24" s="369" t="s">
        <v>120</v>
      </c>
      <c r="I24" s="369"/>
      <c r="J24" s="367"/>
      <c r="K24" s="356"/>
      <c r="L24" s="356"/>
      <c r="M24" s="356"/>
      <c r="N24" s="356"/>
      <c r="O24" s="356"/>
      <c r="P24" s="356"/>
      <c r="Q24" s="356"/>
      <c r="R24" s="356"/>
      <c r="S24" s="356"/>
      <c r="T24" s="356"/>
      <c r="U24" s="356"/>
      <c r="V24" s="356"/>
      <c r="W24" s="356"/>
      <c r="X24" s="356"/>
      <c r="Y24" s="356"/>
      <c r="Z24" s="356"/>
      <c r="AA24" s="356"/>
      <c r="AB24" s="356"/>
      <c r="AC24" s="356"/>
      <c r="AD24" s="356"/>
      <c r="AE24" s="356"/>
      <c r="AF24" s="356"/>
      <c r="AG24" s="356"/>
      <c r="AH24" s="356"/>
      <c r="AI24" s="356"/>
      <c r="AJ24" s="356"/>
      <c r="AK24" s="356"/>
      <c r="AL24" s="356"/>
      <c r="AM24" s="356"/>
      <c r="AN24" s="356"/>
      <c r="AO24" s="356"/>
      <c r="AP24" s="356"/>
      <c r="AQ24" s="356"/>
      <c r="AR24" s="356"/>
      <c r="AS24" s="356"/>
      <c r="AT24" s="356"/>
      <c r="AU24" s="356"/>
      <c r="AV24" s="356"/>
      <c r="AW24" s="356"/>
      <c r="AX24" s="356"/>
      <c r="AY24" s="356"/>
      <c r="AZ24" s="356"/>
      <c r="BA24" s="356"/>
      <c r="BB24" s="356"/>
      <c r="BC24" s="356"/>
      <c r="BD24" s="356"/>
      <c r="BE24" s="356"/>
      <c r="BF24" s="356"/>
      <c r="BG24" s="356"/>
      <c r="BH24" s="356"/>
      <c r="BI24" s="356"/>
      <c r="BJ24" s="356"/>
      <c r="BK24" s="356"/>
      <c r="BL24" s="356"/>
      <c r="BM24" s="356"/>
      <c r="BN24" s="356"/>
      <c r="BO24" s="356"/>
      <c r="BP24" s="356"/>
      <c r="BQ24" s="356"/>
      <c r="BR24" s="356"/>
      <c r="BS24" s="356"/>
      <c r="BT24" s="356"/>
      <c r="BU24" s="356"/>
      <c r="BV24" s="356"/>
      <c r="BW24" s="356"/>
      <c r="BX24" s="356"/>
      <c r="BY24" s="356"/>
      <c r="BZ24" s="356"/>
      <c r="CA24" s="356"/>
      <c r="CB24" s="356"/>
      <c r="CC24" s="356"/>
      <c r="CD24" s="356"/>
      <c r="CE24" s="356"/>
      <c r="CF24" s="356"/>
      <c r="CG24" s="356"/>
      <c r="CH24" s="356"/>
      <c r="CI24" s="356"/>
      <c r="CJ24" s="356"/>
      <c r="CK24" s="356"/>
      <c r="CL24" s="356"/>
      <c r="CM24" s="356"/>
      <c r="CN24" s="356"/>
      <c r="CO24" s="356"/>
      <c r="CP24" s="356"/>
      <c r="CQ24" s="356"/>
      <c r="CR24" s="356"/>
      <c r="CS24" s="356"/>
      <c r="CT24" s="356"/>
      <c r="CU24" s="356"/>
      <c r="CV24" s="356"/>
      <c r="CW24" s="356"/>
      <c r="CX24" s="356"/>
      <c r="CY24" s="356"/>
      <c r="CZ24" s="356"/>
      <c r="DA24" s="356"/>
      <c r="DB24" s="356"/>
      <c r="DC24" s="356"/>
      <c r="DD24" s="356"/>
      <c r="DE24" s="356"/>
      <c r="DF24" s="356"/>
      <c r="DG24" s="356"/>
      <c r="DH24" s="356"/>
      <c r="DI24" s="356"/>
      <c r="DJ24" s="356"/>
      <c r="DK24" s="356"/>
      <c r="DL24" s="356"/>
      <c r="DM24" s="356"/>
      <c r="DN24" s="356"/>
      <c r="DO24" s="356"/>
      <c r="DP24" s="356"/>
      <c r="DQ24" s="356"/>
      <c r="DR24" s="356"/>
      <c r="DS24" s="356"/>
      <c r="DT24" s="356"/>
      <c r="DU24" s="356"/>
      <c r="DV24" s="356"/>
      <c r="DW24" s="356"/>
      <c r="DX24" s="356"/>
      <c r="DY24" s="356"/>
      <c r="DZ24" s="356"/>
      <c r="EA24" s="356"/>
      <c r="EB24" s="356"/>
      <c r="EC24" s="356"/>
      <c r="ED24" s="356"/>
      <c r="EE24" s="356"/>
      <c r="EF24" s="356"/>
      <c r="EG24" s="356"/>
      <c r="EH24" s="356"/>
      <c r="EI24" s="356"/>
      <c r="EJ24" s="356"/>
      <c r="EK24" s="356"/>
      <c r="EL24" s="356"/>
      <c r="EM24" s="356"/>
      <c r="EN24" s="356"/>
      <c r="EO24" s="356"/>
      <c r="EP24" s="356"/>
      <c r="EQ24" s="356"/>
      <c r="ER24" s="356"/>
      <c r="ES24" s="356"/>
      <c r="ET24" s="356"/>
      <c r="EU24" s="356"/>
      <c r="EV24" s="356"/>
      <c r="EW24" s="356"/>
      <c r="EX24" s="356"/>
      <c r="EY24" s="356"/>
      <c r="EZ24" s="356"/>
      <c r="FA24" s="356"/>
      <c r="FB24" s="356"/>
      <c r="FC24" s="356"/>
      <c r="FD24" s="356"/>
      <c r="FE24" s="356"/>
      <c r="FF24" s="356"/>
      <c r="FG24" s="356"/>
      <c r="FH24" s="356"/>
      <c r="FI24" s="356"/>
      <c r="FJ24" s="356"/>
      <c r="FK24" s="356"/>
      <c r="FL24" s="356"/>
      <c r="FM24" s="356"/>
      <c r="FN24" s="356"/>
      <c r="FO24" s="356"/>
      <c r="FP24" s="356"/>
      <c r="FQ24" s="356"/>
      <c r="FR24" s="356"/>
      <c r="FS24" s="356"/>
      <c r="FT24" s="356"/>
      <c r="FU24" s="356"/>
      <c r="FV24" s="356"/>
      <c r="FW24" s="356"/>
      <c r="FX24" s="356"/>
      <c r="FY24" s="356"/>
      <c r="FZ24" s="356"/>
      <c r="GA24" s="356"/>
      <c r="GB24" s="356"/>
      <c r="GC24" s="356"/>
      <c r="GD24" s="356"/>
      <c r="GE24" s="356"/>
      <c r="GF24" s="356"/>
      <c r="GG24" s="356"/>
      <c r="GH24" s="356"/>
      <c r="GI24" s="356"/>
      <c r="GJ24" s="356"/>
      <c r="GK24" s="356"/>
      <c r="GL24" s="356"/>
      <c r="GM24" s="356"/>
      <c r="GN24" s="356"/>
      <c r="GO24" s="356"/>
      <c r="GP24" s="356"/>
      <c r="GQ24" s="356"/>
      <c r="GR24" s="356"/>
      <c r="GS24" s="356"/>
      <c r="GT24" s="356"/>
      <c r="GU24" s="356"/>
      <c r="GV24" s="356"/>
      <c r="GW24" s="356"/>
      <c r="GX24" s="356"/>
      <c r="GY24" s="356"/>
      <c r="GZ24" s="356"/>
      <c r="HA24" s="356"/>
      <c r="HB24" s="356"/>
      <c r="HC24" s="356"/>
      <c r="HD24" s="356"/>
      <c r="HE24" s="356"/>
      <c r="HF24" s="356"/>
      <c r="HG24" s="356"/>
      <c r="HH24" s="356"/>
      <c r="HI24" s="356"/>
      <c r="HJ24" s="356"/>
      <c r="HK24" s="356"/>
      <c r="HL24" s="356"/>
      <c r="HM24" s="356"/>
      <c r="HN24" s="356"/>
      <c r="HO24" s="356"/>
      <c r="HP24" s="356"/>
      <c r="HQ24" s="356"/>
      <c r="HR24" s="356"/>
      <c r="HS24" s="356"/>
      <c r="HT24" s="356"/>
      <c r="HU24" s="356"/>
      <c r="HV24" s="356"/>
      <c r="HW24" s="356"/>
      <c r="HX24" s="356"/>
      <c r="HY24" s="356"/>
      <c r="HZ24" s="356"/>
      <c r="IA24" s="356"/>
      <c r="IB24" s="356"/>
      <c r="IC24" s="356"/>
      <c r="ID24" s="356"/>
      <c r="IE24" s="356"/>
      <c r="IF24" s="356"/>
      <c r="IG24" s="356"/>
      <c r="IH24" s="356"/>
      <c r="II24" s="356"/>
      <c r="IJ24" s="356"/>
      <c r="IK24" s="356"/>
      <c r="IL24" s="356"/>
      <c r="IM24" s="356"/>
      <c r="IN24" s="356"/>
      <c r="IO24" s="356"/>
      <c r="IP24" s="356"/>
      <c r="IQ24" s="356"/>
      <c r="IR24" s="356"/>
      <c r="IS24" s="356"/>
      <c r="IT24" s="356"/>
      <c r="IU24" s="356"/>
      <c r="IV24" s="356"/>
    </row>
    <row r="25" s="353" customFormat="1" customHeight="1" spans="1:256">
      <c r="A25" s="366">
        <v>43391</v>
      </c>
      <c r="B25" s="366">
        <v>43417</v>
      </c>
      <c r="C25" s="356">
        <v>227</v>
      </c>
      <c r="D25" s="364" t="s">
        <v>130</v>
      </c>
      <c r="E25" s="369"/>
      <c r="F25" s="370">
        <v>43417</v>
      </c>
      <c r="G25" s="369" t="s">
        <v>120</v>
      </c>
      <c r="H25" s="369" t="s">
        <v>120</v>
      </c>
      <c r="I25" s="369"/>
      <c r="J25" s="367"/>
      <c r="K25" s="356" t="s">
        <v>111</v>
      </c>
      <c r="L25" s="356"/>
      <c r="M25" s="356"/>
      <c r="N25" s="356"/>
      <c r="O25" s="356"/>
      <c r="P25" s="356"/>
      <c r="Q25" s="356"/>
      <c r="R25" s="356"/>
      <c r="S25" s="356"/>
      <c r="T25" s="356"/>
      <c r="U25" s="356"/>
      <c r="V25" s="356"/>
      <c r="W25" s="356"/>
      <c r="X25" s="356"/>
      <c r="Y25" s="356"/>
      <c r="Z25" s="356"/>
      <c r="AA25" s="356"/>
      <c r="AB25" s="356"/>
      <c r="AC25" s="356"/>
      <c r="AD25" s="356"/>
      <c r="AE25" s="356"/>
      <c r="AF25" s="356"/>
      <c r="AG25" s="356"/>
      <c r="AH25" s="356"/>
      <c r="AI25" s="356"/>
      <c r="AJ25" s="356"/>
      <c r="AK25" s="356"/>
      <c r="AL25" s="356"/>
      <c r="AM25" s="356"/>
      <c r="AN25" s="356"/>
      <c r="AO25" s="356"/>
      <c r="AP25" s="356"/>
      <c r="AQ25" s="356"/>
      <c r="AR25" s="356"/>
      <c r="AS25" s="356"/>
      <c r="AT25" s="356"/>
      <c r="AU25" s="356"/>
      <c r="AV25" s="356"/>
      <c r="AW25" s="356"/>
      <c r="AX25" s="356"/>
      <c r="AY25" s="356"/>
      <c r="AZ25" s="356"/>
      <c r="BA25" s="356"/>
      <c r="BB25" s="356"/>
      <c r="BC25" s="356"/>
      <c r="BD25" s="356"/>
      <c r="BE25" s="356"/>
      <c r="BF25" s="356"/>
      <c r="BG25" s="356"/>
      <c r="BH25" s="356"/>
      <c r="BI25" s="356"/>
      <c r="BJ25" s="356"/>
      <c r="BK25" s="356"/>
      <c r="BL25" s="356"/>
      <c r="BM25" s="356"/>
      <c r="BN25" s="356"/>
      <c r="BO25" s="356"/>
      <c r="BP25" s="356"/>
      <c r="BQ25" s="356"/>
      <c r="BR25" s="356"/>
      <c r="BS25" s="356"/>
      <c r="BT25" s="356"/>
      <c r="BU25" s="356"/>
      <c r="BV25" s="356"/>
      <c r="BW25" s="356"/>
      <c r="BX25" s="356"/>
      <c r="BY25" s="356"/>
      <c r="BZ25" s="356"/>
      <c r="CA25" s="356"/>
      <c r="CB25" s="356"/>
      <c r="CC25" s="356"/>
      <c r="CD25" s="356"/>
      <c r="CE25" s="356"/>
      <c r="CF25" s="356"/>
      <c r="CG25" s="356"/>
      <c r="CH25" s="356"/>
      <c r="CI25" s="356"/>
      <c r="CJ25" s="356"/>
      <c r="CK25" s="356"/>
      <c r="CL25" s="356"/>
      <c r="CM25" s="356"/>
      <c r="CN25" s="356"/>
      <c r="CO25" s="356"/>
      <c r="CP25" s="356"/>
      <c r="CQ25" s="356"/>
      <c r="CR25" s="356"/>
      <c r="CS25" s="356"/>
      <c r="CT25" s="356"/>
      <c r="CU25" s="356"/>
      <c r="CV25" s="356"/>
      <c r="CW25" s="356"/>
      <c r="CX25" s="356"/>
      <c r="CY25" s="356"/>
      <c r="CZ25" s="356"/>
      <c r="DA25" s="356"/>
      <c r="DB25" s="356"/>
      <c r="DC25" s="356"/>
      <c r="DD25" s="356"/>
      <c r="DE25" s="356"/>
      <c r="DF25" s="356"/>
      <c r="DG25" s="356"/>
      <c r="DH25" s="356"/>
      <c r="DI25" s="356"/>
      <c r="DJ25" s="356"/>
      <c r="DK25" s="356"/>
      <c r="DL25" s="356"/>
      <c r="DM25" s="356"/>
      <c r="DN25" s="356"/>
      <c r="DO25" s="356"/>
      <c r="DP25" s="356"/>
      <c r="DQ25" s="356"/>
      <c r="DR25" s="356"/>
      <c r="DS25" s="356"/>
      <c r="DT25" s="356"/>
      <c r="DU25" s="356"/>
      <c r="DV25" s="356"/>
      <c r="DW25" s="356"/>
      <c r="DX25" s="356"/>
      <c r="DY25" s="356"/>
      <c r="DZ25" s="356"/>
      <c r="EA25" s="356"/>
      <c r="EB25" s="356"/>
      <c r="EC25" s="356"/>
      <c r="ED25" s="356"/>
      <c r="EE25" s="356"/>
      <c r="EF25" s="356"/>
      <c r="EG25" s="356"/>
      <c r="EH25" s="356"/>
      <c r="EI25" s="356"/>
      <c r="EJ25" s="356"/>
      <c r="EK25" s="356"/>
      <c r="EL25" s="356"/>
      <c r="EM25" s="356"/>
      <c r="EN25" s="356"/>
      <c r="EO25" s="356"/>
      <c r="EP25" s="356"/>
      <c r="EQ25" s="356"/>
      <c r="ER25" s="356"/>
      <c r="ES25" s="356"/>
      <c r="ET25" s="356"/>
      <c r="EU25" s="356"/>
      <c r="EV25" s="356"/>
      <c r="EW25" s="356"/>
      <c r="EX25" s="356"/>
      <c r="EY25" s="356"/>
      <c r="EZ25" s="356"/>
      <c r="FA25" s="356"/>
      <c r="FB25" s="356"/>
      <c r="FC25" s="356"/>
      <c r="FD25" s="356"/>
      <c r="FE25" s="356"/>
      <c r="FF25" s="356"/>
      <c r="FG25" s="356"/>
      <c r="FH25" s="356"/>
      <c r="FI25" s="356"/>
      <c r="FJ25" s="356"/>
      <c r="FK25" s="356"/>
      <c r="FL25" s="356"/>
      <c r="FM25" s="356"/>
      <c r="FN25" s="356"/>
      <c r="FO25" s="356"/>
      <c r="FP25" s="356"/>
      <c r="FQ25" s="356"/>
      <c r="FR25" s="356"/>
      <c r="FS25" s="356"/>
      <c r="FT25" s="356"/>
      <c r="FU25" s="356"/>
      <c r="FV25" s="356"/>
      <c r="FW25" s="356"/>
      <c r="FX25" s="356"/>
      <c r="FY25" s="356"/>
      <c r="FZ25" s="356"/>
      <c r="GA25" s="356"/>
      <c r="GB25" s="356"/>
      <c r="GC25" s="356"/>
      <c r="GD25" s="356"/>
      <c r="GE25" s="356"/>
      <c r="GF25" s="356"/>
      <c r="GG25" s="356"/>
      <c r="GH25" s="356"/>
      <c r="GI25" s="356"/>
      <c r="GJ25" s="356"/>
      <c r="GK25" s="356"/>
      <c r="GL25" s="356"/>
      <c r="GM25" s="356"/>
      <c r="GN25" s="356"/>
      <c r="GO25" s="356"/>
      <c r="GP25" s="356"/>
      <c r="GQ25" s="356"/>
      <c r="GR25" s="356"/>
      <c r="GS25" s="356"/>
      <c r="GT25" s="356"/>
      <c r="GU25" s="356"/>
      <c r="GV25" s="356"/>
      <c r="GW25" s="356"/>
      <c r="GX25" s="356"/>
      <c r="GY25" s="356"/>
      <c r="GZ25" s="356"/>
      <c r="HA25" s="356"/>
      <c r="HB25" s="356"/>
      <c r="HC25" s="356"/>
      <c r="HD25" s="356"/>
      <c r="HE25" s="356"/>
      <c r="HF25" s="356"/>
      <c r="HG25" s="356"/>
      <c r="HH25" s="356"/>
      <c r="HI25" s="356"/>
      <c r="HJ25" s="356"/>
      <c r="HK25" s="356"/>
      <c r="HL25" s="356"/>
      <c r="HM25" s="356"/>
      <c r="HN25" s="356"/>
      <c r="HO25" s="356"/>
      <c r="HP25" s="356"/>
      <c r="HQ25" s="356"/>
      <c r="HR25" s="356"/>
      <c r="HS25" s="356"/>
      <c r="HT25" s="356"/>
      <c r="HU25" s="356"/>
      <c r="HV25" s="356"/>
      <c r="HW25" s="356"/>
      <c r="HX25" s="356"/>
      <c r="HY25" s="356"/>
      <c r="HZ25" s="356"/>
      <c r="IA25" s="356"/>
      <c r="IB25" s="356"/>
      <c r="IC25" s="356"/>
      <c r="ID25" s="356"/>
      <c r="IE25" s="356"/>
      <c r="IF25" s="356"/>
      <c r="IG25" s="356"/>
      <c r="IH25" s="356"/>
      <c r="II25" s="356"/>
      <c r="IJ25" s="356"/>
      <c r="IK25" s="356"/>
      <c r="IL25" s="356"/>
      <c r="IM25" s="356"/>
      <c r="IN25" s="356"/>
      <c r="IO25" s="356"/>
      <c r="IP25" s="356"/>
      <c r="IQ25" s="356"/>
      <c r="IR25" s="356"/>
      <c r="IS25" s="356"/>
      <c r="IT25" s="356"/>
      <c r="IU25" s="356"/>
      <c r="IV25" s="356"/>
    </row>
    <row r="26" s="354" customFormat="1" customHeight="1" spans="1:256">
      <c r="A26" s="363">
        <v>43372</v>
      </c>
      <c r="B26" s="363">
        <v>43418</v>
      </c>
      <c r="C26" s="364">
        <v>201</v>
      </c>
      <c r="D26" s="373" t="s">
        <v>131</v>
      </c>
      <c r="E26" s="364"/>
      <c r="F26" s="363">
        <v>43376</v>
      </c>
      <c r="G26" s="364" t="s">
        <v>132</v>
      </c>
      <c r="H26" s="364" t="s">
        <v>128</v>
      </c>
      <c r="I26" s="364"/>
      <c r="J26" s="364"/>
      <c r="K26" s="364" t="s">
        <v>93</v>
      </c>
      <c r="L26" s="356"/>
      <c r="M26" s="356"/>
      <c r="N26" s="356"/>
      <c r="O26" s="356"/>
      <c r="P26" s="356"/>
      <c r="Q26" s="356"/>
      <c r="R26" s="356"/>
      <c r="S26" s="356"/>
      <c r="T26" s="356"/>
      <c r="U26" s="356"/>
      <c r="V26" s="356"/>
      <c r="W26" s="356"/>
      <c r="X26" s="356"/>
      <c r="Y26" s="356"/>
      <c r="Z26" s="356"/>
      <c r="AA26" s="356"/>
      <c r="AB26" s="356"/>
      <c r="AC26" s="356"/>
      <c r="AD26" s="356"/>
      <c r="AE26" s="356"/>
      <c r="AF26" s="356"/>
      <c r="AG26" s="356"/>
      <c r="AH26" s="356"/>
      <c r="AI26" s="356"/>
      <c r="AJ26" s="356"/>
      <c r="AK26" s="356"/>
      <c r="AL26" s="356"/>
      <c r="AM26" s="356"/>
      <c r="AN26" s="356"/>
      <c r="AO26" s="356"/>
      <c r="AP26" s="356"/>
      <c r="AQ26" s="356"/>
      <c r="AR26" s="356"/>
      <c r="AS26" s="356"/>
      <c r="AT26" s="356"/>
      <c r="AU26" s="356"/>
      <c r="AV26" s="356"/>
      <c r="AW26" s="356"/>
      <c r="AX26" s="356"/>
      <c r="AY26" s="356"/>
      <c r="AZ26" s="356"/>
      <c r="BA26" s="356"/>
      <c r="BB26" s="356"/>
      <c r="BC26" s="356"/>
      <c r="BD26" s="356"/>
      <c r="BE26" s="356"/>
      <c r="BF26" s="356"/>
      <c r="BG26" s="356"/>
      <c r="BH26" s="356"/>
      <c r="BI26" s="356"/>
      <c r="BJ26" s="356"/>
      <c r="BK26" s="356"/>
      <c r="BL26" s="356"/>
      <c r="BM26" s="356"/>
      <c r="BN26" s="356"/>
      <c r="BO26" s="356"/>
      <c r="BP26" s="356"/>
      <c r="BQ26" s="356"/>
      <c r="BR26" s="356"/>
      <c r="BS26" s="356"/>
      <c r="BT26" s="356"/>
      <c r="BU26" s="356"/>
      <c r="BV26" s="356"/>
      <c r="BW26" s="356"/>
      <c r="BX26" s="356"/>
      <c r="BY26" s="356"/>
      <c r="BZ26" s="356"/>
      <c r="CA26" s="356"/>
      <c r="CB26" s="356"/>
      <c r="CC26" s="356"/>
      <c r="CD26" s="356"/>
      <c r="CE26" s="356"/>
      <c r="CF26" s="356"/>
      <c r="CG26" s="356"/>
      <c r="CH26" s="356"/>
      <c r="CI26" s="356"/>
      <c r="CJ26" s="356"/>
      <c r="CK26" s="356"/>
      <c r="CL26" s="356"/>
      <c r="CM26" s="356"/>
      <c r="CN26" s="356"/>
      <c r="CO26" s="356"/>
      <c r="CP26" s="356"/>
      <c r="CQ26" s="356"/>
      <c r="CR26" s="356"/>
      <c r="CS26" s="356"/>
      <c r="CT26" s="356"/>
      <c r="CU26" s="356"/>
      <c r="CV26" s="356"/>
      <c r="CW26" s="356"/>
      <c r="CX26" s="356"/>
      <c r="CY26" s="356"/>
      <c r="CZ26" s="356"/>
      <c r="DA26" s="356"/>
      <c r="DB26" s="356"/>
      <c r="DC26" s="356"/>
      <c r="DD26" s="356"/>
      <c r="DE26" s="356"/>
      <c r="DF26" s="356"/>
      <c r="DG26" s="356"/>
      <c r="DH26" s="356"/>
      <c r="DI26" s="356"/>
      <c r="DJ26" s="356"/>
      <c r="DK26" s="356"/>
      <c r="DL26" s="356"/>
      <c r="DM26" s="356"/>
      <c r="DN26" s="356"/>
      <c r="DO26" s="356"/>
      <c r="DP26" s="356"/>
      <c r="DQ26" s="356"/>
      <c r="DR26" s="356"/>
      <c r="DS26" s="356"/>
      <c r="DT26" s="356"/>
      <c r="DU26" s="356"/>
      <c r="DV26" s="356"/>
      <c r="DW26" s="356"/>
      <c r="DX26" s="356"/>
      <c r="DY26" s="356"/>
      <c r="DZ26" s="356"/>
      <c r="EA26" s="356"/>
      <c r="EB26" s="356"/>
      <c r="EC26" s="356"/>
      <c r="ED26" s="356"/>
      <c r="EE26" s="356"/>
      <c r="EF26" s="356"/>
      <c r="EG26" s="356"/>
      <c r="EH26" s="356"/>
      <c r="EI26" s="356"/>
      <c r="EJ26" s="356"/>
      <c r="EK26" s="356"/>
      <c r="EL26" s="356"/>
      <c r="EM26" s="356"/>
      <c r="EN26" s="356"/>
      <c r="EO26" s="356"/>
      <c r="EP26" s="356"/>
      <c r="EQ26" s="356"/>
      <c r="ER26" s="356"/>
      <c r="ES26" s="356"/>
      <c r="ET26" s="356"/>
      <c r="EU26" s="356"/>
      <c r="EV26" s="356"/>
      <c r="EW26" s="356"/>
      <c r="EX26" s="356"/>
      <c r="EY26" s="356"/>
      <c r="EZ26" s="356"/>
      <c r="FA26" s="356"/>
      <c r="FB26" s="356"/>
      <c r="FC26" s="356"/>
      <c r="FD26" s="356"/>
      <c r="FE26" s="356"/>
      <c r="FF26" s="356"/>
      <c r="FG26" s="356"/>
      <c r="FH26" s="356"/>
      <c r="FI26" s="356"/>
      <c r="FJ26" s="356"/>
      <c r="FK26" s="356"/>
      <c r="FL26" s="356"/>
      <c r="FM26" s="356"/>
      <c r="FN26" s="356"/>
      <c r="FO26" s="356"/>
      <c r="FP26" s="356"/>
      <c r="FQ26" s="356"/>
      <c r="FR26" s="356"/>
      <c r="FS26" s="356"/>
      <c r="FT26" s="356"/>
      <c r="FU26" s="356"/>
      <c r="FV26" s="356"/>
      <c r="FW26" s="356"/>
      <c r="FX26" s="356"/>
      <c r="FY26" s="356"/>
      <c r="FZ26" s="356"/>
      <c r="GA26" s="356"/>
      <c r="GB26" s="356"/>
      <c r="GC26" s="356"/>
      <c r="GD26" s="356"/>
      <c r="GE26" s="356"/>
      <c r="GF26" s="356"/>
      <c r="GG26" s="356"/>
      <c r="GH26" s="356"/>
      <c r="GI26" s="356"/>
      <c r="GJ26" s="356"/>
      <c r="GK26" s="356"/>
      <c r="GL26" s="356"/>
      <c r="GM26" s="356"/>
      <c r="GN26" s="356"/>
      <c r="GO26" s="356"/>
      <c r="GP26" s="356"/>
      <c r="GQ26" s="356"/>
      <c r="GR26" s="356"/>
      <c r="GS26" s="356"/>
      <c r="GT26" s="356"/>
      <c r="GU26" s="356"/>
      <c r="GV26" s="356"/>
      <c r="GW26" s="356"/>
      <c r="GX26" s="356"/>
      <c r="GY26" s="356"/>
      <c r="GZ26" s="356"/>
      <c r="HA26" s="356"/>
      <c r="HB26" s="356"/>
      <c r="HC26" s="356"/>
      <c r="HD26" s="356"/>
      <c r="HE26" s="356"/>
      <c r="HF26" s="356"/>
      <c r="HG26" s="356"/>
      <c r="HH26" s="356"/>
      <c r="HI26" s="356"/>
      <c r="HJ26" s="356"/>
      <c r="HK26" s="356"/>
      <c r="HL26" s="356"/>
      <c r="HM26" s="356"/>
      <c r="HN26" s="356"/>
      <c r="HO26" s="356"/>
      <c r="HP26" s="356"/>
      <c r="HQ26" s="356"/>
      <c r="HR26" s="356"/>
      <c r="HS26" s="356"/>
      <c r="HT26" s="356"/>
      <c r="HU26" s="356"/>
      <c r="HV26" s="356"/>
      <c r="HW26" s="356"/>
      <c r="HX26" s="356"/>
      <c r="HY26" s="356"/>
      <c r="HZ26" s="356"/>
      <c r="IA26" s="356"/>
      <c r="IB26" s="356"/>
      <c r="IC26" s="356"/>
      <c r="ID26" s="356"/>
      <c r="IE26" s="356"/>
      <c r="IF26" s="356"/>
      <c r="IG26" s="356"/>
      <c r="IH26" s="356"/>
      <c r="II26" s="356"/>
      <c r="IJ26" s="356"/>
      <c r="IK26" s="356"/>
      <c r="IL26" s="356"/>
      <c r="IM26" s="356"/>
      <c r="IN26" s="356"/>
      <c r="IO26" s="356"/>
      <c r="IP26" s="356"/>
      <c r="IQ26" s="356"/>
      <c r="IR26" s="356"/>
      <c r="IS26" s="356"/>
      <c r="IT26" s="356"/>
      <c r="IU26" s="356"/>
      <c r="IV26" s="356"/>
    </row>
    <row r="27" s="354" customFormat="1" customHeight="1" spans="1:256">
      <c r="A27" s="363">
        <v>43404</v>
      </c>
      <c r="B27" s="363">
        <v>43423</v>
      </c>
      <c r="C27" s="364">
        <v>212</v>
      </c>
      <c r="D27" s="364" t="s">
        <v>133</v>
      </c>
      <c r="E27" s="364"/>
      <c r="F27" s="363">
        <v>43119</v>
      </c>
      <c r="G27" s="364" t="s">
        <v>103</v>
      </c>
      <c r="H27" s="364" t="s">
        <v>117</v>
      </c>
      <c r="I27" s="364"/>
      <c r="J27" s="364"/>
      <c r="K27" s="364"/>
      <c r="L27" s="356"/>
      <c r="M27" s="356"/>
      <c r="N27" s="356"/>
      <c r="O27" s="356"/>
      <c r="P27" s="356"/>
      <c r="Q27" s="356"/>
      <c r="R27" s="356"/>
      <c r="S27" s="356"/>
      <c r="T27" s="356"/>
      <c r="U27" s="356"/>
      <c r="V27" s="356"/>
      <c r="W27" s="356"/>
      <c r="X27" s="356"/>
      <c r="Y27" s="356"/>
      <c r="Z27" s="356"/>
      <c r="AA27" s="356"/>
      <c r="AB27" s="356"/>
      <c r="AC27" s="356"/>
      <c r="AD27" s="356"/>
      <c r="AE27" s="356"/>
      <c r="AF27" s="356"/>
      <c r="AG27" s="356"/>
      <c r="AH27" s="356"/>
      <c r="AI27" s="356"/>
      <c r="AJ27" s="356"/>
      <c r="AK27" s="356"/>
      <c r="AL27" s="356"/>
      <c r="AM27" s="356"/>
      <c r="AN27" s="356"/>
      <c r="AO27" s="356"/>
      <c r="AP27" s="356"/>
      <c r="AQ27" s="356"/>
      <c r="AR27" s="356"/>
      <c r="AS27" s="356"/>
      <c r="AT27" s="356"/>
      <c r="AU27" s="356"/>
      <c r="AV27" s="356"/>
      <c r="AW27" s="356"/>
      <c r="AX27" s="356"/>
      <c r="AY27" s="356"/>
      <c r="AZ27" s="356"/>
      <c r="BA27" s="356"/>
      <c r="BB27" s="356"/>
      <c r="BC27" s="356"/>
      <c r="BD27" s="356"/>
      <c r="BE27" s="356"/>
      <c r="BF27" s="356"/>
      <c r="BG27" s="356"/>
      <c r="BH27" s="356"/>
      <c r="BI27" s="356"/>
      <c r="BJ27" s="356"/>
      <c r="BK27" s="356"/>
      <c r="BL27" s="356"/>
      <c r="BM27" s="356"/>
      <c r="BN27" s="356"/>
      <c r="BO27" s="356"/>
      <c r="BP27" s="356"/>
      <c r="BQ27" s="356"/>
      <c r="BR27" s="356"/>
      <c r="BS27" s="356"/>
      <c r="BT27" s="356"/>
      <c r="BU27" s="356"/>
      <c r="BV27" s="356"/>
      <c r="BW27" s="356"/>
      <c r="BX27" s="356"/>
      <c r="BY27" s="356"/>
      <c r="BZ27" s="356"/>
      <c r="CA27" s="356"/>
      <c r="CB27" s="356"/>
      <c r="CC27" s="356"/>
      <c r="CD27" s="356"/>
      <c r="CE27" s="356"/>
      <c r="CF27" s="356"/>
      <c r="CG27" s="356"/>
      <c r="CH27" s="356"/>
      <c r="CI27" s="356"/>
      <c r="CJ27" s="356"/>
      <c r="CK27" s="356"/>
      <c r="CL27" s="356"/>
      <c r="CM27" s="356"/>
      <c r="CN27" s="356"/>
      <c r="CO27" s="356"/>
      <c r="CP27" s="356"/>
      <c r="CQ27" s="356"/>
      <c r="CR27" s="356"/>
      <c r="CS27" s="356"/>
      <c r="CT27" s="356"/>
      <c r="CU27" s="356"/>
      <c r="CV27" s="356"/>
      <c r="CW27" s="356"/>
      <c r="CX27" s="356"/>
      <c r="CY27" s="356"/>
      <c r="CZ27" s="356"/>
      <c r="DA27" s="356"/>
      <c r="DB27" s="356"/>
      <c r="DC27" s="356"/>
      <c r="DD27" s="356"/>
      <c r="DE27" s="356"/>
      <c r="DF27" s="356"/>
      <c r="DG27" s="356"/>
      <c r="DH27" s="356"/>
      <c r="DI27" s="356"/>
      <c r="DJ27" s="356"/>
      <c r="DK27" s="356"/>
      <c r="DL27" s="356"/>
      <c r="DM27" s="356"/>
      <c r="DN27" s="356"/>
      <c r="DO27" s="356"/>
      <c r="DP27" s="356"/>
      <c r="DQ27" s="356"/>
      <c r="DR27" s="356"/>
      <c r="DS27" s="356"/>
      <c r="DT27" s="356"/>
      <c r="DU27" s="356"/>
      <c r="DV27" s="356"/>
      <c r="DW27" s="356"/>
      <c r="DX27" s="356"/>
      <c r="DY27" s="356"/>
      <c r="DZ27" s="356"/>
      <c r="EA27" s="356"/>
      <c r="EB27" s="356"/>
      <c r="EC27" s="356"/>
      <c r="ED27" s="356"/>
      <c r="EE27" s="356"/>
      <c r="EF27" s="356"/>
      <c r="EG27" s="356"/>
      <c r="EH27" s="356"/>
      <c r="EI27" s="356"/>
      <c r="EJ27" s="356"/>
      <c r="EK27" s="356"/>
      <c r="EL27" s="356"/>
      <c r="EM27" s="356"/>
      <c r="EN27" s="356"/>
      <c r="EO27" s="356"/>
      <c r="EP27" s="356"/>
      <c r="EQ27" s="356"/>
      <c r="ER27" s="356"/>
      <c r="ES27" s="356"/>
      <c r="ET27" s="356"/>
      <c r="EU27" s="356"/>
      <c r="EV27" s="356"/>
      <c r="EW27" s="356"/>
      <c r="EX27" s="356"/>
      <c r="EY27" s="356"/>
      <c r="EZ27" s="356"/>
      <c r="FA27" s="356"/>
      <c r="FB27" s="356"/>
      <c r="FC27" s="356"/>
      <c r="FD27" s="356"/>
      <c r="FE27" s="356"/>
      <c r="FF27" s="356"/>
      <c r="FG27" s="356"/>
      <c r="FH27" s="356"/>
      <c r="FI27" s="356"/>
      <c r="FJ27" s="356"/>
      <c r="FK27" s="356"/>
      <c r="FL27" s="356"/>
      <c r="FM27" s="356"/>
      <c r="FN27" s="356"/>
      <c r="FO27" s="356"/>
      <c r="FP27" s="356"/>
      <c r="FQ27" s="356"/>
      <c r="FR27" s="356"/>
      <c r="FS27" s="356"/>
      <c r="FT27" s="356"/>
      <c r="FU27" s="356"/>
      <c r="FV27" s="356"/>
      <c r="FW27" s="356"/>
      <c r="FX27" s="356"/>
      <c r="FY27" s="356"/>
      <c r="FZ27" s="356"/>
      <c r="GA27" s="356"/>
      <c r="GB27" s="356"/>
      <c r="GC27" s="356"/>
      <c r="GD27" s="356"/>
      <c r="GE27" s="356"/>
      <c r="GF27" s="356"/>
      <c r="GG27" s="356"/>
      <c r="GH27" s="356"/>
      <c r="GI27" s="356"/>
      <c r="GJ27" s="356"/>
      <c r="GK27" s="356"/>
      <c r="GL27" s="356"/>
      <c r="GM27" s="356"/>
      <c r="GN27" s="356"/>
      <c r="GO27" s="356"/>
      <c r="GP27" s="356"/>
      <c r="GQ27" s="356"/>
      <c r="GR27" s="356"/>
      <c r="GS27" s="356"/>
      <c r="GT27" s="356"/>
      <c r="GU27" s="356"/>
      <c r="GV27" s="356"/>
      <c r="GW27" s="356"/>
      <c r="GX27" s="356"/>
      <c r="GY27" s="356"/>
      <c r="GZ27" s="356"/>
      <c r="HA27" s="356"/>
      <c r="HB27" s="356"/>
      <c r="HC27" s="356"/>
      <c r="HD27" s="356"/>
      <c r="HE27" s="356"/>
      <c r="HF27" s="356"/>
      <c r="HG27" s="356"/>
      <c r="HH27" s="356"/>
      <c r="HI27" s="356"/>
      <c r="HJ27" s="356"/>
      <c r="HK27" s="356"/>
      <c r="HL27" s="356"/>
      <c r="HM27" s="356"/>
      <c r="HN27" s="356"/>
      <c r="HO27" s="356"/>
      <c r="HP27" s="356"/>
      <c r="HQ27" s="356"/>
      <c r="HR27" s="356"/>
      <c r="HS27" s="356"/>
      <c r="HT27" s="356"/>
      <c r="HU27" s="356"/>
      <c r="HV27" s="356"/>
      <c r="HW27" s="356"/>
      <c r="HX27" s="356"/>
      <c r="HY27" s="356"/>
      <c r="HZ27" s="356"/>
      <c r="IA27" s="356"/>
      <c r="IB27" s="356"/>
      <c r="IC27" s="356"/>
      <c r="ID27" s="356"/>
      <c r="IE27" s="356"/>
      <c r="IF27" s="356"/>
      <c r="IG27" s="356"/>
      <c r="IH27" s="356"/>
      <c r="II27" s="356"/>
      <c r="IJ27" s="356"/>
      <c r="IK27" s="356"/>
      <c r="IL27" s="356"/>
      <c r="IM27" s="356"/>
      <c r="IN27" s="356"/>
      <c r="IO27" s="356"/>
      <c r="IP27" s="356"/>
      <c r="IQ27" s="356"/>
      <c r="IR27" s="356"/>
      <c r="IS27" s="356"/>
      <c r="IT27" s="356"/>
      <c r="IU27" s="356"/>
      <c r="IV27" s="356"/>
    </row>
    <row r="28" s="354" customFormat="1" customHeight="1" spans="1:256">
      <c r="A28" s="363">
        <v>43372</v>
      </c>
      <c r="B28" s="363">
        <v>43424</v>
      </c>
      <c r="C28" s="364">
        <v>215</v>
      </c>
      <c r="D28" s="373" t="s">
        <v>134</v>
      </c>
      <c r="E28" s="364"/>
      <c r="F28" s="363">
        <v>43393</v>
      </c>
      <c r="G28" s="364" t="s">
        <v>120</v>
      </c>
      <c r="H28" s="364" t="s">
        <v>121</v>
      </c>
      <c r="I28" s="364"/>
      <c r="J28" s="364"/>
      <c r="K28" s="364"/>
      <c r="L28" s="356"/>
      <c r="M28" s="356"/>
      <c r="N28" s="356"/>
      <c r="O28" s="356"/>
      <c r="P28" s="356"/>
      <c r="Q28" s="356"/>
      <c r="R28" s="356"/>
      <c r="S28" s="356"/>
      <c r="T28" s="356"/>
      <c r="U28" s="356"/>
      <c r="V28" s="356"/>
      <c r="W28" s="356"/>
      <c r="X28" s="356"/>
      <c r="Y28" s="356"/>
      <c r="Z28" s="356"/>
      <c r="AA28" s="356"/>
      <c r="AB28" s="356"/>
      <c r="AC28" s="356"/>
      <c r="AD28" s="356"/>
      <c r="AE28" s="356"/>
      <c r="AF28" s="356"/>
      <c r="AG28" s="356"/>
      <c r="AH28" s="356"/>
      <c r="AI28" s="356"/>
      <c r="AJ28" s="356"/>
      <c r="AK28" s="356"/>
      <c r="AL28" s="356"/>
      <c r="AM28" s="356"/>
      <c r="AN28" s="356"/>
      <c r="AO28" s="356"/>
      <c r="AP28" s="356"/>
      <c r="AQ28" s="356"/>
      <c r="AR28" s="356"/>
      <c r="AS28" s="356"/>
      <c r="AT28" s="356"/>
      <c r="AU28" s="356"/>
      <c r="AV28" s="356"/>
      <c r="AW28" s="356"/>
      <c r="AX28" s="356"/>
      <c r="AY28" s="356"/>
      <c r="AZ28" s="356"/>
      <c r="BA28" s="356"/>
      <c r="BB28" s="356"/>
      <c r="BC28" s="356"/>
      <c r="BD28" s="356"/>
      <c r="BE28" s="356"/>
      <c r="BF28" s="356"/>
      <c r="BG28" s="356"/>
      <c r="BH28" s="356"/>
      <c r="BI28" s="356"/>
      <c r="BJ28" s="356"/>
      <c r="BK28" s="356"/>
      <c r="BL28" s="356"/>
      <c r="BM28" s="356"/>
      <c r="BN28" s="356"/>
      <c r="BO28" s="356"/>
      <c r="BP28" s="356"/>
      <c r="BQ28" s="356"/>
      <c r="BR28" s="356"/>
      <c r="BS28" s="356"/>
      <c r="BT28" s="356"/>
      <c r="BU28" s="356"/>
      <c r="BV28" s="356"/>
      <c r="BW28" s="356"/>
      <c r="BX28" s="356"/>
      <c r="BY28" s="356"/>
      <c r="BZ28" s="356"/>
      <c r="CA28" s="356"/>
      <c r="CB28" s="356"/>
      <c r="CC28" s="356"/>
      <c r="CD28" s="356"/>
      <c r="CE28" s="356"/>
      <c r="CF28" s="356"/>
      <c r="CG28" s="356"/>
      <c r="CH28" s="356"/>
      <c r="CI28" s="356"/>
      <c r="CJ28" s="356"/>
      <c r="CK28" s="356"/>
      <c r="CL28" s="356"/>
      <c r="CM28" s="356"/>
      <c r="CN28" s="356"/>
      <c r="CO28" s="356"/>
      <c r="CP28" s="356"/>
      <c r="CQ28" s="356"/>
      <c r="CR28" s="356"/>
      <c r="CS28" s="356"/>
      <c r="CT28" s="356"/>
      <c r="CU28" s="356"/>
      <c r="CV28" s="356"/>
      <c r="CW28" s="356"/>
      <c r="CX28" s="356"/>
      <c r="CY28" s="356"/>
      <c r="CZ28" s="356"/>
      <c r="DA28" s="356"/>
      <c r="DB28" s="356"/>
      <c r="DC28" s="356"/>
      <c r="DD28" s="356"/>
      <c r="DE28" s="356"/>
      <c r="DF28" s="356"/>
      <c r="DG28" s="356"/>
      <c r="DH28" s="356"/>
      <c r="DI28" s="356"/>
      <c r="DJ28" s="356"/>
      <c r="DK28" s="356"/>
      <c r="DL28" s="356"/>
      <c r="DM28" s="356"/>
      <c r="DN28" s="356"/>
      <c r="DO28" s="356"/>
      <c r="DP28" s="356"/>
      <c r="DQ28" s="356"/>
      <c r="DR28" s="356"/>
      <c r="DS28" s="356"/>
      <c r="DT28" s="356"/>
      <c r="DU28" s="356"/>
      <c r="DV28" s="356"/>
      <c r="DW28" s="356"/>
      <c r="DX28" s="356"/>
      <c r="DY28" s="356"/>
      <c r="DZ28" s="356"/>
      <c r="EA28" s="356"/>
      <c r="EB28" s="356"/>
      <c r="EC28" s="356"/>
      <c r="ED28" s="356"/>
      <c r="EE28" s="356"/>
      <c r="EF28" s="356"/>
      <c r="EG28" s="356"/>
      <c r="EH28" s="356"/>
      <c r="EI28" s="356"/>
      <c r="EJ28" s="356"/>
      <c r="EK28" s="356"/>
      <c r="EL28" s="356"/>
      <c r="EM28" s="356"/>
      <c r="EN28" s="356"/>
      <c r="EO28" s="356"/>
      <c r="EP28" s="356"/>
      <c r="EQ28" s="356"/>
      <c r="ER28" s="356"/>
      <c r="ES28" s="356"/>
      <c r="ET28" s="356"/>
      <c r="EU28" s="356"/>
      <c r="EV28" s="356"/>
      <c r="EW28" s="356"/>
      <c r="EX28" s="356"/>
      <c r="EY28" s="356"/>
      <c r="EZ28" s="356"/>
      <c r="FA28" s="356"/>
      <c r="FB28" s="356"/>
      <c r="FC28" s="356"/>
      <c r="FD28" s="356"/>
      <c r="FE28" s="356"/>
      <c r="FF28" s="356"/>
      <c r="FG28" s="356"/>
      <c r="FH28" s="356"/>
      <c r="FI28" s="356"/>
      <c r="FJ28" s="356"/>
      <c r="FK28" s="356"/>
      <c r="FL28" s="356"/>
      <c r="FM28" s="356"/>
      <c r="FN28" s="356"/>
      <c r="FO28" s="356"/>
      <c r="FP28" s="356"/>
      <c r="FQ28" s="356"/>
      <c r="FR28" s="356"/>
      <c r="FS28" s="356"/>
      <c r="FT28" s="356"/>
      <c r="FU28" s="356"/>
      <c r="FV28" s="356"/>
      <c r="FW28" s="356"/>
      <c r="FX28" s="356"/>
      <c r="FY28" s="356"/>
      <c r="FZ28" s="356"/>
      <c r="GA28" s="356"/>
      <c r="GB28" s="356"/>
      <c r="GC28" s="356"/>
      <c r="GD28" s="356"/>
      <c r="GE28" s="356"/>
      <c r="GF28" s="356"/>
      <c r="GG28" s="356"/>
      <c r="GH28" s="356"/>
      <c r="GI28" s="356"/>
      <c r="GJ28" s="356"/>
      <c r="GK28" s="356"/>
      <c r="GL28" s="356"/>
      <c r="GM28" s="356"/>
      <c r="GN28" s="356"/>
      <c r="GO28" s="356"/>
      <c r="GP28" s="356"/>
      <c r="GQ28" s="356"/>
      <c r="GR28" s="356"/>
      <c r="GS28" s="356"/>
      <c r="GT28" s="356"/>
      <c r="GU28" s="356"/>
      <c r="GV28" s="356"/>
      <c r="GW28" s="356"/>
      <c r="GX28" s="356"/>
      <c r="GY28" s="356"/>
      <c r="GZ28" s="356"/>
      <c r="HA28" s="356"/>
      <c r="HB28" s="356"/>
      <c r="HC28" s="356"/>
      <c r="HD28" s="356"/>
      <c r="HE28" s="356"/>
      <c r="HF28" s="356"/>
      <c r="HG28" s="356"/>
      <c r="HH28" s="356"/>
      <c r="HI28" s="356"/>
      <c r="HJ28" s="356"/>
      <c r="HK28" s="356"/>
      <c r="HL28" s="356"/>
      <c r="HM28" s="356"/>
      <c r="HN28" s="356"/>
      <c r="HO28" s="356"/>
      <c r="HP28" s="356"/>
      <c r="HQ28" s="356"/>
      <c r="HR28" s="356"/>
      <c r="HS28" s="356"/>
      <c r="HT28" s="356"/>
      <c r="HU28" s="356"/>
      <c r="HV28" s="356"/>
      <c r="HW28" s="356"/>
      <c r="HX28" s="356"/>
      <c r="HY28" s="356"/>
      <c r="HZ28" s="356"/>
      <c r="IA28" s="356"/>
      <c r="IB28" s="356"/>
      <c r="IC28" s="356"/>
      <c r="ID28" s="356"/>
      <c r="IE28" s="356"/>
      <c r="IF28" s="356"/>
      <c r="IG28" s="356"/>
      <c r="IH28" s="356"/>
      <c r="II28" s="356"/>
      <c r="IJ28" s="356"/>
      <c r="IK28" s="356"/>
      <c r="IL28" s="356"/>
      <c r="IM28" s="356"/>
      <c r="IN28" s="356"/>
      <c r="IO28" s="356"/>
      <c r="IP28" s="356"/>
      <c r="IQ28" s="356"/>
      <c r="IR28" s="356"/>
      <c r="IS28" s="356"/>
      <c r="IT28" s="356"/>
      <c r="IU28" s="356"/>
      <c r="IV28" s="356"/>
    </row>
    <row r="29" s="354" customFormat="1" customHeight="1" spans="1:256">
      <c r="A29" s="366">
        <v>43385</v>
      </c>
      <c r="B29" s="366">
        <v>43425</v>
      </c>
      <c r="C29" s="356">
        <v>104</v>
      </c>
      <c r="D29" s="364" t="s">
        <v>135</v>
      </c>
      <c r="E29" s="369"/>
      <c r="F29" s="370"/>
      <c r="G29" s="369" t="s">
        <v>123</v>
      </c>
      <c r="H29" s="369"/>
      <c r="I29" s="369"/>
      <c r="J29" s="367"/>
      <c r="K29" s="356"/>
      <c r="L29" s="356"/>
      <c r="M29" s="356"/>
      <c r="N29" s="356"/>
      <c r="O29" s="356"/>
      <c r="P29" s="356"/>
      <c r="Q29" s="356"/>
      <c r="R29" s="356"/>
      <c r="S29" s="356"/>
      <c r="T29" s="356"/>
      <c r="U29" s="356"/>
      <c r="V29" s="356"/>
      <c r="W29" s="356"/>
      <c r="X29" s="356"/>
      <c r="Y29" s="356"/>
      <c r="Z29" s="356"/>
      <c r="AA29" s="356"/>
      <c r="AB29" s="356"/>
      <c r="AC29" s="356"/>
      <c r="AD29" s="356"/>
      <c r="AE29" s="356"/>
      <c r="AF29" s="356"/>
      <c r="AG29" s="356"/>
      <c r="AH29" s="356"/>
      <c r="AI29" s="356"/>
      <c r="AJ29" s="356"/>
      <c r="AK29" s="356"/>
      <c r="AL29" s="356"/>
      <c r="AM29" s="356"/>
      <c r="AN29" s="356"/>
      <c r="AO29" s="356"/>
      <c r="AP29" s="356"/>
      <c r="AQ29" s="356"/>
      <c r="AR29" s="356"/>
      <c r="AS29" s="356"/>
      <c r="AT29" s="356"/>
      <c r="AU29" s="356"/>
      <c r="AV29" s="356"/>
      <c r="AW29" s="356"/>
      <c r="AX29" s="356"/>
      <c r="AY29" s="356"/>
      <c r="AZ29" s="356"/>
      <c r="BA29" s="356"/>
      <c r="BB29" s="356"/>
      <c r="BC29" s="356"/>
      <c r="BD29" s="356"/>
      <c r="BE29" s="356"/>
      <c r="BF29" s="356"/>
      <c r="BG29" s="356"/>
      <c r="BH29" s="356"/>
      <c r="BI29" s="356"/>
      <c r="BJ29" s="356"/>
      <c r="BK29" s="356"/>
      <c r="BL29" s="356"/>
      <c r="BM29" s="356"/>
      <c r="BN29" s="356"/>
      <c r="BO29" s="356"/>
      <c r="BP29" s="356"/>
      <c r="BQ29" s="356"/>
      <c r="BR29" s="356"/>
      <c r="BS29" s="356"/>
      <c r="BT29" s="356"/>
      <c r="BU29" s="356"/>
      <c r="BV29" s="356"/>
      <c r="BW29" s="356"/>
      <c r="BX29" s="356"/>
      <c r="BY29" s="356"/>
      <c r="BZ29" s="356"/>
      <c r="CA29" s="356"/>
      <c r="CB29" s="356"/>
      <c r="CC29" s="356"/>
      <c r="CD29" s="356"/>
      <c r="CE29" s="356"/>
      <c r="CF29" s="356"/>
      <c r="CG29" s="356"/>
      <c r="CH29" s="356"/>
      <c r="CI29" s="356"/>
      <c r="CJ29" s="356"/>
      <c r="CK29" s="356"/>
      <c r="CL29" s="356"/>
      <c r="CM29" s="356"/>
      <c r="CN29" s="356"/>
      <c r="CO29" s="356"/>
      <c r="CP29" s="356"/>
      <c r="CQ29" s="356"/>
      <c r="CR29" s="356"/>
      <c r="CS29" s="356"/>
      <c r="CT29" s="356"/>
      <c r="CU29" s="356"/>
      <c r="CV29" s="356"/>
      <c r="CW29" s="356"/>
      <c r="CX29" s="356"/>
      <c r="CY29" s="356"/>
      <c r="CZ29" s="356"/>
      <c r="DA29" s="356"/>
      <c r="DB29" s="356"/>
      <c r="DC29" s="356"/>
      <c r="DD29" s="356"/>
      <c r="DE29" s="356"/>
      <c r="DF29" s="356"/>
      <c r="DG29" s="356"/>
      <c r="DH29" s="356"/>
      <c r="DI29" s="356"/>
      <c r="DJ29" s="356"/>
      <c r="DK29" s="356"/>
      <c r="DL29" s="356"/>
      <c r="DM29" s="356"/>
      <c r="DN29" s="356"/>
      <c r="DO29" s="356"/>
      <c r="DP29" s="356"/>
      <c r="DQ29" s="356"/>
      <c r="DR29" s="356"/>
      <c r="DS29" s="356"/>
      <c r="DT29" s="356"/>
      <c r="DU29" s="356"/>
      <c r="DV29" s="356"/>
      <c r="DW29" s="356"/>
      <c r="DX29" s="356"/>
      <c r="DY29" s="356"/>
      <c r="DZ29" s="356"/>
      <c r="EA29" s="356"/>
      <c r="EB29" s="356"/>
      <c r="EC29" s="356"/>
      <c r="ED29" s="356"/>
      <c r="EE29" s="356"/>
      <c r="EF29" s="356"/>
      <c r="EG29" s="356"/>
      <c r="EH29" s="356"/>
      <c r="EI29" s="356"/>
      <c r="EJ29" s="356"/>
      <c r="EK29" s="356"/>
      <c r="EL29" s="356"/>
      <c r="EM29" s="356"/>
      <c r="EN29" s="356"/>
      <c r="EO29" s="356"/>
      <c r="EP29" s="356"/>
      <c r="EQ29" s="356"/>
      <c r="ER29" s="356"/>
      <c r="ES29" s="356"/>
      <c r="ET29" s="356"/>
      <c r="EU29" s="356"/>
      <c r="EV29" s="356"/>
      <c r="EW29" s="356"/>
      <c r="EX29" s="356"/>
      <c r="EY29" s="356"/>
      <c r="EZ29" s="356"/>
      <c r="FA29" s="356"/>
      <c r="FB29" s="356"/>
      <c r="FC29" s="356"/>
      <c r="FD29" s="356"/>
      <c r="FE29" s="356"/>
      <c r="FF29" s="356"/>
      <c r="FG29" s="356"/>
      <c r="FH29" s="356"/>
      <c r="FI29" s="356"/>
      <c r="FJ29" s="356"/>
      <c r="FK29" s="356"/>
      <c r="FL29" s="356"/>
      <c r="FM29" s="356"/>
      <c r="FN29" s="356"/>
      <c r="FO29" s="356"/>
      <c r="FP29" s="356"/>
      <c r="FQ29" s="356"/>
      <c r="FR29" s="356"/>
      <c r="FS29" s="356"/>
      <c r="FT29" s="356"/>
      <c r="FU29" s="356"/>
      <c r="FV29" s="356"/>
      <c r="FW29" s="356"/>
      <c r="FX29" s="356"/>
      <c r="FY29" s="356"/>
      <c r="FZ29" s="356"/>
      <c r="GA29" s="356"/>
      <c r="GB29" s="356"/>
      <c r="GC29" s="356"/>
      <c r="GD29" s="356"/>
      <c r="GE29" s="356"/>
      <c r="GF29" s="356"/>
      <c r="GG29" s="356"/>
      <c r="GH29" s="356"/>
      <c r="GI29" s="356"/>
      <c r="GJ29" s="356"/>
      <c r="GK29" s="356"/>
      <c r="GL29" s="356"/>
      <c r="GM29" s="356"/>
      <c r="GN29" s="356"/>
      <c r="GO29" s="356"/>
      <c r="GP29" s="356"/>
      <c r="GQ29" s="356"/>
      <c r="GR29" s="356"/>
      <c r="GS29" s="356"/>
      <c r="GT29" s="356"/>
      <c r="GU29" s="356"/>
      <c r="GV29" s="356"/>
      <c r="GW29" s="356"/>
      <c r="GX29" s="356"/>
      <c r="GY29" s="356"/>
      <c r="GZ29" s="356"/>
      <c r="HA29" s="356"/>
      <c r="HB29" s="356"/>
      <c r="HC29" s="356"/>
      <c r="HD29" s="356"/>
      <c r="HE29" s="356"/>
      <c r="HF29" s="356"/>
      <c r="HG29" s="356"/>
      <c r="HH29" s="356"/>
      <c r="HI29" s="356"/>
      <c r="HJ29" s="356"/>
      <c r="HK29" s="356"/>
      <c r="HL29" s="356"/>
      <c r="HM29" s="356"/>
      <c r="HN29" s="356"/>
      <c r="HO29" s="356"/>
      <c r="HP29" s="356"/>
      <c r="HQ29" s="356"/>
      <c r="HR29" s="356"/>
      <c r="HS29" s="356"/>
      <c r="HT29" s="356"/>
      <c r="HU29" s="356"/>
      <c r="HV29" s="356"/>
      <c r="HW29" s="356"/>
      <c r="HX29" s="356"/>
      <c r="HY29" s="356"/>
      <c r="HZ29" s="356"/>
      <c r="IA29" s="356"/>
      <c r="IB29" s="356"/>
      <c r="IC29" s="356"/>
      <c r="ID29" s="356"/>
      <c r="IE29" s="356"/>
      <c r="IF29" s="356"/>
      <c r="IG29" s="356"/>
      <c r="IH29" s="356"/>
      <c r="II29" s="356"/>
      <c r="IJ29" s="356"/>
      <c r="IK29" s="356"/>
      <c r="IL29" s="356"/>
      <c r="IM29" s="356"/>
      <c r="IN29" s="356"/>
      <c r="IO29" s="356"/>
      <c r="IP29" s="356"/>
      <c r="IQ29" s="356"/>
      <c r="IR29" s="356"/>
      <c r="IS29" s="356"/>
      <c r="IT29" s="356"/>
      <c r="IU29" s="356"/>
      <c r="IV29" s="356"/>
    </row>
    <row r="30" s="354" customFormat="1" customHeight="1" spans="1:256">
      <c r="A30" s="366">
        <v>43378</v>
      </c>
      <c r="B30" s="366">
        <v>43429</v>
      </c>
      <c r="C30" s="356">
        <v>198</v>
      </c>
      <c r="D30" s="356" t="s">
        <v>134</v>
      </c>
      <c r="E30" s="356"/>
      <c r="F30" s="366"/>
      <c r="G30" s="356" t="s">
        <v>120</v>
      </c>
      <c r="H30" s="356"/>
      <c r="I30" s="356"/>
      <c r="J30" s="356"/>
      <c r="K30" s="356"/>
      <c r="L30" s="356"/>
      <c r="M30" s="356"/>
      <c r="N30" s="356"/>
      <c r="O30" s="356"/>
      <c r="P30" s="356"/>
      <c r="Q30" s="356"/>
      <c r="R30" s="356"/>
      <c r="S30" s="356"/>
      <c r="T30" s="356"/>
      <c r="U30" s="356"/>
      <c r="V30" s="356"/>
      <c r="W30" s="356"/>
      <c r="X30" s="356"/>
      <c r="Y30" s="356"/>
      <c r="Z30" s="356"/>
      <c r="AA30" s="356"/>
      <c r="AB30" s="356"/>
      <c r="AC30" s="356"/>
      <c r="AD30" s="356"/>
      <c r="AE30" s="356"/>
      <c r="AF30" s="356"/>
      <c r="AG30" s="356"/>
      <c r="AH30" s="356"/>
      <c r="AI30" s="356"/>
      <c r="AJ30" s="356"/>
      <c r="AK30" s="356"/>
      <c r="AL30" s="356"/>
      <c r="AM30" s="356"/>
      <c r="AN30" s="356"/>
      <c r="AO30" s="356"/>
      <c r="AP30" s="356"/>
      <c r="AQ30" s="356"/>
      <c r="AR30" s="356"/>
      <c r="AS30" s="356"/>
      <c r="AT30" s="356"/>
      <c r="AU30" s="356"/>
      <c r="AV30" s="356"/>
      <c r="AW30" s="356"/>
      <c r="AX30" s="356"/>
      <c r="AY30" s="356"/>
      <c r="AZ30" s="356"/>
      <c r="BA30" s="356"/>
      <c r="BB30" s="356"/>
      <c r="BC30" s="356"/>
      <c r="BD30" s="356"/>
      <c r="BE30" s="356"/>
      <c r="BF30" s="356"/>
      <c r="BG30" s="356"/>
      <c r="BH30" s="356"/>
      <c r="BI30" s="356"/>
      <c r="BJ30" s="356"/>
      <c r="BK30" s="356"/>
      <c r="BL30" s="356"/>
      <c r="BM30" s="356"/>
      <c r="BN30" s="356"/>
      <c r="BO30" s="356"/>
      <c r="BP30" s="356"/>
      <c r="BQ30" s="356"/>
      <c r="BR30" s="356"/>
      <c r="BS30" s="356"/>
      <c r="BT30" s="356"/>
      <c r="BU30" s="356"/>
      <c r="BV30" s="356"/>
      <c r="BW30" s="356"/>
      <c r="BX30" s="356"/>
      <c r="BY30" s="356"/>
      <c r="BZ30" s="356"/>
      <c r="CA30" s="356"/>
      <c r="CB30" s="356"/>
      <c r="CC30" s="356"/>
      <c r="CD30" s="356"/>
      <c r="CE30" s="356"/>
      <c r="CF30" s="356"/>
      <c r="CG30" s="356"/>
      <c r="CH30" s="356"/>
      <c r="CI30" s="356"/>
      <c r="CJ30" s="356"/>
      <c r="CK30" s="356"/>
      <c r="CL30" s="356"/>
      <c r="CM30" s="356"/>
      <c r="CN30" s="356"/>
      <c r="CO30" s="356"/>
      <c r="CP30" s="356"/>
      <c r="CQ30" s="356"/>
      <c r="CR30" s="356"/>
      <c r="CS30" s="356"/>
      <c r="CT30" s="356"/>
      <c r="CU30" s="356"/>
      <c r="CV30" s="356"/>
      <c r="CW30" s="356"/>
      <c r="CX30" s="356"/>
      <c r="CY30" s="356"/>
      <c r="CZ30" s="356"/>
      <c r="DA30" s="356"/>
      <c r="DB30" s="356"/>
      <c r="DC30" s="356"/>
      <c r="DD30" s="356"/>
      <c r="DE30" s="356"/>
      <c r="DF30" s="356"/>
      <c r="DG30" s="356"/>
      <c r="DH30" s="356"/>
      <c r="DI30" s="356"/>
      <c r="DJ30" s="356"/>
      <c r="DK30" s="356"/>
      <c r="DL30" s="356"/>
      <c r="DM30" s="356"/>
      <c r="DN30" s="356"/>
      <c r="DO30" s="356"/>
      <c r="DP30" s="356"/>
      <c r="DQ30" s="356"/>
      <c r="DR30" s="356"/>
      <c r="DS30" s="356"/>
      <c r="DT30" s="356"/>
      <c r="DU30" s="356"/>
      <c r="DV30" s="356"/>
      <c r="DW30" s="356"/>
      <c r="DX30" s="356"/>
      <c r="DY30" s="356"/>
      <c r="DZ30" s="356"/>
      <c r="EA30" s="356"/>
      <c r="EB30" s="356"/>
      <c r="EC30" s="356"/>
      <c r="ED30" s="356"/>
      <c r="EE30" s="356"/>
      <c r="EF30" s="356"/>
      <c r="EG30" s="356"/>
      <c r="EH30" s="356"/>
      <c r="EI30" s="356"/>
      <c r="EJ30" s="356"/>
      <c r="EK30" s="356"/>
      <c r="EL30" s="356"/>
      <c r="EM30" s="356"/>
      <c r="EN30" s="356"/>
      <c r="EO30" s="356"/>
      <c r="EP30" s="356"/>
      <c r="EQ30" s="356"/>
      <c r="ER30" s="356"/>
      <c r="ES30" s="356"/>
      <c r="ET30" s="356"/>
      <c r="EU30" s="356"/>
      <c r="EV30" s="356"/>
      <c r="EW30" s="356"/>
      <c r="EX30" s="356"/>
      <c r="EY30" s="356"/>
      <c r="EZ30" s="356"/>
      <c r="FA30" s="356"/>
      <c r="FB30" s="356"/>
      <c r="FC30" s="356"/>
      <c r="FD30" s="356"/>
      <c r="FE30" s="356"/>
      <c r="FF30" s="356"/>
      <c r="FG30" s="356"/>
      <c r="FH30" s="356"/>
      <c r="FI30" s="356"/>
      <c r="FJ30" s="356"/>
      <c r="FK30" s="356"/>
      <c r="FL30" s="356"/>
      <c r="FM30" s="356"/>
      <c r="FN30" s="356"/>
      <c r="FO30" s="356"/>
      <c r="FP30" s="356"/>
      <c r="FQ30" s="356"/>
      <c r="FR30" s="356"/>
      <c r="FS30" s="356"/>
      <c r="FT30" s="356"/>
      <c r="FU30" s="356"/>
      <c r="FV30" s="356"/>
      <c r="FW30" s="356"/>
      <c r="FX30" s="356"/>
      <c r="FY30" s="356"/>
      <c r="FZ30" s="356"/>
      <c r="GA30" s="356"/>
      <c r="GB30" s="356"/>
      <c r="GC30" s="356"/>
      <c r="GD30" s="356"/>
      <c r="GE30" s="356"/>
      <c r="GF30" s="356"/>
      <c r="GG30" s="356"/>
      <c r="GH30" s="356"/>
      <c r="GI30" s="356"/>
      <c r="GJ30" s="356"/>
      <c r="GK30" s="356"/>
      <c r="GL30" s="356"/>
      <c r="GM30" s="356"/>
      <c r="GN30" s="356"/>
      <c r="GO30" s="356"/>
      <c r="GP30" s="356"/>
      <c r="GQ30" s="356"/>
      <c r="GR30" s="356"/>
      <c r="GS30" s="356"/>
      <c r="GT30" s="356"/>
      <c r="GU30" s="356"/>
      <c r="GV30" s="356"/>
      <c r="GW30" s="356"/>
      <c r="GX30" s="356"/>
      <c r="GY30" s="356"/>
      <c r="GZ30" s="356"/>
      <c r="HA30" s="356"/>
      <c r="HB30" s="356"/>
      <c r="HC30" s="356"/>
      <c r="HD30" s="356"/>
      <c r="HE30" s="356"/>
      <c r="HF30" s="356"/>
      <c r="HG30" s="356"/>
      <c r="HH30" s="356"/>
      <c r="HI30" s="356"/>
      <c r="HJ30" s="356"/>
      <c r="HK30" s="356"/>
      <c r="HL30" s="356"/>
      <c r="HM30" s="356"/>
      <c r="HN30" s="356"/>
      <c r="HO30" s="356"/>
      <c r="HP30" s="356"/>
      <c r="HQ30" s="356"/>
      <c r="HR30" s="356"/>
      <c r="HS30" s="356"/>
      <c r="HT30" s="356"/>
      <c r="HU30" s="356"/>
      <c r="HV30" s="356"/>
      <c r="HW30" s="356"/>
      <c r="HX30" s="356"/>
      <c r="HY30" s="356"/>
      <c r="HZ30" s="356"/>
      <c r="IA30" s="356"/>
      <c r="IB30" s="356"/>
      <c r="IC30" s="356"/>
      <c r="ID30" s="356"/>
      <c r="IE30" s="356"/>
      <c r="IF30" s="356"/>
      <c r="IG30" s="356"/>
      <c r="IH30" s="356"/>
      <c r="II30" s="356"/>
      <c r="IJ30" s="356"/>
      <c r="IK30" s="356"/>
      <c r="IL30" s="356"/>
      <c r="IM30" s="356"/>
      <c r="IN30" s="356"/>
      <c r="IO30" s="356"/>
      <c r="IP30" s="356"/>
      <c r="IQ30" s="356"/>
      <c r="IR30" s="356"/>
      <c r="IS30" s="356"/>
      <c r="IT30" s="356"/>
      <c r="IU30" s="356"/>
      <c r="IV30" s="356"/>
    </row>
    <row r="31" s="354" customFormat="1" customHeight="1" spans="1:256">
      <c r="A31" s="366">
        <v>43392</v>
      </c>
      <c r="B31" s="366">
        <v>43433</v>
      </c>
      <c r="C31" s="356">
        <v>235</v>
      </c>
      <c r="D31" s="364" t="s">
        <v>136</v>
      </c>
      <c r="E31" s="369"/>
      <c r="F31" s="370"/>
      <c r="G31" s="369" t="s">
        <v>120</v>
      </c>
      <c r="H31" s="369"/>
      <c r="I31" s="369"/>
      <c r="J31" s="367"/>
      <c r="K31" s="356"/>
      <c r="L31" s="356"/>
      <c r="M31" s="356"/>
      <c r="N31" s="356"/>
      <c r="O31" s="356"/>
      <c r="P31" s="356"/>
      <c r="Q31" s="356"/>
      <c r="R31" s="356"/>
      <c r="S31" s="356"/>
      <c r="T31" s="356"/>
      <c r="U31" s="356"/>
      <c r="V31" s="356"/>
      <c r="W31" s="356"/>
      <c r="X31" s="356"/>
      <c r="Y31" s="356"/>
      <c r="Z31" s="356"/>
      <c r="AA31" s="356"/>
      <c r="AB31" s="356"/>
      <c r="AC31" s="356"/>
      <c r="AD31" s="356"/>
      <c r="AE31" s="356"/>
      <c r="AF31" s="356"/>
      <c r="AG31" s="356"/>
      <c r="AH31" s="356"/>
      <c r="AI31" s="356"/>
      <c r="AJ31" s="356"/>
      <c r="AK31" s="356"/>
      <c r="AL31" s="356"/>
      <c r="AM31" s="356"/>
      <c r="AN31" s="356"/>
      <c r="AO31" s="356"/>
      <c r="AP31" s="356"/>
      <c r="AQ31" s="356"/>
      <c r="AR31" s="356"/>
      <c r="AS31" s="356"/>
      <c r="AT31" s="356"/>
      <c r="AU31" s="356"/>
      <c r="AV31" s="356"/>
      <c r="AW31" s="356"/>
      <c r="AX31" s="356"/>
      <c r="AY31" s="356"/>
      <c r="AZ31" s="356"/>
      <c r="BA31" s="356"/>
      <c r="BB31" s="356"/>
      <c r="BC31" s="356"/>
      <c r="BD31" s="356"/>
      <c r="BE31" s="356"/>
      <c r="BF31" s="356"/>
      <c r="BG31" s="356"/>
      <c r="BH31" s="356"/>
      <c r="BI31" s="356"/>
      <c r="BJ31" s="356"/>
      <c r="BK31" s="356"/>
      <c r="BL31" s="356"/>
      <c r="BM31" s="356"/>
      <c r="BN31" s="356"/>
      <c r="BO31" s="356"/>
      <c r="BP31" s="356"/>
      <c r="BQ31" s="356"/>
      <c r="BR31" s="356"/>
      <c r="BS31" s="356"/>
      <c r="BT31" s="356"/>
      <c r="BU31" s="356"/>
      <c r="BV31" s="356"/>
      <c r="BW31" s="356"/>
      <c r="BX31" s="356"/>
      <c r="BY31" s="356"/>
      <c r="BZ31" s="356"/>
      <c r="CA31" s="356"/>
      <c r="CB31" s="356"/>
      <c r="CC31" s="356"/>
      <c r="CD31" s="356"/>
      <c r="CE31" s="356"/>
      <c r="CF31" s="356"/>
      <c r="CG31" s="356"/>
      <c r="CH31" s="356"/>
      <c r="CI31" s="356"/>
      <c r="CJ31" s="356"/>
      <c r="CK31" s="356"/>
      <c r="CL31" s="356"/>
      <c r="CM31" s="356"/>
      <c r="CN31" s="356"/>
      <c r="CO31" s="356"/>
      <c r="CP31" s="356"/>
      <c r="CQ31" s="356"/>
      <c r="CR31" s="356"/>
      <c r="CS31" s="356"/>
      <c r="CT31" s="356"/>
      <c r="CU31" s="356"/>
      <c r="CV31" s="356"/>
      <c r="CW31" s="356"/>
      <c r="CX31" s="356"/>
      <c r="CY31" s="356"/>
      <c r="CZ31" s="356"/>
      <c r="DA31" s="356"/>
      <c r="DB31" s="356"/>
      <c r="DC31" s="356"/>
      <c r="DD31" s="356"/>
      <c r="DE31" s="356"/>
      <c r="DF31" s="356"/>
      <c r="DG31" s="356"/>
      <c r="DH31" s="356"/>
      <c r="DI31" s="356"/>
      <c r="DJ31" s="356"/>
      <c r="DK31" s="356"/>
      <c r="DL31" s="356"/>
      <c r="DM31" s="356"/>
      <c r="DN31" s="356"/>
      <c r="DO31" s="356"/>
      <c r="DP31" s="356"/>
      <c r="DQ31" s="356"/>
      <c r="DR31" s="356"/>
      <c r="DS31" s="356"/>
      <c r="DT31" s="356"/>
      <c r="DU31" s="356"/>
      <c r="DV31" s="356"/>
      <c r="DW31" s="356"/>
      <c r="DX31" s="356"/>
      <c r="DY31" s="356"/>
      <c r="DZ31" s="356"/>
      <c r="EA31" s="356"/>
      <c r="EB31" s="356"/>
      <c r="EC31" s="356"/>
      <c r="ED31" s="356"/>
      <c r="EE31" s="356"/>
      <c r="EF31" s="356"/>
      <c r="EG31" s="356"/>
      <c r="EH31" s="356"/>
      <c r="EI31" s="356"/>
      <c r="EJ31" s="356"/>
      <c r="EK31" s="356"/>
      <c r="EL31" s="356"/>
      <c r="EM31" s="356"/>
      <c r="EN31" s="356"/>
      <c r="EO31" s="356"/>
      <c r="EP31" s="356"/>
      <c r="EQ31" s="356"/>
      <c r="ER31" s="356"/>
      <c r="ES31" s="356"/>
      <c r="ET31" s="356"/>
      <c r="EU31" s="356"/>
      <c r="EV31" s="356"/>
      <c r="EW31" s="356"/>
      <c r="EX31" s="356"/>
      <c r="EY31" s="356"/>
      <c r="EZ31" s="356"/>
      <c r="FA31" s="356"/>
      <c r="FB31" s="356"/>
      <c r="FC31" s="356"/>
      <c r="FD31" s="356"/>
      <c r="FE31" s="356"/>
      <c r="FF31" s="356"/>
      <c r="FG31" s="356"/>
      <c r="FH31" s="356"/>
      <c r="FI31" s="356"/>
      <c r="FJ31" s="356"/>
      <c r="FK31" s="356"/>
      <c r="FL31" s="356"/>
      <c r="FM31" s="356"/>
      <c r="FN31" s="356"/>
      <c r="FO31" s="356"/>
      <c r="FP31" s="356"/>
      <c r="FQ31" s="356"/>
      <c r="FR31" s="356"/>
      <c r="FS31" s="356"/>
      <c r="FT31" s="356"/>
      <c r="FU31" s="356"/>
      <c r="FV31" s="356"/>
      <c r="FW31" s="356"/>
      <c r="FX31" s="356"/>
      <c r="FY31" s="356"/>
      <c r="FZ31" s="356"/>
      <c r="GA31" s="356"/>
      <c r="GB31" s="356"/>
      <c r="GC31" s="356"/>
      <c r="GD31" s="356"/>
      <c r="GE31" s="356"/>
      <c r="GF31" s="356"/>
      <c r="GG31" s="356"/>
      <c r="GH31" s="356"/>
      <c r="GI31" s="356"/>
      <c r="GJ31" s="356"/>
      <c r="GK31" s="356"/>
      <c r="GL31" s="356"/>
      <c r="GM31" s="356"/>
      <c r="GN31" s="356"/>
      <c r="GO31" s="356"/>
      <c r="GP31" s="356"/>
      <c r="GQ31" s="356"/>
      <c r="GR31" s="356"/>
      <c r="GS31" s="356"/>
      <c r="GT31" s="356"/>
      <c r="GU31" s="356"/>
      <c r="GV31" s="356"/>
      <c r="GW31" s="356"/>
      <c r="GX31" s="356"/>
      <c r="GY31" s="356"/>
      <c r="GZ31" s="356"/>
      <c r="HA31" s="356"/>
      <c r="HB31" s="356"/>
      <c r="HC31" s="356"/>
      <c r="HD31" s="356"/>
      <c r="HE31" s="356"/>
      <c r="HF31" s="356"/>
      <c r="HG31" s="356"/>
      <c r="HH31" s="356"/>
      <c r="HI31" s="356"/>
      <c r="HJ31" s="356"/>
      <c r="HK31" s="356"/>
      <c r="HL31" s="356"/>
      <c r="HM31" s="356"/>
      <c r="HN31" s="356"/>
      <c r="HO31" s="356"/>
      <c r="HP31" s="356"/>
      <c r="HQ31" s="356"/>
      <c r="HR31" s="356"/>
      <c r="HS31" s="356"/>
      <c r="HT31" s="356"/>
      <c r="HU31" s="356"/>
      <c r="HV31" s="356"/>
      <c r="HW31" s="356"/>
      <c r="HX31" s="356"/>
      <c r="HY31" s="356"/>
      <c r="HZ31" s="356"/>
      <c r="IA31" s="356"/>
      <c r="IB31" s="356"/>
      <c r="IC31" s="356"/>
      <c r="ID31" s="356"/>
      <c r="IE31" s="356"/>
      <c r="IF31" s="356"/>
      <c r="IG31" s="356"/>
      <c r="IH31" s="356"/>
      <c r="II31" s="356"/>
      <c r="IJ31" s="356"/>
      <c r="IK31" s="356"/>
      <c r="IL31" s="356"/>
      <c r="IM31" s="356"/>
      <c r="IN31" s="356"/>
      <c r="IO31" s="356"/>
      <c r="IP31" s="356"/>
      <c r="IQ31" s="356"/>
      <c r="IR31" s="356"/>
      <c r="IS31" s="356"/>
      <c r="IT31" s="356"/>
      <c r="IU31" s="356"/>
      <c r="IV31" s="356"/>
    </row>
    <row r="32" s="354" customFormat="1" customHeight="1" spans="1:256">
      <c r="A32" s="366">
        <v>43390</v>
      </c>
      <c r="B32" s="366">
        <v>43434</v>
      </c>
      <c r="C32" s="356">
        <v>218</v>
      </c>
      <c r="D32" s="364" t="s">
        <v>113</v>
      </c>
      <c r="E32" s="369"/>
      <c r="F32" s="370"/>
      <c r="G32" s="369" t="s">
        <v>132</v>
      </c>
      <c r="H32" s="369"/>
      <c r="I32" s="369"/>
      <c r="J32" s="367"/>
      <c r="K32" s="356"/>
      <c r="L32" s="356"/>
      <c r="M32" s="356"/>
      <c r="N32" s="356"/>
      <c r="O32" s="356"/>
      <c r="P32" s="356"/>
      <c r="Q32" s="356"/>
      <c r="R32" s="356"/>
      <c r="S32" s="356"/>
      <c r="T32" s="356"/>
      <c r="U32" s="356"/>
      <c r="V32" s="356"/>
      <c r="W32" s="356"/>
      <c r="X32" s="356"/>
      <c r="Y32" s="356"/>
      <c r="Z32" s="356"/>
      <c r="AA32" s="356"/>
      <c r="AB32" s="356"/>
      <c r="AC32" s="356"/>
      <c r="AD32" s="356"/>
      <c r="AE32" s="356"/>
      <c r="AF32" s="356"/>
      <c r="AG32" s="356"/>
      <c r="AH32" s="356"/>
      <c r="AI32" s="356"/>
      <c r="AJ32" s="356"/>
      <c r="AK32" s="356"/>
      <c r="AL32" s="356"/>
      <c r="AM32" s="356"/>
      <c r="AN32" s="356"/>
      <c r="AO32" s="356"/>
      <c r="AP32" s="356"/>
      <c r="AQ32" s="356"/>
      <c r="AR32" s="356"/>
      <c r="AS32" s="356"/>
      <c r="AT32" s="356"/>
      <c r="AU32" s="356"/>
      <c r="AV32" s="356"/>
      <c r="AW32" s="356"/>
      <c r="AX32" s="356"/>
      <c r="AY32" s="356"/>
      <c r="AZ32" s="356"/>
      <c r="BA32" s="356"/>
      <c r="BB32" s="356"/>
      <c r="BC32" s="356"/>
      <c r="BD32" s="356"/>
      <c r="BE32" s="356"/>
      <c r="BF32" s="356"/>
      <c r="BG32" s="356"/>
      <c r="BH32" s="356"/>
      <c r="BI32" s="356"/>
      <c r="BJ32" s="356"/>
      <c r="BK32" s="356"/>
      <c r="BL32" s="356"/>
      <c r="BM32" s="356"/>
      <c r="BN32" s="356"/>
      <c r="BO32" s="356"/>
      <c r="BP32" s="356"/>
      <c r="BQ32" s="356"/>
      <c r="BR32" s="356"/>
      <c r="BS32" s="356"/>
      <c r="BT32" s="356"/>
      <c r="BU32" s="356"/>
      <c r="BV32" s="356"/>
      <c r="BW32" s="356"/>
      <c r="BX32" s="356"/>
      <c r="BY32" s="356"/>
      <c r="BZ32" s="356"/>
      <c r="CA32" s="356"/>
      <c r="CB32" s="356"/>
      <c r="CC32" s="356"/>
      <c r="CD32" s="356"/>
      <c r="CE32" s="356"/>
      <c r="CF32" s="356"/>
      <c r="CG32" s="356"/>
      <c r="CH32" s="356"/>
      <c r="CI32" s="356"/>
      <c r="CJ32" s="356"/>
      <c r="CK32" s="356"/>
      <c r="CL32" s="356"/>
      <c r="CM32" s="356"/>
      <c r="CN32" s="356"/>
      <c r="CO32" s="356"/>
      <c r="CP32" s="356"/>
      <c r="CQ32" s="356"/>
      <c r="CR32" s="356"/>
      <c r="CS32" s="356"/>
      <c r="CT32" s="356"/>
      <c r="CU32" s="356"/>
      <c r="CV32" s="356"/>
      <c r="CW32" s="356"/>
      <c r="CX32" s="356"/>
      <c r="CY32" s="356"/>
      <c r="CZ32" s="356"/>
      <c r="DA32" s="356"/>
      <c r="DB32" s="356"/>
      <c r="DC32" s="356"/>
      <c r="DD32" s="356"/>
      <c r="DE32" s="356"/>
      <c r="DF32" s="356"/>
      <c r="DG32" s="356"/>
      <c r="DH32" s="356"/>
      <c r="DI32" s="356"/>
      <c r="DJ32" s="356"/>
      <c r="DK32" s="356"/>
      <c r="DL32" s="356"/>
      <c r="DM32" s="356"/>
      <c r="DN32" s="356"/>
      <c r="DO32" s="356"/>
      <c r="DP32" s="356"/>
      <c r="DQ32" s="356"/>
      <c r="DR32" s="356"/>
      <c r="DS32" s="356"/>
      <c r="DT32" s="356"/>
      <c r="DU32" s="356"/>
      <c r="DV32" s="356"/>
      <c r="DW32" s="356"/>
      <c r="DX32" s="356"/>
      <c r="DY32" s="356"/>
      <c r="DZ32" s="356"/>
      <c r="EA32" s="356"/>
      <c r="EB32" s="356"/>
      <c r="EC32" s="356"/>
      <c r="ED32" s="356"/>
      <c r="EE32" s="356"/>
      <c r="EF32" s="356"/>
      <c r="EG32" s="356"/>
      <c r="EH32" s="356"/>
      <c r="EI32" s="356"/>
      <c r="EJ32" s="356"/>
      <c r="EK32" s="356"/>
      <c r="EL32" s="356"/>
      <c r="EM32" s="356"/>
      <c r="EN32" s="356"/>
      <c r="EO32" s="356"/>
      <c r="EP32" s="356"/>
      <c r="EQ32" s="356"/>
      <c r="ER32" s="356"/>
      <c r="ES32" s="356"/>
      <c r="ET32" s="356"/>
      <c r="EU32" s="356"/>
      <c r="EV32" s="356"/>
      <c r="EW32" s="356"/>
      <c r="EX32" s="356"/>
      <c r="EY32" s="356"/>
      <c r="EZ32" s="356"/>
      <c r="FA32" s="356"/>
      <c r="FB32" s="356"/>
      <c r="FC32" s="356"/>
      <c r="FD32" s="356"/>
      <c r="FE32" s="356"/>
      <c r="FF32" s="356"/>
      <c r="FG32" s="356"/>
      <c r="FH32" s="356"/>
      <c r="FI32" s="356"/>
      <c r="FJ32" s="356"/>
      <c r="FK32" s="356"/>
      <c r="FL32" s="356"/>
      <c r="FM32" s="356"/>
      <c r="FN32" s="356"/>
      <c r="FO32" s="356"/>
      <c r="FP32" s="356"/>
      <c r="FQ32" s="356"/>
      <c r="FR32" s="356"/>
      <c r="FS32" s="356"/>
      <c r="FT32" s="356"/>
      <c r="FU32" s="356"/>
      <c r="FV32" s="356"/>
      <c r="FW32" s="356"/>
      <c r="FX32" s="356"/>
      <c r="FY32" s="356"/>
      <c r="FZ32" s="356"/>
      <c r="GA32" s="356"/>
      <c r="GB32" s="356"/>
      <c r="GC32" s="356"/>
      <c r="GD32" s="356"/>
      <c r="GE32" s="356"/>
      <c r="GF32" s="356"/>
      <c r="GG32" s="356"/>
      <c r="GH32" s="356"/>
      <c r="GI32" s="356"/>
      <c r="GJ32" s="356"/>
      <c r="GK32" s="356"/>
      <c r="GL32" s="356"/>
      <c r="GM32" s="356"/>
      <c r="GN32" s="356"/>
      <c r="GO32" s="356"/>
      <c r="GP32" s="356"/>
      <c r="GQ32" s="356"/>
      <c r="GR32" s="356"/>
      <c r="GS32" s="356"/>
      <c r="GT32" s="356"/>
      <c r="GU32" s="356"/>
      <c r="GV32" s="356"/>
      <c r="GW32" s="356"/>
      <c r="GX32" s="356"/>
      <c r="GY32" s="356"/>
      <c r="GZ32" s="356"/>
      <c r="HA32" s="356"/>
      <c r="HB32" s="356"/>
      <c r="HC32" s="356"/>
      <c r="HD32" s="356"/>
      <c r="HE32" s="356"/>
      <c r="HF32" s="356"/>
      <c r="HG32" s="356"/>
      <c r="HH32" s="356"/>
      <c r="HI32" s="356"/>
      <c r="HJ32" s="356"/>
      <c r="HK32" s="356"/>
      <c r="HL32" s="356"/>
      <c r="HM32" s="356"/>
      <c r="HN32" s="356"/>
      <c r="HO32" s="356"/>
      <c r="HP32" s="356"/>
      <c r="HQ32" s="356"/>
      <c r="HR32" s="356"/>
      <c r="HS32" s="356"/>
      <c r="HT32" s="356"/>
      <c r="HU32" s="356"/>
      <c r="HV32" s="356"/>
      <c r="HW32" s="356"/>
      <c r="HX32" s="356"/>
      <c r="HY32" s="356"/>
      <c r="HZ32" s="356"/>
      <c r="IA32" s="356"/>
      <c r="IB32" s="356"/>
      <c r="IC32" s="356"/>
      <c r="ID32" s="356"/>
      <c r="IE32" s="356"/>
      <c r="IF32" s="356"/>
      <c r="IG32" s="356"/>
      <c r="IH32" s="356"/>
      <c r="II32" s="356"/>
      <c r="IJ32" s="356"/>
      <c r="IK32" s="356"/>
      <c r="IL32" s="356"/>
      <c r="IM32" s="356"/>
      <c r="IN32" s="356"/>
      <c r="IO32" s="356"/>
      <c r="IP32" s="356"/>
      <c r="IQ32" s="356"/>
      <c r="IR32" s="356"/>
      <c r="IS32" s="356"/>
      <c r="IT32" s="356"/>
      <c r="IU32" s="356"/>
      <c r="IV32" s="356"/>
    </row>
    <row r="33" s="354" customFormat="1" customHeight="1" spans="1:256">
      <c r="A33" s="366">
        <v>43382</v>
      </c>
      <c r="B33" s="366">
        <v>43434</v>
      </c>
      <c r="C33" s="356">
        <v>191</v>
      </c>
      <c r="D33" s="364" t="s">
        <v>137</v>
      </c>
      <c r="E33" s="369"/>
      <c r="F33" s="370"/>
      <c r="G33" s="369" t="s">
        <v>120</v>
      </c>
      <c r="H33" s="369"/>
      <c r="I33" s="369"/>
      <c r="J33" s="367"/>
      <c r="K33" s="356"/>
      <c r="L33" s="356"/>
      <c r="M33" s="356"/>
      <c r="N33" s="356"/>
      <c r="O33" s="356"/>
      <c r="P33" s="356"/>
      <c r="Q33" s="356"/>
      <c r="R33" s="356"/>
      <c r="S33" s="356"/>
      <c r="T33" s="356"/>
      <c r="U33" s="356"/>
      <c r="V33" s="356"/>
      <c r="W33" s="356"/>
      <c r="X33" s="356"/>
      <c r="Y33" s="356"/>
      <c r="Z33" s="356"/>
      <c r="AA33" s="356"/>
      <c r="AB33" s="356"/>
      <c r="AC33" s="356"/>
      <c r="AD33" s="356"/>
      <c r="AE33" s="356"/>
      <c r="AF33" s="356"/>
      <c r="AG33" s="356"/>
      <c r="AH33" s="356"/>
      <c r="AI33" s="356"/>
      <c r="AJ33" s="356"/>
      <c r="AK33" s="356"/>
      <c r="AL33" s="356"/>
      <c r="AM33" s="356"/>
      <c r="AN33" s="356"/>
      <c r="AO33" s="356"/>
      <c r="AP33" s="356"/>
      <c r="AQ33" s="356"/>
      <c r="AR33" s="356"/>
      <c r="AS33" s="356"/>
      <c r="AT33" s="356"/>
      <c r="AU33" s="356"/>
      <c r="AV33" s="356"/>
      <c r="AW33" s="356"/>
      <c r="AX33" s="356"/>
      <c r="AY33" s="356"/>
      <c r="AZ33" s="356"/>
      <c r="BA33" s="356"/>
      <c r="BB33" s="356"/>
      <c r="BC33" s="356"/>
      <c r="BD33" s="356"/>
      <c r="BE33" s="356"/>
      <c r="BF33" s="356"/>
      <c r="BG33" s="356"/>
      <c r="BH33" s="356"/>
      <c r="BI33" s="356"/>
      <c r="BJ33" s="356"/>
      <c r="BK33" s="356"/>
      <c r="BL33" s="356"/>
      <c r="BM33" s="356"/>
      <c r="BN33" s="356"/>
      <c r="BO33" s="356"/>
      <c r="BP33" s="356"/>
      <c r="BQ33" s="356"/>
      <c r="BR33" s="356"/>
      <c r="BS33" s="356"/>
      <c r="BT33" s="356"/>
      <c r="BU33" s="356"/>
      <c r="BV33" s="356"/>
      <c r="BW33" s="356"/>
      <c r="BX33" s="356"/>
      <c r="BY33" s="356"/>
      <c r="BZ33" s="356"/>
      <c r="CA33" s="356"/>
      <c r="CB33" s="356"/>
      <c r="CC33" s="356"/>
      <c r="CD33" s="356"/>
      <c r="CE33" s="356"/>
      <c r="CF33" s="356"/>
      <c r="CG33" s="356"/>
      <c r="CH33" s="356"/>
      <c r="CI33" s="356"/>
      <c r="CJ33" s="356"/>
      <c r="CK33" s="356"/>
      <c r="CL33" s="356"/>
      <c r="CM33" s="356"/>
      <c r="CN33" s="356"/>
      <c r="CO33" s="356"/>
      <c r="CP33" s="356"/>
      <c r="CQ33" s="356"/>
      <c r="CR33" s="356"/>
      <c r="CS33" s="356"/>
      <c r="CT33" s="356"/>
      <c r="CU33" s="356"/>
      <c r="CV33" s="356"/>
      <c r="CW33" s="356"/>
      <c r="CX33" s="356"/>
      <c r="CY33" s="356"/>
      <c r="CZ33" s="356"/>
      <c r="DA33" s="356"/>
      <c r="DB33" s="356"/>
      <c r="DC33" s="356"/>
      <c r="DD33" s="356"/>
      <c r="DE33" s="356"/>
      <c r="DF33" s="356"/>
      <c r="DG33" s="356"/>
      <c r="DH33" s="356"/>
      <c r="DI33" s="356"/>
      <c r="DJ33" s="356"/>
      <c r="DK33" s="356"/>
      <c r="DL33" s="356"/>
      <c r="DM33" s="356"/>
      <c r="DN33" s="356"/>
      <c r="DO33" s="356"/>
      <c r="DP33" s="356"/>
      <c r="DQ33" s="356"/>
      <c r="DR33" s="356"/>
      <c r="DS33" s="356"/>
      <c r="DT33" s="356"/>
      <c r="DU33" s="356"/>
      <c r="DV33" s="356"/>
      <c r="DW33" s="356"/>
      <c r="DX33" s="356"/>
      <c r="DY33" s="356"/>
      <c r="DZ33" s="356"/>
      <c r="EA33" s="356"/>
      <c r="EB33" s="356"/>
      <c r="EC33" s="356"/>
      <c r="ED33" s="356"/>
      <c r="EE33" s="356"/>
      <c r="EF33" s="356"/>
      <c r="EG33" s="356"/>
      <c r="EH33" s="356"/>
      <c r="EI33" s="356"/>
      <c r="EJ33" s="356"/>
      <c r="EK33" s="356"/>
      <c r="EL33" s="356"/>
      <c r="EM33" s="356"/>
      <c r="EN33" s="356"/>
      <c r="EO33" s="356"/>
      <c r="EP33" s="356"/>
      <c r="EQ33" s="356"/>
      <c r="ER33" s="356"/>
      <c r="ES33" s="356"/>
      <c r="ET33" s="356"/>
      <c r="EU33" s="356"/>
      <c r="EV33" s="356"/>
      <c r="EW33" s="356"/>
      <c r="EX33" s="356"/>
      <c r="EY33" s="356"/>
      <c r="EZ33" s="356"/>
      <c r="FA33" s="356"/>
      <c r="FB33" s="356"/>
      <c r="FC33" s="356"/>
      <c r="FD33" s="356"/>
      <c r="FE33" s="356"/>
      <c r="FF33" s="356"/>
      <c r="FG33" s="356"/>
      <c r="FH33" s="356"/>
      <c r="FI33" s="356"/>
      <c r="FJ33" s="356"/>
      <c r="FK33" s="356"/>
      <c r="FL33" s="356"/>
      <c r="FM33" s="356"/>
      <c r="FN33" s="356"/>
      <c r="FO33" s="356"/>
      <c r="FP33" s="356"/>
      <c r="FQ33" s="356"/>
      <c r="FR33" s="356"/>
      <c r="FS33" s="356"/>
      <c r="FT33" s="356"/>
      <c r="FU33" s="356"/>
      <c r="FV33" s="356"/>
      <c r="FW33" s="356"/>
      <c r="FX33" s="356"/>
      <c r="FY33" s="356"/>
      <c r="FZ33" s="356"/>
      <c r="GA33" s="356"/>
      <c r="GB33" s="356"/>
      <c r="GC33" s="356"/>
      <c r="GD33" s="356"/>
      <c r="GE33" s="356"/>
      <c r="GF33" s="356"/>
      <c r="GG33" s="356"/>
      <c r="GH33" s="356"/>
      <c r="GI33" s="356"/>
      <c r="GJ33" s="356"/>
      <c r="GK33" s="356"/>
      <c r="GL33" s="356"/>
      <c r="GM33" s="356"/>
      <c r="GN33" s="356"/>
      <c r="GO33" s="356"/>
      <c r="GP33" s="356"/>
      <c r="GQ33" s="356"/>
      <c r="GR33" s="356"/>
      <c r="GS33" s="356"/>
      <c r="GT33" s="356"/>
      <c r="GU33" s="356"/>
      <c r="GV33" s="356"/>
      <c r="GW33" s="356"/>
      <c r="GX33" s="356"/>
      <c r="GY33" s="356"/>
      <c r="GZ33" s="356"/>
      <c r="HA33" s="356"/>
      <c r="HB33" s="356"/>
      <c r="HC33" s="356"/>
      <c r="HD33" s="356"/>
      <c r="HE33" s="356"/>
      <c r="HF33" s="356"/>
      <c r="HG33" s="356"/>
      <c r="HH33" s="356"/>
      <c r="HI33" s="356"/>
      <c r="HJ33" s="356"/>
      <c r="HK33" s="356"/>
      <c r="HL33" s="356"/>
      <c r="HM33" s="356"/>
      <c r="HN33" s="356"/>
      <c r="HO33" s="356"/>
      <c r="HP33" s="356"/>
      <c r="HQ33" s="356"/>
      <c r="HR33" s="356"/>
      <c r="HS33" s="356"/>
      <c r="HT33" s="356"/>
      <c r="HU33" s="356"/>
      <c r="HV33" s="356"/>
      <c r="HW33" s="356"/>
      <c r="HX33" s="356"/>
      <c r="HY33" s="356"/>
      <c r="HZ33" s="356"/>
      <c r="IA33" s="356"/>
      <c r="IB33" s="356"/>
      <c r="IC33" s="356"/>
      <c r="ID33" s="356"/>
      <c r="IE33" s="356"/>
      <c r="IF33" s="356"/>
      <c r="IG33" s="356"/>
      <c r="IH33" s="356"/>
      <c r="II33" s="356"/>
      <c r="IJ33" s="356"/>
      <c r="IK33" s="356"/>
      <c r="IL33" s="356"/>
      <c r="IM33" s="356"/>
      <c r="IN33" s="356"/>
      <c r="IO33" s="356"/>
      <c r="IP33" s="356"/>
      <c r="IQ33" s="356"/>
      <c r="IR33" s="356"/>
      <c r="IS33" s="356"/>
      <c r="IT33" s="356"/>
      <c r="IU33" s="356"/>
      <c r="IV33" s="356"/>
    </row>
    <row r="34" s="354" customFormat="1" customHeight="1" spans="1:256">
      <c r="A34" s="366">
        <v>43395</v>
      </c>
      <c r="B34" s="366">
        <v>43437</v>
      </c>
      <c r="C34" s="356">
        <v>228</v>
      </c>
      <c r="D34" s="364" t="s">
        <v>138</v>
      </c>
      <c r="E34" s="369"/>
      <c r="F34" s="370"/>
      <c r="G34" s="369" t="s">
        <v>120</v>
      </c>
      <c r="H34" s="369"/>
      <c r="I34" s="369"/>
      <c r="J34" s="367"/>
      <c r="K34" s="356"/>
      <c r="L34" s="356"/>
      <c r="M34" s="356"/>
      <c r="N34" s="356"/>
      <c r="O34" s="356"/>
      <c r="P34" s="356"/>
      <c r="Q34" s="356"/>
      <c r="R34" s="356"/>
      <c r="S34" s="356"/>
      <c r="T34" s="356"/>
      <c r="U34" s="356"/>
      <c r="V34" s="356"/>
      <c r="W34" s="356"/>
      <c r="X34" s="356"/>
      <c r="Y34" s="356"/>
      <c r="Z34" s="356"/>
      <c r="AA34" s="356"/>
      <c r="AB34" s="356"/>
      <c r="AC34" s="356"/>
      <c r="AD34" s="356"/>
      <c r="AE34" s="356"/>
      <c r="AF34" s="356"/>
      <c r="AG34" s="356"/>
      <c r="AH34" s="356"/>
      <c r="AI34" s="356"/>
      <c r="AJ34" s="356"/>
      <c r="AK34" s="356"/>
      <c r="AL34" s="356"/>
      <c r="AM34" s="356"/>
      <c r="AN34" s="356"/>
      <c r="AO34" s="356"/>
      <c r="AP34" s="356"/>
      <c r="AQ34" s="356"/>
      <c r="AR34" s="356"/>
      <c r="AS34" s="356"/>
      <c r="AT34" s="356"/>
      <c r="AU34" s="356"/>
      <c r="AV34" s="356"/>
      <c r="AW34" s="356"/>
      <c r="AX34" s="356"/>
      <c r="AY34" s="356"/>
      <c r="AZ34" s="356"/>
      <c r="BA34" s="356"/>
      <c r="BB34" s="356"/>
      <c r="BC34" s="356"/>
      <c r="BD34" s="356"/>
      <c r="BE34" s="356"/>
      <c r="BF34" s="356"/>
      <c r="BG34" s="356"/>
      <c r="BH34" s="356"/>
      <c r="BI34" s="356"/>
      <c r="BJ34" s="356"/>
      <c r="BK34" s="356"/>
      <c r="BL34" s="356"/>
      <c r="BM34" s="356"/>
      <c r="BN34" s="356"/>
      <c r="BO34" s="356"/>
      <c r="BP34" s="356"/>
      <c r="BQ34" s="356"/>
      <c r="BR34" s="356"/>
      <c r="BS34" s="356"/>
      <c r="BT34" s="356"/>
      <c r="BU34" s="356"/>
      <c r="BV34" s="356"/>
      <c r="BW34" s="356"/>
      <c r="BX34" s="356"/>
      <c r="BY34" s="356"/>
      <c r="BZ34" s="356"/>
      <c r="CA34" s="356"/>
      <c r="CB34" s="356"/>
      <c r="CC34" s="356"/>
      <c r="CD34" s="356"/>
      <c r="CE34" s="356"/>
      <c r="CF34" s="356"/>
      <c r="CG34" s="356"/>
      <c r="CH34" s="356"/>
      <c r="CI34" s="356"/>
      <c r="CJ34" s="356"/>
      <c r="CK34" s="356"/>
      <c r="CL34" s="356"/>
      <c r="CM34" s="356"/>
      <c r="CN34" s="356"/>
      <c r="CO34" s="356"/>
      <c r="CP34" s="356"/>
      <c r="CQ34" s="356"/>
      <c r="CR34" s="356"/>
      <c r="CS34" s="356"/>
      <c r="CT34" s="356"/>
      <c r="CU34" s="356"/>
      <c r="CV34" s="356"/>
      <c r="CW34" s="356"/>
      <c r="CX34" s="356"/>
      <c r="CY34" s="356"/>
      <c r="CZ34" s="356"/>
      <c r="DA34" s="356"/>
      <c r="DB34" s="356"/>
      <c r="DC34" s="356"/>
      <c r="DD34" s="356"/>
      <c r="DE34" s="356"/>
      <c r="DF34" s="356"/>
      <c r="DG34" s="356"/>
      <c r="DH34" s="356"/>
      <c r="DI34" s="356"/>
      <c r="DJ34" s="356"/>
      <c r="DK34" s="356"/>
      <c r="DL34" s="356"/>
      <c r="DM34" s="356"/>
      <c r="DN34" s="356"/>
      <c r="DO34" s="356"/>
      <c r="DP34" s="356"/>
      <c r="DQ34" s="356"/>
      <c r="DR34" s="356"/>
      <c r="DS34" s="356"/>
      <c r="DT34" s="356"/>
      <c r="DU34" s="356"/>
      <c r="DV34" s="356"/>
      <c r="DW34" s="356"/>
      <c r="DX34" s="356"/>
      <c r="DY34" s="356"/>
      <c r="DZ34" s="356"/>
      <c r="EA34" s="356"/>
      <c r="EB34" s="356"/>
      <c r="EC34" s="356"/>
      <c r="ED34" s="356"/>
      <c r="EE34" s="356"/>
      <c r="EF34" s="356"/>
      <c r="EG34" s="356"/>
      <c r="EH34" s="356"/>
      <c r="EI34" s="356"/>
      <c r="EJ34" s="356"/>
      <c r="EK34" s="356"/>
      <c r="EL34" s="356"/>
      <c r="EM34" s="356"/>
      <c r="EN34" s="356"/>
      <c r="EO34" s="356"/>
      <c r="EP34" s="356"/>
      <c r="EQ34" s="356"/>
      <c r="ER34" s="356"/>
      <c r="ES34" s="356"/>
      <c r="ET34" s="356"/>
      <c r="EU34" s="356"/>
      <c r="EV34" s="356"/>
      <c r="EW34" s="356"/>
      <c r="EX34" s="356"/>
      <c r="EY34" s="356"/>
      <c r="EZ34" s="356"/>
      <c r="FA34" s="356"/>
      <c r="FB34" s="356"/>
      <c r="FC34" s="356"/>
      <c r="FD34" s="356"/>
      <c r="FE34" s="356"/>
      <c r="FF34" s="356"/>
      <c r="FG34" s="356"/>
      <c r="FH34" s="356"/>
      <c r="FI34" s="356"/>
      <c r="FJ34" s="356"/>
      <c r="FK34" s="356"/>
      <c r="FL34" s="356"/>
      <c r="FM34" s="356"/>
      <c r="FN34" s="356"/>
      <c r="FO34" s="356"/>
      <c r="FP34" s="356"/>
      <c r="FQ34" s="356"/>
      <c r="FR34" s="356"/>
      <c r="FS34" s="356"/>
      <c r="FT34" s="356"/>
      <c r="FU34" s="356"/>
      <c r="FV34" s="356"/>
      <c r="FW34" s="356"/>
      <c r="FX34" s="356"/>
      <c r="FY34" s="356"/>
      <c r="FZ34" s="356"/>
      <c r="GA34" s="356"/>
      <c r="GB34" s="356"/>
      <c r="GC34" s="356"/>
      <c r="GD34" s="356"/>
      <c r="GE34" s="356"/>
      <c r="GF34" s="356"/>
      <c r="GG34" s="356"/>
      <c r="GH34" s="356"/>
      <c r="GI34" s="356"/>
      <c r="GJ34" s="356"/>
      <c r="GK34" s="356"/>
      <c r="GL34" s="356"/>
      <c r="GM34" s="356"/>
      <c r="GN34" s="356"/>
      <c r="GO34" s="356"/>
      <c r="GP34" s="356"/>
      <c r="GQ34" s="356"/>
      <c r="GR34" s="356"/>
      <c r="GS34" s="356"/>
      <c r="GT34" s="356"/>
      <c r="GU34" s="356"/>
      <c r="GV34" s="356"/>
      <c r="GW34" s="356"/>
      <c r="GX34" s="356"/>
      <c r="GY34" s="356"/>
      <c r="GZ34" s="356"/>
      <c r="HA34" s="356"/>
      <c r="HB34" s="356"/>
      <c r="HC34" s="356"/>
      <c r="HD34" s="356"/>
      <c r="HE34" s="356"/>
      <c r="HF34" s="356"/>
      <c r="HG34" s="356"/>
      <c r="HH34" s="356"/>
      <c r="HI34" s="356"/>
      <c r="HJ34" s="356"/>
      <c r="HK34" s="356"/>
      <c r="HL34" s="356"/>
      <c r="HM34" s="356"/>
      <c r="HN34" s="356"/>
      <c r="HO34" s="356"/>
      <c r="HP34" s="356"/>
      <c r="HQ34" s="356"/>
      <c r="HR34" s="356"/>
      <c r="HS34" s="356"/>
      <c r="HT34" s="356"/>
      <c r="HU34" s="356"/>
      <c r="HV34" s="356"/>
      <c r="HW34" s="356"/>
      <c r="HX34" s="356"/>
      <c r="HY34" s="356"/>
      <c r="HZ34" s="356"/>
      <c r="IA34" s="356"/>
      <c r="IB34" s="356"/>
      <c r="IC34" s="356"/>
      <c r="ID34" s="356"/>
      <c r="IE34" s="356"/>
      <c r="IF34" s="356"/>
      <c r="IG34" s="356"/>
      <c r="IH34" s="356"/>
      <c r="II34" s="356"/>
      <c r="IJ34" s="356"/>
      <c r="IK34" s="356"/>
      <c r="IL34" s="356"/>
      <c r="IM34" s="356"/>
      <c r="IN34" s="356"/>
      <c r="IO34" s="356"/>
      <c r="IP34" s="356"/>
      <c r="IQ34" s="356"/>
      <c r="IR34" s="356"/>
      <c r="IS34" s="356"/>
      <c r="IT34" s="356"/>
      <c r="IU34" s="356"/>
      <c r="IV34" s="356"/>
    </row>
    <row r="35" s="354" customFormat="1" ht="29.1" customHeight="1" spans="1:256">
      <c r="A35" s="366">
        <v>43387</v>
      </c>
      <c r="B35" s="366">
        <v>43437</v>
      </c>
      <c r="C35" s="356">
        <v>197</v>
      </c>
      <c r="D35" s="364" t="s">
        <v>134</v>
      </c>
      <c r="E35" s="369"/>
      <c r="F35" s="370"/>
      <c r="G35" s="369" t="s">
        <v>120</v>
      </c>
      <c r="H35" s="369"/>
      <c r="I35" s="369"/>
      <c r="J35" s="367"/>
      <c r="K35" s="356"/>
      <c r="L35" s="356"/>
      <c r="M35" s="356"/>
      <c r="N35" s="356"/>
      <c r="O35" s="356"/>
      <c r="P35" s="356"/>
      <c r="Q35" s="356"/>
      <c r="R35" s="356"/>
      <c r="S35" s="356"/>
      <c r="T35" s="356"/>
      <c r="U35" s="356"/>
      <c r="V35" s="356"/>
      <c r="W35" s="356"/>
      <c r="X35" s="356"/>
      <c r="Y35" s="356"/>
      <c r="Z35" s="356"/>
      <c r="AA35" s="356"/>
      <c r="AB35" s="356"/>
      <c r="AC35" s="356"/>
      <c r="AD35" s="356"/>
      <c r="AE35" s="356"/>
      <c r="AF35" s="356"/>
      <c r="AG35" s="356"/>
      <c r="AH35" s="356"/>
      <c r="AI35" s="356"/>
      <c r="AJ35" s="356"/>
      <c r="AK35" s="356"/>
      <c r="AL35" s="356"/>
      <c r="AM35" s="356"/>
      <c r="AN35" s="356"/>
      <c r="AO35" s="356"/>
      <c r="AP35" s="356"/>
      <c r="AQ35" s="356"/>
      <c r="AR35" s="356"/>
      <c r="AS35" s="356"/>
      <c r="AT35" s="356"/>
      <c r="AU35" s="356"/>
      <c r="AV35" s="356"/>
      <c r="AW35" s="356"/>
      <c r="AX35" s="356"/>
      <c r="AY35" s="356"/>
      <c r="AZ35" s="356"/>
      <c r="BA35" s="356"/>
      <c r="BB35" s="356"/>
      <c r="BC35" s="356"/>
      <c r="BD35" s="356"/>
      <c r="BE35" s="356"/>
      <c r="BF35" s="356"/>
      <c r="BG35" s="356"/>
      <c r="BH35" s="356"/>
      <c r="BI35" s="356"/>
      <c r="BJ35" s="356"/>
      <c r="BK35" s="356"/>
      <c r="BL35" s="356"/>
      <c r="BM35" s="356"/>
      <c r="BN35" s="356"/>
      <c r="BO35" s="356"/>
      <c r="BP35" s="356"/>
      <c r="BQ35" s="356"/>
      <c r="BR35" s="356"/>
      <c r="BS35" s="356"/>
      <c r="BT35" s="356"/>
      <c r="BU35" s="356"/>
      <c r="BV35" s="356"/>
      <c r="BW35" s="356"/>
      <c r="BX35" s="356"/>
      <c r="BY35" s="356"/>
      <c r="BZ35" s="356"/>
      <c r="CA35" s="356"/>
      <c r="CB35" s="356"/>
      <c r="CC35" s="356"/>
      <c r="CD35" s="356"/>
      <c r="CE35" s="356"/>
      <c r="CF35" s="356"/>
      <c r="CG35" s="356"/>
      <c r="CH35" s="356"/>
      <c r="CI35" s="356"/>
      <c r="CJ35" s="356"/>
      <c r="CK35" s="356"/>
      <c r="CL35" s="356"/>
      <c r="CM35" s="356"/>
      <c r="CN35" s="356"/>
      <c r="CO35" s="356"/>
      <c r="CP35" s="356"/>
      <c r="CQ35" s="356"/>
      <c r="CR35" s="356"/>
      <c r="CS35" s="356"/>
      <c r="CT35" s="356"/>
      <c r="CU35" s="356"/>
      <c r="CV35" s="356"/>
      <c r="CW35" s="356"/>
      <c r="CX35" s="356"/>
      <c r="CY35" s="356"/>
      <c r="CZ35" s="356"/>
      <c r="DA35" s="356"/>
      <c r="DB35" s="356"/>
      <c r="DC35" s="356"/>
      <c r="DD35" s="356"/>
      <c r="DE35" s="356"/>
      <c r="DF35" s="356"/>
      <c r="DG35" s="356"/>
      <c r="DH35" s="356"/>
      <c r="DI35" s="356"/>
      <c r="DJ35" s="356"/>
      <c r="DK35" s="356"/>
      <c r="DL35" s="356"/>
      <c r="DM35" s="356"/>
      <c r="DN35" s="356"/>
      <c r="DO35" s="356"/>
      <c r="DP35" s="356"/>
      <c r="DQ35" s="356"/>
      <c r="DR35" s="356"/>
      <c r="DS35" s="356"/>
      <c r="DT35" s="356"/>
      <c r="DU35" s="356"/>
      <c r="DV35" s="356"/>
      <c r="DW35" s="356"/>
      <c r="DX35" s="356"/>
      <c r="DY35" s="356"/>
      <c r="DZ35" s="356"/>
      <c r="EA35" s="356"/>
      <c r="EB35" s="356"/>
      <c r="EC35" s="356"/>
      <c r="ED35" s="356"/>
      <c r="EE35" s="356"/>
      <c r="EF35" s="356"/>
      <c r="EG35" s="356"/>
      <c r="EH35" s="356"/>
      <c r="EI35" s="356"/>
      <c r="EJ35" s="356"/>
      <c r="EK35" s="356"/>
      <c r="EL35" s="356"/>
      <c r="EM35" s="356"/>
      <c r="EN35" s="356"/>
      <c r="EO35" s="356"/>
      <c r="EP35" s="356"/>
      <c r="EQ35" s="356"/>
      <c r="ER35" s="356"/>
      <c r="ES35" s="356"/>
      <c r="ET35" s="356"/>
      <c r="EU35" s="356"/>
      <c r="EV35" s="356"/>
      <c r="EW35" s="356"/>
      <c r="EX35" s="356"/>
      <c r="EY35" s="356"/>
      <c r="EZ35" s="356"/>
      <c r="FA35" s="356"/>
      <c r="FB35" s="356"/>
      <c r="FC35" s="356"/>
      <c r="FD35" s="356"/>
      <c r="FE35" s="356"/>
      <c r="FF35" s="356"/>
      <c r="FG35" s="356"/>
      <c r="FH35" s="356"/>
      <c r="FI35" s="356"/>
      <c r="FJ35" s="356"/>
      <c r="FK35" s="356"/>
      <c r="FL35" s="356"/>
      <c r="FM35" s="356"/>
      <c r="FN35" s="356"/>
      <c r="FO35" s="356"/>
      <c r="FP35" s="356"/>
      <c r="FQ35" s="356"/>
      <c r="FR35" s="356"/>
      <c r="FS35" s="356"/>
      <c r="FT35" s="356"/>
      <c r="FU35" s="356"/>
      <c r="FV35" s="356"/>
      <c r="FW35" s="356"/>
      <c r="FX35" s="356"/>
      <c r="FY35" s="356"/>
      <c r="FZ35" s="356"/>
      <c r="GA35" s="356"/>
      <c r="GB35" s="356"/>
      <c r="GC35" s="356"/>
      <c r="GD35" s="356"/>
      <c r="GE35" s="356"/>
      <c r="GF35" s="356"/>
      <c r="GG35" s="356"/>
      <c r="GH35" s="356"/>
      <c r="GI35" s="356"/>
      <c r="GJ35" s="356"/>
      <c r="GK35" s="356"/>
      <c r="GL35" s="356"/>
      <c r="GM35" s="356"/>
      <c r="GN35" s="356"/>
      <c r="GO35" s="356"/>
      <c r="GP35" s="356"/>
      <c r="GQ35" s="356"/>
      <c r="GR35" s="356"/>
      <c r="GS35" s="356"/>
      <c r="GT35" s="356"/>
      <c r="GU35" s="356"/>
      <c r="GV35" s="356"/>
      <c r="GW35" s="356"/>
      <c r="GX35" s="356"/>
      <c r="GY35" s="356"/>
      <c r="GZ35" s="356"/>
      <c r="HA35" s="356"/>
      <c r="HB35" s="356"/>
      <c r="HC35" s="356"/>
      <c r="HD35" s="356"/>
      <c r="HE35" s="356"/>
      <c r="HF35" s="356"/>
      <c r="HG35" s="356"/>
      <c r="HH35" s="356"/>
      <c r="HI35" s="356"/>
      <c r="HJ35" s="356"/>
      <c r="HK35" s="356"/>
      <c r="HL35" s="356"/>
      <c r="HM35" s="356"/>
      <c r="HN35" s="356"/>
      <c r="HO35" s="356"/>
      <c r="HP35" s="356"/>
      <c r="HQ35" s="356"/>
      <c r="HR35" s="356"/>
      <c r="HS35" s="356"/>
      <c r="HT35" s="356"/>
      <c r="HU35" s="356"/>
      <c r="HV35" s="356"/>
      <c r="HW35" s="356"/>
      <c r="HX35" s="356"/>
      <c r="HY35" s="356"/>
      <c r="HZ35" s="356"/>
      <c r="IA35" s="356"/>
      <c r="IB35" s="356"/>
      <c r="IC35" s="356"/>
      <c r="ID35" s="356"/>
      <c r="IE35" s="356"/>
      <c r="IF35" s="356"/>
      <c r="IG35" s="356"/>
      <c r="IH35" s="356"/>
      <c r="II35" s="356"/>
      <c r="IJ35" s="356"/>
      <c r="IK35" s="356"/>
      <c r="IL35" s="356"/>
      <c r="IM35" s="356"/>
      <c r="IN35" s="356"/>
      <c r="IO35" s="356"/>
      <c r="IP35" s="356"/>
      <c r="IQ35" s="356"/>
      <c r="IR35" s="356"/>
      <c r="IS35" s="356"/>
      <c r="IT35" s="356"/>
      <c r="IU35" s="356"/>
      <c r="IV35" s="356"/>
    </row>
    <row r="36" s="354" customFormat="1" ht="29.1" customHeight="1" spans="1:256">
      <c r="A36" s="366"/>
      <c r="B36" s="366"/>
      <c r="C36" s="356"/>
      <c r="D36" s="364"/>
      <c r="E36" s="369"/>
      <c r="F36" s="370"/>
      <c r="G36" s="369"/>
      <c r="H36" s="369"/>
      <c r="I36" s="369"/>
      <c r="J36" s="367"/>
      <c r="K36" s="356"/>
      <c r="L36" s="356"/>
      <c r="M36" s="356"/>
      <c r="N36" s="356"/>
      <c r="O36" s="356"/>
      <c r="P36" s="356"/>
      <c r="Q36" s="356"/>
      <c r="R36" s="356"/>
      <c r="S36" s="356"/>
      <c r="T36" s="356"/>
      <c r="U36" s="356"/>
      <c r="V36" s="356"/>
      <c r="W36" s="356"/>
      <c r="X36" s="356"/>
      <c r="Y36" s="356"/>
      <c r="Z36" s="356"/>
      <c r="AA36" s="356"/>
      <c r="AB36" s="356"/>
      <c r="AC36" s="356"/>
      <c r="AD36" s="356"/>
      <c r="AE36" s="356"/>
      <c r="AF36" s="356"/>
      <c r="AG36" s="356"/>
      <c r="AH36" s="356"/>
      <c r="AI36" s="356"/>
      <c r="AJ36" s="356"/>
      <c r="AK36" s="356"/>
      <c r="AL36" s="356"/>
      <c r="AM36" s="356"/>
      <c r="AN36" s="356"/>
      <c r="AO36" s="356"/>
      <c r="AP36" s="356"/>
      <c r="AQ36" s="356"/>
      <c r="AR36" s="356"/>
      <c r="AS36" s="356"/>
      <c r="AT36" s="356"/>
      <c r="AU36" s="356"/>
      <c r="AV36" s="356"/>
      <c r="AW36" s="356"/>
      <c r="AX36" s="356"/>
      <c r="AY36" s="356"/>
      <c r="AZ36" s="356"/>
      <c r="BA36" s="356"/>
      <c r="BB36" s="356"/>
      <c r="BC36" s="356"/>
      <c r="BD36" s="356"/>
      <c r="BE36" s="356"/>
      <c r="BF36" s="356"/>
      <c r="BG36" s="356"/>
      <c r="BH36" s="356"/>
      <c r="BI36" s="356"/>
      <c r="BJ36" s="356"/>
      <c r="BK36" s="356"/>
      <c r="BL36" s="356"/>
      <c r="BM36" s="356"/>
      <c r="BN36" s="356"/>
      <c r="BO36" s="356"/>
      <c r="BP36" s="356"/>
      <c r="BQ36" s="356"/>
      <c r="BR36" s="356"/>
      <c r="BS36" s="356"/>
      <c r="BT36" s="356"/>
      <c r="BU36" s="356"/>
      <c r="BV36" s="356"/>
      <c r="BW36" s="356"/>
      <c r="BX36" s="356"/>
      <c r="BY36" s="356"/>
      <c r="BZ36" s="356"/>
      <c r="CA36" s="356"/>
      <c r="CB36" s="356"/>
      <c r="CC36" s="356"/>
      <c r="CD36" s="356"/>
      <c r="CE36" s="356"/>
      <c r="CF36" s="356"/>
      <c r="CG36" s="356"/>
      <c r="CH36" s="356"/>
      <c r="CI36" s="356"/>
      <c r="CJ36" s="356"/>
      <c r="CK36" s="356"/>
      <c r="CL36" s="356"/>
      <c r="CM36" s="356"/>
      <c r="CN36" s="356"/>
      <c r="CO36" s="356"/>
      <c r="CP36" s="356"/>
      <c r="CQ36" s="356"/>
      <c r="CR36" s="356"/>
      <c r="CS36" s="356"/>
      <c r="CT36" s="356"/>
      <c r="CU36" s="356"/>
      <c r="CV36" s="356"/>
      <c r="CW36" s="356"/>
      <c r="CX36" s="356"/>
      <c r="CY36" s="356"/>
      <c r="CZ36" s="356"/>
      <c r="DA36" s="356"/>
      <c r="DB36" s="356"/>
      <c r="DC36" s="356"/>
      <c r="DD36" s="356"/>
      <c r="DE36" s="356"/>
      <c r="DF36" s="356"/>
      <c r="DG36" s="356"/>
      <c r="DH36" s="356"/>
      <c r="DI36" s="356"/>
      <c r="DJ36" s="356"/>
      <c r="DK36" s="356"/>
      <c r="DL36" s="356"/>
      <c r="DM36" s="356"/>
      <c r="DN36" s="356"/>
      <c r="DO36" s="356"/>
      <c r="DP36" s="356"/>
      <c r="DQ36" s="356"/>
      <c r="DR36" s="356"/>
      <c r="DS36" s="356"/>
      <c r="DT36" s="356"/>
      <c r="DU36" s="356"/>
      <c r="DV36" s="356"/>
      <c r="DW36" s="356"/>
      <c r="DX36" s="356"/>
      <c r="DY36" s="356"/>
      <c r="DZ36" s="356"/>
      <c r="EA36" s="356"/>
      <c r="EB36" s="356"/>
      <c r="EC36" s="356"/>
      <c r="ED36" s="356"/>
      <c r="EE36" s="356"/>
      <c r="EF36" s="356"/>
      <c r="EG36" s="356"/>
      <c r="EH36" s="356"/>
      <c r="EI36" s="356"/>
      <c r="EJ36" s="356"/>
      <c r="EK36" s="356"/>
      <c r="EL36" s="356"/>
      <c r="EM36" s="356"/>
      <c r="EN36" s="356"/>
      <c r="EO36" s="356"/>
      <c r="EP36" s="356"/>
      <c r="EQ36" s="356"/>
      <c r="ER36" s="356"/>
      <c r="ES36" s="356"/>
      <c r="ET36" s="356"/>
      <c r="EU36" s="356"/>
      <c r="EV36" s="356"/>
      <c r="EW36" s="356"/>
      <c r="EX36" s="356"/>
      <c r="EY36" s="356"/>
      <c r="EZ36" s="356"/>
      <c r="FA36" s="356"/>
      <c r="FB36" s="356"/>
      <c r="FC36" s="356"/>
      <c r="FD36" s="356"/>
      <c r="FE36" s="356"/>
      <c r="FF36" s="356"/>
      <c r="FG36" s="356"/>
      <c r="FH36" s="356"/>
      <c r="FI36" s="356"/>
      <c r="FJ36" s="356"/>
      <c r="FK36" s="356"/>
      <c r="FL36" s="356"/>
      <c r="FM36" s="356"/>
      <c r="FN36" s="356"/>
      <c r="FO36" s="356"/>
      <c r="FP36" s="356"/>
      <c r="FQ36" s="356"/>
      <c r="FR36" s="356"/>
      <c r="FS36" s="356"/>
      <c r="FT36" s="356"/>
      <c r="FU36" s="356"/>
      <c r="FV36" s="356"/>
      <c r="FW36" s="356"/>
      <c r="FX36" s="356"/>
      <c r="FY36" s="356"/>
      <c r="FZ36" s="356"/>
      <c r="GA36" s="356"/>
      <c r="GB36" s="356"/>
      <c r="GC36" s="356"/>
      <c r="GD36" s="356"/>
      <c r="GE36" s="356"/>
      <c r="GF36" s="356"/>
      <c r="GG36" s="356"/>
      <c r="GH36" s="356"/>
      <c r="GI36" s="356"/>
      <c r="GJ36" s="356"/>
      <c r="GK36" s="356"/>
      <c r="GL36" s="356"/>
      <c r="GM36" s="356"/>
      <c r="GN36" s="356"/>
      <c r="GO36" s="356"/>
      <c r="GP36" s="356"/>
      <c r="GQ36" s="356"/>
      <c r="GR36" s="356"/>
      <c r="GS36" s="356"/>
      <c r="GT36" s="356"/>
      <c r="GU36" s="356"/>
      <c r="GV36" s="356"/>
      <c r="GW36" s="356"/>
      <c r="GX36" s="356"/>
      <c r="GY36" s="356"/>
      <c r="GZ36" s="356"/>
      <c r="HA36" s="356"/>
      <c r="HB36" s="356"/>
      <c r="HC36" s="356"/>
      <c r="HD36" s="356"/>
      <c r="HE36" s="356"/>
      <c r="HF36" s="356"/>
      <c r="HG36" s="356"/>
      <c r="HH36" s="356"/>
      <c r="HI36" s="356"/>
      <c r="HJ36" s="356"/>
      <c r="HK36" s="356"/>
      <c r="HL36" s="356"/>
      <c r="HM36" s="356"/>
      <c r="HN36" s="356"/>
      <c r="HO36" s="356"/>
      <c r="HP36" s="356"/>
      <c r="HQ36" s="356"/>
      <c r="HR36" s="356"/>
      <c r="HS36" s="356"/>
      <c r="HT36" s="356"/>
      <c r="HU36" s="356"/>
      <c r="HV36" s="356"/>
      <c r="HW36" s="356"/>
      <c r="HX36" s="356"/>
      <c r="HY36" s="356"/>
      <c r="HZ36" s="356"/>
      <c r="IA36" s="356"/>
      <c r="IB36" s="356"/>
      <c r="IC36" s="356"/>
      <c r="ID36" s="356"/>
      <c r="IE36" s="356"/>
      <c r="IF36" s="356"/>
      <c r="IG36" s="356"/>
      <c r="IH36" s="356"/>
      <c r="II36" s="356"/>
      <c r="IJ36" s="356"/>
      <c r="IK36" s="356"/>
      <c r="IL36" s="356"/>
      <c r="IM36" s="356"/>
      <c r="IN36" s="356"/>
      <c r="IO36" s="356"/>
      <c r="IP36" s="356"/>
      <c r="IQ36" s="356"/>
      <c r="IR36" s="356"/>
      <c r="IS36" s="356"/>
      <c r="IT36" s="356"/>
      <c r="IU36" s="356"/>
      <c r="IV36" s="356"/>
    </row>
    <row r="37" s="354" customFormat="1" ht="29.1" customHeight="1" spans="1:256">
      <c r="A37" s="366"/>
      <c r="B37" s="366"/>
      <c r="C37" s="356"/>
      <c r="D37" s="364"/>
      <c r="E37" s="369"/>
      <c r="F37" s="370"/>
      <c r="G37" s="369"/>
      <c r="H37" s="369"/>
      <c r="I37" s="369"/>
      <c r="J37" s="367"/>
      <c r="K37" s="356"/>
      <c r="L37" s="356"/>
      <c r="M37" s="356"/>
      <c r="N37" s="356"/>
      <c r="O37" s="356"/>
      <c r="P37" s="356"/>
      <c r="Q37" s="356"/>
      <c r="R37" s="356"/>
      <c r="S37" s="356"/>
      <c r="T37" s="356"/>
      <c r="U37" s="356"/>
      <c r="V37" s="356"/>
      <c r="W37" s="356"/>
      <c r="X37" s="356"/>
      <c r="Y37" s="356"/>
      <c r="Z37" s="356"/>
      <c r="AA37" s="356"/>
      <c r="AB37" s="356"/>
      <c r="AC37" s="356"/>
      <c r="AD37" s="356"/>
      <c r="AE37" s="356"/>
      <c r="AF37" s="356"/>
      <c r="AG37" s="356"/>
      <c r="AH37" s="356"/>
      <c r="AI37" s="356"/>
      <c r="AJ37" s="356"/>
      <c r="AK37" s="356"/>
      <c r="AL37" s="356"/>
      <c r="AM37" s="356"/>
      <c r="AN37" s="356"/>
      <c r="AO37" s="356"/>
      <c r="AP37" s="356"/>
      <c r="AQ37" s="356"/>
      <c r="AR37" s="356"/>
      <c r="AS37" s="356"/>
      <c r="AT37" s="356"/>
      <c r="AU37" s="356"/>
      <c r="AV37" s="356"/>
      <c r="AW37" s="356"/>
      <c r="AX37" s="356"/>
      <c r="AY37" s="356"/>
      <c r="AZ37" s="356"/>
      <c r="BA37" s="356"/>
      <c r="BB37" s="356"/>
      <c r="BC37" s="356"/>
      <c r="BD37" s="356"/>
      <c r="BE37" s="356"/>
      <c r="BF37" s="356"/>
      <c r="BG37" s="356"/>
      <c r="BH37" s="356"/>
      <c r="BI37" s="356"/>
      <c r="BJ37" s="356"/>
      <c r="BK37" s="356"/>
      <c r="BL37" s="356"/>
      <c r="BM37" s="356"/>
      <c r="BN37" s="356"/>
      <c r="BO37" s="356"/>
      <c r="BP37" s="356"/>
      <c r="BQ37" s="356"/>
      <c r="BR37" s="356"/>
      <c r="BS37" s="356"/>
      <c r="BT37" s="356"/>
      <c r="BU37" s="356"/>
      <c r="BV37" s="356"/>
      <c r="BW37" s="356"/>
      <c r="BX37" s="356"/>
      <c r="BY37" s="356"/>
      <c r="BZ37" s="356"/>
      <c r="CA37" s="356"/>
      <c r="CB37" s="356"/>
      <c r="CC37" s="356"/>
      <c r="CD37" s="356"/>
      <c r="CE37" s="356"/>
      <c r="CF37" s="356"/>
      <c r="CG37" s="356"/>
      <c r="CH37" s="356"/>
      <c r="CI37" s="356"/>
      <c r="CJ37" s="356"/>
      <c r="CK37" s="356"/>
      <c r="CL37" s="356"/>
      <c r="CM37" s="356"/>
      <c r="CN37" s="356"/>
      <c r="CO37" s="356"/>
      <c r="CP37" s="356"/>
      <c r="CQ37" s="356"/>
      <c r="CR37" s="356"/>
      <c r="CS37" s="356"/>
      <c r="CT37" s="356"/>
      <c r="CU37" s="356"/>
      <c r="CV37" s="356"/>
      <c r="CW37" s="356"/>
      <c r="CX37" s="356"/>
      <c r="CY37" s="356"/>
      <c r="CZ37" s="356"/>
      <c r="DA37" s="356"/>
      <c r="DB37" s="356"/>
      <c r="DC37" s="356"/>
      <c r="DD37" s="356"/>
      <c r="DE37" s="356"/>
      <c r="DF37" s="356"/>
      <c r="DG37" s="356"/>
      <c r="DH37" s="356"/>
      <c r="DI37" s="356"/>
      <c r="DJ37" s="356"/>
      <c r="DK37" s="356"/>
      <c r="DL37" s="356"/>
      <c r="DM37" s="356"/>
      <c r="DN37" s="356"/>
      <c r="DO37" s="356"/>
      <c r="DP37" s="356"/>
      <c r="DQ37" s="356"/>
      <c r="DR37" s="356"/>
      <c r="DS37" s="356"/>
      <c r="DT37" s="356"/>
      <c r="DU37" s="356"/>
      <c r="DV37" s="356"/>
      <c r="DW37" s="356"/>
      <c r="DX37" s="356"/>
      <c r="DY37" s="356"/>
      <c r="DZ37" s="356"/>
      <c r="EA37" s="356"/>
      <c r="EB37" s="356"/>
      <c r="EC37" s="356"/>
      <c r="ED37" s="356"/>
      <c r="EE37" s="356"/>
      <c r="EF37" s="356"/>
      <c r="EG37" s="356"/>
      <c r="EH37" s="356"/>
      <c r="EI37" s="356"/>
      <c r="EJ37" s="356"/>
      <c r="EK37" s="356"/>
      <c r="EL37" s="356"/>
      <c r="EM37" s="356"/>
      <c r="EN37" s="356"/>
      <c r="EO37" s="356"/>
      <c r="EP37" s="356"/>
      <c r="EQ37" s="356"/>
      <c r="ER37" s="356"/>
      <c r="ES37" s="356"/>
      <c r="ET37" s="356"/>
      <c r="EU37" s="356"/>
      <c r="EV37" s="356"/>
      <c r="EW37" s="356"/>
      <c r="EX37" s="356"/>
      <c r="EY37" s="356"/>
      <c r="EZ37" s="356"/>
      <c r="FA37" s="356"/>
      <c r="FB37" s="356"/>
      <c r="FC37" s="356"/>
      <c r="FD37" s="356"/>
      <c r="FE37" s="356"/>
      <c r="FF37" s="356"/>
      <c r="FG37" s="356"/>
      <c r="FH37" s="356"/>
      <c r="FI37" s="356"/>
      <c r="FJ37" s="356"/>
      <c r="FK37" s="356"/>
      <c r="FL37" s="356"/>
      <c r="FM37" s="356"/>
      <c r="FN37" s="356"/>
      <c r="FO37" s="356"/>
      <c r="FP37" s="356"/>
      <c r="FQ37" s="356"/>
      <c r="FR37" s="356"/>
      <c r="FS37" s="356"/>
      <c r="FT37" s="356"/>
      <c r="FU37" s="356"/>
      <c r="FV37" s="356"/>
      <c r="FW37" s="356"/>
      <c r="FX37" s="356"/>
      <c r="FY37" s="356"/>
      <c r="FZ37" s="356"/>
      <c r="GA37" s="356"/>
      <c r="GB37" s="356"/>
      <c r="GC37" s="356"/>
      <c r="GD37" s="356"/>
      <c r="GE37" s="356"/>
      <c r="GF37" s="356"/>
      <c r="GG37" s="356"/>
      <c r="GH37" s="356"/>
      <c r="GI37" s="356"/>
      <c r="GJ37" s="356"/>
      <c r="GK37" s="356"/>
      <c r="GL37" s="356"/>
      <c r="GM37" s="356"/>
      <c r="GN37" s="356"/>
      <c r="GO37" s="356"/>
      <c r="GP37" s="356"/>
      <c r="GQ37" s="356"/>
      <c r="GR37" s="356"/>
      <c r="GS37" s="356"/>
      <c r="GT37" s="356"/>
      <c r="GU37" s="356"/>
      <c r="GV37" s="356"/>
      <c r="GW37" s="356"/>
      <c r="GX37" s="356"/>
      <c r="GY37" s="356"/>
      <c r="GZ37" s="356"/>
      <c r="HA37" s="356"/>
      <c r="HB37" s="356"/>
      <c r="HC37" s="356"/>
      <c r="HD37" s="356"/>
      <c r="HE37" s="356"/>
      <c r="HF37" s="356"/>
      <c r="HG37" s="356"/>
      <c r="HH37" s="356"/>
      <c r="HI37" s="356"/>
      <c r="HJ37" s="356"/>
      <c r="HK37" s="356"/>
      <c r="HL37" s="356"/>
      <c r="HM37" s="356"/>
      <c r="HN37" s="356"/>
      <c r="HO37" s="356"/>
      <c r="HP37" s="356"/>
      <c r="HQ37" s="356"/>
      <c r="HR37" s="356"/>
      <c r="HS37" s="356"/>
      <c r="HT37" s="356"/>
      <c r="HU37" s="356"/>
      <c r="HV37" s="356"/>
      <c r="HW37" s="356"/>
      <c r="HX37" s="356"/>
      <c r="HY37" s="356"/>
      <c r="HZ37" s="356"/>
      <c r="IA37" s="356"/>
      <c r="IB37" s="356"/>
      <c r="IC37" s="356"/>
      <c r="ID37" s="356"/>
      <c r="IE37" s="356"/>
      <c r="IF37" s="356"/>
      <c r="IG37" s="356"/>
      <c r="IH37" s="356"/>
      <c r="II37" s="356"/>
      <c r="IJ37" s="356"/>
      <c r="IK37" s="356"/>
      <c r="IL37" s="356"/>
      <c r="IM37" s="356"/>
      <c r="IN37" s="356"/>
      <c r="IO37" s="356"/>
      <c r="IP37" s="356"/>
      <c r="IQ37" s="356"/>
      <c r="IR37" s="356"/>
      <c r="IS37" s="356"/>
      <c r="IT37" s="356"/>
      <c r="IU37" s="356"/>
      <c r="IV37" s="356"/>
    </row>
    <row r="38" s="354" customFormat="1" ht="29.1" customHeight="1" spans="1:256">
      <c r="A38" s="366"/>
      <c r="B38" s="366"/>
      <c r="C38" s="356"/>
      <c r="D38" s="364"/>
      <c r="E38" s="369"/>
      <c r="F38" s="370"/>
      <c r="G38" s="369"/>
      <c r="H38" s="369"/>
      <c r="I38" s="369"/>
      <c r="J38" s="367"/>
      <c r="K38" s="356"/>
      <c r="L38" s="356"/>
      <c r="M38" s="356"/>
      <c r="N38" s="356"/>
      <c r="O38" s="356"/>
      <c r="P38" s="356"/>
      <c r="Q38" s="356"/>
      <c r="R38" s="356"/>
      <c r="S38" s="356"/>
      <c r="T38" s="356"/>
      <c r="U38" s="356"/>
      <c r="V38" s="356"/>
      <c r="W38" s="356"/>
      <c r="X38" s="356"/>
      <c r="Y38" s="356"/>
      <c r="Z38" s="356"/>
      <c r="AA38" s="356"/>
      <c r="AB38" s="356"/>
      <c r="AC38" s="356"/>
      <c r="AD38" s="356"/>
      <c r="AE38" s="356"/>
      <c r="AF38" s="356"/>
      <c r="AG38" s="356"/>
      <c r="AH38" s="356"/>
      <c r="AI38" s="356"/>
      <c r="AJ38" s="356"/>
      <c r="AK38" s="356"/>
      <c r="AL38" s="356"/>
      <c r="AM38" s="356"/>
      <c r="AN38" s="356"/>
      <c r="AO38" s="356"/>
      <c r="AP38" s="356"/>
      <c r="AQ38" s="356"/>
      <c r="AR38" s="356"/>
      <c r="AS38" s="356"/>
      <c r="AT38" s="356"/>
      <c r="AU38" s="356"/>
      <c r="AV38" s="356"/>
      <c r="AW38" s="356"/>
      <c r="AX38" s="356"/>
      <c r="AY38" s="356"/>
      <c r="AZ38" s="356"/>
      <c r="BA38" s="356"/>
      <c r="BB38" s="356"/>
      <c r="BC38" s="356"/>
      <c r="BD38" s="356"/>
      <c r="BE38" s="356"/>
      <c r="BF38" s="356"/>
      <c r="BG38" s="356"/>
      <c r="BH38" s="356"/>
      <c r="BI38" s="356"/>
      <c r="BJ38" s="356"/>
      <c r="BK38" s="356"/>
      <c r="BL38" s="356"/>
      <c r="BM38" s="356"/>
      <c r="BN38" s="356"/>
      <c r="BO38" s="356"/>
      <c r="BP38" s="356"/>
      <c r="BQ38" s="356"/>
      <c r="BR38" s="356"/>
      <c r="BS38" s="356"/>
      <c r="BT38" s="356"/>
      <c r="BU38" s="356"/>
      <c r="BV38" s="356"/>
      <c r="BW38" s="356"/>
      <c r="BX38" s="356"/>
      <c r="BY38" s="356"/>
      <c r="BZ38" s="356"/>
      <c r="CA38" s="356"/>
      <c r="CB38" s="356"/>
      <c r="CC38" s="356"/>
      <c r="CD38" s="356"/>
      <c r="CE38" s="356"/>
      <c r="CF38" s="356"/>
      <c r="CG38" s="356"/>
      <c r="CH38" s="356"/>
      <c r="CI38" s="356"/>
      <c r="CJ38" s="356"/>
      <c r="CK38" s="356"/>
      <c r="CL38" s="356"/>
      <c r="CM38" s="356"/>
      <c r="CN38" s="356"/>
      <c r="CO38" s="356"/>
      <c r="CP38" s="356"/>
      <c r="CQ38" s="356"/>
      <c r="CR38" s="356"/>
      <c r="CS38" s="356"/>
      <c r="CT38" s="356"/>
      <c r="CU38" s="356"/>
      <c r="CV38" s="356"/>
      <c r="CW38" s="356"/>
      <c r="CX38" s="356"/>
      <c r="CY38" s="356"/>
      <c r="CZ38" s="356"/>
      <c r="DA38" s="356"/>
      <c r="DB38" s="356"/>
      <c r="DC38" s="356"/>
      <c r="DD38" s="356"/>
      <c r="DE38" s="356"/>
      <c r="DF38" s="356"/>
      <c r="DG38" s="356"/>
      <c r="DH38" s="356"/>
      <c r="DI38" s="356"/>
      <c r="DJ38" s="356"/>
      <c r="DK38" s="356"/>
      <c r="DL38" s="356"/>
      <c r="DM38" s="356"/>
      <c r="DN38" s="356"/>
      <c r="DO38" s="356"/>
      <c r="DP38" s="356"/>
      <c r="DQ38" s="356"/>
      <c r="DR38" s="356"/>
      <c r="DS38" s="356"/>
      <c r="DT38" s="356"/>
      <c r="DU38" s="356"/>
      <c r="DV38" s="356"/>
      <c r="DW38" s="356"/>
      <c r="DX38" s="356"/>
      <c r="DY38" s="356"/>
      <c r="DZ38" s="356"/>
      <c r="EA38" s="356"/>
      <c r="EB38" s="356"/>
      <c r="EC38" s="356"/>
      <c r="ED38" s="356"/>
      <c r="EE38" s="356"/>
      <c r="EF38" s="356"/>
      <c r="EG38" s="356"/>
      <c r="EH38" s="356"/>
      <c r="EI38" s="356"/>
      <c r="EJ38" s="356"/>
      <c r="EK38" s="356"/>
      <c r="EL38" s="356"/>
      <c r="EM38" s="356"/>
      <c r="EN38" s="356"/>
      <c r="EO38" s="356"/>
      <c r="EP38" s="356"/>
      <c r="EQ38" s="356"/>
      <c r="ER38" s="356"/>
      <c r="ES38" s="356"/>
      <c r="ET38" s="356"/>
      <c r="EU38" s="356"/>
      <c r="EV38" s="356"/>
      <c r="EW38" s="356"/>
      <c r="EX38" s="356"/>
      <c r="EY38" s="356"/>
      <c r="EZ38" s="356"/>
      <c r="FA38" s="356"/>
      <c r="FB38" s="356"/>
      <c r="FC38" s="356"/>
      <c r="FD38" s="356"/>
      <c r="FE38" s="356"/>
      <c r="FF38" s="356"/>
      <c r="FG38" s="356"/>
      <c r="FH38" s="356"/>
      <c r="FI38" s="356"/>
      <c r="FJ38" s="356"/>
      <c r="FK38" s="356"/>
      <c r="FL38" s="356"/>
      <c r="FM38" s="356"/>
      <c r="FN38" s="356"/>
      <c r="FO38" s="356"/>
      <c r="FP38" s="356"/>
      <c r="FQ38" s="356"/>
      <c r="FR38" s="356"/>
      <c r="FS38" s="356"/>
      <c r="FT38" s="356"/>
      <c r="FU38" s="356"/>
      <c r="FV38" s="356"/>
      <c r="FW38" s="356"/>
      <c r="FX38" s="356"/>
      <c r="FY38" s="356"/>
      <c r="FZ38" s="356"/>
      <c r="GA38" s="356"/>
      <c r="GB38" s="356"/>
      <c r="GC38" s="356"/>
      <c r="GD38" s="356"/>
      <c r="GE38" s="356"/>
      <c r="GF38" s="356"/>
      <c r="GG38" s="356"/>
      <c r="GH38" s="356"/>
      <c r="GI38" s="356"/>
      <c r="GJ38" s="356"/>
      <c r="GK38" s="356"/>
      <c r="GL38" s="356"/>
      <c r="GM38" s="356"/>
      <c r="GN38" s="356"/>
      <c r="GO38" s="356"/>
      <c r="GP38" s="356"/>
      <c r="GQ38" s="356"/>
      <c r="GR38" s="356"/>
      <c r="GS38" s="356"/>
      <c r="GT38" s="356"/>
      <c r="GU38" s="356"/>
      <c r="GV38" s="356"/>
      <c r="GW38" s="356"/>
      <c r="GX38" s="356"/>
      <c r="GY38" s="356"/>
      <c r="GZ38" s="356"/>
      <c r="HA38" s="356"/>
      <c r="HB38" s="356"/>
      <c r="HC38" s="356"/>
      <c r="HD38" s="356"/>
      <c r="HE38" s="356"/>
      <c r="HF38" s="356"/>
      <c r="HG38" s="356"/>
      <c r="HH38" s="356"/>
      <c r="HI38" s="356"/>
      <c r="HJ38" s="356"/>
      <c r="HK38" s="356"/>
      <c r="HL38" s="356"/>
      <c r="HM38" s="356"/>
      <c r="HN38" s="356"/>
      <c r="HO38" s="356"/>
      <c r="HP38" s="356"/>
      <c r="HQ38" s="356"/>
      <c r="HR38" s="356"/>
      <c r="HS38" s="356"/>
      <c r="HT38" s="356"/>
      <c r="HU38" s="356"/>
      <c r="HV38" s="356"/>
      <c r="HW38" s="356"/>
      <c r="HX38" s="356"/>
      <c r="HY38" s="356"/>
      <c r="HZ38" s="356"/>
      <c r="IA38" s="356"/>
      <c r="IB38" s="356"/>
      <c r="IC38" s="356"/>
      <c r="ID38" s="356"/>
      <c r="IE38" s="356"/>
      <c r="IF38" s="356"/>
      <c r="IG38" s="356"/>
      <c r="IH38" s="356"/>
      <c r="II38" s="356"/>
      <c r="IJ38" s="356"/>
      <c r="IK38" s="356"/>
      <c r="IL38" s="356"/>
      <c r="IM38" s="356"/>
      <c r="IN38" s="356"/>
      <c r="IO38" s="356"/>
      <c r="IP38" s="356"/>
      <c r="IQ38" s="356"/>
      <c r="IR38" s="356"/>
      <c r="IS38" s="356"/>
      <c r="IT38" s="356"/>
      <c r="IU38" s="356"/>
      <c r="IV38" s="356"/>
    </row>
    <row r="39" s="354" customFormat="1" ht="29.1" customHeight="1" spans="1:256">
      <c r="A39" s="366"/>
      <c r="B39" s="366"/>
      <c r="C39" s="356"/>
      <c r="D39" s="364"/>
      <c r="E39" s="369"/>
      <c r="F39" s="370"/>
      <c r="G39" s="369"/>
      <c r="H39" s="369"/>
      <c r="I39" s="369"/>
      <c r="J39" s="367"/>
      <c r="K39" s="356"/>
      <c r="L39" s="356"/>
      <c r="M39" s="356"/>
      <c r="N39" s="356"/>
      <c r="O39" s="356"/>
      <c r="P39" s="356"/>
      <c r="Q39" s="356"/>
      <c r="R39" s="356"/>
      <c r="S39" s="356"/>
      <c r="T39" s="356"/>
      <c r="U39" s="356"/>
      <c r="V39" s="356"/>
      <c r="W39" s="356"/>
      <c r="X39" s="356"/>
      <c r="Y39" s="356"/>
      <c r="Z39" s="356"/>
      <c r="AA39" s="356"/>
      <c r="AB39" s="356"/>
      <c r="AC39" s="356"/>
      <c r="AD39" s="356"/>
      <c r="AE39" s="356"/>
      <c r="AF39" s="356"/>
      <c r="AG39" s="356"/>
      <c r="AH39" s="356"/>
      <c r="AI39" s="356"/>
      <c r="AJ39" s="356"/>
      <c r="AK39" s="356"/>
      <c r="AL39" s="356"/>
      <c r="AM39" s="356"/>
      <c r="AN39" s="356"/>
      <c r="AO39" s="356"/>
      <c r="AP39" s="356"/>
      <c r="AQ39" s="356"/>
      <c r="AR39" s="356"/>
      <c r="AS39" s="356"/>
      <c r="AT39" s="356"/>
      <c r="AU39" s="356"/>
      <c r="AV39" s="356"/>
      <c r="AW39" s="356"/>
      <c r="AX39" s="356"/>
      <c r="AY39" s="356"/>
      <c r="AZ39" s="356"/>
      <c r="BA39" s="356"/>
      <c r="BB39" s="356"/>
      <c r="BC39" s="356"/>
      <c r="BD39" s="356"/>
      <c r="BE39" s="356"/>
      <c r="BF39" s="356"/>
      <c r="BG39" s="356"/>
      <c r="BH39" s="356"/>
      <c r="BI39" s="356"/>
      <c r="BJ39" s="356"/>
      <c r="BK39" s="356"/>
      <c r="BL39" s="356"/>
      <c r="BM39" s="356"/>
      <c r="BN39" s="356"/>
      <c r="BO39" s="356"/>
      <c r="BP39" s="356"/>
      <c r="BQ39" s="356"/>
      <c r="BR39" s="356"/>
      <c r="BS39" s="356"/>
      <c r="BT39" s="356"/>
      <c r="BU39" s="356"/>
      <c r="BV39" s="356"/>
      <c r="BW39" s="356"/>
      <c r="BX39" s="356"/>
      <c r="BY39" s="356"/>
      <c r="BZ39" s="356"/>
      <c r="CA39" s="356"/>
      <c r="CB39" s="356"/>
      <c r="CC39" s="356"/>
      <c r="CD39" s="356"/>
      <c r="CE39" s="356"/>
      <c r="CF39" s="356"/>
      <c r="CG39" s="356"/>
      <c r="CH39" s="356"/>
      <c r="CI39" s="356"/>
      <c r="CJ39" s="356"/>
      <c r="CK39" s="356"/>
      <c r="CL39" s="356"/>
      <c r="CM39" s="356"/>
      <c r="CN39" s="356"/>
      <c r="CO39" s="356"/>
      <c r="CP39" s="356"/>
      <c r="CQ39" s="356"/>
      <c r="CR39" s="356"/>
      <c r="CS39" s="356"/>
      <c r="CT39" s="356"/>
      <c r="CU39" s="356"/>
      <c r="CV39" s="356"/>
      <c r="CW39" s="356"/>
      <c r="CX39" s="356"/>
      <c r="CY39" s="356"/>
      <c r="CZ39" s="356"/>
      <c r="DA39" s="356"/>
      <c r="DB39" s="356"/>
      <c r="DC39" s="356"/>
      <c r="DD39" s="356"/>
      <c r="DE39" s="356"/>
      <c r="DF39" s="356"/>
      <c r="DG39" s="356"/>
      <c r="DH39" s="356"/>
      <c r="DI39" s="356"/>
      <c r="DJ39" s="356"/>
      <c r="DK39" s="356"/>
      <c r="DL39" s="356"/>
      <c r="DM39" s="356"/>
      <c r="DN39" s="356"/>
      <c r="DO39" s="356"/>
      <c r="DP39" s="356"/>
      <c r="DQ39" s="356"/>
      <c r="DR39" s="356"/>
      <c r="DS39" s="356"/>
      <c r="DT39" s="356"/>
      <c r="DU39" s="356"/>
      <c r="DV39" s="356"/>
      <c r="DW39" s="356"/>
      <c r="DX39" s="356"/>
      <c r="DY39" s="356"/>
      <c r="DZ39" s="356"/>
      <c r="EA39" s="356"/>
      <c r="EB39" s="356"/>
      <c r="EC39" s="356"/>
      <c r="ED39" s="356"/>
      <c r="EE39" s="356"/>
      <c r="EF39" s="356"/>
      <c r="EG39" s="356"/>
      <c r="EH39" s="356"/>
      <c r="EI39" s="356"/>
      <c r="EJ39" s="356"/>
      <c r="EK39" s="356"/>
      <c r="EL39" s="356"/>
      <c r="EM39" s="356"/>
      <c r="EN39" s="356"/>
      <c r="EO39" s="356"/>
      <c r="EP39" s="356"/>
      <c r="EQ39" s="356"/>
      <c r="ER39" s="356"/>
      <c r="ES39" s="356"/>
      <c r="ET39" s="356"/>
      <c r="EU39" s="356"/>
      <c r="EV39" s="356"/>
      <c r="EW39" s="356"/>
      <c r="EX39" s="356"/>
      <c r="EY39" s="356"/>
      <c r="EZ39" s="356"/>
      <c r="FA39" s="356"/>
      <c r="FB39" s="356"/>
      <c r="FC39" s="356"/>
      <c r="FD39" s="356"/>
      <c r="FE39" s="356"/>
      <c r="FF39" s="356"/>
      <c r="FG39" s="356"/>
      <c r="FH39" s="356"/>
      <c r="FI39" s="356"/>
      <c r="FJ39" s="356"/>
      <c r="FK39" s="356"/>
      <c r="FL39" s="356"/>
      <c r="FM39" s="356"/>
      <c r="FN39" s="356"/>
      <c r="FO39" s="356"/>
      <c r="FP39" s="356"/>
      <c r="FQ39" s="356"/>
      <c r="FR39" s="356"/>
      <c r="FS39" s="356"/>
      <c r="FT39" s="356"/>
      <c r="FU39" s="356"/>
      <c r="FV39" s="356"/>
      <c r="FW39" s="356"/>
      <c r="FX39" s="356"/>
      <c r="FY39" s="356"/>
      <c r="FZ39" s="356"/>
      <c r="GA39" s="356"/>
      <c r="GB39" s="356"/>
      <c r="GC39" s="356"/>
      <c r="GD39" s="356"/>
      <c r="GE39" s="356"/>
      <c r="GF39" s="356"/>
      <c r="GG39" s="356"/>
      <c r="GH39" s="356"/>
      <c r="GI39" s="356"/>
      <c r="GJ39" s="356"/>
      <c r="GK39" s="356"/>
      <c r="GL39" s="356"/>
      <c r="GM39" s="356"/>
      <c r="GN39" s="356"/>
      <c r="GO39" s="356"/>
      <c r="GP39" s="356"/>
      <c r="GQ39" s="356"/>
      <c r="GR39" s="356"/>
      <c r="GS39" s="356"/>
      <c r="GT39" s="356"/>
      <c r="GU39" s="356"/>
      <c r="GV39" s="356"/>
      <c r="GW39" s="356"/>
      <c r="GX39" s="356"/>
      <c r="GY39" s="356"/>
      <c r="GZ39" s="356"/>
      <c r="HA39" s="356"/>
      <c r="HB39" s="356"/>
      <c r="HC39" s="356"/>
      <c r="HD39" s="356"/>
      <c r="HE39" s="356"/>
      <c r="HF39" s="356"/>
      <c r="HG39" s="356"/>
      <c r="HH39" s="356"/>
      <c r="HI39" s="356"/>
      <c r="HJ39" s="356"/>
      <c r="HK39" s="356"/>
      <c r="HL39" s="356"/>
      <c r="HM39" s="356"/>
      <c r="HN39" s="356"/>
      <c r="HO39" s="356"/>
      <c r="HP39" s="356"/>
      <c r="HQ39" s="356"/>
      <c r="HR39" s="356"/>
      <c r="HS39" s="356"/>
      <c r="HT39" s="356"/>
      <c r="HU39" s="356"/>
      <c r="HV39" s="356"/>
      <c r="HW39" s="356"/>
      <c r="HX39" s="356"/>
      <c r="HY39" s="356"/>
      <c r="HZ39" s="356"/>
      <c r="IA39" s="356"/>
      <c r="IB39" s="356"/>
      <c r="IC39" s="356"/>
      <c r="ID39" s="356"/>
      <c r="IE39" s="356"/>
      <c r="IF39" s="356"/>
      <c r="IG39" s="356"/>
      <c r="IH39" s="356"/>
      <c r="II39" s="356"/>
      <c r="IJ39" s="356"/>
      <c r="IK39" s="356"/>
      <c r="IL39" s="356"/>
      <c r="IM39" s="356"/>
      <c r="IN39" s="356"/>
      <c r="IO39" s="356"/>
      <c r="IP39" s="356"/>
      <c r="IQ39" s="356"/>
      <c r="IR39" s="356"/>
      <c r="IS39" s="356"/>
      <c r="IT39" s="356"/>
      <c r="IU39" s="356"/>
      <c r="IV39" s="356"/>
    </row>
    <row r="40" s="354" customFormat="1" ht="29.1" customHeight="1" spans="1:256">
      <c r="A40" s="366"/>
      <c r="B40" s="366"/>
      <c r="C40" s="356"/>
      <c r="D40" s="364"/>
      <c r="E40" s="369"/>
      <c r="F40" s="370"/>
      <c r="G40" s="369"/>
      <c r="H40" s="369"/>
      <c r="I40" s="369"/>
      <c r="J40" s="367"/>
      <c r="K40" s="356"/>
      <c r="L40" s="356"/>
      <c r="M40" s="356"/>
      <c r="N40" s="356"/>
      <c r="O40" s="356"/>
      <c r="P40" s="356"/>
      <c r="Q40" s="356"/>
      <c r="R40" s="356"/>
      <c r="S40" s="356"/>
      <c r="T40" s="356"/>
      <c r="U40" s="356"/>
      <c r="V40" s="356"/>
      <c r="W40" s="356"/>
      <c r="X40" s="356"/>
      <c r="Y40" s="356"/>
      <c r="Z40" s="356"/>
      <c r="AA40" s="356"/>
      <c r="AB40" s="356"/>
      <c r="AC40" s="356"/>
      <c r="AD40" s="356"/>
      <c r="AE40" s="356"/>
      <c r="AF40" s="356"/>
      <c r="AG40" s="356"/>
      <c r="AH40" s="356"/>
      <c r="AI40" s="356"/>
      <c r="AJ40" s="356"/>
      <c r="AK40" s="356"/>
      <c r="AL40" s="356"/>
      <c r="AM40" s="356"/>
      <c r="AN40" s="356"/>
      <c r="AO40" s="356"/>
      <c r="AP40" s="356"/>
      <c r="AQ40" s="356"/>
      <c r="AR40" s="356"/>
      <c r="AS40" s="356"/>
      <c r="AT40" s="356"/>
      <c r="AU40" s="356"/>
      <c r="AV40" s="356"/>
      <c r="AW40" s="356"/>
      <c r="AX40" s="356"/>
      <c r="AY40" s="356"/>
      <c r="AZ40" s="356"/>
      <c r="BA40" s="356"/>
      <c r="BB40" s="356"/>
      <c r="BC40" s="356"/>
      <c r="BD40" s="356"/>
      <c r="BE40" s="356"/>
      <c r="BF40" s="356"/>
      <c r="BG40" s="356"/>
      <c r="BH40" s="356"/>
      <c r="BI40" s="356"/>
      <c r="BJ40" s="356"/>
      <c r="BK40" s="356"/>
      <c r="BL40" s="356"/>
      <c r="BM40" s="356"/>
      <c r="BN40" s="356"/>
      <c r="BO40" s="356"/>
      <c r="BP40" s="356"/>
      <c r="BQ40" s="356"/>
      <c r="BR40" s="356"/>
      <c r="BS40" s="356"/>
      <c r="BT40" s="356"/>
      <c r="BU40" s="356"/>
      <c r="BV40" s="356"/>
      <c r="BW40" s="356"/>
      <c r="BX40" s="356"/>
      <c r="BY40" s="356"/>
      <c r="BZ40" s="356"/>
      <c r="CA40" s="356"/>
      <c r="CB40" s="356"/>
      <c r="CC40" s="356"/>
      <c r="CD40" s="356"/>
      <c r="CE40" s="356"/>
      <c r="CF40" s="356"/>
      <c r="CG40" s="356"/>
      <c r="CH40" s="356"/>
      <c r="CI40" s="356"/>
      <c r="CJ40" s="356"/>
      <c r="CK40" s="356"/>
      <c r="CL40" s="356"/>
      <c r="CM40" s="356"/>
      <c r="CN40" s="356"/>
      <c r="CO40" s="356"/>
      <c r="CP40" s="356"/>
      <c r="CQ40" s="356"/>
      <c r="CR40" s="356"/>
      <c r="CS40" s="356"/>
      <c r="CT40" s="356"/>
      <c r="CU40" s="356"/>
      <c r="CV40" s="356"/>
      <c r="CW40" s="356"/>
      <c r="CX40" s="356"/>
      <c r="CY40" s="356"/>
      <c r="CZ40" s="356"/>
      <c r="DA40" s="356"/>
      <c r="DB40" s="356"/>
      <c r="DC40" s="356"/>
      <c r="DD40" s="356"/>
      <c r="DE40" s="356"/>
      <c r="DF40" s="356"/>
      <c r="DG40" s="356"/>
      <c r="DH40" s="356"/>
      <c r="DI40" s="356"/>
      <c r="DJ40" s="356"/>
      <c r="DK40" s="356"/>
      <c r="DL40" s="356"/>
      <c r="DM40" s="356"/>
      <c r="DN40" s="356"/>
      <c r="DO40" s="356"/>
      <c r="DP40" s="356"/>
      <c r="DQ40" s="356"/>
      <c r="DR40" s="356"/>
      <c r="DS40" s="356"/>
      <c r="DT40" s="356"/>
      <c r="DU40" s="356"/>
      <c r="DV40" s="356"/>
      <c r="DW40" s="356"/>
      <c r="DX40" s="356"/>
      <c r="DY40" s="356"/>
      <c r="DZ40" s="356"/>
      <c r="EA40" s="356"/>
      <c r="EB40" s="356"/>
      <c r="EC40" s="356"/>
      <c r="ED40" s="356"/>
      <c r="EE40" s="356"/>
      <c r="EF40" s="356"/>
      <c r="EG40" s="356"/>
      <c r="EH40" s="356"/>
      <c r="EI40" s="356"/>
      <c r="EJ40" s="356"/>
      <c r="EK40" s="356"/>
      <c r="EL40" s="356"/>
      <c r="EM40" s="356"/>
      <c r="EN40" s="356"/>
      <c r="EO40" s="356"/>
      <c r="EP40" s="356"/>
      <c r="EQ40" s="356"/>
      <c r="ER40" s="356"/>
      <c r="ES40" s="356"/>
      <c r="ET40" s="356"/>
      <c r="EU40" s="356"/>
      <c r="EV40" s="356"/>
      <c r="EW40" s="356"/>
      <c r="EX40" s="356"/>
      <c r="EY40" s="356"/>
      <c r="EZ40" s="356"/>
      <c r="FA40" s="356"/>
      <c r="FB40" s="356"/>
      <c r="FC40" s="356"/>
      <c r="FD40" s="356"/>
      <c r="FE40" s="356"/>
      <c r="FF40" s="356"/>
      <c r="FG40" s="356"/>
      <c r="FH40" s="356"/>
      <c r="FI40" s="356"/>
      <c r="FJ40" s="356"/>
      <c r="FK40" s="356"/>
      <c r="FL40" s="356"/>
      <c r="FM40" s="356"/>
      <c r="FN40" s="356"/>
      <c r="FO40" s="356"/>
      <c r="FP40" s="356"/>
      <c r="FQ40" s="356"/>
      <c r="FR40" s="356"/>
      <c r="FS40" s="356"/>
      <c r="FT40" s="356"/>
      <c r="FU40" s="356"/>
      <c r="FV40" s="356"/>
      <c r="FW40" s="356"/>
      <c r="FX40" s="356"/>
      <c r="FY40" s="356"/>
      <c r="FZ40" s="356"/>
      <c r="GA40" s="356"/>
      <c r="GB40" s="356"/>
      <c r="GC40" s="356"/>
      <c r="GD40" s="356"/>
      <c r="GE40" s="356"/>
      <c r="GF40" s="356"/>
      <c r="GG40" s="356"/>
      <c r="GH40" s="356"/>
      <c r="GI40" s="356"/>
      <c r="GJ40" s="356"/>
      <c r="GK40" s="356"/>
      <c r="GL40" s="356"/>
      <c r="GM40" s="356"/>
      <c r="GN40" s="356"/>
      <c r="GO40" s="356"/>
      <c r="GP40" s="356"/>
      <c r="GQ40" s="356"/>
      <c r="GR40" s="356"/>
      <c r="GS40" s="356"/>
      <c r="GT40" s="356"/>
      <c r="GU40" s="356"/>
      <c r="GV40" s="356"/>
      <c r="GW40" s="356"/>
      <c r="GX40" s="356"/>
      <c r="GY40" s="356"/>
      <c r="GZ40" s="356"/>
      <c r="HA40" s="356"/>
      <c r="HB40" s="356"/>
      <c r="HC40" s="356"/>
      <c r="HD40" s="356"/>
      <c r="HE40" s="356"/>
      <c r="HF40" s="356"/>
      <c r="HG40" s="356"/>
      <c r="HH40" s="356"/>
      <c r="HI40" s="356"/>
      <c r="HJ40" s="356"/>
      <c r="HK40" s="356"/>
      <c r="HL40" s="356"/>
      <c r="HM40" s="356"/>
      <c r="HN40" s="356"/>
      <c r="HO40" s="356"/>
      <c r="HP40" s="356"/>
      <c r="HQ40" s="356"/>
      <c r="HR40" s="356"/>
      <c r="HS40" s="356"/>
      <c r="HT40" s="356"/>
      <c r="HU40" s="356"/>
      <c r="HV40" s="356"/>
      <c r="HW40" s="356"/>
      <c r="HX40" s="356"/>
      <c r="HY40" s="356"/>
      <c r="HZ40" s="356"/>
      <c r="IA40" s="356"/>
      <c r="IB40" s="356"/>
      <c r="IC40" s="356"/>
      <c r="ID40" s="356"/>
      <c r="IE40" s="356"/>
      <c r="IF40" s="356"/>
      <c r="IG40" s="356"/>
      <c r="IH40" s="356"/>
      <c r="II40" s="356"/>
      <c r="IJ40" s="356"/>
      <c r="IK40" s="356"/>
      <c r="IL40" s="356"/>
      <c r="IM40" s="356"/>
      <c r="IN40" s="356"/>
      <c r="IO40" s="356"/>
      <c r="IP40" s="356"/>
      <c r="IQ40" s="356"/>
      <c r="IR40" s="356"/>
      <c r="IS40" s="356"/>
      <c r="IT40" s="356"/>
      <c r="IU40" s="356"/>
      <c r="IV40" s="356"/>
    </row>
    <row r="41" s="354" customFormat="1" ht="29.1" customHeight="1" spans="1:256">
      <c r="A41" s="366"/>
      <c r="B41" s="366"/>
      <c r="C41" s="356"/>
      <c r="D41" s="364"/>
      <c r="E41" s="369"/>
      <c r="F41" s="370"/>
      <c r="G41" s="369"/>
      <c r="H41" s="369"/>
      <c r="I41" s="369"/>
      <c r="J41" s="367"/>
      <c r="K41" s="356"/>
      <c r="L41" s="356"/>
      <c r="M41" s="356"/>
      <c r="N41" s="356"/>
      <c r="O41" s="356"/>
      <c r="P41" s="356"/>
      <c r="Q41" s="356"/>
      <c r="R41" s="356"/>
      <c r="S41" s="356"/>
      <c r="T41" s="356"/>
      <c r="U41" s="356"/>
      <c r="V41" s="356"/>
      <c r="W41" s="356"/>
      <c r="X41" s="356"/>
      <c r="Y41" s="356"/>
      <c r="Z41" s="356"/>
      <c r="AA41" s="356"/>
      <c r="AB41" s="356"/>
      <c r="AC41" s="356"/>
      <c r="AD41" s="356"/>
      <c r="AE41" s="356"/>
      <c r="AF41" s="356"/>
      <c r="AG41" s="356"/>
      <c r="AH41" s="356"/>
      <c r="AI41" s="356"/>
      <c r="AJ41" s="356"/>
      <c r="AK41" s="356"/>
      <c r="AL41" s="356"/>
      <c r="AM41" s="356"/>
      <c r="AN41" s="356"/>
      <c r="AO41" s="356"/>
      <c r="AP41" s="356"/>
      <c r="AQ41" s="356"/>
      <c r="AR41" s="356"/>
      <c r="AS41" s="356"/>
      <c r="AT41" s="356"/>
      <c r="AU41" s="356"/>
      <c r="AV41" s="356"/>
      <c r="AW41" s="356"/>
      <c r="AX41" s="356"/>
      <c r="AY41" s="356"/>
      <c r="AZ41" s="356"/>
      <c r="BA41" s="356"/>
      <c r="BB41" s="356"/>
      <c r="BC41" s="356"/>
      <c r="BD41" s="356"/>
      <c r="BE41" s="356"/>
      <c r="BF41" s="356"/>
      <c r="BG41" s="356"/>
      <c r="BH41" s="356"/>
      <c r="BI41" s="356"/>
      <c r="BJ41" s="356"/>
      <c r="BK41" s="356"/>
      <c r="BL41" s="356"/>
      <c r="BM41" s="356"/>
      <c r="BN41" s="356"/>
      <c r="BO41" s="356"/>
      <c r="BP41" s="356"/>
      <c r="BQ41" s="356"/>
      <c r="BR41" s="356"/>
      <c r="BS41" s="356"/>
      <c r="BT41" s="356"/>
      <c r="BU41" s="356"/>
      <c r="BV41" s="356"/>
      <c r="BW41" s="356"/>
      <c r="BX41" s="356"/>
      <c r="BY41" s="356"/>
      <c r="BZ41" s="356"/>
      <c r="CA41" s="356"/>
      <c r="CB41" s="356"/>
      <c r="CC41" s="356"/>
      <c r="CD41" s="356"/>
      <c r="CE41" s="356"/>
      <c r="CF41" s="356"/>
      <c r="CG41" s="356"/>
      <c r="CH41" s="356"/>
      <c r="CI41" s="356"/>
      <c r="CJ41" s="356"/>
      <c r="CK41" s="356"/>
      <c r="CL41" s="356"/>
      <c r="CM41" s="356"/>
      <c r="CN41" s="356"/>
      <c r="CO41" s="356"/>
      <c r="CP41" s="356"/>
      <c r="CQ41" s="356"/>
      <c r="CR41" s="356"/>
      <c r="CS41" s="356"/>
      <c r="CT41" s="356"/>
      <c r="CU41" s="356"/>
      <c r="CV41" s="356"/>
      <c r="CW41" s="356"/>
      <c r="CX41" s="356"/>
      <c r="CY41" s="356"/>
      <c r="CZ41" s="356"/>
      <c r="DA41" s="356"/>
      <c r="DB41" s="356"/>
      <c r="DC41" s="356"/>
      <c r="DD41" s="356"/>
      <c r="DE41" s="356"/>
      <c r="DF41" s="356"/>
      <c r="DG41" s="356"/>
      <c r="DH41" s="356"/>
      <c r="DI41" s="356"/>
      <c r="DJ41" s="356"/>
      <c r="DK41" s="356"/>
      <c r="DL41" s="356"/>
      <c r="DM41" s="356"/>
      <c r="DN41" s="356"/>
      <c r="DO41" s="356"/>
      <c r="DP41" s="356"/>
      <c r="DQ41" s="356"/>
      <c r="DR41" s="356"/>
      <c r="DS41" s="356"/>
      <c r="DT41" s="356"/>
      <c r="DU41" s="356"/>
      <c r="DV41" s="356"/>
      <c r="DW41" s="356"/>
      <c r="DX41" s="356"/>
      <c r="DY41" s="356"/>
      <c r="DZ41" s="356"/>
      <c r="EA41" s="356"/>
      <c r="EB41" s="356"/>
      <c r="EC41" s="356"/>
      <c r="ED41" s="356"/>
      <c r="EE41" s="356"/>
      <c r="EF41" s="356"/>
      <c r="EG41" s="356"/>
      <c r="EH41" s="356"/>
      <c r="EI41" s="356"/>
      <c r="EJ41" s="356"/>
      <c r="EK41" s="356"/>
      <c r="EL41" s="356"/>
      <c r="EM41" s="356"/>
      <c r="EN41" s="356"/>
      <c r="EO41" s="356"/>
      <c r="EP41" s="356"/>
      <c r="EQ41" s="356"/>
      <c r="ER41" s="356"/>
      <c r="ES41" s="356"/>
      <c r="ET41" s="356"/>
      <c r="EU41" s="356"/>
      <c r="EV41" s="356"/>
      <c r="EW41" s="356"/>
      <c r="EX41" s="356"/>
      <c r="EY41" s="356"/>
      <c r="EZ41" s="356"/>
      <c r="FA41" s="356"/>
      <c r="FB41" s="356"/>
      <c r="FC41" s="356"/>
      <c r="FD41" s="356"/>
      <c r="FE41" s="356"/>
      <c r="FF41" s="356"/>
      <c r="FG41" s="356"/>
      <c r="FH41" s="356"/>
      <c r="FI41" s="356"/>
      <c r="FJ41" s="356"/>
      <c r="FK41" s="356"/>
      <c r="FL41" s="356"/>
      <c r="FM41" s="356"/>
      <c r="FN41" s="356"/>
      <c r="FO41" s="356"/>
      <c r="FP41" s="356"/>
      <c r="FQ41" s="356"/>
      <c r="FR41" s="356"/>
      <c r="FS41" s="356"/>
      <c r="FT41" s="356"/>
      <c r="FU41" s="356"/>
      <c r="FV41" s="356"/>
      <c r="FW41" s="356"/>
      <c r="FX41" s="356"/>
      <c r="FY41" s="356"/>
      <c r="FZ41" s="356"/>
      <c r="GA41" s="356"/>
      <c r="GB41" s="356"/>
      <c r="GC41" s="356"/>
      <c r="GD41" s="356"/>
      <c r="GE41" s="356"/>
      <c r="GF41" s="356"/>
      <c r="GG41" s="356"/>
      <c r="GH41" s="356"/>
      <c r="GI41" s="356"/>
      <c r="GJ41" s="356"/>
      <c r="GK41" s="356"/>
      <c r="GL41" s="356"/>
      <c r="GM41" s="356"/>
      <c r="GN41" s="356"/>
      <c r="GO41" s="356"/>
      <c r="GP41" s="356"/>
      <c r="GQ41" s="356"/>
      <c r="GR41" s="356"/>
      <c r="GS41" s="356"/>
      <c r="GT41" s="356"/>
      <c r="GU41" s="356"/>
      <c r="GV41" s="356"/>
      <c r="GW41" s="356"/>
      <c r="GX41" s="356"/>
      <c r="GY41" s="356"/>
      <c r="GZ41" s="356"/>
      <c r="HA41" s="356"/>
      <c r="HB41" s="356"/>
      <c r="HC41" s="356"/>
      <c r="HD41" s="356"/>
      <c r="HE41" s="356"/>
      <c r="HF41" s="356"/>
      <c r="HG41" s="356"/>
      <c r="HH41" s="356"/>
      <c r="HI41" s="356"/>
      <c r="HJ41" s="356"/>
      <c r="HK41" s="356"/>
      <c r="HL41" s="356"/>
      <c r="HM41" s="356"/>
      <c r="HN41" s="356"/>
      <c r="HO41" s="356"/>
      <c r="HP41" s="356"/>
      <c r="HQ41" s="356"/>
      <c r="HR41" s="356"/>
      <c r="HS41" s="356"/>
      <c r="HT41" s="356"/>
      <c r="HU41" s="356"/>
      <c r="HV41" s="356"/>
      <c r="HW41" s="356"/>
      <c r="HX41" s="356"/>
      <c r="HY41" s="356"/>
      <c r="HZ41" s="356"/>
      <c r="IA41" s="356"/>
      <c r="IB41" s="356"/>
      <c r="IC41" s="356"/>
      <c r="ID41" s="356"/>
      <c r="IE41" s="356"/>
      <c r="IF41" s="356"/>
      <c r="IG41" s="356"/>
      <c r="IH41" s="356"/>
      <c r="II41" s="356"/>
      <c r="IJ41" s="356"/>
      <c r="IK41" s="356"/>
      <c r="IL41" s="356"/>
      <c r="IM41" s="356"/>
      <c r="IN41" s="356"/>
      <c r="IO41" s="356"/>
      <c r="IP41" s="356"/>
      <c r="IQ41" s="356"/>
      <c r="IR41" s="356"/>
      <c r="IS41" s="356"/>
      <c r="IT41" s="356"/>
      <c r="IU41" s="356"/>
      <c r="IV41" s="356"/>
    </row>
    <row r="42" s="354" customFormat="1" ht="29.1" customHeight="1" spans="1:256">
      <c r="A42" s="366"/>
      <c r="B42" s="366"/>
      <c r="C42" s="356"/>
      <c r="D42" s="364"/>
      <c r="E42" s="369"/>
      <c r="F42" s="370"/>
      <c r="G42" s="369"/>
      <c r="H42" s="369"/>
      <c r="I42" s="369"/>
      <c r="J42" s="367"/>
      <c r="K42" s="356"/>
      <c r="L42" s="356"/>
      <c r="M42" s="356"/>
      <c r="N42" s="356"/>
      <c r="O42" s="356"/>
      <c r="P42" s="356"/>
      <c r="Q42" s="356"/>
      <c r="R42" s="356"/>
      <c r="S42" s="356"/>
      <c r="T42" s="356"/>
      <c r="U42" s="356"/>
      <c r="V42" s="356"/>
      <c r="W42" s="356"/>
      <c r="X42" s="356"/>
      <c r="Y42" s="356"/>
      <c r="Z42" s="356"/>
      <c r="AA42" s="356"/>
      <c r="AB42" s="356"/>
      <c r="AC42" s="356"/>
      <c r="AD42" s="356"/>
      <c r="AE42" s="356"/>
      <c r="AF42" s="356"/>
      <c r="AG42" s="356"/>
      <c r="AH42" s="356"/>
      <c r="AI42" s="356"/>
      <c r="AJ42" s="356"/>
      <c r="AK42" s="356"/>
      <c r="AL42" s="356"/>
      <c r="AM42" s="356"/>
      <c r="AN42" s="356"/>
      <c r="AO42" s="356"/>
      <c r="AP42" s="356"/>
      <c r="AQ42" s="356"/>
      <c r="AR42" s="356"/>
      <c r="AS42" s="356"/>
      <c r="AT42" s="356"/>
      <c r="AU42" s="356"/>
      <c r="AV42" s="356"/>
      <c r="AW42" s="356"/>
      <c r="AX42" s="356"/>
      <c r="AY42" s="356"/>
      <c r="AZ42" s="356"/>
      <c r="BA42" s="356"/>
      <c r="BB42" s="356"/>
      <c r="BC42" s="356"/>
      <c r="BD42" s="356"/>
      <c r="BE42" s="356"/>
      <c r="BF42" s="356"/>
      <c r="BG42" s="356"/>
      <c r="BH42" s="356"/>
      <c r="BI42" s="356"/>
      <c r="BJ42" s="356"/>
      <c r="BK42" s="356"/>
      <c r="BL42" s="356"/>
      <c r="BM42" s="356"/>
      <c r="BN42" s="356"/>
      <c r="BO42" s="356"/>
      <c r="BP42" s="356"/>
      <c r="BQ42" s="356"/>
      <c r="BR42" s="356"/>
      <c r="BS42" s="356"/>
      <c r="BT42" s="356"/>
      <c r="BU42" s="356"/>
      <c r="BV42" s="356"/>
      <c r="BW42" s="356"/>
      <c r="BX42" s="356"/>
      <c r="BY42" s="356"/>
      <c r="BZ42" s="356"/>
      <c r="CA42" s="356"/>
      <c r="CB42" s="356"/>
      <c r="CC42" s="356"/>
      <c r="CD42" s="356"/>
      <c r="CE42" s="356"/>
      <c r="CF42" s="356"/>
      <c r="CG42" s="356"/>
      <c r="CH42" s="356"/>
      <c r="CI42" s="356"/>
      <c r="CJ42" s="356"/>
      <c r="CK42" s="356"/>
      <c r="CL42" s="356"/>
      <c r="CM42" s="356"/>
      <c r="CN42" s="356"/>
      <c r="CO42" s="356"/>
      <c r="CP42" s="356"/>
      <c r="CQ42" s="356"/>
      <c r="CR42" s="356"/>
      <c r="CS42" s="356"/>
      <c r="CT42" s="356"/>
      <c r="CU42" s="356"/>
      <c r="CV42" s="356"/>
      <c r="CW42" s="356"/>
      <c r="CX42" s="356"/>
      <c r="CY42" s="356"/>
      <c r="CZ42" s="356"/>
      <c r="DA42" s="356"/>
      <c r="DB42" s="356"/>
      <c r="DC42" s="356"/>
      <c r="DD42" s="356"/>
      <c r="DE42" s="356"/>
      <c r="DF42" s="356"/>
      <c r="DG42" s="356"/>
      <c r="DH42" s="356"/>
      <c r="DI42" s="356"/>
      <c r="DJ42" s="356"/>
      <c r="DK42" s="356"/>
      <c r="DL42" s="356"/>
      <c r="DM42" s="356"/>
      <c r="DN42" s="356"/>
      <c r="DO42" s="356"/>
      <c r="DP42" s="356"/>
      <c r="DQ42" s="356"/>
      <c r="DR42" s="356"/>
      <c r="DS42" s="356"/>
      <c r="DT42" s="356"/>
      <c r="DU42" s="356"/>
      <c r="DV42" s="356"/>
      <c r="DW42" s="356"/>
      <c r="DX42" s="356"/>
      <c r="DY42" s="356"/>
      <c r="DZ42" s="356"/>
      <c r="EA42" s="356"/>
      <c r="EB42" s="356"/>
      <c r="EC42" s="356"/>
      <c r="ED42" s="356"/>
      <c r="EE42" s="356"/>
      <c r="EF42" s="356"/>
      <c r="EG42" s="356"/>
      <c r="EH42" s="356"/>
      <c r="EI42" s="356"/>
      <c r="EJ42" s="356"/>
      <c r="EK42" s="356"/>
      <c r="EL42" s="356"/>
      <c r="EM42" s="356"/>
      <c r="EN42" s="356"/>
      <c r="EO42" s="356"/>
      <c r="EP42" s="356"/>
      <c r="EQ42" s="356"/>
      <c r="ER42" s="356"/>
      <c r="ES42" s="356"/>
      <c r="ET42" s="356"/>
      <c r="EU42" s="356"/>
      <c r="EV42" s="356"/>
      <c r="EW42" s="356"/>
      <c r="EX42" s="356"/>
      <c r="EY42" s="356"/>
      <c r="EZ42" s="356"/>
      <c r="FA42" s="356"/>
      <c r="FB42" s="356"/>
      <c r="FC42" s="356"/>
      <c r="FD42" s="356"/>
      <c r="FE42" s="356"/>
      <c r="FF42" s="356"/>
      <c r="FG42" s="356"/>
      <c r="FH42" s="356"/>
      <c r="FI42" s="356"/>
      <c r="FJ42" s="356"/>
      <c r="FK42" s="356"/>
      <c r="FL42" s="356"/>
      <c r="FM42" s="356"/>
      <c r="FN42" s="356"/>
      <c r="FO42" s="356"/>
      <c r="FP42" s="356"/>
      <c r="FQ42" s="356"/>
      <c r="FR42" s="356"/>
      <c r="FS42" s="356"/>
      <c r="FT42" s="356"/>
      <c r="FU42" s="356"/>
      <c r="FV42" s="356"/>
      <c r="FW42" s="356"/>
      <c r="FX42" s="356"/>
      <c r="FY42" s="356"/>
      <c r="FZ42" s="356"/>
      <c r="GA42" s="356"/>
      <c r="GB42" s="356"/>
      <c r="GC42" s="356"/>
      <c r="GD42" s="356"/>
      <c r="GE42" s="356"/>
      <c r="GF42" s="356"/>
      <c r="GG42" s="356"/>
      <c r="GH42" s="356"/>
      <c r="GI42" s="356"/>
      <c r="GJ42" s="356"/>
      <c r="GK42" s="356"/>
      <c r="GL42" s="356"/>
      <c r="GM42" s="356"/>
      <c r="GN42" s="356"/>
      <c r="GO42" s="356"/>
      <c r="GP42" s="356"/>
      <c r="GQ42" s="356"/>
      <c r="GR42" s="356"/>
      <c r="GS42" s="356"/>
      <c r="GT42" s="356"/>
      <c r="GU42" s="356"/>
      <c r="GV42" s="356"/>
      <c r="GW42" s="356"/>
      <c r="GX42" s="356"/>
      <c r="GY42" s="356"/>
      <c r="GZ42" s="356"/>
      <c r="HA42" s="356"/>
      <c r="HB42" s="356"/>
      <c r="HC42" s="356"/>
      <c r="HD42" s="356"/>
      <c r="HE42" s="356"/>
      <c r="HF42" s="356"/>
      <c r="HG42" s="356"/>
      <c r="HH42" s="356"/>
      <c r="HI42" s="356"/>
      <c r="HJ42" s="356"/>
      <c r="HK42" s="356"/>
      <c r="HL42" s="356"/>
      <c r="HM42" s="356"/>
      <c r="HN42" s="356"/>
      <c r="HO42" s="356"/>
      <c r="HP42" s="356"/>
      <c r="HQ42" s="356"/>
      <c r="HR42" s="356"/>
      <c r="HS42" s="356"/>
      <c r="HT42" s="356"/>
      <c r="HU42" s="356"/>
      <c r="HV42" s="356"/>
      <c r="HW42" s="356"/>
      <c r="HX42" s="356"/>
      <c r="HY42" s="356"/>
      <c r="HZ42" s="356"/>
      <c r="IA42" s="356"/>
      <c r="IB42" s="356"/>
      <c r="IC42" s="356"/>
      <c r="ID42" s="356"/>
      <c r="IE42" s="356"/>
      <c r="IF42" s="356"/>
      <c r="IG42" s="356"/>
      <c r="IH42" s="356"/>
      <c r="II42" s="356"/>
      <c r="IJ42" s="356"/>
      <c r="IK42" s="356"/>
      <c r="IL42" s="356"/>
      <c r="IM42" s="356"/>
      <c r="IN42" s="356"/>
      <c r="IO42" s="356"/>
      <c r="IP42" s="356"/>
      <c r="IQ42" s="356"/>
      <c r="IR42" s="356"/>
      <c r="IS42" s="356"/>
      <c r="IT42" s="356"/>
      <c r="IU42" s="356"/>
      <c r="IV42" s="356"/>
    </row>
    <row r="43" s="354" customFormat="1" ht="29.1" customHeight="1" spans="1:256">
      <c r="A43" s="366"/>
      <c r="B43" s="366"/>
      <c r="C43" s="356"/>
      <c r="D43" s="364"/>
      <c r="E43" s="369"/>
      <c r="F43" s="370"/>
      <c r="G43" s="369"/>
      <c r="H43" s="369"/>
      <c r="I43" s="369"/>
      <c r="J43" s="367"/>
      <c r="K43" s="356"/>
      <c r="L43" s="356"/>
      <c r="M43" s="356"/>
      <c r="N43" s="356"/>
      <c r="O43" s="356"/>
      <c r="P43" s="356"/>
      <c r="Q43" s="356"/>
      <c r="R43" s="356"/>
      <c r="S43" s="356"/>
      <c r="T43" s="356"/>
      <c r="U43" s="356"/>
      <c r="V43" s="356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356"/>
      <c r="AO43" s="356"/>
      <c r="AP43" s="356"/>
      <c r="AQ43" s="356"/>
      <c r="AR43" s="356"/>
      <c r="AS43" s="356"/>
      <c r="AT43" s="356"/>
      <c r="AU43" s="356"/>
      <c r="AV43" s="356"/>
      <c r="AW43" s="356"/>
      <c r="AX43" s="356"/>
      <c r="AY43" s="356"/>
      <c r="AZ43" s="356"/>
      <c r="BA43" s="356"/>
      <c r="BB43" s="356"/>
      <c r="BC43" s="356"/>
      <c r="BD43" s="356"/>
      <c r="BE43" s="356"/>
      <c r="BF43" s="356"/>
      <c r="BG43" s="356"/>
      <c r="BH43" s="356"/>
      <c r="BI43" s="356"/>
      <c r="BJ43" s="356"/>
      <c r="BK43" s="356"/>
      <c r="BL43" s="356"/>
      <c r="BM43" s="356"/>
      <c r="BN43" s="356"/>
      <c r="BO43" s="356"/>
      <c r="BP43" s="356"/>
      <c r="BQ43" s="356"/>
      <c r="BR43" s="356"/>
      <c r="BS43" s="356"/>
      <c r="BT43" s="356"/>
      <c r="BU43" s="356"/>
      <c r="BV43" s="356"/>
      <c r="BW43" s="356"/>
      <c r="BX43" s="356"/>
      <c r="BY43" s="356"/>
      <c r="BZ43" s="356"/>
      <c r="CA43" s="356"/>
      <c r="CB43" s="356"/>
      <c r="CC43" s="356"/>
      <c r="CD43" s="356"/>
      <c r="CE43" s="356"/>
      <c r="CF43" s="356"/>
      <c r="CG43" s="356"/>
      <c r="CH43" s="356"/>
      <c r="CI43" s="356"/>
      <c r="CJ43" s="356"/>
      <c r="CK43" s="356"/>
      <c r="CL43" s="356"/>
      <c r="CM43" s="356"/>
      <c r="CN43" s="356"/>
      <c r="CO43" s="356"/>
      <c r="CP43" s="356"/>
      <c r="CQ43" s="356"/>
      <c r="CR43" s="356"/>
      <c r="CS43" s="356"/>
      <c r="CT43" s="356"/>
      <c r="CU43" s="356"/>
      <c r="CV43" s="356"/>
      <c r="CW43" s="356"/>
      <c r="CX43" s="356"/>
      <c r="CY43" s="356"/>
      <c r="CZ43" s="356"/>
      <c r="DA43" s="356"/>
      <c r="DB43" s="356"/>
      <c r="DC43" s="356"/>
      <c r="DD43" s="356"/>
      <c r="DE43" s="356"/>
      <c r="DF43" s="356"/>
      <c r="DG43" s="356"/>
      <c r="DH43" s="356"/>
      <c r="DI43" s="356"/>
      <c r="DJ43" s="356"/>
      <c r="DK43" s="356"/>
      <c r="DL43" s="356"/>
      <c r="DM43" s="356"/>
      <c r="DN43" s="356"/>
      <c r="DO43" s="356"/>
      <c r="DP43" s="356"/>
      <c r="DQ43" s="356"/>
      <c r="DR43" s="356"/>
      <c r="DS43" s="356"/>
      <c r="DT43" s="356"/>
      <c r="DU43" s="356"/>
      <c r="DV43" s="356"/>
      <c r="DW43" s="356"/>
      <c r="DX43" s="356"/>
      <c r="DY43" s="356"/>
      <c r="DZ43" s="356"/>
      <c r="EA43" s="356"/>
      <c r="EB43" s="356"/>
      <c r="EC43" s="356"/>
      <c r="ED43" s="356"/>
      <c r="EE43" s="356"/>
      <c r="EF43" s="356"/>
      <c r="EG43" s="356"/>
      <c r="EH43" s="356"/>
      <c r="EI43" s="356"/>
      <c r="EJ43" s="356"/>
      <c r="EK43" s="356"/>
      <c r="EL43" s="356"/>
      <c r="EM43" s="356"/>
      <c r="EN43" s="356"/>
      <c r="EO43" s="356"/>
      <c r="EP43" s="356"/>
      <c r="EQ43" s="356"/>
      <c r="ER43" s="356"/>
      <c r="ES43" s="356"/>
      <c r="ET43" s="356"/>
      <c r="EU43" s="356"/>
      <c r="EV43" s="356"/>
      <c r="EW43" s="356"/>
      <c r="EX43" s="356"/>
      <c r="EY43" s="356"/>
      <c r="EZ43" s="356"/>
      <c r="FA43" s="356"/>
      <c r="FB43" s="356"/>
      <c r="FC43" s="356"/>
      <c r="FD43" s="356"/>
      <c r="FE43" s="356"/>
      <c r="FF43" s="356"/>
      <c r="FG43" s="356"/>
      <c r="FH43" s="356"/>
      <c r="FI43" s="356"/>
      <c r="FJ43" s="356"/>
      <c r="FK43" s="356"/>
      <c r="FL43" s="356"/>
      <c r="FM43" s="356"/>
      <c r="FN43" s="356"/>
      <c r="FO43" s="356"/>
      <c r="FP43" s="356"/>
      <c r="FQ43" s="356"/>
      <c r="FR43" s="356"/>
      <c r="FS43" s="356"/>
      <c r="FT43" s="356"/>
      <c r="FU43" s="356"/>
      <c r="FV43" s="356"/>
      <c r="FW43" s="356"/>
      <c r="FX43" s="356"/>
      <c r="FY43" s="356"/>
      <c r="FZ43" s="356"/>
      <c r="GA43" s="356"/>
      <c r="GB43" s="356"/>
      <c r="GC43" s="356"/>
      <c r="GD43" s="356"/>
      <c r="GE43" s="356"/>
      <c r="GF43" s="356"/>
      <c r="GG43" s="356"/>
      <c r="GH43" s="356"/>
      <c r="GI43" s="356"/>
      <c r="GJ43" s="356"/>
      <c r="GK43" s="356"/>
      <c r="GL43" s="356"/>
      <c r="GM43" s="356"/>
      <c r="GN43" s="356"/>
      <c r="GO43" s="356"/>
      <c r="GP43" s="356"/>
      <c r="GQ43" s="356"/>
      <c r="GR43" s="356"/>
      <c r="GS43" s="356"/>
      <c r="GT43" s="356"/>
      <c r="GU43" s="356"/>
      <c r="GV43" s="356"/>
      <c r="GW43" s="356"/>
      <c r="GX43" s="356"/>
      <c r="GY43" s="356"/>
      <c r="GZ43" s="356"/>
      <c r="HA43" s="356"/>
      <c r="HB43" s="356"/>
      <c r="HC43" s="356"/>
      <c r="HD43" s="356"/>
      <c r="HE43" s="356"/>
      <c r="HF43" s="356"/>
      <c r="HG43" s="356"/>
      <c r="HH43" s="356"/>
      <c r="HI43" s="356"/>
      <c r="HJ43" s="356"/>
      <c r="HK43" s="356"/>
      <c r="HL43" s="356"/>
      <c r="HM43" s="356"/>
      <c r="HN43" s="356"/>
      <c r="HO43" s="356"/>
      <c r="HP43" s="356"/>
      <c r="HQ43" s="356"/>
      <c r="HR43" s="356"/>
      <c r="HS43" s="356"/>
      <c r="HT43" s="356"/>
      <c r="HU43" s="356"/>
      <c r="HV43" s="356"/>
      <c r="HW43" s="356"/>
      <c r="HX43" s="356"/>
      <c r="HY43" s="356"/>
      <c r="HZ43" s="356"/>
      <c r="IA43" s="356"/>
      <c r="IB43" s="356"/>
      <c r="IC43" s="356"/>
      <c r="ID43" s="356"/>
      <c r="IE43" s="356"/>
      <c r="IF43" s="356"/>
      <c r="IG43" s="356"/>
      <c r="IH43" s="356"/>
      <c r="II43" s="356"/>
      <c r="IJ43" s="356"/>
      <c r="IK43" s="356"/>
      <c r="IL43" s="356"/>
      <c r="IM43" s="356"/>
      <c r="IN43" s="356"/>
      <c r="IO43" s="356"/>
      <c r="IP43" s="356"/>
      <c r="IQ43" s="356"/>
      <c r="IR43" s="356"/>
      <c r="IS43" s="356"/>
      <c r="IT43" s="356"/>
      <c r="IU43" s="356"/>
      <c r="IV43" s="356"/>
    </row>
    <row r="44" s="354" customFormat="1" ht="29.1" customHeight="1" spans="1:256">
      <c r="A44" s="366"/>
      <c r="B44" s="366"/>
      <c r="C44" s="356"/>
      <c r="D44" s="364"/>
      <c r="E44" s="369"/>
      <c r="F44" s="370"/>
      <c r="G44" s="369"/>
      <c r="H44" s="369"/>
      <c r="I44" s="369"/>
      <c r="J44" s="367"/>
      <c r="K44" s="356"/>
      <c r="L44" s="356"/>
      <c r="M44" s="356"/>
      <c r="N44" s="356"/>
      <c r="O44" s="356"/>
      <c r="P44" s="356"/>
      <c r="Q44" s="356"/>
      <c r="R44" s="356"/>
      <c r="S44" s="356"/>
      <c r="T44" s="356"/>
      <c r="U44" s="356"/>
      <c r="V44" s="356"/>
      <c r="W44" s="356"/>
      <c r="X44" s="356"/>
      <c r="Y44" s="356"/>
      <c r="Z44" s="356"/>
      <c r="AA44" s="356"/>
      <c r="AB44" s="356"/>
      <c r="AC44" s="356"/>
      <c r="AD44" s="356"/>
      <c r="AE44" s="356"/>
      <c r="AF44" s="356"/>
      <c r="AG44" s="356"/>
      <c r="AH44" s="356"/>
      <c r="AI44" s="356"/>
      <c r="AJ44" s="356"/>
      <c r="AK44" s="356"/>
      <c r="AL44" s="356"/>
      <c r="AM44" s="356"/>
      <c r="AN44" s="356"/>
      <c r="AO44" s="356"/>
      <c r="AP44" s="356"/>
      <c r="AQ44" s="356"/>
      <c r="AR44" s="356"/>
      <c r="AS44" s="356"/>
      <c r="AT44" s="356"/>
      <c r="AU44" s="356"/>
      <c r="AV44" s="356"/>
      <c r="AW44" s="356"/>
      <c r="AX44" s="356"/>
      <c r="AY44" s="356"/>
      <c r="AZ44" s="356"/>
      <c r="BA44" s="356"/>
      <c r="BB44" s="356"/>
      <c r="BC44" s="356"/>
      <c r="BD44" s="356"/>
      <c r="BE44" s="356"/>
      <c r="BF44" s="356"/>
      <c r="BG44" s="356"/>
      <c r="BH44" s="356"/>
      <c r="BI44" s="356"/>
      <c r="BJ44" s="356"/>
      <c r="BK44" s="356"/>
      <c r="BL44" s="356"/>
      <c r="BM44" s="356"/>
      <c r="BN44" s="356"/>
      <c r="BO44" s="356"/>
      <c r="BP44" s="356"/>
      <c r="BQ44" s="356"/>
      <c r="BR44" s="356"/>
      <c r="BS44" s="356"/>
      <c r="BT44" s="356"/>
      <c r="BU44" s="356"/>
      <c r="BV44" s="356"/>
      <c r="BW44" s="356"/>
      <c r="BX44" s="356"/>
      <c r="BY44" s="356"/>
      <c r="BZ44" s="356"/>
      <c r="CA44" s="356"/>
      <c r="CB44" s="356"/>
      <c r="CC44" s="356"/>
      <c r="CD44" s="356"/>
      <c r="CE44" s="356"/>
      <c r="CF44" s="356"/>
      <c r="CG44" s="356"/>
      <c r="CH44" s="356"/>
      <c r="CI44" s="356"/>
      <c r="CJ44" s="356"/>
      <c r="CK44" s="356"/>
      <c r="CL44" s="356"/>
      <c r="CM44" s="356"/>
      <c r="CN44" s="356"/>
      <c r="CO44" s="356"/>
      <c r="CP44" s="356"/>
      <c r="CQ44" s="356"/>
      <c r="CR44" s="356"/>
      <c r="CS44" s="356"/>
      <c r="CT44" s="356"/>
      <c r="CU44" s="356"/>
      <c r="CV44" s="356"/>
      <c r="CW44" s="356"/>
      <c r="CX44" s="356"/>
      <c r="CY44" s="356"/>
      <c r="CZ44" s="356"/>
      <c r="DA44" s="356"/>
      <c r="DB44" s="356"/>
      <c r="DC44" s="356"/>
      <c r="DD44" s="356"/>
      <c r="DE44" s="356"/>
      <c r="DF44" s="356"/>
      <c r="DG44" s="356"/>
      <c r="DH44" s="356"/>
      <c r="DI44" s="356"/>
      <c r="DJ44" s="356"/>
      <c r="DK44" s="356"/>
      <c r="DL44" s="356"/>
      <c r="DM44" s="356"/>
      <c r="DN44" s="356"/>
      <c r="DO44" s="356"/>
      <c r="DP44" s="356"/>
      <c r="DQ44" s="356"/>
      <c r="DR44" s="356"/>
      <c r="DS44" s="356"/>
      <c r="DT44" s="356"/>
      <c r="DU44" s="356"/>
      <c r="DV44" s="356"/>
      <c r="DW44" s="356"/>
      <c r="DX44" s="356"/>
      <c r="DY44" s="356"/>
      <c r="DZ44" s="356"/>
      <c r="EA44" s="356"/>
      <c r="EB44" s="356"/>
      <c r="EC44" s="356"/>
      <c r="ED44" s="356"/>
      <c r="EE44" s="356"/>
      <c r="EF44" s="356"/>
      <c r="EG44" s="356"/>
      <c r="EH44" s="356"/>
      <c r="EI44" s="356"/>
      <c r="EJ44" s="356"/>
      <c r="EK44" s="356"/>
      <c r="EL44" s="356"/>
      <c r="EM44" s="356"/>
      <c r="EN44" s="356"/>
      <c r="EO44" s="356"/>
      <c r="EP44" s="356"/>
      <c r="EQ44" s="356"/>
      <c r="ER44" s="356"/>
      <c r="ES44" s="356"/>
      <c r="ET44" s="356"/>
      <c r="EU44" s="356"/>
      <c r="EV44" s="356"/>
      <c r="EW44" s="356"/>
      <c r="EX44" s="356"/>
      <c r="EY44" s="356"/>
      <c r="EZ44" s="356"/>
      <c r="FA44" s="356"/>
      <c r="FB44" s="356"/>
      <c r="FC44" s="356"/>
      <c r="FD44" s="356"/>
      <c r="FE44" s="356"/>
      <c r="FF44" s="356"/>
      <c r="FG44" s="356"/>
      <c r="FH44" s="356"/>
      <c r="FI44" s="356"/>
      <c r="FJ44" s="356"/>
      <c r="FK44" s="356"/>
      <c r="FL44" s="356"/>
      <c r="FM44" s="356"/>
      <c r="FN44" s="356"/>
      <c r="FO44" s="356"/>
      <c r="FP44" s="356"/>
      <c r="FQ44" s="356"/>
      <c r="FR44" s="356"/>
      <c r="FS44" s="356"/>
      <c r="FT44" s="356"/>
      <c r="FU44" s="356"/>
      <c r="FV44" s="356"/>
      <c r="FW44" s="356"/>
      <c r="FX44" s="356"/>
      <c r="FY44" s="356"/>
      <c r="FZ44" s="356"/>
      <c r="GA44" s="356"/>
      <c r="GB44" s="356"/>
      <c r="GC44" s="356"/>
      <c r="GD44" s="356"/>
      <c r="GE44" s="356"/>
      <c r="GF44" s="356"/>
      <c r="GG44" s="356"/>
      <c r="GH44" s="356"/>
      <c r="GI44" s="356"/>
      <c r="GJ44" s="356"/>
      <c r="GK44" s="356"/>
      <c r="GL44" s="356"/>
      <c r="GM44" s="356"/>
      <c r="GN44" s="356"/>
      <c r="GO44" s="356"/>
      <c r="GP44" s="356"/>
      <c r="GQ44" s="356"/>
      <c r="GR44" s="356"/>
      <c r="GS44" s="356"/>
      <c r="GT44" s="356"/>
      <c r="GU44" s="356"/>
      <c r="GV44" s="356"/>
      <c r="GW44" s="356"/>
      <c r="GX44" s="356"/>
      <c r="GY44" s="356"/>
      <c r="GZ44" s="356"/>
      <c r="HA44" s="356"/>
      <c r="HB44" s="356"/>
      <c r="HC44" s="356"/>
      <c r="HD44" s="356"/>
      <c r="HE44" s="356"/>
      <c r="HF44" s="356"/>
      <c r="HG44" s="356"/>
      <c r="HH44" s="356"/>
      <c r="HI44" s="356"/>
      <c r="HJ44" s="356"/>
      <c r="HK44" s="356"/>
      <c r="HL44" s="356"/>
      <c r="HM44" s="356"/>
      <c r="HN44" s="356"/>
      <c r="HO44" s="356"/>
      <c r="HP44" s="356"/>
      <c r="HQ44" s="356"/>
      <c r="HR44" s="356"/>
      <c r="HS44" s="356"/>
      <c r="HT44" s="356"/>
      <c r="HU44" s="356"/>
      <c r="HV44" s="356"/>
      <c r="HW44" s="356"/>
      <c r="HX44" s="356"/>
      <c r="HY44" s="356"/>
      <c r="HZ44" s="356"/>
      <c r="IA44" s="356"/>
      <c r="IB44" s="356"/>
      <c r="IC44" s="356"/>
      <c r="ID44" s="356"/>
      <c r="IE44" s="356"/>
      <c r="IF44" s="356"/>
      <c r="IG44" s="356"/>
      <c r="IH44" s="356"/>
      <c r="II44" s="356"/>
      <c r="IJ44" s="356"/>
      <c r="IK44" s="356"/>
      <c r="IL44" s="356"/>
      <c r="IM44" s="356"/>
      <c r="IN44" s="356"/>
      <c r="IO44" s="356"/>
      <c r="IP44" s="356"/>
      <c r="IQ44" s="356"/>
      <c r="IR44" s="356"/>
      <c r="IS44" s="356"/>
      <c r="IT44" s="356"/>
      <c r="IU44" s="356"/>
      <c r="IV44" s="356"/>
    </row>
    <row r="45" s="354" customFormat="1" ht="29.1" customHeight="1" spans="1:256">
      <c r="A45" s="366"/>
      <c r="B45" s="366"/>
      <c r="C45" s="356"/>
      <c r="D45" s="364"/>
      <c r="E45" s="369"/>
      <c r="F45" s="370"/>
      <c r="G45" s="369"/>
      <c r="H45" s="369"/>
      <c r="I45" s="369"/>
      <c r="J45" s="367"/>
      <c r="K45" s="356"/>
      <c r="L45" s="356"/>
      <c r="M45" s="356"/>
      <c r="N45" s="356"/>
      <c r="O45" s="356"/>
      <c r="P45" s="356"/>
      <c r="Q45" s="356"/>
      <c r="R45" s="356"/>
      <c r="S45" s="356"/>
      <c r="T45" s="356"/>
      <c r="U45" s="356"/>
      <c r="V45" s="356"/>
      <c r="W45" s="356"/>
      <c r="X45" s="356"/>
      <c r="Y45" s="356"/>
      <c r="Z45" s="356"/>
      <c r="AA45" s="356"/>
      <c r="AB45" s="356"/>
      <c r="AC45" s="356"/>
      <c r="AD45" s="356"/>
      <c r="AE45" s="356"/>
      <c r="AF45" s="356"/>
      <c r="AG45" s="356"/>
      <c r="AH45" s="356"/>
      <c r="AI45" s="356"/>
      <c r="AJ45" s="356"/>
      <c r="AK45" s="356"/>
      <c r="AL45" s="356"/>
      <c r="AM45" s="356"/>
      <c r="AN45" s="356"/>
      <c r="AO45" s="356"/>
      <c r="AP45" s="356"/>
      <c r="AQ45" s="356"/>
      <c r="AR45" s="356"/>
      <c r="AS45" s="356"/>
      <c r="AT45" s="356"/>
      <c r="AU45" s="356"/>
      <c r="AV45" s="356"/>
      <c r="AW45" s="356"/>
      <c r="AX45" s="356"/>
      <c r="AY45" s="356"/>
      <c r="AZ45" s="356"/>
      <c r="BA45" s="356"/>
      <c r="BB45" s="356"/>
      <c r="BC45" s="356"/>
      <c r="BD45" s="356"/>
      <c r="BE45" s="356"/>
      <c r="BF45" s="356"/>
      <c r="BG45" s="356"/>
      <c r="BH45" s="356"/>
      <c r="BI45" s="356"/>
      <c r="BJ45" s="356"/>
      <c r="BK45" s="356"/>
      <c r="BL45" s="356"/>
      <c r="BM45" s="356"/>
      <c r="BN45" s="356"/>
      <c r="BO45" s="356"/>
      <c r="BP45" s="356"/>
      <c r="BQ45" s="356"/>
      <c r="BR45" s="356"/>
      <c r="BS45" s="356"/>
      <c r="BT45" s="356"/>
      <c r="BU45" s="356"/>
      <c r="BV45" s="356"/>
      <c r="BW45" s="356"/>
      <c r="BX45" s="356"/>
      <c r="BY45" s="356"/>
      <c r="BZ45" s="356"/>
      <c r="CA45" s="356"/>
      <c r="CB45" s="356"/>
      <c r="CC45" s="356"/>
      <c r="CD45" s="356"/>
      <c r="CE45" s="356"/>
      <c r="CF45" s="356"/>
      <c r="CG45" s="356"/>
      <c r="CH45" s="356"/>
      <c r="CI45" s="356"/>
      <c r="CJ45" s="356"/>
      <c r="CK45" s="356"/>
      <c r="CL45" s="356"/>
      <c r="CM45" s="356"/>
      <c r="CN45" s="356"/>
      <c r="CO45" s="356"/>
      <c r="CP45" s="356"/>
      <c r="CQ45" s="356"/>
      <c r="CR45" s="356"/>
      <c r="CS45" s="356"/>
      <c r="CT45" s="356"/>
      <c r="CU45" s="356"/>
      <c r="CV45" s="356"/>
      <c r="CW45" s="356"/>
      <c r="CX45" s="356"/>
      <c r="CY45" s="356"/>
      <c r="CZ45" s="356"/>
      <c r="DA45" s="356"/>
      <c r="DB45" s="356"/>
      <c r="DC45" s="356"/>
      <c r="DD45" s="356"/>
      <c r="DE45" s="356"/>
      <c r="DF45" s="356"/>
      <c r="DG45" s="356"/>
      <c r="DH45" s="356"/>
      <c r="DI45" s="356"/>
      <c r="DJ45" s="356"/>
      <c r="DK45" s="356"/>
      <c r="DL45" s="356"/>
      <c r="DM45" s="356"/>
      <c r="DN45" s="356"/>
      <c r="DO45" s="356"/>
      <c r="DP45" s="356"/>
      <c r="DQ45" s="356"/>
      <c r="DR45" s="356"/>
      <c r="DS45" s="356"/>
      <c r="DT45" s="356"/>
      <c r="DU45" s="356"/>
      <c r="DV45" s="356"/>
      <c r="DW45" s="356"/>
      <c r="DX45" s="356"/>
      <c r="DY45" s="356"/>
      <c r="DZ45" s="356"/>
      <c r="EA45" s="356"/>
      <c r="EB45" s="356"/>
      <c r="EC45" s="356"/>
      <c r="ED45" s="356"/>
      <c r="EE45" s="356"/>
      <c r="EF45" s="356"/>
      <c r="EG45" s="356"/>
      <c r="EH45" s="356"/>
      <c r="EI45" s="356"/>
      <c r="EJ45" s="356"/>
      <c r="EK45" s="356"/>
      <c r="EL45" s="356"/>
      <c r="EM45" s="356"/>
      <c r="EN45" s="356"/>
      <c r="EO45" s="356"/>
      <c r="EP45" s="356"/>
      <c r="EQ45" s="356"/>
      <c r="ER45" s="356"/>
      <c r="ES45" s="356"/>
      <c r="ET45" s="356"/>
      <c r="EU45" s="356"/>
      <c r="EV45" s="356"/>
      <c r="EW45" s="356"/>
      <c r="EX45" s="356"/>
      <c r="EY45" s="356"/>
      <c r="EZ45" s="356"/>
      <c r="FA45" s="356"/>
      <c r="FB45" s="356"/>
      <c r="FC45" s="356"/>
      <c r="FD45" s="356"/>
      <c r="FE45" s="356"/>
      <c r="FF45" s="356"/>
      <c r="FG45" s="356"/>
      <c r="FH45" s="356"/>
      <c r="FI45" s="356"/>
      <c r="FJ45" s="356"/>
      <c r="FK45" s="356"/>
      <c r="FL45" s="356"/>
      <c r="FM45" s="356"/>
      <c r="FN45" s="356"/>
      <c r="FO45" s="356"/>
      <c r="FP45" s="356"/>
      <c r="FQ45" s="356"/>
      <c r="FR45" s="356"/>
      <c r="FS45" s="356"/>
      <c r="FT45" s="356"/>
      <c r="FU45" s="356"/>
      <c r="FV45" s="356"/>
      <c r="FW45" s="356"/>
      <c r="FX45" s="356"/>
      <c r="FY45" s="356"/>
      <c r="FZ45" s="356"/>
      <c r="GA45" s="356"/>
      <c r="GB45" s="356"/>
      <c r="GC45" s="356"/>
      <c r="GD45" s="356"/>
      <c r="GE45" s="356"/>
      <c r="GF45" s="356"/>
      <c r="GG45" s="356"/>
      <c r="GH45" s="356"/>
      <c r="GI45" s="356"/>
      <c r="GJ45" s="356"/>
      <c r="GK45" s="356"/>
      <c r="GL45" s="356"/>
      <c r="GM45" s="356"/>
      <c r="GN45" s="356"/>
      <c r="GO45" s="356"/>
      <c r="GP45" s="356"/>
      <c r="GQ45" s="356"/>
      <c r="GR45" s="356"/>
      <c r="GS45" s="356"/>
      <c r="GT45" s="356"/>
      <c r="GU45" s="356"/>
      <c r="GV45" s="356"/>
      <c r="GW45" s="356"/>
      <c r="GX45" s="356"/>
      <c r="GY45" s="356"/>
      <c r="GZ45" s="356"/>
      <c r="HA45" s="356"/>
      <c r="HB45" s="356"/>
      <c r="HC45" s="356"/>
      <c r="HD45" s="356"/>
      <c r="HE45" s="356"/>
      <c r="HF45" s="356"/>
      <c r="HG45" s="356"/>
      <c r="HH45" s="356"/>
      <c r="HI45" s="356"/>
      <c r="HJ45" s="356"/>
      <c r="HK45" s="356"/>
      <c r="HL45" s="356"/>
      <c r="HM45" s="356"/>
      <c r="HN45" s="356"/>
      <c r="HO45" s="356"/>
      <c r="HP45" s="356"/>
      <c r="HQ45" s="356"/>
      <c r="HR45" s="356"/>
      <c r="HS45" s="356"/>
      <c r="HT45" s="356"/>
      <c r="HU45" s="356"/>
      <c r="HV45" s="356"/>
      <c r="HW45" s="356"/>
      <c r="HX45" s="356"/>
      <c r="HY45" s="356"/>
      <c r="HZ45" s="356"/>
      <c r="IA45" s="356"/>
      <c r="IB45" s="356"/>
      <c r="IC45" s="356"/>
      <c r="ID45" s="356"/>
      <c r="IE45" s="356"/>
      <c r="IF45" s="356"/>
      <c r="IG45" s="356"/>
      <c r="IH45" s="356"/>
      <c r="II45" s="356"/>
      <c r="IJ45" s="356"/>
      <c r="IK45" s="356"/>
      <c r="IL45" s="356"/>
      <c r="IM45" s="356"/>
      <c r="IN45" s="356"/>
      <c r="IO45" s="356"/>
      <c r="IP45" s="356"/>
      <c r="IQ45" s="356"/>
      <c r="IR45" s="356"/>
      <c r="IS45" s="356"/>
      <c r="IT45" s="356"/>
      <c r="IU45" s="356"/>
      <c r="IV45" s="356"/>
    </row>
    <row r="46" s="354" customFormat="1" ht="29.1" customHeight="1" spans="1:256">
      <c r="A46" s="366"/>
      <c r="B46" s="366"/>
      <c r="C46" s="356"/>
      <c r="D46" s="364"/>
      <c r="E46" s="369"/>
      <c r="F46" s="370"/>
      <c r="G46" s="369"/>
      <c r="H46" s="369"/>
      <c r="I46" s="369"/>
      <c r="J46" s="367"/>
      <c r="K46" s="356"/>
      <c r="L46" s="356"/>
      <c r="M46" s="356"/>
      <c r="N46" s="356"/>
      <c r="O46" s="356"/>
      <c r="P46" s="356"/>
      <c r="Q46" s="356"/>
      <c r="R46" s="356"/>
      <c r="S46" s="356"/>
      <c r="T46" s="356"/>
      <c r="U46" s="356"/>
      <c r="V46" s="356"/>
      <c r="W46" s="356"/>
      <c r="X46" s="356"/>
      <c r="Y46" s="356"/>
      <c r="Z46" s="356"/>
      <c r="AA46" s="356"/>
      <c r="AB46" s="356"/>
      <c r="AC46" s="356"/>
      <c r="AD46" s="356"/>
      <c r="AE46" s="356"/>
      <c r="AF46" s="356"/>
      <c r="AG46" s="356"/>
      <c r="AH46" s="356"/>
      <c r="AI46" s="356"/>
      <c r="AJ46" s="356"/>
      <c r="AK46" s="356"/>
      <c r="AL46" s="356"/>
      <c r="AM46" s="356"/>
      <c r="AN46" s="356"/>
      <c r="AO46" s="356"/>
      <c r="AP46" s="356"/>
      <c r="AQ46" s="356"/>
      <c r="AR46" s="356"/>
      <c r="AS46" s="356"/>
      <c r="AT46" s="356"/>
      <c r="AU46" s="356"/>
      <c r="AV46" s="356"/>
      <c r="AW46" s="356"/>
      <c r="AX46" s="356"/>
      <c r="AY46" s="356"/>
      <c r="AZ46" s="356"/>
      <c r="BA46" s="356"/>
      <c r="BB46" s="356"/>
      <c r="BC46" s="356"/>
      <c r="BD46" s="356"/>
      <c r="BE46" s="356"/>
      <c r="BF46" s="356"/>
      <c r="BG46" s="356"/>
      <c r="BH46" s="356"/>
      <c r="BI46" s="356"/>
      <c r="BJ46" s="356"/>
      <c r="BK46" s="356"/>
      <c r="BL46" s="356"/>
      <c r="BM46" s="356"/>
      <c r="BN46" s="356"/>
      <c r="BO46" s="356"/>
      <c r="BP46" s="356"/>
      <c r="BQ46" s="356"/>
      <c r="BR46" s="356"/>
      <c r="BS46" s="356"/>
      <c r="BT46" s="356"/>
      <c r="BU46" s="356"/>
      <c r="BV46" s="356"/>
      <c r="BW46" s="356"/>
      <c r="BX46" s="356"/>
      <c r="BY46" s="356"/>
      <c r="BZ46" s="356"/>
      <c r="CA46" s="356"/>
      <c r="CB46" s="356"/>
      <c r="CC46" s="356"/>
      <c r="CD46" s="356"/>
      <c r="CE46" s="356"/>
      <c r="CF46" s="356"/>
      <c r="CG46" s="356"/>
      <c r="CH46" s="356"/>
      <c r="CI46" s="356"/>
      <c r="CJ46" s="356"/>
      <c r="CK46" s="356"/>
      <c r="CL46" s="356"/>
      <c r="CM46" s="356"/>
      <c r="CN46" s="356"/>
      <c r="CO46" s="356"/>
      <c r="CP46" s="356"/>
      <c r="CQ46" s="356"/>
      <c r="CR46" s="356"/>
      <c r="CS46" s="356"/>
      <c r="CT46" s="356"/>
      <c r="CU46" s="356"/>
      <c r="CV46" s="356"/>
      <c r="CW46" s="356"/>
      <c r="CX46" s="356"/>
      <c r="CY46" s="356"/>
      <c r="CZ46" s="356"/>
      <c r="DA46" s="356"/>
      <c r="DB46" s="356"/>
      <c r="DC46" s="356"/>
      <c r="DD46" s="356"/>
      <c r="DE46" s="356"/>
      <c r="DF46" s="356"/>
      <c r="DG46" s="356"/>
      <c r="DH46" s="356"/>
      <c r="DI46" s="356"/>
      <c r="DJ46" s="356"/>
      <c r="DK46" s="356"/>
      <c r="DL46" s="356"/>
      <c r="DM46" s="356"/>
      <c r="DN46" s="356"/>
      <c r="DO46" s="356"/>
      <c r="DP46" s="356"/>
      <c r="DQ46" s="356"/>
      <c r="DR46" s="356"/>
      <c r="DS46" s="356"/>
      <c r="DT46" s="356"/>
      <c r="DU46" s="356"/>
      <c r="DV46" s="356"/>
      <c r="DW46" s="356"/>
      <c r="DX46" s="356"/>
      <c r="DY46" s="356"/>
      <c r="DZ46" s="356"/>
      <c r="EA46" s="356"/>
      <c r="EB46" s="356"/>
      <c r="EC46" s="356"/>
      <c r="ED46" s="356"/>
      <c r="EE46" s="356"/>
      <c r="EF46" s="356"/>
      <c r="EG46" s="356"/>
      <c r="EH46" s="356"/>
      <c r="EI46" s="356"/>
      <c r="EJ46" s="356"/>
      <c r="EK46" s="356"/>
      <c r="EL46" s="356"/>
      <c r="EM46" s="356"/>
      <c r="EN46" s="356"/>
      <c r="EO46" s="356"/>
      <c r="EP46" s="356"/>
      <c r="EQ46" s="356"/>
      <c r="ER46" s="356"/>
      <c r="ES46" s="356"/>
      <c r="ET46" s="356"/>
      <c r="EU46" s="356"/>
      <c r="EV46" s="356"/>
      <c r="EW46" s="356"/>
      <c r="EX46" s="356"/>
      <c r="EY46" s="356"/>
      <c r="EZ46" s="356"/>
      <c r="FA46" s="356"/>
      <c r="FB46" s="356"/>
      <c r="FC46" s="356"/>
      <c r="FD46" s="356"/>
      <c r="FE46" s="356"/>
      <c r="FF46" s="356"/>
      <c r="FG46" s="356"/>
      <c r="FH46" s="356"/>
      <c r="FI46" s="356"/>
      <c r="FJ46" s="356"/>
      <c r="FK46" s="356"/>
      <c r="FL46" s="356"/>
      <c r="FM46" s="356"/>
      <c r="FN46" s="356"/>
      <c r="FO46" s="356"/>
      <c r="FP46" s="356"/>
      <c r="FQ46" s="356"/>
      <c r="FR46" s="356"/>
      <c r="FS46" s="356"/>
      <c r="FT46" s="356"/>
      <c r="FU46" s="356"/>
      <c r="FV46" s="356"/>
      <c r="FW46" s="356"/>
      <c r="FX46" s="356"/>
      <c r="FY46" s="356"/>
      <c r="FZ46" s="356"/>
      <c r="GA46" s="356"/>
      <c r="GB46" s="356"/>
      <c r="GC46" s="356"/>
      <c r="GD46" s="356"/>
      <c r="GE46" s="356"/>
      <c r="GF46" s="356"/>
      <c r="GG46" s="356"/>
      <c r="GH46" s="356"/>
      <c r="GI46" s="356"/>
      <c r="GJ46" s="356"/>
      <c r="GK46" s="356"/>
      <c r="GL46" s="356"/>
      <c r="GM46" s="356"/>
      <c r="GN46" s="356"/>
      <c r="GO46" s="356"/>
      <c r="GP46" s="356"/>
      <c r="GQ46" s="356"/>
      <c r="GR46" s="356"/>
      <c r="GS46" s="356"/>
      <c r="GT46" s="356"/>
      <c r="GU46" s="356"/>
      <c r="GV46" s="356"/>
      <c r="GW46" s="356"/>
      <c r="GX46" s="356"/>
      <c r="GY46" s="356"/>
      <c r="GZ46" s="356"/>
      <c r="HA46" s="356"/>
      <c r="HB46" s="356"/>
      <c r="HC46" s="356"/>
      <c r="HD46" s="356"/>
      <c r="HE46" s="356"/>
      <c r="HF46" s="356"/>
      <c r="HG46" s="356"/>
      <c r="HH46" s="356"/>
      <c r="HI46" s="356"/>
      <c r="HJ46" s="356"/>
      <c r="HK46" s="356"/>
      <c r="HL46" s="356"/>
      <c r="HM46" s="356"/>
      <c r="HN46" s="356"/>
      <c r="HO46" s="356"/>
      <c r="HP46" s="356"/>
      <c r="HQ46" s="356"/>
      <c r="HR46" s="356"/>
      <c r="HS46" s="356"/>
      <c r="HT46" s="356"/>
      <c r="HU46" s="356"/>
      <c r="HV46" s="356"/>
      <c r="HW46" s="356"/>
      <c r="HX46" s="356"/>
      <c r="HY46" s="356"/>
      <c r="HZ46" s="356"/>
      <c r="IA46" s="356"/>
      <c r="IB46" s="356"/>
      <c r="IC46" s="356"/>
      <c r="ID46" s="356"/>
      <c r="IE46" s="356"/>
      <c r="IF46" s="356"/>
      <c r="IG46" s="356"/>
      <c r="IH46" s="356"/>
      <c r="II46" s="356"/>
      <c r="IJ46" s="356"/>
      <c r="IK46" s="356"/>
      <c r="IL46" s="356"/>
      <c r="IM46" s="356"/>
      <c r="IN46" s="356"/>
      <c r="IO46" s="356"/>
      <c r="IP46" s="356"/>
      <c r="IQ46" s="356"/>
      <c r="IR46" s="356"/>
      <c r="IS46" s="356"/>
      <c r="IT46" s="356"/>
      <c r="IU46" s="356"/>
      <c r="IV46" s="356"/>
    </row>
    <row r="47" s="354" customFormat="1" ht="29.1" customHeight="1" spans="1:256">
      <c r="A47" s="366"/>
      <c r="B47" s="366"/>
      <c r="C47" s="356"/>
      <c r="D47" s="364"/>
      <c r="E47" s="369"/>
      <c r="F47" s="370"/>
      <c r="G47" s="369"/>
      <c r="H47" s="369"/>
      <c r="I47" s="369"/>
      <c r="J47" s="367"/>
      <c r="K47" s="356"/>
      <c r="L47" s="356"/>
      <c r="M47" s="356"/>
      <c r="N47" s="356"/>
      <c r="O47" s="356"/>
      <c r="P47" s="356"/>
      <c r="Q47" s="356"/>
      <c r="R47" s="356"/>
      <c r="S47" s="356"/>
      <c r="T47" s="356"/>
      <c r="U47" s="356"/>
      <c r="V47" s="356"/>
      <c r="W47" s="356"/>
      <c r="X47" s="356"/>
      <c r="Y47" s="356"/>
      <c r="Z47" s="356"/>
      <c r="AA47" s="356"/>
      <c r="AB47" s="356"/>
      <c r="AC47" s="356"/>
      <c r="AD47" s="356"/>
      <c r="AE47" s="356"/>
      <c r="AF47" s="356"/>
      <c r="AG47" s="356"/>
      <c r="AH47" s="356"/>
      <c r="AI47" s="356"/>
      <c r="AJ47" s="356"/>
      <c r="AK47" s="356"/>
      <c r="AL47" s="356"/>
      <c r="AM47" s="356"/>
      <c r="AN47" s="356"/>
      <c r="AO47" s="356"/>
      <c r="AP47" s="356"/>
      <c r="AQ47" s="356"/>
      <c r="AR47" s="356"/>
      <c r="AS47" s="356"/>
      <c r="AT47" s="356"/>
      <c r="AU47" s="356"/>
      <c r="AV47" s="356"/>
      <c r="AW47" s="356"/>
      <c r="AX47" s="356"/>
      <c r="AY47" s="356"/>
      <c r="AZ47" s="356"/>
      <c r="BA47" s="356"/>
      <c r="BB47" s="356"/>
      <c r="BC47" s="356"/>
      <c r="BD47" s="356"/>
      <c r="BE47" s="356"/>
      <c r="BF47" s="356"/>
      <c r="BG47" s="356"/>
      <c r="BH47" s="356"/>
      <c r="BI47" s="356"/>
      <c r="BJ47" s="356"/>
      <c r="BK47" s="356"/>
      <c r="BL47" s="356"/>
      <c r="BM47" s="356"/>
      <c r="BN47" s="356"/>
      <c r="BO47" s="356"/>
      <c r="BP47" s="356"/>
      <c r="BQ47" s="356"/>
      <c r="BR47" s="356"/>
      <c r="BS47" s="356"/>
      <c r="BT47" s="356"/>
      <c r="BU47" s="356"/>
      <c r="BV47" s="356"/>
      <c r="BW47" s="356"/>
      <c r="BX47" s="356"/>
      <c r="BY47" s="356"/>
      <c r="BZ47" s="356"/>
      <c r="CA47" s="356"/>
      <c r="CB47" s="356"/>
      <c r="CC47" s="356"/>
      <c r="CD47" s="356"/>
      <c r="CE47" s="356"/>
      <c r="CF47" s="356"/>
      <c r="CG47" s="356"/>
      <c r="CH47" s="356"/>
      <c r="CI47" s="356"/>
      <c r="CJ47" s="356"/>
      <c r="CK47" s="356"/>
      <c r="CL47" s="356"/>
      <c r="CM47" s="356"/>
      <c r="CN47" s="356"/>
      <c r="CO47" s="356"/>
      <c r="CP47" s="356"/>
      <c r="CQ47" s="356"/>
      <c r="CR47" s="356"/>
      <c r="CS47" s="356"/>
      <c r="CT47" s="356"/>
      <c r="CU47" s="356"/>
      <c r="CV47" s="356"/>
      <c r="CW47" s="356"/>
      <c r="CX47" s="356"/>
      <c r="CY47" s="356"/>
      <c r="CZ47" s="356"/>
      <c r="DA47" s="356"/>
      <c r="DB47" s="356"/>
      <c r="DC47" s="356"/>
      <c r="DD47" s="356"/>
      <c r="DE47" s="356"/>
      <c r="DF47" s="356"/>
      <c r="DG47" s="356"/>
      <c r="DH47" s="356"/>
      <c r="DI47" s="356"/>
      <c r="DJ47" s="356"/>
      <c r="DK47" s="356"/>
      <c r="DL47" s="356"/>
      <c r="DM47" s="356"/>
      <c r="DN47" s="356"/>
      <c r="DO47" s="356"/>
      <c r="DP47" s="356"/>
      <c r="DQ47" s="356"/>
      <c r="DR47" s="356"/>
      <c r="DS47" s="356"/>
      <c r="DT47" s="356"/>
      <c r="DU47" s="356"/>
      <c r="DV47" s="356"/>
      <c r="DW47" s="356"/>
      <c r="DX47" s="356"/>
      <c r="DY47" s="356"/>
      <c r="DZ47" s="356"/>
      <c r="EA47" s="356"/>
      <c r="EB47" s="356"/>
      <c r="EC47" s="356"/>
      <c r="ED47" s="356"/>
      <c r="EE47" s="356"/>
      <c r="EF47" s="356"/>
      <c r="EG47" s="356"/>
      <c r="EH47" s="356"/>
      <c r="EI47" s="356"/>
      <c r="EJ47" s="356"/>
      <c r="EK47" s="356"/>
      <c r="EL47" s="356"/>
      <c r="EM47" s="356"/>
      <c r="EN47" s="356"/>
      <c r="EO47" s="356"/>
      <c r="EP47" s="356"/>
      <c r="EQ47" s="356"/>
      <c r="ER47" s="356"/>
      <c r="ES47" s="356"/>
      <c r="ET47" s="356"/>
      <c r="EU47" s="356"/>
      <c r="EV47" s="356"/>
      <c r="EW47" s="356"/>
      <c r="EX47" s="356"/>
      <c r="EY47" s="356"/>
      <c r="EZ47" s="356"/>
      <c r="FA47" s="356"/>
      <c r="FB47" s="356"/>
      <c r="FC47" s="356"/>
      <c r="FD47" s="356"/>
      <c r="FE47" s="356"/>
      <c r="FF47" s="356"/>
      <c r="FG47" s="356"/>
      <c r="FH47" s="356"/>
      <c r="FI47" s="356"/>
      <c r="FJ47" s="356"/>
      <c r="FK47" s="356"/>
      <c r="FL47" s="356"/>
      <c r="FM47" s="356"/>
      <c r="FN47" s="356"/>
      <c r="FO47" s="356"/>
      <c r="FP47" s="356"/>
      <c r="FQ47" s="356"/>
      <c r="FR47" s="356"/>
      <c r="FS47" s="356"/>
      <c r="FT47" s="356"/>
      <c r="FU47" s="356"/>
      <c r="FV47" s="356"/>
      <c r="FW47" s="356"/>
      <c r="FX47" s="356"/>
      <c r="FY47" s="356"/>
      <c r="FZ47" s="356"/>
      <c r="GA47" s="356"/>
      <c r="GB47" s="356"/>
      <c r="GC47" s="356"/>
      <c r="GD47" s="356"/>
      <c r="GE47" s="356"/>
      <c r="GF47" s="356"/>
      <c r="GG47" s="356"/>
      <c r="GH47" s="356"/>
      <c r="GI47" s="356"/>
      <c r="GJ47" s="356"/>
      <c r="GK47" s="356"/>
      <c r="GL47" s="356"/>
      <c r="GM47" s="356"/>
      <c r="GN47" s="356"/>
      <c r="GO47" s="356"/>
      <c r="GP47" s="356"/>
      <c r="GQ47" s="356"/>
      <c r="GR47" s="356"/>
      <c r="GS47" s="356"/>
      <c r="GT47" s="356"/>
      <c r="GU47" s="356"/>
      <c r="GV47" s="356"/>
      <c r="GW47" s="356"/>
      <c r="GX47" s="356"/>
      <c r="GY47" s="356"/>
      <c r="GZ47" s="356"/>
      <c r="HA47" s="356"/>
      <c r="HB47" s="356"/>
      <c r="HC47" s="356"/>
      <c r="HD47" s="356"/>
      <c r="HE47" s="356"/>
      <c r="HF47" s="356"/>
      <c r="HG47" s="356"/>
      <c r="HH47" s="356"/>
      <c r="HI47" s="356"/>
      <c r="HJ47" s="356"/>
      <c r="HK47" s="356"/>
      <c r="HL47" s="356"/>
      <c r="HM47" s="356"/>
      <c r="HN47" s="356"/>
      <c r="HO47" s="356"/>
      <c r="HP47" s="356"/>
      <c r="HQ47" s="356"/>
      <c r="HR47" s="356"/>
      <c r="HS47" s="356"/>
      <c r="HT47" s="356"/>
      <c r="HU47" s="356"/>
      <c r="HV47" s="356"/>
      <c r="HW47" s="356"/>
      <c r="HX47" s="356"/>
      <c r="HY47" s="356"/>
      <c r="HZ47" s="356"/>
      <c r="IA47" s="356"/>
      <c r="IB47" s="356"/>
      <c r="IC47" s="356"/>
      <c r="ID47" s="356"/>
      <c r="IE47" s="356"/>
      <c r="IF47" s="356"/>
      <c r="IG47" s="356"/>
      <c r="IH47" s="356"/>
      <c r="II47" s="356"/>
      <c r="IJ47" s="356"/>
      <c r="IK47" s="356"/>
      <c r="IL47" s="356"/>
      <c r="IM47" s="356"/>
      <c r="IN47" s="356"/>
      <c r="IO47" s="356"/>
      <c r="IP47" s="356"/>
      <c r="IQ47" s="356"/>
      <c r="IR47" s="356"/>
      <c r="IS47" s="356"/>
      <c r="IT47" s="356"/>
      <c r="IU47" s="356"/>
      <c r="IV47" s="356"/>
    </row>
    <row r="48" s="354" customFormat="1" ht="29.1" customHeight="1" spans="1:256">
      <c r="A48" s="366"/>
      <c r="B48" s="366"/>
      <c r="C48" s="356"/>
      <c r="D48" s="364"/>
      <c r="E48" s="369"/>
      <c r="F48" s="370"/>
      <c r="G48" s="369"/>
      <c r="H48" s="369"/>
      <c r="I48" s="369"/>
      <c r="J48" s="367"/>
      <c r="K48" s="356"/>
      <c r="L48" s="356"/>
      <c r="M48" s="356"/>
      <c r="N48" s="356"/>
      <c r="O48" s="356"/>
      <c r="P48" s="356"/>
      <c r="Q48" s="356"/>
      <c r="R48" s="356"/>
      <c r="S48" s="356"/>
      <c r="T48" s="356"/>
      <c r="U48" s="356"/>
      <c r="V48" s="356"/>
      <c r="W48" s="356"/>
      <c r="X48" s="356"/>
      <c r="Y48" s="356"/>
      <c r="Z48" s="356"/>
      <c r="AA48" s="356"/>
      <c r="AB48" s="356"/>
      <c r="AC48" s="356"/>
      <c r="AD48" s="356"/>
      <c r="AE48" s="356"/>
      <c r="AF48" s="356"/>
      <c r="AG48" s="356"/>
      <c r="AH48" s="356"/>
      <c r="AI48" s="356"/>
      <c r="AJ48" s="356"/>
      <c r="AK48" s="356"/>
      <c r="AL48" s="356"/>
      <c r="AM48" s="356"/>
      <c r="AN48" s="356"/>
      <c r="AO48" s="356"/>
      <c r="AP48" s="356"/>
      <c r="AQ48" s="356"/>
      <c r="AR48" s="356"/>
      <c r="AS48" s="356"/>
      <c r="AT48" s="356"/>
      <c r="AU48" s="356"/>
      <c r="AV48" s="356"/>
      <c r="AW48" s="356"/>
      <c r="AX48" s="356"/>
      <c r="AY48" s="356"/>
      <c r="AZ48" s="356"/>
      <c r="BA48" s="356"/>
      <c r="BB48" s="356"/>
      <c r="BC48" s="356"/>
      <c r="BD48" s="356"/>
      <c r="BE48" s="356"/>
      <c r="BF48" s="356"/>
      <c r="BG48" s="356"/>
      <c r="BH48" s="356"/>
      <c r="BI48" s="356"/>
      <c r="BJ48" s="356"/>
      <c r="BK48" s="356"/>
      <c r="BL48" s="356"/>
      <c r="BM48" s="356"/>
      <c r="BN48" s="356"/>
      <c r="BO48" s="356"/>
      <c r="BP48" s="356"/>
      <c r="BQ48" s="356"/>
      <c r="BR48" s="356"/>
      <c r="BS48" s="356"/>
      <c r="BT48" s="356"/>
      <c r="BU48" s="356"/>
      <c r="BV48" s="356"/>
      <c r="BW48" s="356"/>
      <c r="BX48" s="356"/>
      <c r="BY48" s="356"/>
      <c r="BZ48" s="356"/>
      <c r="CA48" s="356"/>
      <c r="CB48" s="356"/>
      <c r="CC48" s="356"/>
      <c r="CD48" s="356"/>
      <c r="CE48" s="356"/>
      <c r="CF48" s="356"/>
      <c r="CG48" s="356"/>
      <c r="CH48" s="356"/>
      <c r="CI48" s="356"/>
      <c r="CJ48" s="356"/>
      <c r="CK48" s="356"/>
      <c r="CL48" s="356"/>
      <c r="CM48" s="356"/>
      <c r="CN48" s="356"/>
      <c r="CO48" s="356"/>
      <c r="CP48" s="356"/>
      <c r="CQ48" s="356"/>
      <c r="CR48" s="356"/>
      <c r="CS48" s="356"/>
      <c r="CT48" s="356"/>
      <c r="CU48" s="356"/>
      <c r="CV48" s="356"/>
      <c r="CW48" s="356"/>
      <c r="CX48" s="356"/>
      <c r="CY48" s="356"/>
      <c r="CZ48" s="356"/>
      <c r="DA48" s="356"/>
      <c r="DB48" s="356"/>
      <c r="DC48" s="356"/>
      <c r="DD48" s="356"/>
      <c r="DE48" s="356"/>
      <c r="DF48" s="356"/>
      <c r="DG48" s="356"/>
      <c r="DH48" s="356"/>
      <c r="DI48" s="356"/>
      <c r="DJ48" s="356"/>
      <c r="DK48" s="356"/>
      <c r="DL48" s="356"/>
      <c r="DM48" s="356"/>
      <c r="DN48" s="356"/>
      <c r="DO48" s="356"/>
      <c r="DP48" s="356"/>
      <c r="DQ48" s="356"/>
      <c r="DR48" s="356"/>
      <c r="DS48" s="356"/>
      <c r="DT48" s="356"/>
      <c r="DU48" s="356"/>
      <c r="DV48" s="356"/>
      <c r="DW48" s="356"/>
      <c r="DX48" s="356"/>
      <c r="DY48" s="356"/>
      <c r="DZ48" s="356"/>
      <c r="EA48" s="356"/>
      <c r="EB48" s="356"/>
      <c r="EC48" s="356"/>
      <c r="ED48" s="356"/>
      <c r="EE48" s="356"/>
      <c r="EF48" s="356"/>
      <c r="EG48" s="356"/>
      <c r="EH48" s="356"/>
      <c r="EI48" s="356"/>
      <c r="EJ48" s="356"/>
      <c r="EK48" s="356"/>
      <c r="EL48" s="356"/>
      <c r="EM48" s="356"/>
      <c r="EN48" s="356"/>
      <c r="EO48" s="356"/>
      <c r="EP48" s="356"/>
      <c r="EQ48" s="356"/>
      <c r="ER48" s="356"/>
      <c r="ES48" s="356"/>
      <c r="ET48" s="356"/>
      <c r="EU48" s="356"/>
      <c r="EV48" s="356"/>
      <c r="EW48" s="356"/>
      <c r="EX48" s="356"/>
      <c r="EY48" s="356"/>
      <c r="EZ48" s="356"/>
      <c r="FA48" s="356"/>
      <c r="FB48" s="356"/>
      <c r="FC48" s="356"/>
      <c r="FD48" s="356"/>
      <c r="FE48" s="356"/>
      <c r="FF48" s="356"/>
      <c r="FG48" s="356"/>
      <c r="FH48" s="356"/>
      <c r="FI48" s="356"/>
      <c r="FJ48" s="356"/>
      <c r="FK48" s="356"/>
      <c r="FL48" s="356"/>
      <c r="FM48" s="356"/>
      <c r="FN48" s="356"/>
      <c r="FO48" s="356"/>
      <c r="FP48" s="356"/>
      <c r="FQ48" s="356"/>
      <c r="FR48" s="356"/>
      <c r="FS48" s="356"/>
      <c r="FT48" s="356"/>
      <c r="FU48" s="356"/>
      <c r="FV48" s="356"/>
      <c r="FW48" s="356"/>
      <c r="FX48" s="356"/>
      <c r="FY48" s="356"/>
      <c r="FZ48" s="356"/>
      <c r="GA48" s="356"/>
      <c r="GB48" s="356"/>
      <c r="GC48" s="356"/>
      <c r="GD48" s="356"/>
      <c r="GE48" s="356"/>
      <c r="GF48" s="356"/>
      <c r="GG48" s="356"/>
      <c r="GH48" s="356"/>
      <c r="GI48" s="356"/>
      <c r="GJ48" s="356"/>
      <c r="GK48" s="356"/>
      <c r="GL48" s="356"/>
      <c r="GM48" s="356"/>
      <c r="GN48" s="356"/>
      <c r="GO48" s="356"/>
      <c r="GP48" s="356"/>
      <c r="GQ48" s="356"/>
      <c r="GR48" s="356"/>
      <c r="GS48" s="356"/>
      <c r="GT48" s="356"/>
      <c r="GU48" s="356"/>
      <c r="GV48" s="356"/>
      <c r="GW48" s="356"/>
      <c r="GX48" s="356"/>
      <c r="GY48" s="356"/>
      <c r="GZ48" s="356"/>
      <c r="HA48" s="356"/>
      <c r="HB48" s="356"/>
      <c r="HC48" s="356"/>
      <c r="HD48" s="356"/>
      <c r="HE48" s="356"/>
      <c r="HF48" s="356"/>
      <c r="HG48" s="356"/>
      <c r="HH48" s="356"/>
      <c r="HI48" s="356"/>
      <c r="HJ48" s="356"/>
      <c r="HK48" s="356"/>
      <c r="HL48" s="356"/>
      <c r="HM48" s="356"/>
      <c r="HN48" s="356"/>
      <c r="HO48" s="356"/>
      <c r="HP48" s="356"/>
      <c r="HQ48" s="356"/>
      <c r="HR48" s="356"/>
      <c r="HS48" s="356"/>
      <c r="HT48" s="356"/>
      <c r="HU48" s="356"/>
      <c r="HV48" s="356"/>
      <c r="HW48" s="356"/>
      <c r="HX48" s="356"/>
      <c r="HY48" s="356"/>
      <c r="HZ48" s="356"/>
      <c r="IA48" s="356"/>
      <c r="IB48" s="356"/>
      <c r="IC48" s="356"/>
      <c r="ID48" s="356"/>
      <c r="IE48" s="356"/>
      <c r="IF48" s="356"/>
      <c r="IG48" s="356"/>
      <c r="IH48" s="356"/>
      <c r="II48" s="356"/>
      <c r="IJ48" s="356"/>
      <c r="IK48" s="356"/>
      <c r="IL48" s="356"/>
      <c r="IM48" s="356"/>
      <c r="IN48" s="356"/>
      <c r="IO48" s="356"/>
      <c r="IP48" s="356"/>
      <c r="IQ48" s="356"/>
      <c r="IR48" s="356"/>
      <c r="IS48" s="356"/>
      <c r="IT48" s="356"/>
      <c r="IU48" s="356"/>
      <c r="IV48" s="356"/>
    </row>
    <row r="49" s="354" customFormat="1" ht="29.1" customHeight="1" spans="1:256">
      <c r="A49" s="366"/>
      <c r="B49" s="366"/>
      <c r="C49" s="356"/>
      <c r="D49" s="364"/>
      <c r="E49" s="369"/>
      <c r="F49" s="370"/>
      <c r="G49" s="369"/>
      <c r="H49" s="369"/>
      <c r="I49" s="369"/>
      <c r="J49" s="367"/>
      <c r="K49" s="356"/>
      <c r="L49" s="356"/>
      <c r="M49" s="356"/>
      <c r="N49" s="356"/>
      <c r="O49" s="356"/>
      <c r="P49" s="356"/>
      <c r="Q49" s="356"/>
      <c r="R49" s="356"/>
      <c r="S49" s="356"/>
      <c r="T49" s="356"/>
      <c r="U49" s="356"/>
      <c r="V49" s="356"/>
      <c r="W49" s="356"/>
      <c r="X49" s="356"/>
      <c r="Y49" s="356"/>
      <c r="Z49" s="356"/>
      <c r="AA49" s="356"/>
      <c r="AB49" s="356"/>
      <c r="AC49" s="356"/>
      <c r="AD49" s="356"/>
      <c r="AE49" s="356"/>
      <c r="AF49" s="356"/>
      <c r="AG49" s="356"/>
      <c r="AH49" s="356"/>
      <c r="AI49" s="356"/>
      <c r="AJ49" s="356"/>
      <c r="AK49" s="356"/>
      <c r="AL49" s="356"/>
      <c r="AM49" s="356"/>
      <c r="AN49" s="356"/>
      <c r="AO49" s="356"/>
      <c r="AP49" s="356"/>
      <c r="AQ49" s="356"/>
      <c r="AR49" s="356"/>
      <c r="AS49" s="356"/>
      <c r="AT49" s="356"/>
      <c r="AU49" s="356"/>
      <c r="AV49" s="356"/>
      <c r="AW49" s="356"/>
      <c r="AX49" s="356"/>
      <c r="AY49" s="356"/>
      <c r="AZ49" s="356"/>
      <c r="BA49" s="356"/>
      <c r="BB49" s="356"/>
      <c r="BC49" s="356"/>
      <c r="BD49" s="356"/>
      <c r="BE49" s="356"/>
      <c r="BF49" s="356"/>
      <c r="BG49" s="356"/>
      <c r="BH49" s="356"/>
      <c r="BI49" s="356"/>
      <c r="BJ49" s="356"/>
      <c r="BK49" s="356"/>
      <c r="BL49" s="356"/>
      <c r="BM49" s="356"/>
      <c r="BN49" s="356"/>
      <c r="BO49" s="356"/>
      <c r="BP49" s="356"/>
      <c r="BQ49" s="356"/>
      <c r="BR49" s="356"/>
      <c r="BS49" s="356"/>
      <c r="BT49" s="356"/>
      <c r="BU49" s="356"/>
      <c r="BV49" s="356"/>
      <c r="BW49" s="356"/>
      <c r="BX49" s="356"/>
      <c r="BY49" s="356"/>
      <c r="BZ49" s="356"/>
      <c r="CA49" s="356"/>
      <c r="CB49" s="356"/>
      <c r="CC49" s="356"/>
      <c r="CD49" s="356"/>
      <c r="CE49" s="356"/>
      <c r="CF49" s="356"/>
      <c r="CG49" s="356"/>
      <c r="CH49" s="356"/>
      <c r="CI49" s="356"/>
      <c r="CJ49" s="356"/>
      <c r="CK49" s="356"/>
      <c r="CL49" s="356"/>
      <c r="CM49" s="356"/>
      <c r="CN49" s="356"/>
      <c r="CO49" s="356"/>
      <c r="CP49" s="356"/>
      <c r="CQ49" s="356"/>
      <c r="CR49" s="356"/>
      <c r="CS49" s="356"/>
      <c r="CT49" s="356"/>
      <c r="CU49" s="356"/>
      <c r="CV49" s="356"/>
      <c r="CW49" s="356"/>
      <c r="CX49" s="356"/>
      <c r="CY49" s="356"/>
      <c r="CZ49" s="356"/>
      <c r="DA49" s="356"/>
      <c r="DB49" s="356"/>
      <c r="DC49" s="356"/>
      <c r="DD49" s="356"/>
      <c r="DE49" s="356"/>
      <c r="DF49" s="356"/>
      <c r="DG49" s="356"/>
      <c r="DH49" s="356"/>
      <c r="DI49" s="356"/>
      <c r="DJ49" s="356"/>
      <c r="DK49" s="356"/>
      <c r="DL49" s="356"/>
      <c r="DM49" s="356"/>
      <c r="DN49" s="356"/>
      <c r="DO49" s="356"/>
      <c r="DP49" s="356"/>
      <c r="DQ49" s="356"/>
      <c r="DR49" s="356"/>
      <c r="DS49" s="356"/>
      <c r="DT49" s="356"/>
      <c r="DU49" s="356"/>
      <c r="DV49" s="356"/>
      <c r="DW49" s="356"/>
      <c r="DX49" s="356"/>
      <c r="DY49" s="356"/>
      <c r="DZ49" s="356"/>
      <c r="EA49" s="356"/>
      <c r="EB49" s="356"/>
      <c r="EC49" s="356"/>
      <c r="ED49" s="356"/>
      <c r="EE49" s="356"/>
      <c r="EF49" s="356"/>
      <c r="EG49" s="356"/>
      <c r="EH49" s="356"/>
      <c r="EI49" s="356"/>
      <c r="EJ49" s="356"/>
      <c r="EK49" s="356"/>
      <c r="EL49" s="356"/>
      <c r="EM49" s="356"/>
      <c r="EN49" s="356"/>
      <c r="EO49" s="356"/>
      <c r="EP49" s="356"/>
      <c r="EQ49" s="356"/>
      <c r="ER49" s="356"/>
      <c r="ES49" s="356"/>
      <c r="ET49" s="356"/>
      <c r="EU49" s="356"/>
      <c r="EV49" s="356"/>
      <c r="EW49" s="356"/>
      <c r="EX49" s="356"/>
      <c r="EY49" s="356"/>
      <c r="EZ49" s="356"/>
      <c r="FA49" s="356"/>
      <c r="FB49" s="356"/>
      <c r="FC49" s="356"/>
      <c r="FD49" s="356"/>
      <c r="FE49" s="356"/>
      <c r="FF49" s="356"/>
      <c r="FG49" s="356"/>
      <c r="FH49" s="356"/>
      <c r="FI49" s="356"/>
      <c r="FJ49" s="356"/>
      <c r="FK49" s="356"/>
      <c r="FL49" s="356"/>
      <c r="FM49" s="356"/>
      <c r="FN49" s="356"/>
      <c r="FO49" s="356"/>
      <c r="FP49" s="356"/>
      <c r="FQ49" s="356"/>
      <c r="FR49" s="356"/>
      <c r="FS49" s="356"/>
      <c r="FT49" s="356"/>
      <c r="FU49" s="356"/>
      <c r="FV49" s="356"/>
      <c r="FW49" s="356"/>
      <c r="FX49" s="356"/>
      <c r="FY49" s="356"/>
      <c r="FZ49" s="356"/>
      <c r="GA49" s="356"/>
      <c r="GB49" s="356"/>
      <c r="GC49" s="356"/>
      <c r="GD49" s="356"/>
      <c r="GE49" s="356"/>
      <c r="GF49" s="356"/>
      <c r="GG49" s="356"/>
      <c r="GH49" s="356"/>
      <c r="GI49" s="356"/>
      <c r="GJ49" s="356"/>
      <c r="GK49" s="356"/>
      <c r="GL49" s="356"/>
      <c r="GM49" s="356"/>
      <c r="GN49" s="356"/>
      <c r="GO49" s="356"/>
      <c r="GP49" s="356"/>
      <c r="GQ49" s="356"/>
      <c r="GR49" s="356"/>
      <c r="GS49" s="356"/>
      <c r="GT49" s="356"/>
      <c r="GU49" s="356"/>
      <c r="GV49" s="356"/>
      <c r="GW49" s="356"/>
      <c r="GX49" s="356"/>
      <c r="GY49" s="356"/>
      <c r="GZ49" s="356"/>
      <c r="HA49" s="356"/>
      <c r="HB49" s="356"/>
      <c r="HC49" s="356"/>
      <c r="HD49" s="356"/>
      <c r="HE49" s="356"/>
      <c r="HF49" s="356"/>
      <c r="HG49" s="356"/>
      <c r="HH49" s="356"/>
      <c r="HI49" s="356"/>
      <c r="HJ49" s="356"/>
      <c r="HK49" s="356"/>
      <c r="HL49" s="356"/>
      <c r="HM49" s="356"/>
      <c r="HN49" s="356"/>
      <c r="HO49" s="356"/>
      <c r="HP49" s="356"/>
      <c r="HQ49" s="356"/>
      <c r="HR49" s="356"/>
      <c r="HS49" s="356"/>
      <c r="HT49" s="356"/>
      <c r="HU49" s="356"/>
      <c r="HV49" s="356"/>
      <c r="HW49" s="356"/>
      <c r="HX49" s="356"/>
      <c r="HY49" s="356"/>
      <c r="HZ49" s="356"/>
      <c r="IA49" s="356"/>
      <c r="IB49" s="356"/>
      <c r="IC49" s="356"/>
      <c r="ID49" s="356"/>
      <c r="IE49" s="356"/>
      <c r="IF49" s="356"/>
      <c r="IG49" s="356"/>
      <c r="IH49" s="356"/>
      <c r="II49" s="356"/>
      <c r="IJ49" s="356"/>
      <c r="IK49" s="356"/>
      <c r="IL49" s="356"/>
      <c r="IM49" s="356"/>
      <c r="IN49" s="356"/>
      <c r="IO49" s="356"/>
      <c r="IP49" s="356"/>
      <c r="IQ49" s="356"/>
      <c r="IR49" s="356"/>
      <c r="IS49" s="356"/>
      <c r="IT49" s="356"/>
      <c r="IU49" s="356"/>
      <c r="IV49" s="356"/>
    </row>
    <row r="50" s="354" customFormat="1" ht="29.1" customHeight="1" spans="1:256">
      <c r="A50" s="366"/>
      <c r="B50" s="366"/>
      <c r="C50" s="356"/>
      <c r="D50" s="364"/>
      <c r="E50" s="369"/>
      <c r="F50" s="370"/>
      <c r="G50" s="369"/>
      <c r="H50" s="369"/>
      <c r="I50" s="369"/>
      <c r="J50" s="367"/>
      <c r="K50" s="356"/>
      <c r="L50" s="356"/>
      <c r="M50" s="356"/>
      <c r="N50" s="356"/>
      <c r="O50" s="356"/>
      <c r="P50" s="356"/>
      <c r="Q50" s="356"/>
      <c r="R50" s="356"/>
      <c r="S50" s="356"/>
      <c r="T50" s="356"/>
      <c r="U50" s="356"/>
      <c r="V50" s="356"/>
      <c r="W50" s="356"/>
      <c r="X50" s="356"/>
      <c r="Y50" s="356"/>
      <c r="Z50" s="356"/>
      <c r="AA50" s="356"/>
      <c r="AB50" s="356"/>
      <c r="AC50" s="356"/>
      <c r="AD50" s="356"/>
      <c r="AE50" s="356"/>
      <c r="AF50" s="356"/>
      <c r="AG50" s="356"/>
      <c r="AH50" s="356"/>
      <c r="AI50" s="356"/>
      <c r="AJ50" s="356"/>
      <c r="AK50" s="356"/>
      <c r="AL50" s="356"/>
      <c r="AM50" s="356"/>
      <c r="AN50" s="356"/>
      <c r="AO50" s="356"/>
      <c r="AP50" s="356"/>
      <c r="AQ50" s="356"/>
      <c r="AR50" s="356"/>
      <c r="AS50" s="356"/>
      <c r="AT50" s="356"/>
      <c r="AU50" s="356"/>
      <c r="AV50" s="356"/>
      <c r="AW50" s="356"/>
      <c r="AX50" s="356"/>
      <c r="AY50" s="356"/>
      <c r="AZ50" s="356"/>
      <c r="BA50" s="356"/>
      <c r="BB50" s="356"/>
      <c r="BC50" s="356"/>
      <c r="BD50" s="356"/>
      <c r="BE50" s="356"/>
      <c r="BF50" s="356"/>
      <c r="BG50" s="356"/>
      <c r="BH50" s="356"/>
      <c r="BI50" s="356"/>
      <c r="BJ50" s="356"/>
      <c r="BK50" s="356"/>
      <c r="BL50" s="356"/>
      <c r="BM50" s="356"/>
      <c r="BN50" s="356"/>
      <c r="BO50" s="356"/>
      <c r="BP50" s="356"/>
      <c r="BQ50" s="356"/>
      <c r="BR50" s="356"/>
      <c r="BS50" s="356"/>
      <c r="BT50" s="356"/>
      <c r="BU50" s="356"/>
      <c r="BV50" s="356"/>
      <c r="BW50" s="356"/>
      <c r="BX50" s="356"/>
      <c r="BY50" s="356"/>
      <c r="BZ50" s="356"/>
      <c r="CA50" s="356"/>
      <c r="CB50" s="356"/>
      <c r="CC50" s="356"/>
      <c r="CD50" s="356"/>
      <c r="CE50" s="356"/>
      <c r="CF50" s="356"/>
      <c r="CG50" s="356"/>
      <c r="CH50" s="356"/>
      <c r="CI50" s="356"/>
      <c r="CJ50" s="356"/>
      <c r="CK50" s="356"/>
      <c r="CL50" s="356"/>
      <c r="CM50" s="356"/>
      <c r="CN50" s="356"/>
      <c r="CO50" s="356"/>
      <c r="CP50" s="356"/>
      <c r="CQ50" s="356"/>
      <c r="CR50" s="356"/>
      <c r="CS50" s="356"/>
      <c r="CT50" s="356"/>
      <c r="CU50" s="356"/>
      <c r="CV50" s="356"/>
      <c r="CW50" s="356"/>
      <c r="CX50" s="356"/>
      <c r="CY50" s="356"/>
      <c r="CZ50" s="356"/>
      <c r="DA50" s="356"/>
      <c r="DB50" s="356"/>
      <c r="DC50" s="356"/>
      <c r="DD50" s="356"/>
      <c r="DE50" s="356"/>
      <c r="DF50" s="356"/>
      <c r="DG50" s="356"/>
      <c r="DH50" s="356"/>
      <c r="DI50" s="356"/>
      <c r="DJ50" s="356"/>
      <c r="DK50" s="356"/>
      <c r="DL50" s="356"/>
      <c r="DM50" s="356"/>
      <c r="DN50" s="356"/>
      <c r="DO50" s="356"/>
      <c r="DP50" s="356"/>
      <c r="DQ50" s="356"/>
      <c r="DR50" s="356"/>
      <c r="DS50" s="356"/>
      <c r="DT50" s="356"/>
      <c r="DU50" s="356"/>
      <c r="DV50" s="356"/>
      <c r="DW50" s="356"/>
      <c r="DX50" s="356"/>
      <c r="DY50" s="356"/>
      <c r="DZ50" s="356"/>
      <c r="EA50" s="356"/>
      <c r="EB50" s="356"/>
      <c r="EC50" s="356"/>
      <c r="ED50" s="356"/>
      <c r="EE50" s="356"/>
      <c r="EF50" s="356"/>
      <c r="EG50" s="356"/>
      <c r="EH50" s="356"/>
      <c r="EI50" s="356"/>
      <c r="EJ50" s="356"/>
      <c r="EK50" s="356"/>
      <c r="EL50" s="356"/>
      <c r="EM50" s="356"/>
      <c r="EN50" s="356"/>
      <c r="EO50" s="356"/>
      <c r="EP50" s="356"/>
      <c r="EQ50" s="356"/>
      <c r="ER50" s="356"/>
      <c r="ES50" s="356"/>
      <c r="ET50" s="356"/>
      <c r="EU50" s="356"/>
      <c r="EV50" s="356"/>
      <c r="EW50" s="356"/>
      <c r="EX50" s="356"/>
      <c r="EY50" s="356"/>
      <c r="EZ50" s="356"/>
      <c r="FA50" s="356"/>
      <c r="FB50" s="356"/>
      <c r="FC50" s="356"/>
      <c r="FD50" s="356"/>
      <c r="FE50" s="356"/>
      <c r="FF50" s="356"/>
      <c r="FG50" s="356"/>
      <c r="FH50" s="356"/>
      <c r="FI50" s="356"/>
      <c r="FJ50" s="356"/>
      <c r="FK50" s="356"/>
      <c r="FL50" s="356"/>
      <c r="FM50" s="356"/>
      <c r="FN50" s="356"/>
      <c r="FO50" s="356"/>
      <c r="FP50" s="356"/>
      <c r="FQ50" s="356"/>
      <c r="FR50" s="356"/>
      <c r="FS50" s="356"/>
      <c r="FT50" s="356"/>
      <c r="FU50" s="356"/>
      <c r="FV50" s="356"/>
      <c r="FW50" s="356"/>
      <c r="FX50" s="356"/>
      <c r="FY50" s="356"/>
      <c r="FZ50" s="356"/>
      <c r="GA50" s="356"/>
      <c r="GB50" s="356"/>
      <c r="GC50" s="356"/>
      <c r="GD50" s="356"/>
      <c r="GE50" s="356"/>
      <c r="GF50" s="356"/>
      <c r="GG50" s="356"/>
      <c r="GH50" s="356"/>
      <c r="GI50" s="356"/>
      <c r="GJ50" s="356"/>
      <c r="GK50" s="356"/>
      <c r="GL50" s="356"/>
      <c r="GM50" s="356"/>
      <c r="GN50" s="356"/>
      <c r="GO50" s="356"/>
      <c r="GP50" s="356"/>
      <c r="GQ50" s="356"/>
      <c r="GR50" s="356"/>
      <c r="GS50" s="356"/>
      <c r="GT50" s="356"/>
      <c r="GU50" s="356"/>
      <c r="GV50" s="356"/>
      <c r="GW50" s="356"/>
      <c r="GX50" s="356"/>
      <c r="GY50" s="356"/>
      <c r="GZ50" s="356"/>
      <c r="HA50" s="356"/>
      <c r="HB50" s="356"/>
      <c r="HC50" s="356"/>
      <c r="HD50" s="356"/>
      <c r="HE50" s="356"/>
      <c r="HF50" s="356"/>
      <c r="HG50" s="356"/>
      <c r="HH50" s="356"/>
      <c r="HI50" s="356"/>
      <c r="HJ50" s="356"/>
      <c r="HK50" s="356"/>
      <c r="HL50" s="356"/>
      <c r="HM50" s="356"/>
      <c r="HN50" s="356"/>
      <c r="HO50" s="356"/>
      <c r="HP50" s="356"/>
      <c r="HQ50" s="356"/>
      <c r="HR50" s="356"/>
      <c r="HS50" s="356"/>
      <c r="HT50" s="356"/>
      <c r="HU50" s="356"/>
      <c r="HV50" s="356"/>
      <c r="HW50" s="356"/>
      <c r="HX50" s="356"/>
      <c r="HY50" s="356"/>
      <c r="HZ50" s="356"/>
      <c r="IA50" s="356"/>
      <c r="IB50" s="356"/>
      <c r="IC50" s="356"/>
      <c r="ID50" s="356"/>
      <c r="IE50" s="356"/>
      <c r="IF50" s="356"/>
      <c r="IG50" s="356"/>
      <c r="IH50" s="356"/>
      <c r="II50" s="356"/>
      <c r="IJ50" s="356"/>
      <c r="IK50" s="356"/>
      <c r="IL50" s="356"/>
      <c r="IM50" s="356"/>
      <c r="IN50" s="356"/>
      <c r="IO50" s="356"/>
      <c r="IP50" s="356"/>
      <c r="IQ50" s="356"/>
      <c r="IR50" s="356"/>
      <c r="IS50" s="356"/>
      <c r="IT50" s="356"/>
      <c r="IU50" s="356"/>
      <c r="IV50" s="356"/>
    </row>
    <row r="51" s="354" customFormat="1" ht="29.1" customHeight="1" spans="1:256">
      <c r="A51" s="366"/>
      <c r="B51" s="366"/>
      <c r="C51" s="356"/>
      <c r="D51" s="364"/>
      <c r="E51" s="369"/>
      <c r="F51" s="370"/>
      <c r="G51" s="369"/>
      <c r="H51" s="369"/>
      <c r="I51" s="369"/>
      <c r="J51" s="367"/>
      <c r="K51" s="356"/>
      <c r="L51" s="356"/>
      <c r="M51" s="356"/>
      <c r="N51" s="356"/>
      <c r="O51" s="356"/>
      <c r="P51" s="356"/>
      <c r="Q51" s="356"/>
      <c r="R51" s="356"/>
      <c r="S51" s="356"/>
      <c r="T51" s="356"/>
      <c r="U51" s="356"/>
      <c r="V51" s="356"/>
      <c r="W51" s="356"/>
      <c r="X51" s="356"/>
      <c r="Y51" s="356"/>
      <c r="Z51" s="356"/>
      <c r="AA51" s="356"/>
      <c r="AB51" s="356"/>
      <c r="AC51" s="356"/>
      <c r="AD51" s="356"/>
      <c r="AE51" s="356"/>
      <c r="AF51" s="356"/>
      <c r="AG51" s="356"/>
      <c r="AH51" s="356"/>
      <c r="AI51" s="356"/>
      <c r="AJ51" s="356"/>
      <c r="AK51" s="356"/>
      <c r="AL51" s="356"/>
      <c r="AM51" s="356"/>
      <c r="AN51" s="356"/>
      <c r="AO51" s="356"/>
      <c r="AP51" s="356"/>
      <c r="AQ51" s="356"/>
      <c r="AR51" s="356"/>
      <c r="AS51" s="356"/>
      <c r="AT51" s="356"/>
      <c r="AU51" s="356"/>
      <c r="AV51" s="356"/>
      <c r="AW51" s="356"/>
      <c r="AX51" s="356"/>
      <c r="AY51" s="356"/>
      <c r="AZ51" s="356"/>
      <c r="BA51" s="356"/>
      <c r="BB51" s="356"/>
      <c r="BC51" s="356"/>
      <c r="BD51" s="356"/>
      <c r="BE51" s="356"/>
      <c r="BF51" s="356"/>
      <c r="BG51" s="356"/>
      <c r="BH51" s="356"/>
      <c r="BI51" s="356"/>
      <c r="BJ51" s="356"/>
      <c r="BK51" s="356"/>
      <c r="BL51" s="356"/>
      <c r="BM51" s="356"/>
      <c r="BN51" s="356"/>
      <c r="BO51" s="356"/>
      <c r="BP51" s="356"/>
      <c r="BQ51" s="356"/>
      <c r="BR51" s="356"/>
      <c r="BS51" s="356"/>
      <c r="BT51" s="356"/>
      <c r="BU51" s="356"/>
      <c r="BV51" s="356"/>
      <c r="BW51" s="356"/>
      <c r="BX51" s="356"/>
      <c r="BY51" s="356"/>
      <c r="BZ51" s="356"/>
      <c r="CA51" s="356"/>
      <c r="CB51" s="356"/>
      <c r="CC51" s="356"/>
      <c r="CD51" s="356"/>
      <c r="CE51" s="356"/>
      <c r="CF51" s="356"/>
      <c r="CG51" s="356"/>
      <c r="CH51" s="356"/>
      <c r="CI51" s="356"/>
      <c r="CJ51" s="356"/>
      <c r="CK51" s="356"/>
      <c r="CL51" s="356"/>
      <c r="CM51" s="356"/>
      <c r="CN51" s="356"/>
      <c r="CO51" s="356"/>
      <c r="CP51" s="356"/>
      <c r="CQ51" s="356"/>
      <c r="CR51" s="356"/>
      <c r="CS51" s="356"/>
      <c r="CT51" s="356"/>
      <c r="CU51" s="356"/>
      <c r="CV51" s="356"/>
      <c r="CW51" s="356"/>
      <c r="CX51" s="356"/>
      <c r="CY51" s="356"/>
      <c r="CZ51" s="356"/>
      <c r="DA51" s="356"/>
      <c r="DB51" s="356"/>
      <c r="DC51" s="356"/>
      <c r="DD51" s="356"/>
      <c r="DE51" s="356"/>
      <c r="DF51" s="356"/>
      <c r="DG51" s="356"/>
      <c r="DH51" s="356"/>
      <c r="DI51" s="356"/>
      <c r="DJ51" s="356"/>
      <c r="DK51" s="356"/>
      <c r="DL51" s="356"/>
      <c r="DM51" s="356"/>
      <c r="DN51" s="356"/>
      <c r="DO51" s="356"/>
      <c r="DP51" s="356"/>
      <c r="DQ51" s="356"/>
      <c r="DR51" s="356"/>
      <c r="DS51" s="356"/>
      <c r="DT51" s="356"/>
      <c r="DU51" s="356"/>
      <c r="DV51" s="356"/>
      <c r="DW51" s="356"/>
      <c r="DX51" s="356"/>
      <c r="DY51" s="356"/>
      <c r="DZ51" s="356"/>
      <c r="EA51" s="356"/>
      <c r="EB51" s="356"/>
      <c r="EC51" s="356"/>
      <c r="ED51" s="356"/>
      <c r="EE51" s="356"/>
      <c r="EF51" s="356"/>
      <c r="EG51" s="356"/>
      <c r="EH51" s="356"/>
      <c r="EI51" s="356"/>
      <c r="EJ51" s="356"/>
      <c r="EK51" s="356"/>
      <c r="EL51" s="356"/>
      <c r="EM51" s="356"/>
      <c r="EN51" s="356"/>
      <c r="EO51" s="356"/>
      <c r="EP51" s="356"/>
      <c r="EQ51" s="356"/>
      <c r="ER51" s="356"/>
      <c r="ES51" s="356"/>
      <c r="ET51" s="356"/>
      <c r="EU51" s="356"/>
      <c r="EV51" s="356"/>
      <c r="EW51" s="356"/>
      <c r="EX51" s="356"/>
      <c r="EY51" s="356"/>
      <c r="EZ51" s="356"/>
      <c r="FA51" s="356"/>
      <c r="FB51" s="356"/>
      <c r="FC51" s="356"/>
      <c r="FD51" s="356"/>
      <c r="FE51" s="356"/>
      <c r="FF51" s="356"/>
      <c r="FG51" s="356"/>
      <c r="FH51" s="356"/>
      <c r="FI51" s="356"/>
      <c r="FJ51" s="356"/>
      <c r="FK51" s="356"/>
      <c r="FL51" s="356"/>
      <c r="FM51" s="356"/>
      <c r="FN51" s="356"/>
      <c r="FO51" s="356"/>
      <c r="FP51" s="356"/>
      <c r="FQ51" s="356"/>
      <c r="FR51" s="356"/>
      <c r="FS51" s="356"/>
      <c r="FT51" s="356"/>
      <c r="FU51" s="356"/>
      <c r="FV51" s="356"/>
      <c r="FW51" s="356"/>
      <c r="FX51" s="356"/>
      <c r="FY51" s="356"/>
      <c r="FZ51" s="356"/>
      <c r="GA51" s="356"/>
      <c r="GB51" s="356"/>
      <c r="GC51" s="356"/>
      <c r="GD51" s="356"/>
      <c r="GE51" s="356"/>
      <c r="GF51" s="356"/>
      <c r="GG51" s="356"/>
      <c r="GH51" s="356"/>
      <c r="GI51" s="356"/>
      <c r="GJ51" s="356"/>
      <c r="GK51" s="356"/>
      <c r="GL51" s="356"/>
      <c r="GM51" s="356"/>
      <c r="GN51" s="356"/>
      <c r="GO51" s="356"/>
      <c r="GP51" s="356"/>
      <c r="GQ51" s="356"/>
      <c r="GR51" s="356"/>
      <c r="GS51" s="356"/>
      <c r="GT51" s="356"/>
      <c r="GU51" s="356"/>
      <c r="GV51" s="356"/>
      <c r="GW51" s="356"/>
      <c r="GX51" s="356"/>
      <c r="GY51" s="356"/>
      <c r="GZ51" s="356"/>
      <c r="HA51" s="356"/>
      <c r="HB51" s="356"/>
      <c r="HC51" s="356"/>
      <c r="HD51" s="356"/>
      <c r="HE51" s="356"/>
      <c r="HF51" s="356"/>
      <c r="HG51" s="356"/>
      <c r="HH51" s="356"/>
      <c r="HI51" s="356"/>
      <c r="HJ51" s="356"/>
      <c r="HK51" s="356"/>
      <c r="HL51" s="356"/>
      <c r="HM51" s="356"/>
      <c r="HN51" s="356"/>
      <c r="HO51" s="356"/>
      <c r="HP51" s="356"/>
      <c r="HQ51" s="356"/>
      <c r="HR51" s="356"/>
      <c r="HS51" s="356"/>
      <c r="HT51" s="356"/>
      <c r="HU51" s="356"/>
      <c r="HV51" s="356"/>
      <c r="HW51" s="356"/>
      <c r="HX51" s="356"/>
      <c r="HY51" s="356"/>
      <c r="HZ51" s="356"/>
      <c r="IA51" s="356"/>
      <c r="IB51" s="356"/>
      <c r="IC51" s="356"/>
      <c r="ID51" s="356"/>
      <c r="IE51" s="356"/>
      <c r="IF51" s="356"/>
      <c r="IG51" s="356"/>
      <c r="IH51" s="356"/>
      <c r="II51" s="356"/>
      <c r="IJ51" s="356"/>
      <c r="IK51" s="356"/>
      <c r="IL51" s="356"/>
      <c r="IM51" s="356"/>
      <c r="IN51" s="356"/>
      <c r="IO51" s="356"/>
      <c r="IP51" s="356"/>
      <c r="IQ51" s="356"/>
      <c r="IR51" s="356"/>
      <c r="IS51" s="356"/>
      <c r="IT51" s="356"/>
      <c r="IU51" s="356"/>
      <c r="IV51" s="356"/>
    </row>
    <row r="52" s="354" customFormat="1" ht="29.1" customHeight="1" spans="1:256">
      <c r="A52" s="366"/>
      <c r="B52" s="366"/>
      <c r="C52" s="356"/>
      <c r="D52" s="364"/>
      <c r="E52" s="369"/>
      <c r="F52" s="370"/>
      <c r="G52" s="369"/>
      <c r="H52" s="369"/>
      <c r="I52" s="369"/>
      <c r="J52" s="367"/>
      <c r="K52" s="356"/>
      <c r="L52" s="356"/>
      <c r="M52" s="356"/>
      <c r="N52" s="356"/>
      <c r="O52" s="356"/>
      <c r="P52" s="356"/>
      <c r="Q52" s="356"/>
      <c r="R52" s="356"/>
      <c r="S52" s="356"/>
      <c r="T52" s="356"/>
      <c r="U52" s="356"/>
      <c r="V52" s="356"/>
      <c r="W52" s="356"/>
      <c r="X52" s="356"/>
      <c r="Y52" s="356"/>
      <c r="Z52" s="356"/>
      <c r="AA52" s="356"/>
      <c r="AB52" s="356"/>
      <c r="AC52" s="356"/>
      <c r="AD52" s="356"/>
      <c r="AE52" s="356"/>
      <c r="AF52" s="356"/>
      <c r="AG52" s="356"/>
      <c r="AH52" s="356"/>
      <c r="AI52" s="356"/>
      <c r="AJ52" s="356"/>
      <c r="AK52" s="356"/>
      <c r="AL52" s="356"/>
      <c r="AM52" s="356"/>
      <c r="AN52" s="356"/>
      <c r="AO52" s="356"/>
      <c r="AP52" s="356"/>
      <c r="AQ52" s="356"/>
      <c r="AR52" s="356"/>
      <c r="AS52" s="356"/>
      <c r="AT52" s="356"/>
      <c r="AU52" s="356"/>
      <c r="AV52" s="356"/>
      <c r="AW52" s="356"/>
      <c r="AX52" s="356"/>
      <c r="AY52" s="356"/>
      <c r="AZ52" s="356"/>
      <c r="BA52" s="356"/>
      <c r="BB52" s="356"/>
      <c r="BC52" s="356"/>
      <c r="BD52" s="356"/>
      <c r="BE52" s="356"/>
      <c r="BF52" s="356"/>
      <c r="BG52" s="356"/>
      <c r="BH52" s="356"/>
      <c r="BI52" s="356"/>
      <c r="BJ52" s="356"/>
      <c r="BK52" s="356"/>
      <c r="BL52" s="356"/>
      <c r="BM52" s="356"/>
      <c r="BN52" s="356"/>
      <c r="BO52" s="356"/>
      <c r="BP52" s="356"/>
      <c r="BQ52" s="356"/>
      <c r="BR52" s="356"/>
      <c r="BS52" s="356"/>
      <c r="BT52" s="356"/>
      <c r="BU52" s="356"/>
      <c r="BV52" s="356"/>
      <c r="BW52" s="356"/>
      <c r="BX52" s="356"/>
      <c r="BY52" s="356"/>
      <c r="BZ52" s="356"/>
      <c r="CA52" s="356"/>
      <c r="CB52" s="356"/>
      <c r="CC52" s="356"/>
      <c r="CD52" s="356"/>
      <c r="CE52" s="356"/>
      <c r="CF52" s="356"/>
      <c r="CG52" s="356"/>
      <c r="CH52" s="356"/>
      <c r="CI52" s="356"/>
      <c r="CJ52" s="356"/>
      <c r="CK52" s="356"/>
      <c r="CL52" s="356"/>
      <c r="CM52" s="356"/>
      <c r="CN52" s="356"/>
      <c r="CO52" s="356"/>
      <c r="CP52" s="356"/>
      <c r="CQ52" s="356"/>
      <c r="CR52" s="356"/>
      <c r="CS52" s="356"/>
      <c r="CT52" s="356"/>
      <c r="CU52" s="356"/>
      <c r="CV52" s="356"/>
      <c r="CW52" s="356"/>
      <c r="CX52" s="356"/>
      <c r="CY52" s="356"/>
      <c r="CZ52" s="356"/>
      <c r="DA52" s="356"/>
      <c r="DB52" s="356"/>
      <c r="DC52" s="356"/>
      <c r="DD52" s="356"/>
      <c r="DE52" s="356"/>
      <c r="DF52" s="356"/>
      <c r="DG52" s="356"/>
      <c r="DH52" s="356"/>
      <c r="DI52" s="356"/>
      <c r="DJ52" s="356"/>
      <c r="DK52" s="356"/>
      <c r="DL52" s="356"/>
      <c r="DM52" s="356"/>
      <c r="DN52" s="356"/>
      <c r="DO52" s="356"/>
      <c r="DP52" s="356"/>
      <c r="DQ52" s="356"/>
      <c r="DR52" s="356"/>
      <c r="DS52" s="356"/>
      <c r="DT52" s="356"/>
      <c r="DU52" s="356"/>
      <c r="DV52" s="356"/>
      <c r="DW52" s="356"/>
      <c r="DX52" s="356"/>
      <c r="DY52" s="356"/>
      <c r="DZ52" s="356"/>
      <c r="EA52" s="356"/>
      <c r="EB52" s="356"/>
      <c r="EC52" s="356"/>
      <c r="ED52" s="356"/>
      <c r="EE52" s="356"/>
      <c r="EF52" s="356"/>
      <c r="EG52" s="356"/>
      <c r="EH52" s="356"/>
      <c r="EI52" s="356"/>
      <c r="EJ52" s="356"/>
      <c r="EK52" s="356"/>
      <c r="EL52" s="356"/>
      <c r="EM52" s="356"/>
      <c r="EN52" s="356"/>
      <c r="EO52" s="356"/>
      <c r="EP52" s="356"/>
      <c r="EQ52" s="356"/>
      <c r="ER52" s="356"/>
      <c r="ES52" s="356"/>
      <c r="ET52" s="356"/>
      <c r="EU52" s="356"/>
      <c r="EV52" s="356"/>
      <c r="EW52" s="356"/>
      <c r="EX52" s="356"/>
      <c r="EY52" s="356"/>
      <c r="EZ52" s="356"/>
      <c r="FA52" s="356"/>
      <c r="FB52" s="356"/>
      <c r="FC52" s="356"/>
      <c r="FD52" s="356"/>
      <c r="FE52" s="356"/>
      <c r="FF52" s="356"/>
      <c r="FG52" s="356"/>
      <c r="FH52" s="356"/>
      <c r="FI52" s="356"/>
      <c r="FJ52" s="356"/>
      <c r="FK52" s="356"/>
      <c r="FL52" s="356"/>
      <c r="FM52" s="356"/>
      <c r="FN52" s="356"/>
      <c r="FO52" s="356"/>
      <c r="FP52" s="356"/>
      <c r="FQ52" s="356"/>
      <c r="FR52" s="356"/>
      <c r="FS52" s="356"/>
      <c r="FT52" s="356"/>
      <c r="FU52" s="356"/>
      <c r="FV52" s="356"/>
      <c r="FW52" s="356"/>
      <c r="FX52" s="356"/>
      <c r="FY52" s="356"/>
      <c r="FZ52" s="356"/>
      <c r="GA52" s="356"/>
      <c r="GB52" s="356"/>
      <c r="GC52" s="356"/>
      <c r="GD52" s="356"/>
      <c r="GE52" s="356"/>
      <c r="GF52" s="356"/>
      <c r="GG52" s="356"/>
      <c r="GH52" s="356"/>
      <c r="GI52" s="356"/>
      <c r="GJ52" s="356"/>
      <c r="GK52" s="356"/>
      <c r="GL52" s="356"/>
      <c r="GM52" s="356"/>
      <c r="GN52" s="356"/>
      <c r="GO52" s="356"/>
      <c r="GP52" s="356"/>
      <c r="GQ52" s="356"/>
      <c r="GR52" s="356"/>
      <c r="GS52" s="356"/>
      <c r="GT52" s="356"/>
      <c r="GU52" s="356"/>
      <c r="GV52" s="356"/>
      <c r="GW52" s="356"/>
      <c r="GX52" s="356"/>
      <c r="GY52" s="356"/>
      <c r="GZ52" s="356"/>
      <c r="HA52" s="356"/>
      <c r="HB52" s="356"/>
      <c r="HC52" s="356"/>
      <c r="HD52" s="356"/>
      <c r="HE52" s="356"/>
      <c r="HF52" s="356"/>
      <c r="HG52" s="356"/>
      <c r="HH52" s="356"/>
      <c r="HI52" s="356"/>
      <c r="HJ52" s="356"/>
      <c r="HK52" s="356"/>
      <c r="HL52" s="356"/>
      <c r="HM52" s="356"/>
      <c r="HN52" s="356"/>
      <c r="HO52" s="356"/>
      <c r="HP52" s="356"/>
      <c r="HQ52" s="356"/>
      <c r="HR52" s="356"/>
      <c r="HS52" s="356"/>
      <c r="HT52" s="356"/>
      <c r="HU52" s="356"/>
      <c r="HV52" s="356"/>
      <c r="HW52" s="356"/>
      <c r="HX52" s="356"/>
      <c r="HY52" s="356"/>
      <c r="HZ52" s="356"/>
      <c r="IA52" s="356"/>
      <c r="IB52" s="356"/>
      <c r="IC52" s="356"/>
      <c r="ID52" s="356"/>
      <c r="IE52" s="356"/>
      <c r="IF52" s="356"/>
      <c r="IG52" s="356"/>
      <c r="IH52" s="356"/>
      <c r="II52" s="356"/>
      <c r="IJ52" s="356"/>
      <c r="IK52" s="356"/>
      <c r="IL52" s="356"/>
      <c r="IM52" s="356"/>
      <c r="IN52" s="356"/>
      <c r="IO52" s="356"/>
      <c r="IP52" s="356"/>
      <c r="IQ52" s="356"/>
      <c r="IR52" s="356"/>
      <c r="IS52" s="356"/>
      <c r="IT52" s="356"/>
      <c r="IU52" s="356"/>
      <c r="IV52" s="356"/>
    </row>
    <row r="53" s="354" customFormat="1" ht="29.1" customHeight="1" spans="1:256">
      <c r="A53" s="366"/>
      <c r="B53" s="366"/>
      <c r="C53" s="356"/>
      <c r="D53" s="364"/>
      <c r="E53" s="369"/>
      <c r="F53" s="370"/>
      <c r="G53" s="369"/>
      <c r="H53" s="369"/>
      <c r="I53" s="369"/>
      <c r="J53" s="367"/>
      <c r="K53" s="356"/>
      <c r="L53" s="356"/>
      <c r="M53" s="356"/>
      <c r="N53" s="356"/>
      <c r="O53" s="356"/>
      <c r="P53" s="356"/>
      <c r="Q53" s="356"/>
      <c r="R53" s="356"/>
      <c r="S53" s="356"/>
      <c r="T53" s="356"/>
      <c r="U53" s="356"/>
      <c r="V53" s="356"/>
      <c r="W53" s="356"/>
      <c r="X53" s="356"/>
      <c r="Y53" s="356"/>
      <c r="Z53" s="356"/>
      <c r="AA53" s="356"/>
      <c r="AB53" s="356"/>
      <c r="AC53" s="356"/>
      <c r="AD53" s="356"/>
      <c r="AE53" s="356"/>
      <c r="AF53" s="356"/>
      <c r="AG53" s="356"/>
      <c r="AH53" s="356"/>
      <c r="AI53" s="356"/>
      <c r="AJ53" s="356"/>
      <c r="AK53" s="356"/>
      <c r="AL53" s="356"/>
      <c r="AM53" s="356"/>
      <c r="AN53" s="356"/>
      <c r="AO53" s="356"/>
      <c r="AP53" s="356"/>
      <c r="AQ53" s="356"/>
      <c r="AR53" s="356"/>
      <c r="AS53" s="356"/>
      <c r="AT53" s="356"/>
      <c r="AU53" s="356"/>
      <c r="AV53" s="356"/>
      <c r="AW53" s="356"/>
      <c r="AX53" s="356"/>
      <c r="AY53" s="356"/>
      <c r="AZ53" s="356"/>
      <c r="BA53" s="356"/>
      <c r="BB53" s="356"/>
      <c r="BC53" s="356"/>
      <c r="BD53" s="356"/>
      <c r="BE53" s="356"/>
      <c r="BF53" s="356"/>
      <c r="BG53" s="356"/>
      <c r="BH53" s="356"/>
      <c r="BI53" s="356"/>
      <c r="BJ53" s="356"/>
      <c r="BK53" s="356"/>
      <c r="BL53" s="356"/>
      <c r="BM53" s="356"/>
      <c r="BN53" s="356"/>
      <c r="BO53" s="356"/>
      <c r="BP53" s="356"/>
      <c r="BQ53" s="356"/>
      <c r="BR53" s="356"/>
      <c r="BS53" s="356"/>
      <c r="BT53" s="356"/>
      <c r="BU53" s="356"/>
      <c r="BV53" s="356"/>
      <c r="BW53" s="356"/>
      <c r="BX53" s="356"/>
      <c r="BY53" s="356"/>
      <c r="BZ53" s="356"/>
      <c r="CA53" s="356"/>
      <c r="CB53" s="356"/>
      <c r="CC53" s="356"/>
      <c r="CD53" s="356"/>
      <c r="CE53" s="356"/>
      <c r="CF53" s="356"/>
      <c r="CG53" s="356"/>
      <c r="CH53" s="356"/>
      <c r="CI53" s="356"/>
      <c r="CJ53" s="356"/>
      <c r="CK53" s="356"/>
      <c r="CL53" s="356"/>
      <c r="CM53" s="356"/>
      <c r="CN53" s="356"/>
      <c r="CO53" s="356"/>
      <c r="CP53" s="356"/>
      <c r="CQ53" s="356"/>
      <c r="CR53" s="356"/>
      <c r="CS53" s="356"/>
      <c r="CT53" s="356"/>
      <c r="CU53" s="356"/>
      <c r="CV53" s="356"/>
      <c r="CW53" s="356"/>
      <c r="CX53" s="356"/>
      <c r="CY53" s="356"/>
      <c r="CZ53" s="356"/>
      <c r="DA53" s="356"/>
      <c r="DB53" s="356"/>
      <c r="DC53" s="356"/>
      <c r="DD53" s="356"/>
      <c r="DE53" s="356"/>
      <c r="DF53" s="356"/>
      <c r="DG53" s="356"/>
      <c r="DH53" s="356"/>
      <c r="DI53" s="356"/>
      <c r="DJ53" s="356"/>
      <c r="DK53" s="356"/>
      <c r="DL53" s="356"/>
      <c r="DM53" s="356"/>
      <c r="DN53" s="356"/>
      <c r="DO53" s="356"/>
      <c r="DP53" s="356"/>
      <c r="DQ53" s="356"/>
      <c r="DR53" s="356"/>
      <c r="DS53" s="356"/>
      <c r="DT53" s="356"/>
      <c r="DU53" s="356"/>
      <c r="DV53" s="356"/>
      <c r="DW53" s="356"/>
      <c r="DX53" s="356"/>
      <c r="DY53" s="356"/>
      <c r="DZ53" s="356"/>
      <c r="EA53" s="356"/>
      <c r="EB53" s="356"/>
      <c r="EC53" s="356"/>
      <c r="ED53" s="356"/>
      <c r="EE53" s="356"/>
      <c r="EF53" s="356"/>
      <c r="EG53" s="356"/>
      <c r="EH53" s="356"/>
      <c r="EI53" s="356"/>
      <c r="EJ53" s="356"/>
      <c r="EK53" s="356"/>
      <c r="EL53" s="356"/>
      <c r="EM53" s="356"/>
      <c r="EN53" s="356"/>
      <c r="EO53" s="356"/>
      <c r="EP53" s="356"/>
      <c r="EQ53" s="356"/>
      <c r="ER53" s="356"/>
      <c r="ES53" s="356"/>
      <c r="ET53" s="356"/>
      <c r="EU53" s="356"/>
      <c r="EV53" s="356"/>
      <c r="EW53" s="356"/>
      <c r="EX53" s="356"/>
      <c r="EY53" s="356"/>
      <c r="EZ53" s="356"/>
      <c r="FA53" s="356"/>
      <c r="FB53" s="356"/>
      <c r="FC53" s="356"/>
      <c r="FD53" s="356"/>
      <c r="FE53" s="356"/>
      <c r="FF53" s="356"/>
      <c r="FG53" s="356"/>
      <c r="FH53" s="356"/>
      <c r="FI53" s="356"/>
      <c r="FJ53" s="356"/>
      <c r="FK53" s="356"/>
      <c r="FL53" s="356"/>
      <c r="FM53" s="356"/>
      <c r="FN53" s="356"/>
      <c r="FO53" s="356"/>
      <c r="FP53" s="356"/>
      <c r="FQ53" s="356"/>
      <c r="FR53" s="356"/>
      <c r="FS53" s="356"/>
      <c r="FT53" s="356"/>
      <c r="FU53" s="356"/>
      <c r="FV53" s="356"/>
      <c r="FW53" s="356"/>
      <c r="FX53" s="356"/>
      <c r="FY53" s="356"/>
      <c r="FZ53" s="356"/>
      <c r="GA53" s="356"/>
      <c r="GB53" s="356"/>
      <c r="GC53" s="356"/>
      <c r="GD53" s="356"/>
      <c r="GE53" s="356"/>
      <c r="GF53" s="356"/>
      <c r="GG53" s="356"/>
      <c r="GH53" s="356"/>
      <c r="GI53" s="356"/>
      <c r="GJ53" s="356"/>
      <c r="GK53" s="356"/>
      <c r="GL53" s="356"/>
      <c r="GM53" s="356"/>
      <c r="GN53" s="356"/>
      <c r="GO53" s="356"/>
      <c r="GP53" s="356"/>
      <c r="GQ53" s="356"/>
      <c r="GR53" s="356"/>
      <c r="GS53" s="356"/>
      <c r="GT53" s="356"/>
      <c r="GU53" s="356"/>
      <c r="GV53" s="356"/>
      <c r="GW53" s="356"/>
      <c r="GX53" s="356"/>
      <c r="GY53" s="356"/>
      <c r="GZ53" s="356"/>
      <c r="HA53" s="356"/>
      <c r="HB53" s="356"/>
      <c r="HC53" s="356"/>
      <c r="HD53" s="356"/>
      <c r="HE53" s="356"/>
      <c r="HF53" s="356"/>
      <c r="HG53" s="356"/>
      <c r="HH53" s="356"/>
      <c r="HI53" s="356"/>
      <c r="HJ53" s="356"/>
      <c r="HK53" s="356"/>
      <c r="HL53" s="356"/>
      <c r="HM53" s="356"/>
      <c r="HN53" s="356"/>
      <c r="HO53" s="356"/>
      <c r="HP53" s="356"/>
      <c r="HQ53" s="356"/>
      <c r="HR53" s="356"/>
      <c r="HS53" s="356"/>
      <c r="HT53" s="356"/>
      <c r="HU53" s="356"/>
      <c r="HV53" s="356"/>
      <c r="HW53" s="356"/>
      <c r="HX53" s="356"/>
      <c r="HY53" s="356"/>
      <c r="HZ53" s="356"/>
      <c r="IA53" s="356"/>
      <c r="IB53" s="356"/>
      <c r="IC53" s="356"/>
      <c r="ID53" s="356"/>
      <c r="IE53" s="356"/>
      <c r="IF53" s="356"/>
      <c r="IG53" s="356"/>
      <c r="IH53" s="356"/>
      <c r="II53" s="356"/>
      <c r="IJ53" s="356"/>
      <c r="IK53" s="356"/>
      <c r="IL53" s="356"/>
      <c r="IM53" s="356"/>
      <c r="IN53" s="356"/>
      <c r="IO53" s="356"/>
      <c r="IP53" s="356"/>
      <c r="IQ53" s="356"/>
      <c r="IR53" s="356"/>
      <c r="IS53" s="356"/>
      <c r="IT53" s="356"/>
      <c r="IU53" s="356"/>
      <c r="IV53" s="356"/>
    </row>
    <row r="54" s="354" customFormat="1" ht="29.1" customHeight="1" spans="1:256">
      <c r="A54" s="366"/>
      <c r="B54" s="366"/>
      <c r="C54" s="356"/>
      <c r="D54" s="364"/>
      <c r="E54" s="369"/>
      <c r="F54" s="370"/>
      <c r="G54" s="369"/>
      <c r="H54" s="369"/>
      <c r="I54" s="369"/>
      <c r="J54" s="367"/>
      <c r="K54" s="356"/>
      <c r="L54" s="356"/>
      <c r="M54" s="356"/>
      <c r="N54" s="356"/>
      <c r="O54" s="356"/>
      <c r="P54" s="356"/>
      <c r="Q54" s="356"/>
      <c r="R54" s="356"/>
      <c r="S54" s="356"/>
      <c r="T54" s="356"/>
      <c r="U54" s="356"/>
      <c r="V54" s="356"/>
      <c r="W54" s="356"/>
      <c r="X54" s="356"/>
      <c r="Y54" s="356"/>
      <c r="Z54" s="356"/>
      <c r="AA54" s="356"/>
      <c r="AB54" s="356"/>
      <c r="AC54" s="356"/>
      <c r="AD54" s="356"/>
      <c r="AE54" s="356"/>
      <c r="AF54" s="356"/>
      <c r="AG54" s="356"/>
      <c r="AH54" s="356"/>
      <c r="AI54" s="356"/>
      <c r="AJ54" s="356"/>
      <c r="AK54" s="356"/>
      <c r="AL54" s="356"/>
      <c r="AM54" s="356"/>
      <c r="AN54" s="356"/>
      <c r="AO54" s="356"/>
      <c r="AP54" s="356"/>
      <c r="AQ54" s="356"/>
      <c r="AR54" s="356"/>
      <c r="AS54" s="356"/>
      <c r="AT54" s="356"/>
      <c r="AU54" s="356"/>
      <c r="AV54" s="356"/>
      <c r="AW54" s="356"/>
      <c r="AX54" s="356"/>
      <c r="AY54" s="356"/>
      <c r="AZ54" s="356"/>
      <c r="BA54" s="356"/>
      <c r="BB54" s="356"/>
      <c r="BC54" s="356"/>
      <c r="BD54" s="356"/>
      <c r="BE54" s="356"/>
      <c r="BF54" s="356"/>
      <c r="BG54" s="356"/>
      <c r="BH54" s="356"/>
      <c r="BI54" s="356"/>
      <c r="BJ54" s="356"/>
      <c r="BK54" s="356"/>
      <c r="BL54" s="356"/>
      <c r="BM54" s="356"/>
      <c r="BN54" s="356"/>
      <c r="BO54" s="356"/>
      <c r="BP54" s="356"/>
      <c r="BQ54" s="356"/>
      <c r="BR54" s="356"/>
      <c r="BS54" s="356"/>
      <c r="BT54" s="356"/>
      <c r="BU54" s="356"/>
      <c r="BV54" s="356"/>
      <c r="BW54" s="356"/>
      <c r="BX54" s="356"/>
      <c r="BY54" s="356"/>
      <c r="BZ54" s="356"/>
      <c r="CA54" s="356"/>
      <c r="CB54" s="356"/>
      <c r="CC54" s="356"/>
      <c r="CD54" s="356"/>
      <c r="CE54" s="356"/>
      <c r="CF54" s="356"/>
      <c r="CG54" s="356"/>
      <c r="CH54" s="356"/>
      <c r="CI54" s="356"/>
      <c r="CJ54" s="356"/>
      <c r="CK54" s="356"/>
      <c r="CL54" s="356"/>
      <c r="CM54" s="356"/>
      <c r="CN54" s="356"/>
      <c r="CO54" s="356"/>
      <c r="CP54" s="356"/>
      <c r="CQ54" s="356"/>
      <c r="CR54" s="356"/>
      <c r="CS54" s="356"/>
      <c r="CT54" s="356"/>
      <c r="CU54" s="356"/>
      <c r="CV54" s="356"/>
      <c r="CW54" s="356"/>
      <c r="CX54" s="356"/>
      <c r="CY54" s="356"/>
      <c r="CZ54" s="356"/>
      <c r="DA54" s="356"/>
      <c r="DB54" s="356"/>
      <c r="DC54" s="356"/>
      <c r="DD54" s="356"/>
      <c r="DE54" s="356"/>
      <c r="DF54" s="356"/>
      <c r="DG54" s="356"/>
      <c r="DH54" s="356"/>
      <c r="DI54" s="356"/>
      <c r="DJ54" s="356"/>
      <c r="DK54" s="356"/>
      <c r="DL54" s="356"/>
      <c r="DM54" s="356"/>
      <c r="DN54" s="356"/>
      <c r="DO54" s="356"/>
      <c r="DP54" s="356"/>
      <c r="DQ54" s="356"/>
      <c r="DR54" s="356"/>
      <c r="DS54" s="356"/>
      <c r="DT54" s="356"/>
      <c r="DU54" s="356"/>
      <c r="DV54" s="356"/>
      <c r="DW54" s="356"/>
      <c r="DX54" s="356"/>
      <c r="DY54" s="356"/>
      <c r="DZ54" s="356"/>
      <c r="EA54" s="356"/>
      <c r="EB54" s="356"/>
      <c r="EC54" s="356"/>
      <c r="ED54" s="356"/>
      <c r="EE54" s="356"/>
      <c r="EF54" s="356"/>
      <c r="EG54" s="356"/>
      <c r="EH54" s="356"/>
      <c r="EI54" s="356"/>
      <c r="EJ54" s="356"/>
      <c r="EK54" s="356"/>
      <c r="EL54" s="356"/>
      <c r="EM54" s="356"/>
      <c r="EN54" s="356"/>
      <c r="EO54" s="356"/>
      <c r="EP54" s="356"/>
      <c r="EQ54" s="356"/>
      <c r="ER54" s="356"/>
      <c r="ES54" s="356"/>
      <c r="ET54" s="356"/>
      <c r="EU54" s="356"/>
      <c r="EV54" s="356"/>
      <c r="EW54" s="356"/>
      <c r="EX54" s="356"/>
      <c r="EY54" s="356"/>
      <c r="EZ54" s="356"/>
      <c r="FA54" s="356"/>
      <c r="FB54" s="356"/>
      <c r="FC54" s="356"/>
      <c r="FD54" s="356"/>
      <c r="FE54" s="356"/>
      <c r="FF54" s="356"/>
      <c r="FG54" s="356"/>
      <c r="FH54" s="356"/>
      <c r="FI54" s="356"/>
      <c r="FJ54" s="356"/>
      <c r="FK54" s="356"/>
      <c r="FL54" s="356"/>
      <c r="FM54" s="356"/>
      <c r="FN54" s="356"/>
      <c r="FO54" s="356"/>
      <c r="FP54" s="356"/>
      <c r="FQ54" s="356"/>
      <c r="FR54" s="356"/>
      <c r="FS54" s="356"/>
      <c r="FT54" s="356"/>
      <c r="FU54" s="356"/>
      <c r="FV54" s="356"/>
      <c r="FW54" s="356"/>
      <c r="FX54" s="356"/>
      <c r="FY54" s="356"/>
      <c r="FZ54" s="356"/>
      <c r="GA54" s="356"/>
      <c r="GB54" s="356"/>
      <c r="GC54" s="356"/>
      <c r="GD54" s="356"/>
      <c r="GE54" s="356"/>
      <c r="GF54" s="356"/>
      <c r="GG54" s="356"/>
      <c r="GH54" s="356"/>
      <c r="GI54" s="356"/>
      <c r="GJ54" s="356"/>
      <c r="GK54" s="356"/>
      <c r="GL54" s="356"/>
      <c r="GM54" s="356"/>
      <c r="GN54" s="356"/>
      <c r="GO54" s="356"/>
      <c r="GP54" s="356"/>
      <c r="GQ54" s="356"/>
      <c r="GR54" s="356"/>
      <c r="GS54" s="356"/>
      <c r="GT54" s="356"/>
      <c r="GU54" s="356"/>
      <c r="GV54" s="356"/>
      <c r="GW54" s="356"/>
      <c r="GX54" s="356"/>
      <c r="GY54" s="356"/>
      <c r="GZ54" s="356"/>
      <c r="HA54" s="356"/>
      <c r="HB54" s="356"/>
      <c r="HC54" s="356"/>
      <c r="HD54" s="356"/>
      <c r="HE54" s="356"/>
      <c r="HF54" s="356"/>
      <c r="HG54" s="356"/>
      <c r="HH54" s="356"/>
      <c r="HI54" s="356"/>
      <c r="HJ54" s="356"/>
      <c r="HK54" s="356"/>
      <c r="HL54" s="356"/>
      <c r="HM54" s="356"/>
      <c r="HN54" s="356"/>
      <c r="HO54" s="356"/>
      <c r="HP54" s="356"/>
      <c r="HQ54" s="356"/>
      <c r="HR54" s="356"/>
      <c r="HS54" s="356"/>
      <c r="HT54" s="356"/>
      <c r="HU54" s="356"/>
      <c r="HV54" s="356"/>
      <c r="HW54" s="356"/>
      <c r="HX54" s="356"/>
      <c r="HY54" s="356"/>
      <c r="HZ54" s="356"/>
      <c r="IA54" s="356"/>
      <c r="IB54" s="356"/>
      <c r="IC54" s="356"/>
      <c r="ID54" s="356"/>
      <c r="IE54" s="356"/>
      <c r="IF54" s="356"/>
      <c r="IG54" s="356"/>
      <c r="IH54" s="356"/>
      <c r="II54" s="356"/>
      <c r="IJ54" s="356"/>
      <c r="IK54" s="356"/>
      <c r="IL54" s="356"/>
      <c r="IM54" s="356"/>
      <c r="IN54" s="356"/>
      <c r="IO54" s="356"/>
      <c r="IP54" s="356"/>
      <c r="IQ54" s="356"/>
      <c r="IR54" s="356"/>
      <c r="IS54" s="356"/>
      <c r="IT54" s="356"/>
      <c r="IU54" s="356"/>
      <c r="IV54" s="356"/>
    </row>
    <row r="55" s="354" customFormat="1" ht="29.1" customHeight="1" spans="1:256">
      <c r="A55" s="366"/>
      <c r="B55" s="366"/>
      <c r="C55" s="356"/>
      <c r="D55" s="364"/>
      <c r="E55" s="369"/>
      <c r="F55" s="370"/>
      <c r="G55" s="369"/>
      <c r="H55" s="369"/>
      <c r="I55" s="369"/>
      <c r="J55" s="367"/>
      <c r="K55" s="356"/>
      <c r="L55" s="356"/>
      <c r="M55" s="356"/>
      <c r="N55" s="356"/>
      <c r="O55" s="356"/>
      <c r="P55" s="356"/>
      <c r="Q55" s="356"/>
      <c r="R55" s="356"/>
      <c r="S55" s="356"/>
      <c r="T55" s="356"/>
      <c r="U55" s="356"/>
      <c r="V55" s="356"/>
      <c r="W55" s="356"/>
      <c r="X55" s="356"/>
      <c r="Y55" s="356"/>
      <c r="Z55" s="356"/>
      <c r="AA55" s="356"/>
      <c r="AB55" s="356"/>
      <c r="AC55" s="356"/>
      <c r="AD55" s="356"/>
      <c r="AE55" s="356"/>
      <c r="AF55" s="356"/>
      <c r="AG55" s="356"/>
      <c r="AH55" s="356"/>
      <c r="AI55" s="356"/>
      <c r="AJ55" s="356"/>
      <c r="AK55" s="356"/>
      <c r="AL55" s="356"/>
      <c r="AM55" s="356"/>
      <c r="AN55" s="356"/>
      <c r="AO55" s="356"/>
      <c r="AP55" s="356"/>
      <c r="AQ55" s="356"/>
      <c r="AR55" s="356"/>
      <c r="AS55" s="356"/>
      <c r="AT55" s="356"/>
      <c r="AU55" s="356"/>
      <c r="AV55" s="356"/>
      <c r="AW55" s="356"/>
      <c r="AX55" s="356"/>
      <c r="AY55" s="356"/>
      <c r="AZ55" s="356"/>
      <c r="BA55" s="356"/>
      <c r="BB55" s="356"/>
      <c r="BC55" s="356"/>
      <c r="BD55" s="356"/>
      <c r="BE55" s="356"/>
      <c r="BF55" s="356"/>
      <c r="BG55" s="356"/>
      <c r="BH55" s="356"/>
      <c r="BI55" s="356"/>
      <c r="BJ55" s="356"/>
      <c r="BK55" s="356"/>
      <c r="BL55" s="356"/>
      <c r="BM55" s="356"/>
      <c r="BN55" s="356"/>
      <c r="BO55" s="356"/>
      <c r="BP55" s="356"/>
      <c r="BQ55" s="356"/>
      <c r="BR55" s="356"/>
      <c r="BS55" s="356"/>
      <c r="BT55" s="356"/>
      <c r="BU55" s="356"/>
      <c r="BV55" s="356"/>
      <c r="BW55" s="356"/>
      <c r="BX55" s="356"/>
      <c r="BY55" s="356"/>
      <c r="BZ55" s="356"/>
      <c r="CA55" s="356"/>
      <c r="CB55" s="356"/>
      <c r="CC55" s="356"/>
      <c r="CD55" s="356"/>
      <c r="CE55" s="356"/>
      <c r="CF55" s="356"/>
      <c r="CG55" s="356"/>
      <c r="CH55" s="356"/>
      <c r="CI55" s="356"/>
      <c r="CJ55" s="356"/>
      <c r="CK55" s="356"/>
      <c r="CL55" s="356"/>
      <c r="CM55" s="356"/>
      <c r="CN55" s="356"/>
      <c r="CO55" s="356"/>
      <c r="CP55" s="356"/>
      <c r="CQ55" s="356"/>
      <c r="CR55" s="356"/>
      <c r="CS55" s="356"/>
      <c r="CT55" s="356"/>
      <c r="CU55" s="356"/>
      <c r="CV55" s="356"/>
      <c r="CW55" s="356"/>
      <c r="CX55" s="356"/>
      <c r="CY55" s="356"/>
      <c r="CZ55" s="356"/>
      <c r="DA55" s="356"/>
      <c r="DB55" s="356"/>
      <c r="DC55" s="356"/>
      <c r="DD55" s="356"/>
      <c r="DE55" s="356"/>
      <c r="DF55" s="356"/>
      <c r="DG55" s="356"/>
      <c r="DH55" s="356"/>
      <c r="DI55" s="356"/>
      <c r="DJ55" s="356"/>
      <c r="DK55" s="356"/>
      <c r="DL55" s="356"/>
      <c r="DM55" s="356"/>
      <c r="DN55" s="356"/>
      <c r="DO55" s="356"/>
      <c r="DP55" s="356"/>
      <c r="DQ55" s="356"/>
      <c r="DR55" s="356"/>
      <c r="DS55" s="356"/>
      <c r="DT55" s="356"/>
      <c r="DU55" s="356"/>
      <c r="DV55" s="356"/>
      <c r="DW55" s="356"/>
      <c r="DX55" s="356"/>
      <c r="DY55" s="356"/>
      <c r="DZ55" s="356"/>
      <c r="EA55" s="356"/>
      <c r="EB55" s="356"/>
      <c r="EC55" s="356"/>
      <c r="ED55" s="356"/>
      <c r="EE55" s="356"/>
      <c r="EF55" s="356"/>
      <c r="EG55" s="356"/>
      <c r="EH55" s="356"/>
      <c r="EI55" s="356"/>
      <c r="EJ55" s="356"/>
      <c r="EK55" s="356"/>
      <c r="EL55" s="356"/>
      <c r="EM55" s="356"/>
      <c r="EN55" s="356"/>
      <c r="EO55" s="356"/>
      <c r="EP55" s="356"/>
      <c r="EQ55" s="356"/>
      <c r="ER55" s="356"/>
      <c r="ES55" s="356"/>
      <c r="ET55" s="356"/>
      <c r="EU55" s="356"/>
      <c r="EV55" s="356"/>
      <c r="EW55" s="356"/>
      <c r="EX55" s="356"/>
      <c r="EY55" s="356"/>
      <c r="EZ55" s="356"/>
      <c r="FA55" s="356"/>
      <c r="FB55" s="356"/>
      <c r="FC55" s="356"/>
      <c r="FD55" s="356"/>
      <c r="FE55" s="356"/>
      <c r="FF55" s="356"/>
      <c r="FG55" s="356"/>
      <c r="FH55" s="356"/>
      <c r="FI55" s="356"/>
      <c r="FJ55" s="356"/>
      <c r="FK55" s="356"/>
      <c r="FL55" s="356"/>
      <c r="FM55" s="356"/>
      <c r="FN55" s="356"/>
      <c r="FO55" s="356"/>
      <c r="FP55" s="356"/>
      <c r="FQ55" s="356"/>
      <c r="FR55" s="356"/>
      <c r="FS55" s="356"/>
      <c r="FT55" s="356"/>
      <c r="FU55" s="356"/>
      <c r="FV55" s="356"/>
      <c r="FW55" s="356"/>
      <c r="FX55" s="356"/>
      <c r="FY55" s="356"/>
      <c r="FZ55" s="356"/>
      <c r="GA55" s="356"/>
      <c r="GB55" s="356"/>
      <c r="GC55" s="356"/>
      <c r="GD55" s="356"/>
      <c r="GE55" s="356"/>
      <c r="GF55" s="356"/>
      <c r="GG55" s="356"/>
      <c r="GH55" s="356"/>
      <c r="GI55" s="356"/>
      <c r="GJ55" s="356"/>
      <c r="GK55" s="356"/>
      <c r="GL55" s="356"/>
      <c r="GM55" s="356"/>
      <c r="GN55" s="356"/>
      <c r="GO55" s="356"/>
      <c r="GP55" s="356"/>
      <c r="GQ55" s="356"/>
      <c r="GR55" s="356"/>
      <c r="GS55" s="356"/>
      <c r="GT55" s="356"/>
      <c r="GU55" s="356"/>
      <c r="GV55" s="356"/>
      <c r="GW55" s="356"/>
      <c r="GX55" s="356"/>
      <c r="GY55" s="356"/>
      <c r="GZ55" s="356"/>
      <c r="HA55" s="356"/>
      <c r="HB55" s="356"/>
      <c r="HC55" s="356"/>
      <c r="HD55" s="356"/>
      <c r="HE55" s="356"/>
      <c r="HF55" s="356"/>
      <c r="HG55" s="356"/>
      <c r="HH55" s="356"/>
      <c r="HI55" s="356"/>
      <c r="HJ55" s="356"/>
      <c r="HK55" s="356"/>
      <c r="HL55" s="356"/>
      <c r="HM55" s="356"/>
      <c r="HN55" s="356"/>
      <c r="HO55" s="356"/>
      <c r="HP55" s="356"/>
      <c r="HQ55" s="356"/>
      <c r="HR55" s="356"/>
      <c r="HS55" s="356"/>
      <c r="HT55" s="356"/>
      <c r="HU55" s="356"/>
      <c r="HV55" s="356"/>
      <c r="HW55" s="356"/>
      <c r="HX55" s="356"/>
      <c r="HY55" s="356"/>
      <c r="HZ55" s="356"/>
      <c r="IA55" s="356"/>
      <c r="IB55" s="356"/>
      <c r="IC55" s="356"/>
      <c r="ID55" s="356"/>
      <c r="IE55" s="356"/>
      <c r="IF55" s="356"/>
      <c r="IG55" s="356"/>
      <c r="IH55" s="356"/>
      <c r="II55" s="356"/>
      <c r="IJ55" s="356"/>
      <c r="IK55" s="356"/>
      <c r="IL55" s="356"/>
      <c r="IM55" s="356"/>
      <c r="IN55" s="356"/>
      <c r="IO55" s="356"/>
      <c r="IP55" s="356"/>
      <c r="IQ55" s="356"/>
      <c r="IR55" s="356"/>
      <c r="IS55" s="356"/>
      <c r="IT55" s="356"/>
      <c r="IU55" s="356"/>
      <c r="IV55" s="356"/>
    </row>
    <row r="56" s="354" customFormat="1" ht="29.1" customHeight="1" spans="1:256">
      <c r="A56" s="366"/>
      <c r="B56" s="366"/>
      <c r="C56" s="356"/>
      <c r="D56" s="364"/>
      <c r="E56" s="369"/>
      <c r="F56" s="370"/>
      <c r="G56" s="369"/>
      <c r="H56" s="369"/>
      <c r="I56" s="369"/>
      <c r="J56" s="367"/>
      <c r="K56" s="356"/>
      <c r="L56" s="356"/>
      <c r="M56" s="356"/>
      <c r="N56" s="356"/>
      <c r="O56" s="356"/>
      <c r="P56" s="356"/>
      <c r="Q56" s="356"/>
      <c r="R56" s="356"/>
      <c r="S56" s="356"/>
      <c r="T56" s="356"/>
      <c r="U56" s="356"/>
      <c r="V56" s="356"/>
      <c r="W56" s="356"/>
      <c r="X56" s="356"/>
      <c r="Y56" s="356"/>
      <c r="Z56" s="356"/>
      <c r="AA56" s="356"/>
      <c r="AB56" s="356"/>
      <c r="AC56" s="356"/>
      <c r="AD56" s="356"/>
      <c r="AE56" s="356"/>
      <c r="AF56" s="356"/>
      <c r="AG56" s="356"/>
      <c r="AH56" s="356"/>
      <c r="AI56" s="356"/>
      <c r="AJ56" s="356"/>
      <c r="AK56" s="356"/>
      <c r="AL56" s="356"/>
      <c r="AM56" s="356"/>
      <c r="AN56" s="356"/>
      <c r="AO56" s="356"/>
      <c r="AP56" s="356"/>
      <c r="AQ56" s="356"/>
      <c r="AR56" s="356"/>
      <c r="AS56" s="356"/>
      <c r="AT56" s="356"/>
      <c r="AU56" s="356"/>
      <c r="AV56" s="356"/>
      <c r="AW56" s="356"/>
      <c r="AX56" s="356"/>
      <c r="AY56" s="356"/>
      <c r="AZ56" s="356"/>
      <c r="BA56" s="356"/>
      <c r="BB56" s="356"/>
      <c r="BC56" s="356"/>
      <c r="BD56" s="356"/>
      <c r="BE56" s="356"/>
      <c r="BF56" s="356"/>
      <c r="BG56" s="356"/>
      <c r="BH56" s="356"/>
      <c r="BI56" s="356"/>
      <c r="BJ56" s="356"/>
      <c r="BK56" s="356"/>
      <c r="BL56" s="356"/>
      <c r="BM56" s="356"/>
      <c r="BN56" s="356"/>
      <c r="BO56" s="356"/>
      <c r="BP56" s="356"/>
      <c r="BQ56" s="356"/>
      <c r="BR56" s="356"/>
      <c r="BS56" s="356"/>
      <c r="BT56" s="356"/>
      <c r="BU56" s="356"/>
      <c r="BV56" s="356"/>
      <c r="BW56" s="356"/>
      <c r="BX56" s="356"/>
      <c r="BY56" s="356"/>
      <c r="BZ56" s="356"/>
      <c r="CA56" s="356"/>
      <c r="CB56" s="356"/>
      <c r="CC56" s="356"/>
      <c r="CD56" s="356"/>
      <c r="CE56" s="356"/>
      <c r="CF56" s="356"/>
      <c r="CG56" s="356"/>
      <c r="CH56" s="356"/>
      <c r="CI56" s="356"/>
      <c r="CJ56" s="356"/>
      <c r="CK56" s="356"/>
      <c r="CL56" s="356"/>
      <c r="CM56" s="356"/>
      <c r="CN56" s="356"/>
      <c r="CO56" s="356"/>
      <c r="CP56" s="356"/>
      <c r="CQ56" s="356"/>
      <c r="CR56" s="356"/>
      <c r="CS56" s="356"/>
      <c r="CT56" s="356"/>
      <c r="CU56" s="356"/>
      <c r="CV56" s="356"/>
      <c r="CW56" s="356"/>
      <c r="CX56" s="356"/>
      <c r="CY56" s="356"/>
      <c r="CZ56" s="356"/>
      <c r="DA56" s="356"/>
      <c r="DB56" s="356"/>
      <c r="DC56" s="356"/>
      <c r="DD56" s="356"/>
      <c r="DE56" s="356"/>
      <c r="DF56" s="356"/>
      <c r="DG56" s="356"/>
      <c r="DH56" s="356"/>
      <c r="DI56" s="356"/>
      <c r="DJ56" s="356"/>
      <c r="DK56" s="356"/>
      <c r="DL56" s="356"/>
      <c r="DM56" s="356"/>
      <c r="DN56" s="356"/>
      <c r="DO56" s="356"/>
      <c r="DP56" s="356"/>
      <c r="DQ56" s="356"/>
      <c r="DR56" s="356"/>
      <c r="DS56" s="356"/>
      <c r="DT56" s="356"/>
      <c r="DU56" s="356"/>
      <c r="DV56" s="356"/>
      <c r="DW56" s="356"/>
      <c r="DX56" s="356"/>
      <c r="DY56" s="356"/>
      <c r="DZ56" s="356"/>
      <c r="EA56" s="356"/>
      <c r="EB56" s="356"/>
      <c r="EC56" s="356"/>
      <c r="ED56" s="356"/>
      <c r="EE56" s="356"/>
      <c r="EF56" s="356"/>
      <c r="EG56" s="356"/>
      <c r="EH56" s="356"/>
      <c r="EI56" s="356"/>
      <c r="EJ56" s="356"/>
      <c r="EK56" s="356"/>
      <c r="EL56" s="356"/>
      <c r="EM56" s="356"/>
      <c r="EN56" s="356"/>
      <c r="EO56" s="356"/>
      <c r="EP56" s="356"/>
      <c r="EQ56" s="356"/>
      <c r="ER56" s="356"/>
      <c r="ES56" s="356"/>
      <c r="ET56" s="356"/>
      <c r="EU56" s="356"/>
      <c r="EV56" s="356"/>
      <c r="EW56" s="356"/>
      <c r="EX56" s="356"/>
      <c r="EY56" s="356"/>
      <c r="EZ56" s="356"/>
      <c r="FA56" s="356"/>
      <c r="FB56" s="356"/>
      <c r="FC56" s="356"/>
      <c r="FD56" s="356"/>
      <c r="FE56" s="356"/>
      <c r="FF56" s="356"/>
      <c r="FG56" s="356"/>
      <c r="FH56" s="356"/>
      <c r="FI56" s="356"/>
      <c r="FJ56" s="356"/>
      <c r="FK56" s="356"/>
      <c r="FL56" s="356"/>
      <c r="FM56" s="356"/>
      <c r="FN56" s="356"/>
      <c r="FO56" s="356"/>
      <c r="FP56" s="356"/>
      <c r="FQ56" s="356"/>
      <c r="FR56" s="356"/>
      <c r="FS56" s="356"/>
      <c r="FT56" s="356"/>
      <c r="FU56" s="356"/>
      <c r="FV56" s="356"/>
      <c r="FW56" s="356"/>
      <c r="FX56" s="356"/>
      <c r="FY56" s="356"/>
      <c r="FZ56" s="356"/>
      <c r="GA56" s="356"/>
      <c r="GB56" s="356"/>
      <c r="GC56" s="356"/>
      <c r="GD56" s="356"/>
      <c r="GE56" s="356"/>
      <c r="GF56" s="356"/>
      <c r="GG56" s="356"/>
      <c r="GH56" s="356"/>
      <c r="GI56" s="356"/>
      <c r="GJ56" s="356"/>
      <c r="GK56" s="356"/>
      <c r="GL56" s="356"/>
      <c r="GM56" s="356"/>
      <c r="GN56" s="356"/>
      <c r="GO56" s="356"/>
      <c r="GP56" s="356"/>
      <c r="GQ56" s="356"/>
      <c r="GR56" s="356"/>
      <c r="GS56" s="356"/>
      <c r="GT56" s="356"/>
      <c r="GU56" s="356"/>
      <c r="GV56" s="356"/>
      <c r="GW56" s="356"/>
      <c r="GX56" s="356"/>
      <c r="GY56" s="356"/>
      <c r="GZ56" s="356"/>
      <c r="HA56" s="356"/>
      <c r="HB56" s="356"/>
      <c r="HC56" s="356"/>
      <c r="HD56" s="356"/>
      <c r="HE56" s="356"/>
      <c r="HF56" s="356"/>
      <c r="HG56" s="356"/>
      <c r="HH56" s="356"/>
      <c r="HI56" s="356"/>
      <c r="HJ56" s="356"/>
      <c r="HK56" s="356"/>
      <c r="HL56" s="356"/>
      <c r="HM56" s="356"/>
      <c r="HN56" s="356"/>
      <c r="HO56" s="356"/>
      <c r="HP56" s="356"/>
      <c r="HQ56" s="356"/>
      <c r="HR56" s="356"/>
      <c r="HS56" s="356"/>
      <c r="HT56" s="356"/>
      <c r="HU56" s="356"/>
      <c r="HV56" s="356"/>
      <c r="HW56" s="356"/>
      <c r="HX56" s="356"/>
      <c r="HY56" s="356"/>
      <c r="HZ56" s="356"/>
      <c r="IA56" s="356"/>
      <c r="IB56" s="356"/>
      <c r="IC56" s="356"/>
      <c r="ID56" s="356"/>
      <c r="IE56" s="356"/>
      <c r="IF56" s="356"/>
      <c r="IG56" s="356"/>
      <c r="IH56" s="356"/>
      <c r="II56" s="356"/>
      <c r="IJ56" s="356"/>
      <c r="IK56" s="356"/>
      <c r="IL56" s="356"/>
      <c r="IM56" s="356"/>
      <c r="IN56" s="356"/>
      <c r="IO56" s="356"/>
      <c r="IP56" s="356"/>
      <c r="IQ56" s="356"/>
      <c r="IR56" s="356"/>
      <c r="IS56" s="356"/>
      <c r="IT56" s="356"/>
      <c r="IU56" s="356"/>
      <c r="IV56" s="356"/>
    </row>
    <row r="57" s="354" customFormat="1" ht="29.1" customHeight="1" spans="1:256">
      <c r="A57" s="366"/>
      <c r="B57" s="366"/>
      <c r="C57" s="356"/>
      <c r="D57" s="364"/>
      <c r="E57" s="369"/>
      <c r="F57" s="370"/>
      <c r="G57" s="369"/>
      <c r="H57" s="369"/>
      <c r="I57" s="369"/>
      <c r="J57" s="367"/>
      <c r="K57" s="356"/>
      <c r="L57" s="356"/>
      <c r="M57" s="356"/>
      <c r="N57" s="356"/>
      <c r="O57" s="356"/>
      <c r="P57" s="356"/>
      <c r="Q57" s="356"/>
      <c r="R57" s="356"/>
      <c r="S57" s="356"/>
      <c r="T57" s="356"/>
      <c r="U57" s="356"/>
      <c r="V57" s="356"/>
      <c r="W57" s="356"/>
      <c r="X57" s="356"/>
      <c r="Y57" s="356"/>
      <c r="Z57" s="356"/>
      <c r="AA57" s="356"/>
      <c r="AB57" s="356"/>
      <c r="AC57" s="356"/>
      <c r="AD57" s="356"/>
      <c r="AE57" s="356"/>
      <c r="AF57" s="356"/>
      <c r="AG57" s="356"/>
      <c r="AH57" s="356"/>
      <c r="AI57" s="356"/>
      <c r="AJ57" s="356"/>
      <c r="AK57" s="356"/>
      <c r="AL57" s="356"/>
      <c r="AM57" s="356"/>
      <c r="AN57" s="356"/>
      <c r="AO57" s="356"/>
      <c r="AP57" s="356"/>
      <c r="AQ57" s="356"/>
      <c r="AR57" s="356"/>
      <c r="AS57" s="356"/>
      <c r="AT57" s="356"/>
      <c r="AU57" s="356"/>
      <c r="AV57" s="356"/>
      <c r="AW57" s="356"/>
      <c r="AX57" s="356"/>
      <c r="AY57" s="356"/>
      <c r="AZ57" s="356"/>
      <c r="BA57" s="356"/>
      <c r="BB57" s="356"/>
      <c r="BC57" s="356"/>
      <c r="BD57" s="356"/>
      <c r="BE57" s="356"/>
      <c r="BF57" s="356"/>
      <c r="BG57" s="356"/>
      <c r="BH57" s="356"/>
      <c r="BI57" s="356"/>
      <c r="BJ57" s="356"/>
      <c r="BK57" s="356"/>
      <c r="BL57" s="356"/>
      <c r="BM57" s="356"/>
      <c r="BN57" s="356"/>
      <c r="BO57" s="356"/>
      <c r="BP57" s="356"/>
      <c r="BQ57" s="356"/>
      <c r="BR57" s="356"/>
      <c r="BS57" s="356"/>
      <c r="BT57" s="356"/>
      <c r="BU57" s="356"/>
      <c r="BV57" s="356"/>
      <c r="BW57" s="356"/>
      <c r="BX57" s="356"/>
      <c r="BY57" s="356"/>
      <c r="BZ57" s="356"/>
      <c r="CA57" s="356"/>
      <c r="CB57" s="356"/>
      <c r="CC57" s="356"/>
      <c r="CD57" s="356"/>
      <c r="CE57" s="356"/>
      <c r="CF57" s="356"/>
      <c r="CG57" s="356"/>
      <c r="CH57" s="356"/>
      <c r="CI57" s="356"/>
      <c r="CJ57" s="356"/>
      <c r="CK57" s="356"/>
      <c r="CL57" s="356"/>
      <c r="CM57" s="356"/>
      <c r="CN57" s="356"/>
      <c r="CO57" s="356"/>
      <c r="CP57" s="356"/>
      <c r="CQ57" s="356"/>
      <c r="CR57" s="356"/>
      <c r="CS57" s="356"/>
      <c r="CT57" s="356"/>
      <c r="CU57" s="356"/>
      <c r="CV57" s="356"/>
      <c r="CW57" s="356"/>
      <c r="CX57" s="356"/>
      <c r="CY57" s="356"/>
      <c r="CZ57" s="356"/>
      <c r="DA57" s="356"/>
      <c r="DB57" s="356"/>
      <c r="DC57" s="356"/>
      <c r="DD57" s="356"/>
      <c r="DE57" s="356"/>
      <c r="DF57" s="356"/>
      <c r="DG57" s="356"/>
      <c r="DH57" s="356"/>
      <c r="DI57" s="356"/>
      <c r="DJ57" s="356"/>
      <c r="DK57" s="356"/>
      <c r="DL57" s="356"/>
      <c r="DM57" s="356"/>
      <c r="DN57" s="356"/>
      <c r="DO57" s="356"/>
      <c r="DP57" s="356"/>
      <c r="DQ57" s="356"/>
      <c r="DR57" s="356"/>
      <c r="DS57" s="356"/>
      <c r="DT57" s="356"/>
      <c r="DU57" s="356"/>
      <c r="DV57" s="356"/>
      <c r="DW57" s="356"/>
      <c r="DX57" s="356"/>
      <c r="DY57" s="356"/>
      <c r="DZ57" s="356"/>
      <c r="EA57" s="356"/>
      <c r="EB57" s="356"/>
      <c r="EC57" s="356"/>
      <c r="ED57" s="356"/>
      <c r="EE57" s="356"/>
      <c r="EF57" s="356"/>
      <c r="EG57" s="356"/>
      <c r="EH57" s="356"/>
      <c r="EI57" s="356"/>
      <c r="EJ57" s="356"/>
      <c r="EK57" s="356"/>
      <c r="EL57" s="356"/>
      <c r="EM57" s="356"/>
      <c r="EN57" s="356"/>
      <c r="EO57" s="356"/>
      <c r="EP57" s="356"/>
      <c r="EQ57" s="356"/>
      <c r="ER57" s="356"/>
      <c r="ES57" s="356"/>
      <c r="ET57" s="356"/>
      <c r="EU57" s="356"/>
      <c r="EV57" s="356"/>
      <c r="EW57" s="356"/>
      <c r="EX57" s="356"/>
      <c r="EY57" s="356"/>
      <c r="EZ57" s="356"/>
      <c r="FA57" s="356"/>
      <c r="FB57" s="356"/>
      <c r="FC57" s="356"/>
      <c r="FD57" s="356"/>
      <c r="FE57" s="356"/>
      <c r="FF57" s="356"/>
      <c r="FG57" s="356"/>
      <c r="FH57" s="356"/>
      <c r="FI57" s="356"/>
      <c r="FJ57" s="356"/>
      <c r="FK57" s="356"/>
      <c r="FL57" s="356"/>
      <c r="FM57" s="356"/>
      <c r="FN57" s="356"/>
      <c r="FO57" s="356"/>
      <c r="FP57" s="356"/>
      <c r="FQ57" s="356"/>
      <c r="FR57" s="356"/>
      <c r="FS57" s="356"/>
      <c r="FT57" s="356"/>
      <c r="FU57" s="356"/>
      <c r="FV57" s="356"/>
      <c r="FW57" s="356"/>
      <c r="FX57" s="356"/>
      <c r="FY57" s="356"/>
      <c r="FZ57" s="356"/>
      <c r="GA57" s="356"/>
      <c r="GB57" s="356"/>
      <c r="GC57" s="356"/>
      <c r="GD57" s="356"/>
      <c r="GE57" s="356"/>
      <c r="GF57" s="356"/>
      <c r="GG57" s="356"/>
      <c r="GH57" s="356"/>
      <c r="GI57" s="356"/>
      <c r="GJ57" s="356"/>
      <c r="GK57" s="356"/>
      <c r="GL57" s="356"/>
      <c r="GM57" s="356"/>
      <c r="GN57" s="356"/>
      <c r="GO57" s="356"/>
      <c r="GP57" s="356"/>
      <c r="GQ57" s="356"/>
      <c r="GR57" s="356"/>
      <c r="GS57" s="356"/>
      <c r="GT57" s="356"/>
      <c r="GU57" s="356"/>
      <c r="GV57" s="356"/>
      <c r="GW57" s="356"/>
      <c r="GX57" s="356"/>
      <c r="GY57" s="356"/>
      <c r="GZ57" s="356"/>
      <c r="HA57" s="356"/>
      <c r="HB57" s="356"/>
      <c r="HC57" s="356"/>
      <c r="HD57" s="356"/>
      <c r="HE57" s="356"/>
      <c r="HF57" s="356"/>
      <c r="HG57" s="356"/>
      <c r="HH57" s="356"/>
      <c r="HI57" s="356"/>
      <c r="HJ57" s="356"/>
      <c r="HK57" s="356"/>
      <c r="HL57" s="356"/>
      <c r="HM57" s="356"/>
      <c r="HN57" s="356"/>
      <c r="HO57" s="356"/>
      <c r="HP57" s="356"/>
      <c r="HQ57" s="356"/>
      <c r="HR57" s="356"/>
      <c r="HS57" s="356"/>
      <c r="HT57" s="356"/>
      <c r="HU57" s="356"/>
      <c r="HV57" s="356"/>
      <c r="HW57" s="356"/>
      <c r="HX57" s="356"/>
      <c r="HY57" s="356"/>
      <c r="HZ57" s="356"/>
      <c r="IA57" s="356"/>
      <c r="IB57" s="356"/>
      <c r="IC57" s="356"/>
      <c r="ID57" s="356"/>
      <c r="IE57" s="356"/>
      <c r="IF57" s="356"/>
      <c r="IG57" s="356"/>
      <c r="IH57" s="356"/>
      <c r="II57" s="356"/>
      <c r="IJ57" s="356"/>
      <c r="IK57" s="356"/>
      <c r="IL57" s="356"/>
      <c r="IM57" s="356"/>
      <c r="IN57" s="356"/>
      <c r="IO57" s="356"/>
      <c r="IP57" s="356"/>
      <c r="IQ57" s="356"/>
      <c r="IR57" s="356"/>
      <c r="IS57" s="356"/>
      <c r="IT57" s="356"/>
      <c r="IU57" s="356"/>
      <c r="IV57" s="356"/>
    </row>
    <row r="58" s="354" customFormat="1" ht="29.1" customHeight="1" spans="1:256">
      <c r="A58" s="366"/>
      <c r="B58" s="366"/>
      <c r="C58" s="356"/>
      <c r="D58" s="364"/>
      <c r="E58" s="369"/>
      <c r="F58" s="370"/>
      <c r="G58" s="369"/>
      <c r="H58" s="369"/>
      <c r="I58" s="369"/>
      <c r="J58" s="367"/>
      <c r="K58" s="356"/>
      <c r="L58" s="356"/>
      <c r="M58" s="356"/>
      <c r="N58" s="356"/>
      <c r="O58" s="356"/>
      <c r="P58" s="356"/>
      <c r="Q58" s="356"/>
      <c r="R58" s="356"/>
      <c r="S58" s="356"/>
      <c r="T58" s="356"/>
      <c r="U58" s="356"/>
      <c r="V58" s="356"/>
      <c r="W58" s="356"/>
      <c r="X58" s="356"/>
      <c r="Y58" s="356"/>
      <c r="Z58" s="356"/>
      <c r="AA58" s="356"/>
      <c r="AB58" s="356"/>
      <c r="AC58" s="356"/>
      <c r="AD58" s="356"/>
      <c r="AE58" s="356"/>
      <c r="AF58" s="356"/>
      <c r="AG58" s="356"/>
      <c r="AH58" s="356"/>
      <c r="AI58" s="356"/>
      <c r="AJ58" s="356"/>
      <c r="AK58" s="356"/>
      <c r="AL58" s="356"/>
      <c r="AM58" s="356"/>
      <c r="AN58" s="356"/>
      <c r="AO58" s="356"/>
      <c r="AP58" s="356"/>
      <c r="AQ58" s="356"/>
      <c r="AR58" s="356"/>
      <c r="AS58" s="356"/>
      <c r="AT58" s="356"/>
      <c r="AU58" s="356"/>
      <c r="AV58" s="356"/>
      <c r="AW58" s="356"/>
      <c r="AX58" s="356"/>
      <c r="AY58" s="356"/>
      <c r="AZ58" s="356"/>
      <c r="BA58" s="356"/>
      <c r="BB58" s="356"/>
      <c r="BC58" s="356"/>
      <c r="BD58" s="356"/>
      <c r="BE58" s="356"/>
      <c r="BF58" s="356"/>
      <c r="BG58" s="356"/>
      <c r="BH58" s="356"/>
      <c r="BI58" s="356"/>
      <c r="BJ58" s="356"/>
      <c r="BK58" s="356"/>
      <c r="BL58" s="356"/>
      <c r="BM58" s="356"/>
      <c r="BN58" s="356"/>
      <c r="BO58" s="356"/>
      <c r="BP58" s="356"/>
      <c r="BQ58" s="356"/>
      <c r="BR58" s="356"/>
      <c r="BS58" s="356"/>
      <c r="BT58" s="356"/>
      <c r="BU58" s="356"/>
      <c r="BV58" s="356"/>
      <c r="BW58" s="356"/>
      <c r="BX58" s="356"/>
      <c r="BY58" s="356"/>
      <c r="BZ58" s="356"/>
      <c r="CA58" s="356"/>
      <c r="CB58" s="356"/>
      <c r="CC58" s="356"/>
      <c r="CD58" s="356"/>
      <c r="CE58" s="356"/>
      <c r="CF58" s="356"/>
      <c r="CG58" s="356"/>
      <c r="CH58" s="356"/>
      <c r="CI58" s="356"/>
      <c r="CJ58" s="356"/>
      <c r="CK58" s="356"/>
      <c r="CL58" s="356"/>
      <c r="CM58" s="356"/>
      <c r="CN58" s="356"/>
      <c r="CO58" s="356"/>
      <c r="CP58" s="356"/>
      <c r="CQ58" s="356"/>
      <c r="CR58" s="356"/>
      <c r="CS58" s="356"/>
      <c r="CT58" s="356"/>
      <c r="CU58" s="356"/>
      <c r="CV58" s="356"/>
      <c r="CW58" s="356"/>
      <c r="CX58" s="356"/>
      <c r="CY58" s="356"/>
      <c r="CZ58" s="356"/>
      <c r="DA58" s="356"/>
      <c r="DB58" s="356"/>
      <c r="DC58" s="356"/>
      <c r="DD58" s="356"/>
      <c r="DE58" s="356"/>
      <c r="DF58" s="356"/>
      <c r="DG58" s="356"/>
      <c r="DH58" s="356"/>
      <c r="DI58" s="356"/>
      <c r="DJ58" s="356"/>
      <c r="DK58" s="356"/>
      <c r="DL58" s="356"/>
      <c r="DM58" s="356"/>
      <c r="DN58" s="356"/>
      <c r="DO58" s="356"/>
      <c r="DP58" s="356"/>
      <c r="DQ58" s="356"/>
      <c r="DR58" s="356"/>
      <c r="DS58" s="356"/>
      <c r="DT58" s="356"/>
      <c r="DU58" s="356"/>
      <c r="DV58" s="356"/>
      <c r="DW58" s="356"/>
      <c r="DX58" s="356"/>
      <c r="DY58" s="356"/>
      <c r="DZ58" s="356"/>
      <c r="EA58" s="356"/>
      <c r="EB58" s="356"/>
      <c r="EC58" s="356"/>
      <c r="ED58" s="356"/>
      <c r="EE58" s="356"/>
      <c r="EF58" s="356"/>
      <c r="EG58" s="356"/>
      <c r="EH58" s="356"/>
      <c r="EI58" s="356"/>
      <c r="EJ58" s="356"/>
      <c r="EK58" s="356"/>
      <c r="EL58" s="356"/>
      <c r="EM58" s="356"/>
      <c r="EN58" s="356"/>
      <c r="EO58" s="356"/>
      <c r="EP58" s="356"/>
      <c r="EQ58" s="356"/>
      <c r="ER58" s="356"/>
      <c r="ES58" s="356"/>
      <c r="ET58" s="356"/>
      <c r="EU58" s="356"/>
      <c r="EV58" s="356"/>
      <c r="EW58" s="356"/>
      <c r="EX58" s="356"/>
      <c r="EY58" s="356"/>
      <c r="EZ58" s="356"/>
      <c r="FA58" s="356"/>
      <c r="FB58" s="356"/>
      <c r="FC58" s="356"/>
      <c r="FD58" s="356"/>
      <c r="FE58" s="356"/>
      <c r="FF58" s="356"/>
      <c r="FG58" s="356"/>
      <c r="FH58" s="356"/>
      <c r="FI58" s="356"/>
      <c r="FJ58" s="356"/>
      <c r="FK58" s="356"/>
      <c r="FL58" s="356"/>
      <c r="FM58" s="356"/>
      <c r="FN58" s="356"/>
      <c r="FO58" s="356"/>
      <c r="FP58" s="356"/>
      <c r="FQ58" s="356"/>
      <c r="FR58" s="356"/>
      <c r="FS58" s="356"/>
      <c r="FT58" s="356"/>
      <c r="FU58" s="356"/>
      <c r="FV58" s="356"/>
      <c r="FW58" s="356"/>
      <c r="FX58" s="356"/>
      <c r="FY58" s="356"/>
      <c r="FZ58" s="356"/>
      <c r="GA58" s="356"/>
      <c r="GB58" s="356"/>
      <c r="GC58" s="356"/>
      <c r="GD58" s="356"/>
      <c r="GE58" s="356"/>
      <c r="GF58" s="356"/>
      <c r="GG58" s="356"/>
      <c r="GH58" s="356"/>
      <c r="GI58" s="356"/>
      <c r="GJ58" s="356"/>
      <c r="GK58" s="356"/>
      <c r="GL58" s="356"/>
      <c r="GM58" s="356"/>
      <c r="GN58" s="356"/>
      <c r="GO58" s="356"/>
      <c r="GP58" s="356"/>
      <c r="GQ58" s="356"/>
      <c r="GR58" s="356"/>
      <c r="GS58" s="356"/>
      <c r="GT58" s="356"/>
      <c r="GU58" s="356"/>
      <c r="GV58" s="356"/>
      <c r="GW58" s="356"/>
      <c r="GX58" s="356"/>
      <c r="GY58" s="356"/>
      <c r="GZ58" s="356"/>
      <c r="HA58" s="356"/>
      <c r="HB58" s="356"/>
      <c r="HC58" s="356"/>
      <c r="HD58" s="356"/>
      <c r="HE58" s="356"/>
      <c r="HF58" s="356"/>
      <c r="HG58" s="356"/>
      <c r="HH58" s="356"/>
      <c r="HI58" s="356"/>
      <c r="HJ58" s="356"/>
      <c r="HK58" s="356"/>
      <c r="HL58" s="356"/>
      <c r="HM58" s="356"/>
      <c r="HN58" s="356"/>
      <c r="HO58" s="356"/>
      <c r="HP58" s="356"/>
      <c r="HQ58" s="356"/>
      <c r="HR58" s="356"/>
      <c r="HS58" s="356"/>
      <c r="HT58" s="356"/>
      <c r="HU58" s="356"/>
      <c r="HV58" s="356"/>
      <c r="HW58" s="356"/>
      <c r="HX58" s="356"/>
      <c r="HY58" s="356"/>
      <c r="HZ58" s="356"/>
      <c r="IA58" s="356"/>
      <c r="IB58" s="356"/>
      <c r="IC58" s="356"/>
      <c r="ID58" s="356"/>
      <c r="IE58" s="356"/>
      <c r="IF58" s="356"/>
      <c r="IG58" s="356"/>
      <c r="IH58" s="356"/>
      <c r="II58" s="356"/>
      <c r="IJ58" s="356"/>
      <c r="IK58" s="356"/>
      <c r="IL58" s="356"/>
      <c r="IM58" s="356"/>
      <c r="IN58" s="356"/>
      <c r="IO58" s="356"/>
      <c r="IP58" s="356"/>
      <c r="IQ58" s="356"/>
      <c r="IR58" s="356"/>
      <c r="IS58" s="356"/>
      <c r="IT58" s="356"/>
      <c r="IU58" s="356"/>
      <c r="IV58" s="356"/>
    </row>
    <row r="59" s="354" customFormat="1" ht="29.1" customHeight="1" spans="1:256">
      <c r="A59" s="366"/>
      <c r="B59" s="366"/>
      <c r="C59" s="356"/>
      <c r="D59" s="364"/>
      <c r="E59" s="369"/>
      <c r="F59" s="370"/>
      <c r="G59" s="369"/>
      <c r="H59" s="369"/>
      <c r="I59" s="369"/>
      <c r="J59" s="367"/>
      <c r="K59" s="356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6"/>
      <c r="AA59" s="356"/>
      <c r="AB59" s="356"/>
      <c r="AC59" s="356"/>
      <c r="AD59" s="356"/>
      <c r="AE59" s="356"/>
      <c r="AF59" s="356"/>
      <c r="AG59" s="356"/>
      <c r="AH59" s="356"/>
      <c r="AI59" s="356"/>
      <c r="AJ59" s="356"/>
      <c r="AK59" s="356"/>
      <c r="AL59" s="356"/>
      <c r="AM59" s="356"/>
      <c r="AN59" s="356"/>
      <c r="AO59" s="356"/>
      <c r="AP59" s="356"/>
      <c r="AQ59" s="356"/>
      <c r="AR59" s="356"/>
      <c r="AS59" s="356"/>
      <c r="AT59" s="356"/>
      <c r="AU59" s="356"/>
      <c r="AV59" s="356"/>
      <c r="AW59" s="356"/>
      <c r="AX59" s="356"/>
      <c r="AY59" s="356"/>
      <c r="AZ59" s="356"/>
      <c r="BA59" s="356"/>
      <c r="BB59" s="356"/>
      <c r="BC59" s="356"/>
      <c r="BD59" s="356"/>
      <c r="BE59" s="356"/>
      <c r="BF59" s="356"/>
      <c r="BG59" s="356"/>
      <c r="BH59" s="356"/>
      <c r="BI59" s="356"/>
      <c r="BJ59" s="356"/>
      <c r="BK59" s="356"/>
      <c r="BL59" s="356"/>
      <c r="BM59" s="356"/>
      <c r="BN59" s="356"/>
      <c r="BO59" s="356"/>
      <c r="BP59" s="356"/>
      <c r="BQ59" s="356"/>
      <c r="BR59" s="356"/>
      <c r="BS59" s="356"/>
      <c r="BT59" s="356"/>
      <c r="BU59" s="356"/>
      <c r="BV59" s="356"/>
      <c r="BW59" s="356"/>
      <c r="BX59" s="356"/>
      <c r="BY59" s="356"/>
      <c r="BZ59" s="356"/>
      <c r="CA59" s="356"/>
      <c r="CB59" s="356"/>
      <c r="CC59" s="356"/>
      <c r="CD59" s="356"/>
      <c r="CE59" s="356"/>
      <c r="CF59" s="356"/>
      <c r="CG59" s="356"/>
      <c r="CH59" s="356"/>
      <c r="CI59" s="356"/>
      <c r="CJ59" s="356"/>
      <c r="CK59" s="356"/>
      <c r="CL59" s="356"/>
      <c r="CM59" s="356"/>
      <c r="CN59" s="356"/>
      <c r="CO59" s="356"/>
      <c r="CP59" s="356"/>
      <c r="CQ59" s="356"/>
      <c r="CR59" s="356"/>
      <c r="CS59" s="356"/>
      <c r="CT59" s="356"/>
      <c r="CU59" s="356"/>
      <c r="CV59" s="356"/>
      <c r="CW59" s="356"/>
      <c r="CX59" s="356"/>
      <c r="CY59" s="356"/>
      <c r="CZ59" s="356"/>
      <c r="DA59" s="356"/>
      <c r="DB59" s="356"/>
      <c r="DC59" s="356"/>
      <c r="DD59" s="356"/>
      <c r="DE59" s="356"/>
      <c r="DF59" s="356"/>
      <c r="DG59" s="356"/>
      <c r="DH59" s="356"/>
      <c r="DI59" s="356"/>
      <c r="DJ59" s="356"/>
      <c r="DK59" s="356"/>
      <c r="DL59" s="356"/>
      <c r="DM59" s="356"/>
      <c r="DN59" s="356"/>
      <c r="DO59" s="356"/>
      <c r="DP59" s="356"/>
      <c r="DQ59" s="356"/>
      <c r="DR59" s="356"/>
      <c r="DS59" s="356"/>
      <c r="DT59" s="356"/>
      <c r="DU59" s="356"/>
      <c r="DV59" s="356"/>
      <c r="DW59" s="356"/>
      <c r="DX59" s="356"/>
      <c r="DY59" s="356"/>
      <c r="DZ59" s="356"/>
      <c r="EA59" s="356"/>
      <c r="EB59" s="356"/>
      <c r="EC59" s="356"/>
      <c r="ED59" s="356"/>
      <c r="EE59" s="356"/>
      <c r="EF59" s="356"/>
      <c r="EG59" s="356"/>
      <c r="EH59" s="356"/>
      <c r="EI59" s="356"/>
      <c r="EJ59" s="356"/>
      <c r="EK59" s="356"/>
      <c r="EL59" s="356"/>
      <c r="EM59" s="356"/>
      <c r="EN59" s="356"/>
      <c r="EO59" s="356"/>
      <c r="EP59" s="356"/>
      <c r="EQ59" s="356"/>
      <c r="ER59" s="356"/>
      <c r="ES59" s="356"/>
      <c r="ET59" s="356"/>
      <c r="EU59" s="356"/>
      <c r="EV59" s="356"/>
      <c r="EW59" s="356"/>
      <c r="EX59" s="356"/>
      <c r="EY59" s="356"/>
      <c r="EZ59" s="356"/>
      <c r="FA59" s="356"/>
      <c r="FB59" s="356"/>
      <c r="FC59" s="356"/>
      <c r="FD59" s="356"/>
      <c r="FE59" s="356"/>
      <c r="FF59" s="356"/>
      <c r="FG59" s="356"/>
      <c r="FH59" s="356"/>
      <c r="FI59" s="356"/>
      <c r="FJ59" s="356"/>
      <c r="FK59" s="356"/>
      <c r="FL59" s="356"/>
      <c r="FM59" s="356"/>
      <c r="FN59" s="356"/>
      <c r="FO59" s="356"/>
      <c r="FP59" s="356"/>
      <c r="FQ59" s="356"/>
      <c r="FR59" s="356"/>
      <c r="FS59" s="356"/>
      <c r="FT59" s="356"/>
      <c r="FU59" s="356"/>
      <c r="FV59" s="356"/>
      <c r="FW59" s="356"/>
      <c r="FX59" s="356"/>
      <c r="FY59" s="356"/>
      <c r="FZ59" s="356"/>
      <c r="GA59" s="356"/>
      <c r="GB59" s="356"/>
      <c r="GC59" s="356"/>
      <c r="GD59" s="356"/>
      <c r="GE59" s="356"/>
      <c r="GF59" s="356"/>
      <c r="GG59" s="356"/>
      <c r="GH59" s="356"/>
      <c r="GI59" s="356"/>
      <c r="GJ59" s="356"/>
      <c r="GK59" s="356"/>
      <c r="GL59" s="356"/>
      <c r="GM59" s="356"/>
      <c r="GN59" s="356"/>
      <c r="GO59" s="356"/>
      <c r="GP59" s="356"/>
      <c r="GQ59" s="356"/>
      <c r="GR59" s="356"/>
      <c r="GS59" s="356"/>
      <c r="GT59" s="356"/>
      <c r="GU59" s="356"/>
      <c r="GV59" s="356"/>
      <c r="GW59" s="356"/>
      <c r="GX59" s="356"/>
      <c r="GY59" s="356"/>
      <c r="GZ59" s="356"/>
      <c r="HA59" s="356"/>
      <c r="HB59" s="356"/>
      <c r="HC59" s="356"/>
      <c r="HD59" s="356"/>
      <c r="HE59" s="356"/>
      <c r="HF59" s="356"/>
      <c r="HG59" s="356"/>
      <c r="HH59" s="356"/>
      <c r="HI59" s="356"/>
      <c r="HJ59" s="356"/>
      <c r="HK59" s="356"/>
      <c r="HL59" s="356"/>
      <c r="HM59" s="356"/>
      <c r="HN59" s="356"/>
      <c r="HO59" s="356"/>
      <c r="HP59" s="356"/>
      <c r="HQ59" s="356"/>
      <c r="HR59" s="356"/>
      <c r="HS59" s="356"/>
      <c r="HT59" s="356"/>
      <c r="HU59" s="356"/>
      <c r="HV59" s="356"/>
      <c r="HW59" s="356"/>
      <c r="HX59" s="356"/>
      <c r="HY59" s="356"/>
      <c r="HZ59" s="356"/>
      <c r="IA59" s="356"/>
      <c r="IB59" s="356"/>
      <c r="IC59" s="356"/>
      <c r="ID59" s="356"/>
      <c r="IE59" s="356"/>
      <c r="IF59" s="356"/>
      <c r="IG59" s="356"/>
      <c r="IH59" s="356"/>
      <c r="II59" s="356"/>
      <c r="IJ59" s="356"/>
      <c r="IK59" s="356"/>
      <c r="IL59" s="356"/>
      <c r="IM59" s="356"/>
      <c r="IN59" s="356"/>
      <c r="IO59" s="356"/>
      <c r="IP59" s="356"/>
      <c r="IQ59" s="356"/>
      <c r="IR59" s="356"/>
      <c r="IS59" s="356"/>
      <c r="IT59" s="356"/>
      <c r="IU59" s="356"/>
      <c r="IV59" s="356"/>
    </row>
    <row r="60" s="353" customFormat="1" ht="48" customHeight="1" spans="1:256">
      <c r="A60" s="374"/>
      <c r="B60" s="374"/>
      <c r="C60" s="374"/>
      <c r="D60" s="374"/>
      <c r="E60" s="374"/>
      <c r="F60" s="374"/>
      <c r="G60" s="374"/>
      <c r="H60" s="374"/>
      <c r="I60" s="374"/>
      <c r="J60" s="374"/>
      <c r="K60" s="374"/>
      <c r="L60" s="359"/>
      <c r="M60" s="359"/>
      <c r="N60" s="359"/>
      <c r="O60" s="359"/>
      <c r="P60" s="359"/>
      <c r="Q60" s="359"/>
      <c r="R60" s="359"/>
      <c r="S60" s="359"/>
      <c r="T60" s="359"/>
      <c r="U60" s="359"/>
      <c r="V60" s="359"/>
      <c r="W60" s="359"/>
      <c r="X60" s="359"/>
      <c r="Y60" s="359"/>
      <c r="Z60" s="359"/>
      <c r="AA60" s="359"/>
      <c r="AB60" s="359"/>
      <c r="AC60" s="359"/>
      <c r="AD60" s="359"/>
      <c r="AE60" s="359"/>
      <c r="AF60" s="359"/>
      <c r="AG60" s="359"/>
      <c r="AH60" s="359"/>
      <c r="AI60" s="359"/>
      <c r="AJ60" s="359"/>
      <c r="AK60" s="359"/>
      <c r="AL60" s="359"/>
      <c r="AM60" s="359"/>
      <c r="AN60" s="359"/>
      <c r="AO60" s="359"/>
      <c r="AP60" s="359"/>
      <c r="AQ60" s="359"/>
      <c r="AR60" s="359"/>
      <c r="AS60" s="359"/>
      <c r="AT60" s="359"/>
      <c r="AU60" s="359"/>
      <c r="AV60" s="359"/>
      <c r="AW60" s="359"/>
      <c r="AX60" s="359"/>
      <c r="AY60" s="359"/>
      <c r="AZ60" s="359"/>
      <c r="BA60" s="359"/>
      <c r="BB60" s="359"/>
      <c r="BC60" s="359"/>
      <c r="BD60" s="359"/>
      <c r="BE60" s="359"/>
      <c r="BF60" s="359"/>
      <c r="BG60" s="359"/>
      <c r="BH60" s="359"/>
      <c r="BI60" s="359"/>
      <c r="BJ60" s="359"/>
      <c r="BK60" s="359"/>
      <c r="BL60" s="359"/>
      <c r="BM60" s="359"/>
      <c r="BN60" s="359"/>
      <c r="BO60" s="359"/>
      <c r="BP60" s="359"/>
      <c r="BQ60" s="359"/>
      <c r="BR60" s="359"/>
      <c r="BS60" s="359"/>
      <c r="BT60" s="359"/>
      <c r="BU60" s="359"/>
      <c r="BV60" s="359"/>
      <c r="BW60" s="359"/>
      <c r="BX60" s="359"/>
      <c r="BY60" s="359"/>
      <c r="BZ60" s="359"/>
      <c r="CA60" s="359"/>
      <c r="CB60" s="359"/>
      <c r="CC60" s="359"/>
      <c r="CD60" s="359"/>
      <c r="CE60" s="359"/>
      <c r="CF60" s="359"/>
      <c r="CG60" s="359"/>
      <c r="CH60" s="359"/>
      <c r="CI60" s="359"/>
      <c r="CJ60" s="359"/>
      <c r="CK60" s="359"/>
      <c r="CL60" s="359"/>
      <c r="CM60" s="359"/>
      <c r="CN60" s="359"/>
      <c r="CO60" s="359"/>
      <c r="CP60" s="359"/>
      <c r="CQ60" s="359"/>
      <c r="CR60" s="359"/>
      <c r="CS60" s="359"/>
      <c r="CT60" s="359"/>
      <c r="CU60" s="359"/>
      <c r="CV60" s="359"/>
      <c r="CW60" s="359"/>
      <c r="CX60" s="359"/>
      <c r="CY60" s="359"/>
      <c r="CZ60" s="359"/>
      <c r="DA60" s="359"/>
      <c r="DB60" s="359"/>
      <c r="DC60" s="359"/>
      <c r="DD60" s="359"/>
      <c r="DE60" s="359"/>
      <c r="DF60" s="359"/>
      <c r="DG60" s="359"/>
      <c r="DH60" s="359"/>
      <c r="DI60" s="359"/>
      <c r="DJ60" s="359"/>
      <c r="DK60" s="359"/>
      <c r="DL60" s="359"/>
      <c r="DM60" s="359"/>
      <c r="DN60" s="359"/>
      <c r="DO60" s="359"/>
      <c r="DP60" s="359"/>
      <c r="DQ60" s="359"/>
      <c r="DR60" s="359"/>
      <c r="DS60" s="359"/>
      <c r="DT60" s="359"/>
      <c r="DU60" s="359"/>
      <c r="DV60" s="359"/>
      <c r="DW60" s="359"/>
      <c r="DX60" s="359"/>
      <c r="DY60" s="359"/>
      <c r="DZ60" s="359"/>
      <c r="EA60" s="359"/>
      <c r="EB60" s="359"/>
      <c r="EC60" s="359"/>
      <c r="ED60" s="359"/>
      <c r="EE60" s="359"/>
      <c r="EF60" s="359"/>
      <c r="EG60" s="359"/>
      <c r="EH60" s="359"/>
      <c r="EI60" s="359"/>
      <c r="EJ60" s="359"/>
      <c r="EK60" s="359"/>
      <c r="EL60" s="359"/>
      <c r="EM60" s="359"/>
      <c r="EN60" s="359"/>
      <c r="EO60" s="359"/>
      <c r="EP60" s="359"/>
      <c r="EQ60" s="359"/>
      <c r="ER60" s="359"/>
      <c r="ES60" s="359"/>
      <c r="ET60" s="359"/>
      <c r="EU60" s="359"/>
      <c r="EV60" s="359"/>
      <c r="EW60" s="359"/>
      <c r="EX60" s="359"/>
      <c r="EY60" s="359"/>
      <c r="EZ60" s="359"/>
      <c r="FA60" s="359"/>
      <c r="FB60" s="359"/>
      <c r="FC60" s="359"/>
      <c r="FD60" s="359"/>
      <c r="FE60" s="359"/>
      <c r="FF60" s="359"/>
      <c r="FG60" s="359"/>
      <c r="FH60" s="359"/>
      <c r="FI60" s="359"/>
      <c r="FJ60" s="359"/>
      <c r="FK60" s="359"/>
      <c r="FL60" s="359"/>
      <c r="FM60" s="359"/>
      <c r="FN60" s="359"/>
      <c r="FO60" s="359"/>
      <c r="FP60" s="359"/>
      <c r="FQ60" s="359"/>
      <c r="FR60" s="359"/>
      <c r="FS60" s="359"/>
      <c r="FT60" s="359"/>
      <c r="FU60" s="359"/>
      <c r="FV60" s="359"/>
      <c r="FW60" s="359"/>
      <c r="FX60" s="359"/>
      <c r="FY60" s="359"/>
      <c r="FZ60" s="359"/>
      <c r="GA60" s="359"/>
      <c r="GB60" s="359"/>
      <c r="GC60" s="359"/>
      <c r="GD60" s="359"/>
      <c r="GE60" s="359"/>
      <c r="GF60" s="359"/>
      <c r="GG60" s="359"/>
      <c r="GH60" s="359"/>
      <c r="GI60" s="359"/>
      <c r="GJ60" s="359"/>
      <c r="GK60" s="359"/>
      <c r="GL60" s="359"/>
      <c r="GM60" s="359"/>
      <c r="GN60" s="359"/>
      <c r="GO60" s="359"/>
      <c r="GP60" s="359"/>
      <c r="GQ60" s="359"/>
      <c r="GR60" s="359"/>
      <c r="GS60" s="359"/>
      <c r="GT60" s="359"/>
      <c r="GU60" s="359"/>
      <c r="GV60" s="359"/>
      <c r="GW60" s="359"/>
      <c r="GX60" s="359"/>
      <c r="GY60" s="359"/>
      <c r="GZ60" s="359"/>
      <c r="HA60" s="359"/>
      <c r="HB60" s="359"/>
      <c r="HC60" s="359"/>
      <c r="HD60" s="359"/>
      <c r="HE60" s="359"/>
      <c r="HF60" s="359"/>
      <c r="HG60" s="359"/>
      <c r="HH60" s="359"/>
      <c r="HI60" s="359"/>
      <c r="HJ60" s="359"/>
      <c r="HK60" s="359"/>
      <c r="HL60" s="359"/>
      <c r="HM60" s="359"/>
      <c r="HN60" s="359"/>
      <c r="HO60" s="359"/>
      <c r="HP60" s="359"/>
      <c r="HQ60" s="359"/>
      <c r="HR60" s="359"/>
      <c r="HS60" s="359"/>
      <c r="HT60" s="359"/>
      <c r="HU60" s="359"/>
      <c r="HV60" s="359"/>
      <c r="HW60" s="359"/>
      <c r="HX60" s="359"/>
      <c r="HY60" s="359"/>
      <c r="HZ60" s="359"/>
      <c r="IA60" s="359"/>
      <c r="IB60" s="359"/>
      <c r="IC60" s="359"/>
      <c r="ID60" s="359"/>
      <c r="IE60" s="359"/>
      <c r="IF60" s="359"/>
      <c r="IG60" s="359"/>
      <c r="IH60" s="359"/>
      <c r="II60" s="359"/>
      <c r="IJ60" s="359"/>
      <c r="IK60" s="359"/>
      <c r="IL60" s="359"/>
      <c r="IM60" s="359"/>
      <c r="IN60" s="359"/>
      <c r="IO60" s="359"/>
      <c r="IP60" s="359"/>
      <c r="IQ60" s="359"/>
      <c r="IR60" s="359"/>
      <c r="IS60" s="359"/>
      <c r="IT60" s="359"/>
      <c r="IU60" s="359"/>
      <c r="IV60" s="359"/>
    </row>
    <row r="61" s="355" customFormat="1" ht="35.1" customHeight="1" spans="1:256">
      <c r="A61" s="374"/>
      <c r="B61" s="374"/>
      <c r="C61" s="374"/>
      <c r="D61" s="374"/>
      <c r="E61" s="374"/>
      <c r="F61" s="374"/>
      <c r="G61" s="374"/>
      <c r="H61" s="374"/>
      <c r="I61" s="374"/>
      <c r="J61" s="374"/>
      <c r="K61" s="374"/>
      <c r="L61" s="359"/>
      <c r="M61" s="359"/>
      <c r="N61" s="359"/>
      <c r="O61" s="359"/>
      <c r="P61" s="359"/>
      <c r="Q61" s="359"/>
      <c r="R61" s="359"/>
      <c r="S61" s="359"/>
      <c r="T61" s="359"/>
      <c r="U61" s="359"/>
      <c r="V61" s="359"/>
      <c r="W61" s="359"/>
      <c r="X61" s="359"/>
      <c r="Y61" s="359"/>
      <c r="Z61" s="359"/>
      <c r="AA61" s="359"/>
      <c r="AB61" s="359"/>
      <c r="AC61" s="359"/>
      <c r="AD61" s="359"/>
      <c r="AE61" s="359"/>
      <c r="AF61" s="359"/>
      <c r="AG61" s="359"/>
      <c r="AH61" s="359"/>
      <c r="AI61" s="359"/>
      <c r="AJ61" s="359"/>
      <c r="AK61" s="359"/>
      <c r="AL61" s="359"/>
      <c r="AM61" s="359"/>
      <c r="AN61" s="359"/>
      <c r="AO61" s="359"/>
      <c r="AP61" s="359"/>
      <c r="AQ61" s="359"/>
      <c r="AR61" s="359"/>
      <c r="AS61" s="359"/>
      <c r="AT61" s="359"/>
      <c r="AU61" s="359"/>
      <c r="AV61" s="359"/>
      <c r="AW61" s="359"/>
      <c r="AX61" s="359"/>
      <c r="AY61" s="359"/>
      <c r="AZ61" s="359"/>
      <c r="BA61" s="359"/>
      <c r="BB61" s="359"/>
      <c r="BC61" s="359"/>
      <c r="BD61" s="359"/>
      <c r="BE61" s="359"/>
      <c r="BF61" s="359"/>
      <c r="BG61" s="359"/>
      <c r="BH61" s="359"/>
      <c r="BI61" s="359"/>
      <c r="BJ61" s="359"/>
      <c r="BK61" s="359"/>
      <c r="BL61" s="359"/>
      <c r="BM61" s="359"/>
      <c r="BN61" s="359"/>
      <c r="BO61" s="359"/>
      <c r="BP61" s="359"/>
      <c r="BQ61" s="359"/>
      <c r="BR61" s="359"/>
      <c r="BS61" s="359"/>
      <c r="BT61" s="359"/>
      <c r="BU61" s="359"/>
      <c r="BV61" s="359"/>
      <c r="BW61" s="359"/>
      <c r="BX61" s="359"/>
      <c r="BY61" s="359"/>
      <c r="BZ61" s="359"/>
      <c r="CA61" s="359"/>
      <c r="CB61" s="359"/>
      <c r="CC61" s="359"/>
      <c r="CD61" s="359"/>
      <c r="CE61" s="359"/>
      <c r="CF61" s="359"/>
      <c r="CG61" s="359"/>
      <c r="CH61" s="359"/>
      <c r="CI61" s="359"/>
      <c r="CJ61" s="359"/>
      <c r="CK61" s="359"/>
      <c r="CL61" s="359"/>
      <c r="CM61" s="359"/>
      <c r="CN61" s="359"/>
      <c r="CO61" s="359"/>
      <c r="CP61" s="359"/>
      <c r="CQ61" s="359"/>
      <c r="CR61" s="359"/>
      <c r="CS61" s="359"/>
      <c r="CT61" s="359"/>
      <c r="CU61" s="359"/>
      <c r="CV61" s="359"/>
      <c r="CW61" s="359"/>
      <c r="CX61" s="359"/>
      <c r="CY61" s="359"/>
      <c r="CZ61" s="359"/>
      <c r="DA61" s="359"/>
      <c r="DB61" s="359"/>
      <c r="DC61" s="359"/>
      <c r="DD61" s="359"/>
      <c r="DE61" s="359"/>
      <c r="DF61" s="359"/>
      <c r="DG61" s="359"/>
      <c r="DH61" s="359"/>
      <c r="DI61" s="359"/>
      <c r="DJ61" s="359"/>
      <c r="DK61" s="359"/>
      <c r="DL61" s="359"/>
      <c r="DM61" s="359"/>
      <c r="DN61" s="359"/>
      <c r="DO61" s="359"/>
      <c r="DP61" s="359"/>
      <c r="DQ61" s="359"/>
      <c r="DR61" s="359"/>
      <c r="DS61" s="359"/>
      <c r="DT61" s="359"/>
      <c r="DU61" s="359"/>
      <c r="DV61" s="359"/>
      <c r="DW61" s="359"/>
      <c r="DX61" s="359"/>
      <c r="DY61" s="359"/>
      <c r="DZ61" s="359"/>
      <c r="EA61" s="359"/>
      <c r="EB61" s="359"/>
      <c r="EC61" s="359"/>
      <c r="ED61" s="359"/>
      <c r="EE61" s="359"/>
      <c r="EF61" s="359"/>
      <c r="EG61" s="359"/>
      <c r="EH61" s="359"/>
      <c r="EI61" s="359"/>
      <c r="EJ61" s="359"/>
      <c r="EK61" s="359"/>
      <c r="EL61" s="359"/>
      <c r="EM61" s="359"/>
      <c r="EN61" s="359"/>
      <c r="EO61" s="359"/>
      <c r="EP61" s="359"/>
      <c r="EQ61" s="359"/>
      <c r="ER61" s="359"/>
      <c r="ES61" s="359"/>
      <c r="ET61" s="359"/>
      <c r="EU61" s="359"/>
      <c r="EV61" s="359"/>
      <c r="EW61" s="359"/>
      <c r="EX61" s="359"/>
      <c r="EY61" s="359"/>
      <c r="EZ61" s="359"/>
      <c r="FA61" s="359"/>
      <c r="FB61" s="359"/>
      <c r="FC61" s="359"/>
      <c r="FD61" s="359"/>
      <c r="FE61" s="359"/>
      <c r="FF61" s="359"/>
      <c r="FG61" s="359"/>
      <c r="FH61" s="359"/>
      <c r="FI61" s="359"/>
      <c r="FJ61" s="359"/>
      <c r="FK61" s="359"/>
      <c r="FL61" s="359"/>
      <c r="FM61" s="359"/>
      <c r="FN61" s="359"/>
      <c r="FO61" s="359"/>
      <c r="FP61" s="359"/>
      <c r="FQ61" s="359"/>
      <c r="FR61" s="359"/>
      <c r="FS61" s="359"/>
      <c r="FT61" s="359"/>
      <c r="FU61" s="359"/>
      <c r="FV61" s="359"/>
      <c r="FW61" s="359"/>
      <c r="FX61" s="359"/>
      <c r="FY61" s="359"/>
      <c r="FZ61" s="359"/>
      <c r="GA61" s="359"/>
      <c r="GB61" s="359"/>
      <c r="GC61" s="359"/>
      <c r="GD61" s="359"/>
      <c r="GE61" s="359"/>
      <c r="GF61" s="359"/>
      <c r="GG61" s="359"/>
      <c r="GH61" s="359"/>
      <c r="GI61" s="359"/>
      <c r="GJ61" s="359"/>
      <c r="GK61" s="359"/>
      <c r="GL61" s="359"/>
      <c r="GM61" s="359"/>
      <c r="GN61" s="359"/>
      <c r="GO61" s="359"/>
      <c r="GP61" s="359"/>
      <c r="GQ61" s="359"/>
      <c r="GR61" s="359"/>
      <c r="GS61" s="359"/>
      <c r="GT61" s="359"/>
      <c r="GU61" s="359"/>
      <c r="GV61" s="359"/>
      <c r="GW61" s="359"/>
      <c r="GX61" s="359"/>
      <c r="GY61" s="359"/>
      <c r="GZ61" s="359"/>
      <c r="HA61" s="359"/>
      <c r="HB61" s="359"/>
      <c r="HC61" s="359"/>
      <c r="HD61" s="359"/>
      <c r="HE61" s="359"/>
      <c r="HF61" s="359"/>
      <c r="HG61" s="359"/>
      <c r="HH61" s="359"/>
      <c r="HI61" s="359"/>
      <c r="HJ61" s="359"/>
      <c r="HK61" s="359"/>
      <c r="HL61" s="359"/>
      <c r="HM61" s="359"/>
      <c r="HN61" s="359"/>
      <c r="HO61" s="359"/>
      <c r="HP61" s="359"/>
      <c r="HQ61" s="359"/>
      <c r="HR61" s="359"/>
      <c r="HS61" s="359"/>
      <c r="HT61" s="359"/>
      <c r="HU61" s="359"/>
      <c r="HV61" s="359"/>
      <c r="HW61" s="359"/>
      <c r="HX61" s="359"/>
      <c r="HY61" s="359"/>
      <c r="HZ61" s="359"/>
      <c r="IA61" s="359"/>
      <c r="IB61" s="359"/>
      <c r="IC61" s="359"/>
      <c r="ID61" s="359"/>
      <c r="IE61" s="359"/>
      <c r="IF61" s="359"/>
      <c r="IG61" s="359"/>
      <c r="IH61" s="359"/>
      <c r="II61" s="359"/>
      <c r="IJ61" s="359"/>
      <c r="IK61" s="359"/>
      <c r="IL61" s="359"/>
      <c r="IM61" s="359"/>
      <c r="IN61" s="359"/>
      <c r="IO61" s="359"/>
      <c r="IP61" s="359"/>
      <c r="IQ61" s="359"/>
      <c r="IR61" s="359"/>
      <c r="IS61" s="359"/>
      <c r="IT61" s="376"/>
      <c r="IU61" s="376"/>
      <c r="IV61" s="376"/>
    </row>
    <row r="62" s="355" customFormat="1" ht="33" customHeight="1" spans="1:256">
      <c r="A62" s="374"/>
      <c r="B62" s="374"/>
      <c r="C62" s="374"/>
      <c r="D62" s="374"/>
      <c r="E62" s="374"/>
      <c r="F62" s="374"/>
      <c r="G62" s="374"/>
      <c r="H62" s="374"/>
      <c r="I62" s="374"/>
      <c r="J62" s="374"/>
      <c r="K62" s="374"/>
      <c r="L62" s="359"/>
      <c r="M62" s="359"/>
      <c r="N62" s="359"/>
      <c r="O62" s="359"/>
      <c r="P62" s="359"/>
      <c r="Q62" s="359"/>
      <c r="R62" s="359"/>
      <c r="S62" s="359"/>
      <c r="T62" s="359"/>
      <c r="U62" s="359"/>
      <c r="V62" s="359"/>
      <c r="W62" s="359"/>
      <c r="X62" s="359"/>
      <c r="Y62" s="359"/>
      <c r="Z62" s="359"/>
      <c r="AA62" s="359"/>
      <c r="AB62" s="359"/>
      <c r="AC62" s="359"/>
      <c r="AD62" s="359"/>
      <c r="AE62" s="359"/>
      <c r="AF62" s="359"/>
      <c r="AG62" s="359"/>
      <c r="AH62" s="359"/>
      <c r="AI62" s="359"/>
      <c r="AJ62" s="359"/>
      <c r="AK62" s="359"/>
      <c r="AL62" s="359"/>
      <c r="AM62" s="359"/>
      <c r="AN62" s="359"/>
      <c r="AO62" s="359"/>
      <c r="AP62" s="359"/>
      <c r="AQ62" s="359"/>
      <c r="AR62" s="359"/>
      <c r="AS62" s="359"/>
      <c r="AT62" s="359"/>
      <c r="AU62" s="359"/>
      <c r="AV62" s="359"/>
      <c r="AW62" s="359"/>
      <c r="AX62" s="359"/>
      <c r="AY62" s="359"/>
      <c r="AZ62" s="359"/>
      <c r="BA62" s="359"/>
      <c r="BB62" s="359"/>
      <c r="BC62" s="359"/>
      <c r="BD62" s="359"/>
      <c r="BE62" s="359"/>
      <c r="BF62" s="359"/>
      <c r="BG62" s="359"/>
      <c r="BH62" s="359"/>
      <c r="BI62" s="359"/>
      <c r="BJ62" s="359"/>
      <c r="BK62" s="359"/>
      <c r="BL62" s="359"/>
      <c r="BM62" s="359"/>
      <c r="BN62" s="359"/>
      <c r="BO62" s="359"/>
      <c r="BP62" s="359"/>
      <c r="BQ62" s="359"/>
      <c r="BR62" s="359"/>
      <c r="BS62" s="359"/>
      <c r="BT62" s="359"/>
      <c r="BU62" s="359"/>
      <c r="BV62" s="359"/>
      <c r="BW62" s="359"/>
      <c r="BX62" s="359"/>
      <c r="BY62" s="359"/>
      <c r="BZ62" s="359"/>
      <c r="CA62" s="359"/>
      <c r="CB62" s="359"/>
      <c r="CC62" s="359"/>
      <c r="CD62" s="359"/>
      <c r="CE62" s="359"/>
      <c r="CF62" s="359"/>
      <c r="CG62" s="359"/>
      <c r="CH62" s="359"/>
      <c r="CI62" s="359"/>
      <c r="CJ62" s="359"/>
      <c r="CK62" s="359"/>
      <c r="CL62" s="359"/>
      <c r="CM62" s="359"/>
      <c r="CN62" s="359"/>
      <c r="CO62" s="359"/>
      <c r="CP62" s="359"/>
      <c r="CQ62" s="359"/>
      <c r="CR62" s="359"/>
      <c r="CS62" s="359"/>
      <c r="CT62" s="359"/>
      <c r="CU62" s="359"/>
      <c r="CV62" s="359"/>
      <c r="CW62" s="359"/>
      <c r="CX62" s="359"/>
      <c r="CY62" s="359"/>
      <c r="CZ62" s="359"/>
      <c r="DA62" s="359"/>
      <c r="DB62" s="359"/>
      <c r="DC62" s="359"/>
      <c r="DD62" s="359"/>
      <c r="DE62" s="359"/>
      <c r="DF62" s="359"/>
      <c r="DG62" s="359"/>
      <c r="DH62" s="359"/>
      <c r="DI62" s="359"/>
      <c r="DJ62" s="359"/>
      <c r="DK62" s="359"/>
      <c r="DL62" s="359"/>
      <c r="DM62" s="359"/>
      <c r="DN62" s="359"/>
      <c r="DO62" s="359"/>
      <c r="DP62" s="359"/>
      <c r="DQ62" s="359"/>
      <c r="DR62" s="359"/>
      <c r="DS62" s="359"/>
      <c r="DT62" s="359"/>
      <c r="DU62" s="359"/>
      <c r="DV62" s="359"/>
      <c r="DW62" s="359"/>
      <c r="DX62" s="359"/>
      <c r="DY62" s="359"/>
      <c r="DZ62" s="359"/>
      <c r="EA62" s="359"/>
      <c r="EB62" s="359"/>
      <c r="EC62" s="359"/>
      <c r="ED62" s="359"/>
      <c r="EE62" s="359"/>
      <c r="EF62" s="359"/>
      <c r="EG62" s="359"/>
      <c r="EH62" s="359"/>
      <c r="EI62" s="359"/>
      <c r="EJ62" s="359"/>
      <c r="EK62" s="359"/>
      <c r="EL62" s="359"/>
      <c r="EM62" s="359"/>
      <c r="EN62" s="359"/>
      <c r="EO62" s="359"/>
      <c r="EP62" s="359"/>
      <c r="EQ62" s="359"/>
      <c r="ER62" s="359"/>
      <c r="ES62" s="359"/>
      <c r="ET62" s="359"/>
      <c r="EU62" s="359"/>
      <c r="EV62" s="359"/>
      <c r="EW62" s="359"/>
      <c r="EX62" s="359"/>
      <c r="EY62" s="359"/>
      <c r="EZ62" s="359"/>
      <c r="FA62" s="359"/>
      <c r="FB62" s="359"/>
      <c r="FC62" s="359"/>
      <c r="FD62" s="359"/>
      <c r="FE62" s="359"/>
      <c r="FF62" s="359"/>
      <c r="FG62" s="359"/>
      <c r="FH62" s="359"/>
      <c r="FI62" s="359"/>
      <c r="FJ62" s="359"/>
      <c r="FK62" s="359"/>
      <c r="FL62" s="359"/>
      <c r="FM62" s="359"/>
      <c r="FN62" s="359"/>
      <c r="FO62" s="359"/>
      <c r="FP62" s="359"/>
      <c r="FQ62" s="359"/>
      <c r="FR62" s="359"/>
      <c r="FS62" s="359"/>
      <c r="FT62" s="359"/>
      <c r="FU62" s="359"/>
      <c r="FV62" s="359"/>
      <c r="FW62" s="359"/>
      <c r="FX62" s="359"/>
      <c r="FY62" s="359"/>
      <c r="FZ62" s="359"/>
      <c r="GA62" s="359"/>
      <c r="GB62" s="359"/>
      <c r="GC62" s="359"/>
      <c r="GD62" s="359"/>
      <c r="GE62" s="359"/>
      <c r="GF62" s="359"/>
      <c r="GG62" s="359"/>
      <c r="GH62" s="359"/>
      <c r="GI62" s="359"/>
      <c r="GJ62" s="359"/>
      <c r="GK62" s="359"/>
      <c r="GL62" s="359"/>
      <c r="GM62" s="359"/>
      <c r="GN62" s="359"/>
      <c r="GO62" s="359"/>
      <c r="GP62" s="359"/>
      <c r="GQ62" s="359"/>
      <c r="GR62" s="359"/>
      <c r="GS62" s="359"/>
      <c r="GT62" s="359"/>
      <c r="GU62" s="359"/>
      <c r="GV62" s="359"/>
      <c r="GW62" s="359"/>
      <c r="GX62" s="359"/>
      <c r="GY62" s="359"/>
      <c r="GZ62" s="359"/>
      <c r="HA62" s="359"/>
      <c r="HB62" s="359"/>
      <c r="HC62" s="359"/>
      <c r="HD62" s="359"/>
      <c r="HE62" s="359"/>
      <c r="HF62" s="359"/>
      <c r="HG62" s="359"/>
      <c r="HH62" s="359"/>
      <c r="HI62" s="359"/>
      <c r="HJ62" s="359"/>
      <c r="HK62" s="359"/>
      <c r="HL62" s="359"/>
      <c r="HM62" s="359"/>
      <c r="HN62" s="359"/>
      <c r="HO62" s="359"/>
      <c r="HP62" s="359"/>
      <c r="HQ62" s="359"/>
      <c r="HR62" s="359"/>
      <c r="HS62" s="359"/>
      <c r="HT62" s="359"/>
      <c r="HU62" s="359"/>
      <c r="HV62" s="359"/>
      <c r="HW62" s="359"/>
      <c r="HX62" s="359"/>
      <c r="HY62" s="359"/>
      <c r="HZ62" s="359"/>
      <c r="IA62" s="359"/>
      <c r="IB62" s="359"/>
      <c r="IC62" s="359"/>
      <c r="ID62" s="359"/>
      <c r="IE62" s="359"/>
      <c r="IF62" s="359"/>
      <c r="IG62" s="359"/>
      <c r="IH62" s="359"/>
      <c r="II62" s="359"/>
      <c r="IJ62" s="359"/>
      <c r="IK62" s="359"/>
      <c r="IL62" s="359"/>
      <c r="IM62" s="359"/>
      <c r="IN62" s="359"/>
      <c r="IO62" s="359"/>
      <c r="IP62" s="359"/>
      <c r="IQ62" s="359"/>
      <c r="IR62" s="359"/>
      <c r="IS62" s="359"/>
      <c r="IT62" s="376"/>
      <c r="IU62" s="376"/>
      <c r="IV62" s="376"/>
    </row>
    <row r="63" s="355" customFormat="1" customHeight="1" spans="1:256">
      <c r="A63" s="374"/>
      <c r="B63" s="374"/>
      <c r="C63" s="374"/>
      <c r="D63" s="374"/>
      <c r="E63" s="374"/>
      <c r="F63" s="374"/>
      <c r="G63" s="374"/>
      <c r="H63" s="374"/>
      <c r="I63" s="374"/>
      <c r="J63" s="374"/>
      <c r="K63" s="359"/>
      <c r="L63" s="359"/>
      <c r="M63" s="359"/>
      <c r="N63" s="359"/>
      <c r="O63" s="359"/>
      <c r="P63" s="359"/>
      <c r="Q63" s="359"/>
      <c r="R63" s="359"/>
      <c r="S63" s="359"/>
      <c r="T63" s="359"/>
      <c r="U63" s="359"/>
      <c r="V63" s="359"/>
      <c r="W63" s="359"/>
      <c r="X63" s="359"/>
      <c r="Y63" s="359"/>
      <c r="Z63" s="359"/>
      <c r="AA63" s="359"/>
      <c r="AB63" s="359"/>
      <c r="AC63" s="359"/>
      <c r="AD63" s="359"/>
      <c r="AE63" s="359"/>
      <c r="AF63" s="359"/>
      <c r="AG63" s="359"/>
      <c r="AH63" s="359"/>
      <c r="AI63" s="359"/>
      <c r="AJ63" s="359"/>
      <c r="AK63" s="359"/>
      <c r="AL63" s="359"/>
      <c r="AM63" s="359"/>
      <c r="AN63" s="359"/>
      <c r="AO63" s="359"/>
      <c r="AP63" s="359"/>
      <c r="AQ63" s="359"/>
      <c r="AR63" s="359"/>
      <c r="AS63" s="359"/>
      <c r="AT63" s="359"/>
      <c r="AU63" s="359"/>
      <c r="AV63" s="359"/>
      <c r="AW63" s="359"/>
      <c r="AX63" s="359"/>
      <c r="AY63" s="359"/>
      <c r="AZ63" s="359"/>
      <c r="BA63" s="359"/>
      <c r="BB63" s="359"/>
      <c r="BC63" s="359"/>
      <c r="BD63" s="359"/>
      <c r="BE63" s="359"/>
      <c r="BF63" s="359"/>
      <c r="BG63" s="359"/>
      <c r="BH63" s="359"/>
      <c r="BI63" s="359"/>
      <c r="BJ63" s="359"/>
      <c r="BK63" s="359"/>
      <c r="BL63" s="359"/>
      <c r="BM63" s="359"/>
      <c r="BN63" s="359"/>
      <c r="BO63" s="359"/>
      <c r="BP63" s="359"/>
      <c r="BQ63" s="359"/>
      <c r="BR63" s="359"/>
      <c r="BS63" s="359"/>
      <c r="BT63" s="359"/>
      <c r="BU63" s="359"/>
      <c r="BV63" s="359"/>
      <c r="BW63" s="359"/>
      <c r="BX63" s="359"/>
      <c r="BY63" s="359"/>
      <c r="BZ63" s="359"/>
      <c r="CA63" s="359"/>
      <c r="CB63" s="359"/>
      <c r="CC63" s="359"/>
      <c r="CD63" s="359"/>
      <c r="CE63" s="359"/>
      <c r="CF63" s="359"/>
      <c r="CG63" s="359"/>
      <c r="CH63" s="359"/>
      <c r="CI63" s="359"/>
      <c r="CJ63" s="359"/>
      <c r="CK63" s="359"/>
      <c r="CL63" s="359"/>
      <c r="CM63" s="359"/>
      <c r="CN63" s="359"/>
      <c r="CO63" s="359"/>
      <c r="CP63" s="359"/>
      <c r="CQ63" s="359"/>
      <c r="CR63" s="359"/>
      <c r="CS63" s="359"/>
      <c r="CT63" s="359"/>
      <c r="CU63" s="359"/>
      <c r="CV63" s="359"/>
      <c r="CW63" s="359"/>
      <c r="CX63" s="359"/>
      <c r="CY63" s="359"/>
      <c r="CZ63" s="359"/>
      <c r="DA63" s="359"/>
      <c r="DB63" s="359"/>
      <c r="DC63" s="359"/>
      <c r="DD63" s="359"/>
      <c r="DE63" s="359"/>
      <c r="DF63" s="359"/>
      <c r="DG63" s="359"/>
      <c r="DH63" s="359"/>
      <c r="DI63" s="359"/>
      <c r="DJ63" s="359"/>
      <c r="DK63" s="359"/>
      <c r="DL63" s="359"/>
      <c r="DM63" s="359"/>
      <c r="DN63" s="359"/>
      <c r="DO63" s="359"/>
      <c r="DP63" s="359"/>
      <c r="DQ63" s="359"/>
      <c r="DR63" s="359"/>
      <c r="DS63" s="359"/>
      <c r="DT63" s="359"/>
      <c r="DU63" s="359"/>
      <c r="DV63" s="359"/>
      <c r="DW63" s="359"/>
      <c r="DX63" s="359"/>
      <c r="DY63" s="359"/>
      <c r="DZ63" s="359"/>
      <c r="EA63" s="359"/>
      <c r="EB63" s="359"/>
      <c r="EC63" s="359"/>
      <c r="ED63" s="359"/>
      <c r="EE63" s="359"/>
      <c r="EF63" s="359"/>
      <c r="EG63" s="359"/>
      <c r="EH63" s="359"/>
      <c r="EI63" s="359"/>
      <c r="EJ63" s="359"/>
      <c r="EK63" s="359"/>
      <c r="EL63" s="359"/>
      <c r="EM63" s="359"/>
      <c r="EN63" s="359"/>
      <c r="EO63" s="359"/>
      <c r="EP63" s="359"/>
      <c r="EQ63" s="359"/>
      <c r="ER63" s="359"/>
      <c r="ES63" s="359"/>
      <c r="ET63" s="359"/>
      <c r="EU63" s="359"/>
      <c r="EV63" s="359"/>
      <c r="EW63" s="359"/>
      <c r="EX63" s="359"/>
      <c r="EY63" s="359"/>
      <c r="EZ63" s="359"/>
      <c r="FA63" s="359"/>
      <c r="FB63" s="359"/>
      <c r="FC63" s="359"/>
      <c r="FD63" s="359"/>
      <c r="FE63" s="359"/>
      <c r="FF63" s="359"/>
      <c r="FG63" s="359"/>
      <c r="FH63" s="359"/>
      <c r="FI63" s="359"/>
      <c r="FJ63" s="359"/>
      <c r="FK63" s="359"/>
      <c r="FL63" s="359"/>
      <c r="FM63" s="359"/>
      <c r="FN63" s="359"/>
      <c r="FO63" s="359"/>
      <c r="FP63" s="359"/>
      <c r="FQ63" s="359"/>
      <c r="FR63" s="359"/>
      <c r="FS63" s="359"/>
      <c r="FT63" s="359"/>
      <c r="FU63" s="359"/>
      <c r="FV63" s="359"/>
      <c r="FW63" s="359"/>
      <c r="FX63" s="359"/>
      <c r="FY63" s="359"/>
      <c r="FZ63" s="359"/>
      <c r="GA63" s="359"/>
      <c r="GB63" s="359"/>
      <c r="GC63" s="359"/>
      <c r="GD63" s="359"/>
      <c r="GE63" s="359"/>
      <c r="GF63" s="359"/>
      <c r="GG63" s="359"/>
      <c r="GH63" s="359"/>
      <c r="GI63" s="359"/>
      <c r="GJ63" s="359"/>
      <c r="GK63" s="359"/>
      <c r="GL63" s="359"/>
      <c r="GM63" s="359"/>
      <c r="GN63" s="359"/>
      <c r="GO63" s="359"/>
      <c r="GP63" s="359"/>
      <c r="GQ63" s="359"/>
      <c r="GR63" s="359"/>
      <c r="GS63" s="359"/>
      <c r="GT63" s="359"/>
      <c r="GU63" s="359"/>
      <c r="GV63" s="359"/>
      <c r="GW63" s="359"/>
      <c r="GX63" s="359"/>
      <c r="GY63" s="359"/>
      <c r="GZ63" s="359"/>
      <c r="HA63" s="359"/>
      <c r="HB63" s="359"/>
      <c r="HC63" s="359"/>
      <c r="HD63" s="359"/>
      <c r="HE63" s="359"/>
      <c r="HF63" s="359"/>
      <c r="HG63" s="359"/>
      <c r="HH63" s="359"/>
      <c r="HI63" s="359"/>
      <c r="HJ63" s="359"/>
      <c r="HK63" s="359"/>
      <c r="HL63" s="359"/>
      <c r="HM63" s="359"/>
      <c r="HN63" s="359"/>
      <c r="HO63" s="359"/>
      <c r="HP63" s="359"/>
      <c r="HQ63" s="359"/>
      <c r="HR63" s="359"/>
      <c r="HS63" s="359"/>
      <c r="HT63" s="359"/>
      <c r="HU63" s="359"/>
      <c r="HV63" s="359"/>
      <c r="HW63" s="359"/>
      <c r="HX63" s="359"/>
      <c r="HY63" s="359"/>
      <c r="HZ63" s="359"/>
      <c r="IA63" s="359"/>
      <c r="IB63" s="359"/>
      <c r="IC63" s="359"/>
      <c r="ID63" s="359"/>
      <c r="IE63" s="359"/>
      <c r="IF63" s="359"/>
      <c r="IG63" s="359"/>
      <c r="IH63" s="359"/>
      <c r="II63" s="359"/>
      <c r="IJ63" s="359"/>
      <c r="IK63" s="359"/>
      <c r="IL63" s="359"/>
      <c r="IM63" s="359"/>
      <c r="IN63" s="359"/>
      <c r="IO63" s="359"/>
      <c r="IP63" s="359"/>
      <c r="IQ63" s="359"/>
      <c r="IR63" s="359"/>
      <c r="IS63" s="359"/>
      <c r="IT63" s="376"/>
      <c r="IU63" s="376"/>
      <c r="IV63" s="376"/>
    </row>
    <row r="64" customHeight="1" spans="1:6">
      <c r="A64" s="366"/>
      <c r="B64" s="366"/>
      <c r="F64" s="366"/>
    </row>
    <row r="65" customHeight="1" spans="1:6">
      <c r="A65" s="366"/>
      <c r="B65" s="366"/>
      <c r="F65" s="366"/>
    </row>
    <row r="66" customHeight="1" spans="1:6">
      <c r="A66" s="366"/>
      <c r="B66" s="366"/>
      <c r="F66" s="366"/>
    </row>
    <row r="67" customHeight="1" spans="1:6">
      <c r="A67" s="366"/>
      <c r="B67" s="366"/>
      <c r="F67" s="366"/>
    </row>
    <row r="68" customHeight="1" spans="1:6">
      <c r="A68" s="366"/>
      <c r="B68" s="366"/>
      <c r="F68" s="366"/>
    </row>
    <row r="69" customHeight="1" spans="1:6">
      <c r="A69" s="366"/>
      <c r="B69" s="366"/>
      <c r="F69" s="366"/>
    </row>
    <row r="70" customHeight="1" spans="1:6">
      <c r="A70" s="366"/>
      <c r="B70" s="366"/>
      <c r="F70" s="366"/>
    </row>
    <row r="71" customHeight="1" spans="1:6">
      <c r="A71" s="366"/>
      <c r="B71" s="366"/>
      <c r="F71" s="366"/>
    </row>
    <row r="72" customHeight="1" spans="1:6">
      <c r="A72" s="366"/>
      <c r="B72" s="366"/>
      <c r="F72" s="366"/>
    </row>
    <row r="73" customHeight="1" spans="1:6">
      <c r="A73" s="366"/>
      <c r="B73" s="366"/>
      <c r="F73" s="366"/>
    </row>
    <row r="74" customHeight="1" spans="1:6">
      <c r="A74" s="366"/>
      <c r="B74" s="366"/>
      <c r="F74" s="366"/>
    </row>
    <row r="75" customHeight="1" spans="1:6">
      <c r="A75" s="366"/>
      <c r="B75" s="366"/>
      <c r="F75" s="366"/>
    </row>
    <row r="76" customHeight="1" spans="1:6">
      <c r="A76" s="366"/>
      <c r="B76" s="366"/>
      <c r="F76" s="366"/>
    </row>
    <row r="77" customHeight="1" spans="1:6">
      <c r="A77" s="366"/>
      <c r="B77" s="366"/>
      <c r="F77" s="366"/>
    </row>
    <row r="78" customHeight="1" spans="1:6">
      <c r="A78" s="366"/>
      <c r="B78" s="366"/>
      <c r="F78" s="366"/>
    </row>
    <row r="79" customHeight="1" spans="1:6">
      <c r="A79" s="366"/>
      <c r="B79" s="366"/>
      <c r="F79" s="366"/>
    </row>
    <row r="80" customHeight="1" spans="1:6">
      <c r="A80" s="366"/>
      <c r="B80" s="366"/>
      <c r="F80" s="366"/>
    </row>
  </sheetData>
  <autoFilter ref="A3:K62">
    <extLst/>
  </autoFilter>
  <mergeCells count="1">
    <mergeCell ref="A1:K1"/>
  </mergeCells>
  <pageMargins left="0.75" right="0.75" top="1" bottom="1" header="0.509722222222222" footer="0.509722222222222"/>
  <pageSetup paperSize="9" orientation="landscape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01"/>
  <sheetViews>
    <sheetView tabSelected="1" workbookViewId="0">
      <pane ySplit="3" topLeftCell="A52" activePane="bottomLeft" state="frozen"/>
      <selection/>
      <selection pane="bottomLeft" activeCell="W61" sqref="W61"/>
    </sheetView>
  </sheetViews>
  <sheetFormatPr defaultColWidth="9" defaultRowHeight="21" customHeight="1"/>
  <cols>
    <col min="1" max="1" width="6.5" style="40" hidden="1" customWidth="1"/>
    <col min="2" max="2" width="5.25" style="41" customWidth="1"/>
    <col min="3" max="3" width="4" style="42" customWidth="1"/>
    <col min="4" max="4" width="4.875" style="43" customWidth="1"/>
    <col min="5" max="5" width="13.5" style="44" customWidth="1"/>
    <col min="6" max="6" width="7.75" style="45" customWidth="1"/>
    <col min="7" max="7" width="7.5" style="40" customWidth="1"/>
    <col min="8" max="8" width="5.125" style="46" customWidth="1"/>
    <col min="9" max="9" width="5.875" style="47" customWidth="1"/>
    <col min="10" max="10" width="9.875" style="47" hidden="1" customWidth="1"/>
    <col min="11" max="11" width="17.25" style="48" customWidth="1"/>
    <col min="12" max="12" width="5.875" style="47" customWidth="1"/>
    <col min="13" max="13" width="4.625" style="47" customWidth="1"/>
    <col min="14" max="14" width="1.625" style="40" hidden="1" customWidth="1"/>
    <col min="15" max="15" width="2.375" style="40" hidden="1" customWidth="1"/>
    <col min="16" max="16" width="5.625" style="47" customWidth="1"/>
    <col min="17" max="17" width="4.75" style="40" hidden="1" customWidth="1"/>
    <col min="18" max="18" width="5.5" style="40" hidden="1" customWidth="1"/>
    <col min="19" max="19" width="9.5" style="40" hidden="1" customWidth="1"/>
    <col min="20" max="20" width="9.125" style="49" hidden="1" customWidth="1"/>
    <col min="21" max="21" width="12.875" style="40" hidden="1" customWidth="1"/>
    <col min="22" max="22" width="6.75" style="50" customWidth="1"/>
    <col min="23" max="23" width="8" style="51" customWidth="1"/>
    <col min="24" max="24" width="9.75" style="52" customWidth="1"/>
    <col min="25" max="25" width="9.75" style="40" hidden="1" customWidth="1"/>
    <col min="26" max="26" width="9.5" style="53" customWidth="1"/>
    <col min="27" max="27" width="12" style="54" hidden="1" customWidth="1"/>
    <col min="28" max="28" width="7.125" style="53" customWidth="1"/>
    <col min="29" max="29" width="7" style="55" customWidth="1"/>
    <col min="30" max="30" width="9.5" style="40" hidden="1" customWidth="1"/>
    <col min="31" max="31" width="5.875" style="56" customWidth="1"/>
    <col min="32" max="32" width="8.5" style="57" customWidth="1"/>
    <col min="33" max="33" width="8.5" style="40" customWidth="1"/>
    <col min="34" max="34" width="8.5" style="58" hidden="1" customWidth="1"/>
    <col min="35" max="35" width="8.5" style="47" customWidth="1"/>
    <col min="36" max="36" width="12.625" style="40"/>
    <col min="37" max="37" width="8.625" style="32" customWidth="1"/>
    <col min="38" max="38" width="9" style="40"/>
    <col min="39" max="39" width="10.625" style="40" customWidth="1"/>
    <col min="40" max="16383" width="9" style="40"/>
  </cols>
  <sheetData>
    <row r="1" s="32" customFormat="1" customHeight="1" spans="1:38">
      <c r="A1" s="59" t="s">
        <v>139</v>
      </c>
      <c r="B1" s="60"/>
      <c r="C1" s="61"/>
      <c r="D1" s="59"/>
      <c r="E1" s="62"/>
      <c r="F1" s="63"/>
      <c r="G1" s="59"/>
      <c r="H1" s="64"/>
      <c r="I1" s="63"/>
      <c r="J1" s="63"/>
      <c r="K1" s="127"/>
      <c r="L1" s="63"/>
      <c r="M1" s="63"/>
      <c r="N1" s="59"/>
      <c r="O1" s="59"/>
      <c r="P1" s="63"/>
      <c r="Q1" s="59"/>
      <c r="R1" s="59"/>
      <c r="S1" s="59"/>
      <c r="T1" s="59"/>
      <c r="U1" s="59"/>
      <c r="V1" s="157"/>
      <c r="W1" s="63"/>
      <c r="X1" s="59"/>
      <c r="Y1" s="59"/>
      <c r="Z1" s="59"/>
      <c r="AA1" s="59"/>
      <c r="AB1" s="59"/>
      <c r="AC1" s="190"/>
      <c r="AD1" s="59"/>
      <c r="AE1" s="59"/>
      <c r="AF1" s="191"/>
      <c r="AG1" s="233"/>
      <c r="AH1" s="234"/>
      <c r="AI1" s="235"/>
      <c r="AJ1" s="236"/>
      <c r="AL1" s="237"/>
    </row>
    <row r="2" s="32" customFormat="1" customHeight="1" spans="1:38">
      <c r="A2" s="65"/>
      <c r="B2" s="66"/>
      <c r="C2" s="67">
        <f>SUM(C4:C220)/7</f>
        <v>29</v>
      </c>
      <c r="D2" s="68"/>
      <c r="E2" s="69"/>
      <c r="F2" s="70" t="s">
        <v>140</v>
      </c>
      <c r="G2" s="68"/>
      <c r="H2" s="71"/>
      <c r="I2" s="70"/>
      <c r="J2" s="70"/>
      <c r="K2" s="128"/>
      <c r="L2" s="70"/>
      <c r="M2" s="70"/>
      <c r="N2" s="68"/>
      <c r="O2" s="68"/>
      <c r="P2" s="70"/>
      <c r="Q2" s="68"/>
      <c r="R2" s="68"/>
      <c r="S2" s="68"/>
      <c r="T2" s="68"/>
      <c r="U2" s="68"/>
      <c r="V2" s="158"/>
      <c r="W2" s="159"/>
      <c r="X2" s="160"/>
      <c r="Y2" s="68"/>
      <c r="Z2" s="68"/>
      <c r="AA2" s="68"/>
      <c r="AB2" s="68"/>
      <c r="AC2" s="160"/>
      <c r="AD2" s="68"/>
      <c r="AE2" s="192"/>
      <c r="AF2" s="193"/>
      <c r="AG2" s="238"/>
      <c r="AH2" s="239"/>
      <c r="AI2" s="240"/>
      <c r="AJ2" s="236"/>
      <c r="AL2" s="237"/>
    </row>
    <row r="3" s="32" customFormat="1" customHeight="1" spans="1:38">
      <c r="A3" s="72" t="s">
        <v>5</v>
      </c>
      <c r="B3" s="73" t="s">
        <v>141</v>
      </c>
      <c r="C3" s="74" t="s">
        <v>142</v>
      </c>
      <c r="D3" s="75" t="s">
        <v>143</v>
      </c>
      <c r="E3" s="76" t="s">
        <v>6</v>
      </c>
      <c r="F3" s="77" t="s">
        <v>144</v>
      </c>
      <c r="G3" s="78" t="s">
        <v>145</v>
      </c>
      <c r="H3" s="79" t="s">
        <v>146</v>
      </c>
      <c r="I3" s="129" t="s">
        <v>147</v>
      </c>
      <c r="J3" s="129" t="s">
        <v>148</v>
      </c>
      <c r="K3" s="130" t="s">
        <v>3</v>
      </c>
      <c r="L3" s="131" t="s">
        <v>4</v>
      </c>
      <c r="M3" s="131" t="s">
        <v>149</v>
      </c>
      <c r="N3" s="75" t="s">
        <v>150</v>
      </c>
      <c r="O3" s="132" t="s">
        <v>151</v>
      </c>
      <c r="P3" s="131" t="s">
        <v>152</v>
      </c>
      <c r="Q3" s="75" t="s">
        <v>153</v>
      </c>
      <c r="R3" s="75" t="s">
        <v>154</v>
      </c>
      <c r="S3" s="75" t="s">
        <v>155</v>
      </c>
      <c r="T3" s="161" t="s">
        <v>156</v>
      </c>
      <c r="U3" s="161" t="s">
        <v>157</v>
      </c>
      <c r="V3" s="162" t="s">
        <v>158</v>
      </c>
      <c r="W3" s="163" t="s">
        <v>159</v>
      </c>
      <c r="X3" s="164" t="s">
        <v>160</v>
      </c>
      <c r="Y3" s="75" t="s">
        <v>161</v>
      </c>
      <c r="Z3" s="161" t="s">
        <v>162</v>
      </c>
      <c r="AA3" s="194" t="s">
        <v>163</v>
      </c>
      <c r="AB3" s="161" t="s">
        <v>164</v>
      </c>
      <c r="AC3" s="75" t="s">
        <v>165</v>
      </c>
      <c r="AD3" s="195" t="s">
        <v>166</v>
      </c>
      <c r="AE3" s="196" t="s">
        <v>1</v>
      </c>
      <c r="AF3" s="197" t="s">
        <v>13</v>
      </c>
      <c r="AG3" s="241" t="s">
        <v>167</v>
      </c>
      <c r="AH3" s="242" t="s">
        <v>168</v>
      </c>
      <c r="AI3" s="243" t="s">
        <v>14</v>
      </c>
      <c r="AJ3" s="244" t="s">
        <v>169</v>
      </c>
      <c r="AK3" s="245"/>
      <c r="AL3" s="237"/>
    </row>
    <row r="4" s="33" customFormat="1" customHeight="1" spans="1:39">
      <c r="A4" s="80" t="s">
        <v>31</v>
      </c>
      <c r="B4" s="81" t="s">
        <v>170</v>
      </c>
      <c r="C4" s="82">
        <v>1</v>
      </c>
      <c r="D4" s="83">
        <v>470</v>
      </c>
      <c r="E4" s="84">
        <v>1</v>
      </c>
      <c r="F4" s="85">
        <v>95</v>
      </c>
      <c r="G4" s="86"/>
      <c r="H4" s="87" t="s">
        <v>150</v>
      </c>
      <c r="I4" s="85">
        <v>150</v>
      </c>
      <c r="J4" s="85"/>
      <c r="K4" s="133" t="s">
        <v>31</v>
      </c>
      <c r="L4" s="85">
        <v>476</v>
      </c>
      <c r="M4" s="85">
        <v>6</v>
      </c>
      <c r="N4" s="134">
        <f>P4*L4*I4</f>
        <v>264180</v>
      </c>
      <c r="O4" s="135">
        <f>N4/SUM(N4:N10)</f>
        <v>0.214186477307811</v>
      </c>
      <c r="P4" s="85">
        <v>3.7</v>
      </c>
      <c r="Q4" s="83"/>
      <c r="R4" s="83"/>
      <c r="S4" s="83"/>
      <c r="T4" s="165">
        <f t="shared" ref="T4:T18" si="0">F4*O4*1000/M4/L4*9000/I4</f>
        <v>427.473011433656</v>
      </c>
      <c r="U4" s="165">
        <f t="shared" ref="U4:U18" si="1">F4*O4</f>
        <v>20.3477153442421</v>
      </c>
      <c r="V4" s="166"/>
      <c r="W4" s="167">
        <v>450</v>
      </c>
      <c r="X4" s="165">
        <f>T4-W4</f>
        <v>-22.5269885663435</v>
      </c>
      <c r="Y4" s="83">
        <f t="shared" ref="Y4:Y24" si="2">X4*I4/9000*M4*L4/1000</f>
        <v>-1.07228465575795</v>
      </c>
      <c r="Z4" s="165">
        <f>65*1000/L4*9000/I4</f>
        <v>8193.27731092437</v>
      </c>
      <c r="AA4" s="198">
        <f t="shared" ref="AA4:AA24" si="3">R4*S4*Q4*O4/L4/M4*9000/I4</f>
        <v>0</v>
      </c>
      <c r="AB4" s="199">
        <f t="shared" ref="AB4:AB18" si="4">D4/2*P4*60*24/1000</f>
        <v>1252.08</v>
      </c>
      <c r="AC4" s="200">
        <f t="shared" ref="AC4:AC10" si="5">T4/AB4/0.81/AD4</f>
        <v>0.421494200498426</v>
      </c>
      <c r="AD4" s="201">
        <v>1</v>
      </c>
      <c r="AE4" s="202">
        <f>IF(C$4=1,AB4*I4/9000/1000*L4*M4,"")</f>
        <v>59.599008</v>
      </c>
      <c r="AF4" s="203">
        <v>43472</v>
      </c>
      <c r="AG4" s="246">
        <f>AC4+AF4</f>
        <v>43472.4214942005</v>
      </c>
      <c r="AH4" s="247" t="str">
        <f ca="1">IF(NOW()-AG4&gt;=0,"跟踪"," ")</f>
        <v>跟踪</v>
      </c>
      <c r="AI4" s="248"/>
      <c r="AJ4" s="249" t="str">
        <f ca="1">IF(TODAY()-(AC4+AF4)&gt;=2,"跟踪","")</f>
        <v>跟踪</v>
      </c>
      <c r="AK4" s="250">
        <f>SUM(AE4:AE10)</f>
        <v>278.25756672</v>
      </c>
      <c r="AL4" s="251"/>
      <c r="AM4" s="33" t="s">
        <v>171</v>
      </c>
    </row>
    <row r="5" s="33" customFormat="1" customHeight="1" spans="1:39">
      <c r="A5" s="80" t="s">
        <v>31</v>
      </c>
      <c r="B5" s="88"/>
      <c r="C5" s="89">
        <v>1</v>
      </c>
      <c r="D5" s="83">
        <f>D4</f>
        <v>470</v>
      </c>
      <c r="E5" s="90">
        <f t="shared" ref="E5:E10" si="6">E4</f>
        <v>1</v>
      </c>
      <c r="F5" s="91">
        <f t="shared" ref="F5:F10" si="7">F4</f>
        <v>95</v>
      </c>
      <c r="G5" s="92"/>
      <c r="H5" s="93" t="s">
        <v>172</v>
      </c>
      <c r="I5" s="91">
        <v>150</v>
      </c>
      <c r="J5" s="91"/>
      <c r="K5" s="136"/>
      <c r="L5" s="91"/>
      <c r="M5" s="91">
        <f t="shared" ref="M5:M10" si="8">M4</f>
        <v>6</v>
      </c>
      <c r="N5" s="134">
        <f t="shared" ref="N5:N24" si="9">P5*L5*I5</f>
        <v>0</v>
      </c>
      <c r="O5" s="135">
        <f>N5/SUM(N4:N10)</f>
        <v>0</v>
      </c>
      <c r="P5" s="91"/>
      <c r="Q5" s="168"/>
      <c r="R5" s="168"/>
      <c r="S5" s="168"/>
      <c r="T5" s="165" t="e">
        <f t="shared" si="0"/>
        <v>#DIV/0!</v>
      </c>
      <c r="U5" s="165">
        <f t="shared" si="1"/>
        <v>0</v>
      </c>
      <c r="V5" s="169"/>
      <c r="W5" s="170"/>
      <c r="X5" s="165" t="e">
        <f t="shared" ref="X5:X17" si="10">T5-W5</f>
        <v>#DIV/0!</v>
      </c>
      <c r="Y5" s="168" t="e">
        <f t="shared" si="2"/>
        <v>#DIV/0!</v>
      </c>
      <c r="Z5" s="165" t="e">
        <f>65*1000/L5*9000/I5</f>
        <v>#DIV/0!</v>
      </c>
      <c r="AA5" s="204" t="e">
        <f t="shared" si="3"/>
        <v>#DIV/0!</v>
      </c>
      <c r="AB5" s="205">
        <f t="shared" si="4"/>
        <v>0</v>
      </c>
      <c r="AC5" s="206" t="e">
        <f t="shared" si="5"/>
        <v>#DIV/0!</v>
      </c>
      <c r="AD5" s="207">
        <v>1</v>
      </c>
      <c r="AE5" s="202">
        <f t="shared" ref="AE5:AE10" si="11">IF(C$4=1,AB5*I5/9000/1000*L5*M5,"")</f>
        <v>0</v>
      </c>
      <c r="AF5" s="208">
        <f t="shared" ref="AF5:AF10" si="12">AF4</f>
        <v>43472</v>
      </c>
      <c r="AG5" s="252" t="e">
        <f t="shared" ref="AG5:AG7" si="13">AC5+AF5</f>
        <v>#DIV/0!</v>
      </c>
      <c r="AH5" s="253" t="str">
        <f ca="1" t="shared" ref="AH5:AI5" si="14">AH4</f>
        <v>跟踪</v>
      </c>
      <c r="AI5" s="208">
        <f ca="1" t="shared" si="14"/>
        <v>0</v>
      </c>
      <c r="AJ5" s="254"/>
      <c r="AK5" s="250"/>
      <c r="AL5" s="251"/>
      <c r="AM5" s="33" t="s">
        <v>173</v>
      </c>
    </row>
    <row r="6" s="33" customFormat="1" customHeight="1" spans="1:39">
      <c r="A6" s="80" t="s">
        <v>31</v>
      </c>
      <c r="B6" s="88"/>
      <c r="C6" s="89">
        <v>1</v>
      </c>
      <c r="D6" s="83">
        <f t="shared" ref="D6:D10" si="15">D5</f>
        <v>470</v>
      </c>
      <c r="E6" s="90">
        <f t="shared" si="6"/>
        <v>1</v>
      </c>
      <c r="F6" s="91">
        <f t="shared" si="7"/>
        <v>95</v>
      </c>
      <c r="G6" s="92"/>
      <c r="H6" s="93" t="s">
        <v>174</v>
      </c>
      <c r="I6" s="91">
        <v>150</v>
      </c>
      <c r="J6" s="91"/>
      <c r="K6" s="136" t="s">
        <v>31</v>
      </c>
      <c r="L6" s="91">
        <v>238</v>
      </c>
      <c r="M6" s="91">
        <f t="shared" si="8"/>
        <v>6</v>
      </c>
      <c r="N6" s="134">
        <f t="shared" si="9"/>
        <v>235620</v>
      </c>
      <c r="O6" s="135">
        <f>N6/SUM(N4:N10)</f>
        <v>0.191031182463723</v>
      </c>
      <c r="P6" s="91">
        <v>6.6</v>
      </c>
      <c r="Q6" s="168"/>
      <c r="R6" s="168"/>
      <c r="S6" s="168"/>
      <c r="T6" s="171">
        <f t="shared" si="0"/>
        <v>762.519425800577</v>
      </c>
      <c r="U6" s="171">
        <f t="shared" si="1"/>
        <v>18.1479623340537</v>
      </c>
      <c r="V6" s="169"/>
      <c r="W6" s="170">
        <v>770</v>
      </c>
      <c r="X6" s="165">
        <f t="shared" si="10"/>
        <v>-7.48057419942347</v>
      </c>
      <c r="Y6" s="168">
        <f t="shared" si="2"/>
        <v>-0.178037665946279</v>
      </c>
      <c r="Z6" s="165">
        <f t="shared" ref="Z6:Z11" si="16">65*1000/L6*9000/I6</f>
        <v>16386.5546218487</v>
      </c>
      <c r="AA6" s="204">
        <f t="shared" si="3"/>
        <v>0</v>
      </c>
      <c r="AB6" s="205">
        <f t="shared" si="4"/>
        <v>2233.44</v>
      </c>
      <c r="AC6" s="206">
        <f t="shared" si="5"/>
        <v>0.421494200498426</v>
      </c>
      <c r="AD6" s="207">
        <v>1</v>
      </c>
      <c r="AE6" s="202">
        <f t="shared" si="11"/>
        <v>53.155872</v>
      </c>
      <c r="AF6" s="208">
        <f t="shared" si="12"/>
        <v>43472</v>
      </c>
      <c r="AG6" s="252">
        <f t="shared" si="13"/>
        <v>43472.4214942005</v>
      </c>
      <c r="AH6" s="253" t="str">
        <f ca="1" t="shared" ref="AH6:AI6" si="17">AH5</f>
        <v>跟踪</v>
      </c>
      <c r="AI6" s="208">
        <f ca="1" t="shared" si="17"/>
        <v>0</v>
      </c>
      <c r="AJ6" s="254"/>
      <c r="AK6" s="250"/>
      <c r="AL6" s="251"/>
      <c r="AM6" s="33" t="s">
        <v>175</v>
      </c>
    </row>
    <row r="7" s="33" customFormat="1" customHeight="1" spans="1:39">
      <c r="A7" s="80" t="s">
        <v>31</v>
      </c>
      <c r="B7" s="88"/>
      <c r="C7" s="89">
        <v>1</v>
      </c>
      <c r="D7" s="83">
        <f t="shared" si="15"/>
        <v>470</v>
      </c>
      <c r="E7" s="90">
        <f t="shared" si="6"/>
        <v>1</v>
      </c>
      <c r="F7" s="91">
        <f t="shared" si="7"/>
        <v>95</v>
      </c>
      <c r="G7" s="92"/>
      <c r="H7" s="93" t="s">
        <v>176</v>
      </c>
      <c r="I7" s="91">
        <v>150</v>
      </c>
      <c r="J7" s="91"/>
      <c r="K7" s="136" t="s">
        <v>31</v>
      </c>
      <c r="L7" s="91">
        <v>238</v>
      </c>
      <c r="M7" s="91">
        <f t="shared" si="8"/>
        <v>6</v>
      </c>
      <c r="N7" s="134">
        <f t="shared" si="9"/>
        <v>235620</v>
      </c>
      <c r="O7" s="135">
        <f>N7/SUM(N4:N10)</f>
        <v>0.191031182463723</v>
      </c>
      <c r="P7" s="91">
        <v>6.6</v>
      </c>
      <c r="Q7" s="168"/>
      <c r="R7" s="168"/>
      <c r="S7" s="168"/>
      <c r="T7" s="171">
        <f t="shared" si="0"/>
        <v>762.519425800577</v>
      </c>
      <c r="U7" s="171">
        <f t="shared" si="1"/>
        <v>18.1479623340537</v>
      </c>
      <c r="V7" s="169"/>
      <c r="W7" s="170">
        <v>770</v>
      </c>
      <c r="X7" s="165">
        <f t="shared" si="10"/>
        <v>-7.48057419942347</v>
      </c>
      <c r="Y7" s="168">
        <f t="shared" si="2"/>
        <v>-0.178037665946279</v>
      </c>
      <c r="Z7" s="165">
        <f t="shared" si="16"/>
        <v>16386.5546218487</v>
      </c>
      <c r="AA7" s="204">
        <f t="shared" si="3"/>
        <v>0</v>
      </c>
      <c r="AB7" s="205">
        <f t="shared" si="4"/>
        <v>2233.44</v>
      </c>
      <c r="AC7" s="206">
        <f t="shared" si="5"/>
        <v>0.421494200498426</v>
      </c>
      <c r="AD7" s="207">
        <v>1</v>
      </c>
      <c r="AE7" s="202">
        <f t="shared" si="11"/>
        <v>53.155872</v>
      </c>
      <c r="AF7" s="208">
        <f t="shared" si="12"/>
        <v>43472</v>
      </c>
      <c r="AG7" s="252">
        <f t="shared" si="13"/>
        <v>43472.4214942005</v>
      </c>
      <c r="AH7" s="253" t="str">
        <f ca="1" t="shared" ref="AH7:AI7" si="18">AH6</f>
        <v>跟踪</v>
      </c>
      <c r="AI7" s="208">
        <f ca="1" t="shared" si="18"/>
        <v>0</v>
      </c>
      <c r="AJ7" s="254"/>
      <c r="AK7" s="250"/>
      <c r="AL7" s="251"/>
      <c r="AM7" s="33" t="s">
        <v>177</v>
      </c>
    </row>
    <row r="8" s="33" customFormat="1" customHeight="1" spans="1:39">
      <c r="A8" s="80" t="s">
        <v>31</v>
      </c>
      <c r="B8" s="88"/>
      <c r="C8" s="89">
        <v>1</v>
      </c>
      <c r="D8" s="83">
        <f t="shared" si="15"/>
        <v>470</v>
      </c>
      <c r="E8" s="90">
        <f t="shared" si="6"/>
        <v>1</v>
      </c>
      <c r="F8" s="91">
        <f t="shared" si="7"/>
        <v>95</v>
      </c>
      <c r="G8" s="92"/>
      <c r="H8" s="93" t="s">
        <v>178</v>
      </c>
      <c r="I8" s="91">
        <v>32</v>
      </c>
      <c r="J8" s="91"/>
      <c r="K8" s="136"/>
      <c r="L8" s="91">
        <v>476</v>
      </c>
      <c r="M8" s="91">
        <f t="shared" si="8"/>
        <v>6</v>
      </c>
      <c r="N8" s="134">
        <f t="shared" si="9"/>
        <v>176691.2</v>
      </c>
      <c r="O8" s="135">
        <f>N8/SUM(N4:N10)</f>
        <v>0.143254090768756</v>
      </c>
      <c r="P8" s="91">
        <v>11.6</v>
      </c>
      <c r="Q8" s="168"/>
      <c r="R8" s="168"/>
      <c r="S8" s="168"/>
      <c r="T8" s="171">
        <f t="shared" si="0"/>
        <v>1340.18565746768</v>
      </c>
      <c r="U8" s="171">
        <f t="shared" si="1"/>
        <v>13.6091386230318</v>
      </c>
      <c r="V8" s="169"/>
      <c r="W8" s="170"/>
      <c r="X8" s="165">
        <f t="shared" si="10"/>
        <v>1340.18565746768</v>
      </c>
      <c r="Y8" s="168">
        <f t="shared" si="2"/>
        <v>13.6091386230318</v>
      </c>
      <c r="Z8" s="165">
        <f t="shared" si="16"/>
        <v>38405.987394958</v>
      </c>
      <c r="AA8" s="204">
        <f t="shared" si="3"/>
        <v>0</v>
      </c>
      <c r="AB8" s="205">
        <f t="shared" si="4"/>
        <v>3925.44</v>
      </c>
      <c r="AC8" s="206">
        <f t="shared" si="5"/>
        <v>0.421494200498426</v>
      </c>
      <c r="AD8" s="207">
        <v>1</v>
      </c>
      <c r="AE8" s="202">
        <f t="shared" si="11"/>
        <v>39.86153472</v>
      </c>
      <c r="AF8" s="208">
        <f t="shared" si="12"/>
        <v>43472</v>
      </c>
      <c r="AG8" s="252">
        <f t="shared" ref="AG8:AG10" si="19">AG7</f>
        <v>43472.4214942005</v>
      </c>
      <c r="AH8" s="253" t="str">
        <f ca="1" t="shared" ref="AH8:AI8" si="20">AH7</f>
        <v>跟踪</v>
      </c>
      <c r="AI8" s="208">
        <f ca="1" t="shared" si="20"/>
        <v>0</v>
      </c>
      <c r="AJ8" s="254"/>
      <c r="AK8" s="250"/>
      <c r="AL8" s="251"/>
      <c r="AM8" s="33" t="s">
        <v>179</v>
      </c>
    </row>
    <row r="9" s="33" customFormat="1" customHeight="1" spans="1:39">
      <c r="A9" s="80" t="s">
        <v>31</v>
      </c>
      <c r="B9" s="88"/>
      <c r="C9" s="89">
        <v>1</v>
      </c>
      <c r="D9" s="83">
        <f t="shared" si="15"/>
        <v>470</v>
      </c>
      <c r="E9" s="90">
        <f t="shared" si="6"/>
        <v>1</v>
      </c>
      <c r="F9" s="91">
        <f t="shared" si="7"/>
        <v>95</v>
      </c>
      <c r="G9" s="92"/>
      <c r="H9" s="93" t="s">
        <v>180</v>
      </c>
      <c r="I9" s="91">
        <v>150</v>
      </c>
      <c r="J9" s="91"/>
      <c r="K9" s="136"/>
      <c r="L9" s="91">
        <v>476</v>
      </c>
      <c r="M9" s="91">
        <f t="shared" si="8"/>
        <v>6</v>
      </c>
      <c r="N9" s="134">
        <f t="shared" si="9"/>
        <v>321300</v>
      </c>
      <c r="O9" s="135">
        <f>N9/SUM(N4:N10)</f>
        <v>0.260497066995986</v>
      </c>
      <c r="P9" s="91">
        <v>4.5</v>
      </c>
      <c r="Q9" s="168"/>
      <c r="R9" s="168"/>
      <c r="S9" s="168"/>
      <c r="T9" s="165">
        <f t="shared" si="0"/>
        <v>519.899608500393</v>
      </c>
      <c r="U9" s="165">
        <f t="shared" si="1"/>
        <v>24.7472213646187</v>
      </c>
      <c r="V9" s="169"/>
      <c r="W9" s="170">
        <v>550</v>
      </c>
      <c r="X9" s="165">
        <f t="shared" si="10"/>
        <v>-30.100391499607</v>
      </c>
      <c r="Y9" s="168">
        <f t="shared" si="2"/>
        <v>-1.43277863538129</v>
      </c>
      <c r="Z9" s="165">
        <f t="shared" si="16"/>
        <v>8193.27731092437</v>
      </c>
      <c r="AA9" s="204">
        <f t="shared" si="3"/>
        <v>0</v>
      </c>
      <c r="AB9" s="205">
        <f t="shared" si="4"/>
        <v>1522.8</v>
      </c>
      <c r="AC9" s="206">
        <f t="shared" si="5"/>
        <v>0.421494200498426</v>
      </c>
      <c r="AD9" s="207">
        <v>1</v>
      </c>
      <c r="AE9" s="202">
        <f t="shared" si="11"/>
        <v>72.48528</v>
      </c>
      <c r="AF9" s="208">
        <f t="shared" si="12"/>
        <v>43472</v>
      </c>
      <c r="AG9" s="252">
        <f t="shared" si="19"/>
        <v>43472.4214942005</v>
      </c>
      <c r="AH9" s="253" t="str">
        <f ca="1" t="shared" ref="AH9:AI9" si="21">AH8</f>
        <v>跟踪</v>
      </c>
      <c r="AI9" s="208">
        <f ca="1" t="shared" si="21"/>
        <v>0</v>
      </c>
      <c r="AJ9" s="254"/>
      <c r="AK9" s="250"/>
      <c r="AL9" s="251"/>
      <c r="AM9" s="33" t="s">
        <v>181</v>
      </c>
    </row>
    <row r="10" s="33" customFormat="1" customHeight="1" spans="1:39">
      <c r="A10" s="80" t="s">
        <v>31</v>
      </c>
      <c r="B10" s="88"/>
      <c r="C10" s="89">
        <v>1</v>
      </c>
      <c r="D10" s="83">
        <f t="shared" si="15"/>
        <v>470</v>
      </c>
      <c r="E10" s="90">
        <f t="shared" si="6"/>
        <v>1</v>
      </c>
      <c r="F10" s="91">
        <f t="shared" si="7"/>
        <v>95</v>
      </c>
      <c r="G10" s="92"/>
      <c r="H10" s="93" t="s">
        <v>182</v>
      </c>
      <c r="I10" s="91"/>
      <c r="J10" s="91"/>
      <c r="K10" s="136"/>
      <c r="L10" s="91"/>
      <c r="M10" s="91">
        <f t="shared" si="8"/>
        <v>6</v>
      </c>
      <c r="N10" s="134">
        <f t="shared" si="9"/>
        <v>0</v>
      </c>
      <c r="O10" s="135">
        <f>N10/SUM(N4:N10)</f>
        <v>0</v>
      </c>
      <c r="P10" s="91"/>
      <c r="Q10" s="168"/>
      <c r="R10" s="168"/>
      <c r="S10" s="168"/>
      <c r="T10" s="165" t="e">
        <f t="shared" si="0"/>
        <v>#DIV/0!</v>
      </c>
      <c r="U10" s="165">
        <f t="shared" si="1"/>
        <v>0</v>
      </c>
      <c r="V10" s="169"/>
      <c r="W10" s="170"/>
      <c r="X10" s="165" t="e">
        <f t="shared" si="10"/>
        <v>#DIV/0!</v>
      </c>
      <c r="Y10" s="168" t="e">
        <f t="shared" si="2"/>
        <v>#DIV/0!</v>
      </c>
      <c r="Z10" s="165" t="e">
        <f t="shared" si="16"/>
        <v>#DIV/0!</v>
      </c>
      <c r="AA10" s="204" t="e">
        <f t="shared" si="3"/>
        <v>#DIV/0!</v>
      </c>
      <c r="AB10" s="205">
        <f t="shared" si="4"/>
        <v>0</v>
      </c>
      <c r="AC10" s="206" t="e">
        <f t="shared" si="5"/>
        <v>#DIV/0!</v>
      </c>
      <c r="AD10" s="207">
        <v>1</v>
      </c>
      <c r="AE10" s="202">
        <f t="shared" si="11"/>
        <v>0</v>
      </c>
      <c r="AF10" s="208">
        <f t="shared" si="12"/>
        <v>43472</v>
      </c>
      <c r="AG10" s="252">
        <f t="shared" si="19"/>
        <v>43472.4214942005</v>
      </c>
      <c r="AH10" s="253" t="str">
        <f ca="1" t="shared" ref="AH10:AI10" si="22">AH9</f>
        <v>跟踪</v>
      </c>
      <c r="AI10" s="208">
        <f ca="1" t="shared" si="22"/>
        <v>0</v>
      </c>
      <c r="AJ10" s="254"/>
      <c r="AK10" s="250"/>
      <c r="AL10" s="251"/>
      <c r="AM10" s="33" t="s">
        <v>183</v>
      </c>
    </row>
    <row r="11" s="34" customFormat="1" customHeight="1" spans="1:37">
      <c r="A11" s="94">
        <v>186</v>
      </c>
      <c r="B11" s="95">
        <v>186</v>
      </c>
      <c r="C11" s="96">
        <v>1</v>
      </c>
      <c r="D11" s="97">
        <v>400</v>
      </c>
      <c r="E11" s="98" t="s">
        <v>184</v>
      </c>
      <c r="F11" s="99">
        <v>1</v>
      </c>
      <c r="G11" s="100">
        <f>[1]Sheet1!$E$168*1000</f>
        <v>4500</v>
      </c>
      <c r="H11" s="101" t="s">
        <v>150</v>
      </c>
      <c r="I11" s="99">
        <v>100</v>
      </c>
      <c r="J11" s="137" t="s">
        <v>171</v>
      </c>
      <c r="K11" s="138" t="s">
        <v>62</v>
      </c>
      <c r="L11" s="139">
        <v>476</v>
      </c>
      <c r="M11" s="139">
        <v>6</v>
      </c>
      <c r="N11" s="140">
        <f t="shared" si="9"/>
        <v>252280</v>
      </c>
      <c r="O11" s="141">
        <f>N11/SUM($N$11:$N$17)</f>
        <v>0.28328611898017</v>
      </c>
      <c r="P11" s="139">
        <v>5.3</v>
      </c>
      <c r="Q11" s="97"/>
      <c r="R11" s="97"/>
      <c r="S11" s="97"/>
      <c r="T11" s="172">
        <f t="shared" si="0"/>
        <v>8.92708358130788</v>
      </c>
      <c r="U11" s="172">
        <f t="shared" si="1"/>
        <v>0.28328611898017</v>
      </c>
      <c r="V11" s="173"/>
      <c r="W11" s="174"/>
      <c r="X11" s="172">
        <f t="shared" si="10"/>
        <v>8.92708358130788</v>
      </c>
      <c r="Y11" s="97">
        <f t="shared" si="2"/>
        <v>0.28328611898017</v>
      </c>
      <c r="Z11" s="172">
        <f t="shared" si="16"/>
        <v>12289.9159663866</v>
      </c>
      <c r="AA11" s="209">
        <f t="shared" si="3"/>
        <v>0</v>
      </c>
      <c r="AB11" s="210">
        <f t="shared" si="4"/>
        <v>1526.4</v>
      </c>
      <c r="AC11" s="211">
        <f t="shared" ref="AC11:AC17" si="23">T11/AB11/0.5/AD11</f>
        <v>0.0116969124493028</v>
      </c>
      <c r="AD11" s="212">
        <v>1</v>
      </c>
      <c r="AE11" s="213">
        <f t="shared" ref="AE11:AE17" si="24">IF(LEN(C11)&gt;0,AB11*I11/9000/1000*L11*M11,"")</f>
        <v>48.43776</v>
      </c>
      <c r="AF11" s="214">
        <v>44158</v>
      </c>
      <c r="AG11" s="255">
        <f>AC11+AF11</f>
        <v>44158.0116969125</v>
      </c>
      <c r="AH11" s="256" t="str">
        <f ca="1">IF(NOW()-AF11-AC11&gt;=-2,"跟踪"," ")</f>
        <v>跟踪</v>
      </c>
      <c r="AI11" s="257">
        <v>44169</v>
      </c>
      <c r="AJ11" s="258" t="str">
        <f>IF((AC11+2+AF11)-AI11&lt;=0,"跟踪","")</f>
        <v>跟踪</v>
      </c>
      <c r="AK11" s="259">
        <f>SUM(AE11:AE17)</f>
        <v>170.9852928</v>
      </c>
    </row>
    <row r="12" s="34" customFormat="1" customHeight="1" spans="1:37">
      <c r="A12" s="94">
        <v>186</v>
      </c>
      <c r="B12" s="95"/>
      <c r="C12" s="96">
        <v>1</v>
      </c>
      <c r="D12" s="97">
        <f t="shared" ref="D12:D17" si="25">D11</f>
        <v>400</v>
      </c>
      <c r="E12" s="98" t="str">
        <f t="shared" ref="E12:E17" si="26">E11</f>
        <v>AY-LN49-08W</v>
      </c>
      <c r="F12" s="99">
        <f t="shared" ref="F12:F17" si="27">F11</f>
        <v>1</v>
      </c>
      <c r="G12" s="100"/>
      <c r="H12" s="101" t="s">
        <v>172</v>
      </c>
      <c r="I12" s="99">
        <v>100</v>
      </c>
      <c r="J12" s="137" t="s">
        <v>171</v>
      </c>
      <c r="K12" s="138" t="s">
        <v>62</v>
      </c>
      <c r="L12" s="139">
        <v>476</v>
      </c>
      <c r="M12" s="139">
        <f t="shared" ref="M12:M17" si="28">M11</f>
        <v>6</v>
      </c>
      <c r="N12" s="140">
        <f t="shared" si="9"/>
        <v>195160</v>
      </c>
      <c r="O12" s="141">
        <f>N12/SUM($N$11:$N$17)</f>
        <v>0.219145865626169</v>
      </c>
      <c r="P12" s="139">
        <v>4.1</v>
      </c>
      <c r="R12" s="97"/>
      <c r="S12" s="97"/>
      <c r="T12" s="172">
        <f t="shared" si="0"/>
        <v>6.90585711006836</v>
      </c>
      <c r="U12" s="172">
        <f t="shared" si="1"/>
        <v>0.219145865626169</v>
      </c>
      <c r="V12" s="173"/>
      <c r="W12" s="174"/>
      <c r="X12" s="172">
        <f t="shared" si="10"/>
        <v>6.90585711006836</v>
      </c>
      <c r="Y12" s="97">
        <f t="shared" si="2"/>
        <v>0.219145865626169</v>
      </c>
      <c r="Z12" s="172">
        <f t="shared" ref="Z12:Z17" si="29">65*1000/L12*9000/I12</f>
        <v>12289.9159663866</v>
      </c>
      <c r="AA12" s="209">
        <f t="shared" si="3"/>
        <v>0</v>
      </c>
      <c r="AB12" s="210">
        <f t="shared" si="4"/>
        <v>1180.8</v>
      </c>
      <c r="AC12" s="211">
        <f t="shared" si="23"/>
        <v>0.0116969124493028</v>
      </c>
      <c r="AD12" s="212">
        <v>1</v>
      </c>
      <c r="AE12" s="213">
        <f t="shared" si="24"/>
        <v>37.47072</v>
      </c>
      <c r="AF12" s="214">
        <f t="shared" ref="AF12:AI12" si="30">AF11</f>
        <v>44158</v>
      </c>
      <c r="AG12" s="260">
        <f t="shared" si="30"/>
        <v>44158.0116969125</v>
      </c>
      <c r="AH12" s="260" t="str">
        <f ca="1" t="shared" si="30"/>
        <v>跟踪</v>
      </c>
      <c r="AI12" s="214">
        <f t="shared" si="30"/>
        <v>44169</v>
      </c>
      <c r="AJ12" s="261"/>
      <c r="AK12" s="259"/>
    </row>
    <row r="13" s="34" customFormat="1" customHeight="1" spans="1:37">
      <c r="A13" s="94">
        <v>186</v>
      </c>
      <c r="B13" s="95"/>
      <c r="C13" s="96">
        <v>1</v>
      </c>
      <c r="D13" s="97">
        <f t="shared" si="25"/>
        <v>400</v>
      </c>
      <c r="E13" s="98" t="str">
        <f t="shared" si="26"/>
        <v>AY-LN49-08W</v>
      </c>
      <c r="F13" s="99">
        <f t="shared" si="27"/>
        <v>1</v>
      </c>
      <c r="G13" s="102" t="s">
        <v>185</v>
      </c>
      <c r="H13" s="101" t="s">
        <v>174</v>
      </c>
      <c r="I13" s="99">
        <v>157</v>
      </c>
      <c r="J13" s="137" t="s">
        <v>186</v>
      </c>
      <c r="K13" s="138" t="s">
        <v>55</v>
      </c>
      <c r="L13" s="139">
        <v>238</v>
      </c>
      <c r="M13" s="139">
        <f t="shared" si="28"/>
        <v>6</v>
      </c>
      <c r="N13" s="140">
        <f t="shared" si="9"/>
        <v>138254.2</v>
      </c>
      <c r="O13" s="141">
        <f t="shared" ref="O13:O17" si="31">N13/SUM($N$11:$N$17)</f>
        <v>0.155246138222246</v>
      </c>
      <c r="P13" s="139">
        <v>3.7</v>
      </c>
      <c r="Q13" s="97"/>
      <c r="R13" s="97"/>
      <c r="S13" s="97"/>
      <c r="T13" s="172">
        <f t="shared" si="0"/>
        <v>6.23211495298852</v>
      </c>
      <c r="U13" s="172">
        <f t="shared" si="1"/>
        <v>0.155246138222246</v>
      </c>
      <c r="V13" s="173"/>
      <c r="W13" s="174"/>
      <c r="X13" s="172">
        <f t="shared" si="10"/>
        <v>6.23211495298852</v>
      </c>
      <c r="Y13" s="97">
        <f t="shared" si="2"/>
        <v>0.155246138222246</v>
      </c>
      <c r="Z13" s="172">
        <f t="shared" si="29"/>
        <v>15655.9439062249</v>
      </c>
      <c r="AA13" s="209">
        <f t="shared" si="3"/>
        <v>0</v>
      </c>
      <c r="AB13" s="210">
        <f t="shared" si="4"/>
        <v>1065.6</v>
      </c>
      <c r="AC13" s="211">
        <f t="shared" si="23"/>
        <v>0.0116969124493028</v>
      </c>
      <c r="AD13" s="212">
        <v>1</v>
      </c>
      <c r="AE13" s="213">
        <f t="shared" si="24"/>
        <v>26.5448064</v>
      </c>
      <c r="AF13" s="214">
        <f t="shared" ref="AF13:AI13" si="32">AF12</f>
        <v>44158</v>
      </c>
      <c r="AG13" s="260">
        <f t="shared" si="32"/>
        <v>44158.0116969125</v>
      </c>
      <c r="AH13" s="260" t="str">
        <f ca="1" t="shared" si="32"/>
        <v>跟踪</v>
      </c>
      <c r="AI13" s="214">
        <f t="shared" si="32"/>
        <v>44169</v>
      </c>
      <c r="AJ13" s="261"/>
      <c r="AK13" s="259"/>
    </row>
    <row r="14" s="34" customFormat="1" customHeight="1" spans="1:37">
      <c r="A14" s="94">
        <v>186</v>
      </c>
      <c r="B14" s="95"/>
      <c r="C14" s="96">
        <v>1</v>
      </c>
      <c r="D14" s="97">
        <f t="shared" si="25"/>
        <v>400</v>
      </c>
      <c r="E14" s="98" t="str">
        <f t="shared" si="26"/>
        <v>AY-LN49-08W</v>
      </c>
      <c r="F14" s="99">
        <f t="shared" si="27"/>
        <v>1</v>
      </c>
      <c r="G14" s="102"/>
      <c r="H14" s="101" t="s">
        <v>176</v>
      </c>
      <c r="I14" s="99">
        <v>157</v>
      </c>
      <c r="J14" s="137" t="s">
        <v>173</v>
      </c>
      <c r="K14" s="138" t="s">
        <v>55</v>
      </c>
      <c r="L14" s="139">
        <v>238</v>
      </c>
      <c r="M14" s="139">
        <f t="shared" si="28"/>
        <v>6</v>
      </c>
      <c r="N14" s="140">
        <f t="shared" si="9"/>
        <v>138254.2</v>
      </c>
      <c r="O14" s="141">
        <f t="shared" si="31"/>
        <v>0.155246138222246</v>
      </c>
      <c r="P14" s="139">
        <v>3.7</v>
      </c>
      <c r="Q14" s="97"/>
      <c r="R14" s="97"/>
      <c r="S14" s="97"/>
      <c r="T14" s="172">
        <f t="shared" si="0"/>
        <v>6.23211495298852</v>
      </c>
      <c r="U14" s="172">
        <f t="shared" si="1"/>
        <v>0.155246138222246</v>
      </c>
      <c r="V14" s="173"/>
      <c r="W14" s="174"/>
      <c r="X14" s="172">
        <f t="shared" si="10"/>
        <v>6.23211495298852</v>
      </c>
      <c r="Y14" s="97">
        <f t="shared" si="2"/>
        <v>0.155246138222246</v>
      </c>
      <c r="Z14" s="172">
        <f t="shared" si="29"/>
        <v>15655.9439062249</v>
      </c>
      <c r="AA14" s="209">
        <f t="shared" si="3"/>
        <v>0</v>
      </c>
      <c r="AB14" s="210">
        <f t="shared" si="4"/>
        <v>1065.6</v>
      </c>
      <c r="AC14" s="211">
        <f t="shared" si="23"/>
        <v>0.0116969124493028</v>
      </c>
      <c r="AD14" s="212">
        <v>1</v>
      </c>
      <c r="AE14" s="213">
        <f t="shared" si="24"/>
        <v>26.5448064</v>
      </c>
      <c r="AF14" s="214">
        <f t="shared" ref="AF14:AI14" si="33">AF13</f>
        <v>44158</v>
      </c>
      <c r="AG14" s="260">
        <f t="shared" si="33"/>
        <v>44158.0116969125</v>
      </c>
      <c r="AH14" s="260" t="str">
        <f ca="1" t="shared" si="33"/>
        <v>跟踪</v>
      </c>
      <c r="AI14" s="214">
        <f t="shared" si="33"/>
        <v>44169</v>
      </c>
      <c r="AJ14" s="261"/>
      <c r="AK14" s="259"/>
    </row>
    <row r="15" s="34" customFormat="1" customHeight="1" spans="1:37">
      <c r="A15" s="94">
        <v>186</v>
      </c>
      <c r="B15" s="95"/>
      <c r="C15" s="96">
        <v>1</v>
      </c>
      <c r="D15" s="97">
        <f t="shared" si="25"/>
        <v>400</v>
      </c>
      <c r="E15" s="98" t="str">
        <f t="shared" si="26"/>
        <v>AY-LN49-08W</v>
      </c>
      <c r="F15" s="99">
        <f t="shared" si="27"/>
        <v>1</v>
      </c>
      <c r="G15" s="100">
        <f>[1]Sheet1!$D$168*1000</f>
        <v>4500</v>
      </c>
      <c r="H15" s="101" t="s">
        <v>178</v>
      </c>
      <c r="I15" s="99">
        <v>100</v>
      </c>
      <c r="J15" s="137" t="s">
        <v>173</v>
      </c>
      <c r="K15" s="138" t="s">
        <v>62</v>
      </c>
      <c r="L15" s="139">
        <v>476</v>
      </c>
      <c r="M15" s="139">
        <f t="shared" si="28"/>
        <v>6</v>
      </c>
      <c r="N15" s="140">
        <f t="shared" si="9"/>
        <v>166600</v>
      </c>
      <c r="O15" s="141">
        <f t="shared" si="31"/>
        <v>0.187075738949169</v>
      </c>
      <c r="P15" s="139">
        <v>3.5</v>
      </c>
      <c r="Q15" s="97"/>
      <c r="R15" s="97"/>
      <c r="S15" s="97"/>
      <c r="T15" s="172">
        <f t="shared" si="0"/>
        <v>5.8952438744486</v>
      </c>
      <c r="U15" s="172">
        <f t="shared" si="1"/>
        <v>0.187075738949169</v>
      </c>
      <c r="V15" s="173"/>
      <c r="W15" s="174"/>
      <c r="X15" s="172">
        <f t="shared" si="10"/>
        <v>5.8952438744486</v>
      </c>
      <c r="Y15" s="97">
        <f t="shared" si="2"/>
        <v>0.187075738949169</v>
      </c>
      <c r="Z15" s="172">
        <f t="shared" si="29"/>
        <v>12289.9159663866</v>
      </c>
      <c r="AA15" s="209">
        <f t="shared" si="3"/>
        <v>0</v>
      </c>
      <c r="AB15" s="210">
        <f t="shared" si="4"/>
        <v>1008</v>
      </c>
      <c r="AC15" s="211">
        <f t="shared" si="23"/>
        <v>0.0116969124493028</v>
      </c>
      <c r="AD15" s="212">
        <v>1</v>
      </c>
      <c r="AE15" s="213">
        <f t="shared" si="24"/>
        <v>31.9872</v>
      </c>
      <c r="AF15" s="214">
        <f t="shared" ref="AF15:AI15" si="34">AF14</f>
        <v>44158</v>
      </c>
      <c r="AG15" s="260">
        <f t="shared" si="34"/>
        <v>44158.0116969125</v>
      </c>
      <c r="AH15" s="260" t="str">
        <f ca="1" t="shared" si="34"/>
        <v>跟踪</v>
      </c>
      <c r="AI15" s="214">
        <f t="shared" si="34"/>
        <v>44169</v>
      </c>
      <c r="AJ15" s="261"/>
      <c r="AK15" s="259"/>
    </row>
    <row r="16" s="34" customFormat="1" customHeight="1" spans="1:37">
      <c r="A16" s="94">
        <v>186</v>
      </c>
      <c r="B16" s="95"/>
      <c r="C16" s="96">
        <v>1</v>
      </c>
      <c r="D16" s="97">
        <f t="shared" si="25"/>
        <v>400</v>
      </c>
      <c r="E16" s="98" t="str">
        <f t="shared" si="26"/>
        <v>AY-LN49-08W</v>
      </c>
      <c r="F16" s="99">
        <f t="shared" si="27"/>
        <v>1</v>
      </c>
      <c r="G16" s="100"/>
      <c r="H16" s="101" t="s">
        <v>180</v>
      </c>
      <c r="I16" s="99"/>
      <c r="J16" s="137"/>
      <c r="K16" s="138"/>
      <c r="L16" s="139"/>
      <c r="M16" s="139">
        <f t="shared" si="28"/>
        <v>6</v>
      </c>
      <c r="N16" s="140">
        <f t="shared" si="9"/>
        <v>0</v>
      </c>
      <c r="O16" s="141">
        <f t="shared" si="31"/>
        <v>0</v>
      </c>
      <c r="P16" s="139"/>
      <c r="Q16" s="97"/>
      <c r="R16" s="97"/>
      <c r="S16" s="97"/>
      <c r="T16" s="172" t="e">
        <f t="shared" si="0"/>
        <v>#DIV/0!</v>
      </c>
      <c r="U16" s="172">
        <f t="shared" si="1"/>
        <v>0</v>
      </c>
      <c r="V16" s="173"/>
      <c r="W16" s="174"/>
      <c r="X16" s="172" t="e">
        <f t="shared" si="10"/>
        <v>#DIV/0!</v>
      </c>
      <c r="Y16" s="97" t="e">
        <f t="shared" si="2"/>
        <v>#DIV/0!</v>
      </c>
      <c r="Z16" s="172" t="e">
        <f t="shared" si="29"/>
        <v>#DIV/0!</v>
      </c>
      <c r="AA16" s="209" t="e">
        <f t="shared" si="3"/>
        <v>#DIV/0!</v>
      </c>
      <c r="AB16" s="210">
        <f t="shared" si="4"/>
        <v>0</v>
      </c>
      <c r="AC16" s="211" t="e">
        <f t="shared" si="23"/>
        <v>#DIV/0!</v>
      </c>
      <c r="AD16" s="212">
        <v>1</v>
      </c>
      <c r="AE16" s="213">
        <f t="shared" si="24"/>
        <v>0</v>
      </c>
      <c r="AF16" s="214">
        <f t="shared" ref="AF16:AI16" si="35">AF15</f>
        <v>44158</v>
      </c>
      <c r="AG16" s="260">
        <f t="shared" si="35"/>
        <v>44158.0116969125</v>
      </c>
      <c r="AH16" s="260" t="str">
        <f ca="1" t="shared" si="35"/>
        <v>跟踪</v>
      </c>
      <c r="AI16" s="214">
        <f t="shared" si="35"/>
        <v>44169</v>
      </c>
      <c r="AJ16" s="261"/>
      <c r="AK16" s="259"/>
    </row>
    <row r="17" s="34" customFormat="1" customHeight="1" spans="1:37">
      <c r="A17" s="94">
        <v>186</v>
      </c>
      <c r="B17" s="95"/>
      <c r="C17" s="96">
        <v>1</v>
      </c>
      <c r="D17" s="97">
        <f t="shared" si="25"/>
        <v>400</v>
      </c>
      <c r="E17" s="98" t="str">
        <f t="shared" si="26"/>
        <v>AY-LN49-08W</v>
      </c>
      <c r="F17" s="99">
        <f t="shared" si="27"/>
        <v>1</v>
      </c>
      <c r="G17" s="100">
        <f>[2]Sheet1!$I$168</f>
        <v>400.7</v>
      </c>
      <c r="H17" s="101" t="s">
        <v>182</v>
      </c>
      <c r="I17" s="99"/>
      <c r="J17" s="137"/>
      <c r="K17" s="138"/>
      <c r="L17" s="139"/>
      <c r="M17" s="139">
        <f t="shared" si="28"/>
        <v>6</v>
      </c>
      <c r="N17" s="140">
        <f t="shared" si="9"/>
        <v>0</v>
      </c>
      <c r="O17" s="141">
        <f t="shared" si="31"/>
        <v>0</v>
      </c>
      <c r="P17" s="139"/>
      <c r="Q17" s="97"/>
      <c r="R17" s="97"/>
      <c r="S17" s="97"/>
      <c r="T17" s="172" t="e">
        <f t="shared" si="0"/>
        <v>#DIV/0!</v>
      </c>
      <c r="U17" s="172">
        <f t="shared" si="1"/>
        <v>0</v>
      </c>
      <c r="V17" s="173"/>
      <c r="W17" s="174"/>
      <c r="X17" s="172" t="e">
        <f t="shared" si="10"/>
        <v>#DIV/0!</v>
      </c>
      <c r="Y17" s="97" t="e">
        <f t="shared" si="2"/>
        <v>#DIV/0!</v>
      </c>
      <c r="Z17" s="172" t="e">
        <f t="shared" si="29"/>
        <v>#DIV/0!</v>
      </c>
      <c r="AA17" s="209" t="e">
        <f t="shared" si="3"/>
        <v>#DIV/0!</v>
      </c>
      <c r="AB17" s="210">
        <f t="shared" si="4"/>
        <v>0</v>
      </c>
      <c r="AC17" s="211" t="e">
        <f t="shared" si="23"/>
        <v>#DIV/0!</v>
      </c>
      <c r="AD17" s="212">
        <v>1</v>
      </c>
      <c r="AE17" s="213">
        <f t="shared" si="24"/>
        <v>0</v>
      </c>
      <c r="AF17" s="214">
        <f t="shared" ref="AF17:AI17" si="36">AF16</f>
        <v>44158</v>
      </c>
      <c r="AG17" s="260">
        <f t="shared" si="36"/>
        <v>44158.0116969125</v>
      </c>
      <c r="AH17" s="260" t="str">
        <f ca="1" t="shared" si="36"/>
        <v>跟踪</v>
      </c>
      <c r="AI17" s="214">
        <f t="shared" si="36"/>
        <v>44169</v>
      </c>
      <c r="AJ17" s="262">
        <f>SUM(AE11:AE17)</f>
        <v>170.9852928</v>
      </c>
      <c r="AK17" s="259"/>
    </row>
    <row r="18" s="35" customFormat="1" customHeight="1" spans="1:37">
      <c r="A18" s="80">
        <v>196</v>
      </c>
      <c r="B18" s="103">
        <v>196</v>
      </c>
      <c r="C18" s="104">
        <v>1</v>
      </c>
      <c r="D18" s="105">
        <v>400</v>
      </c>
      <c r="E18" s="106" t="s">
        <v>22</v>
      </c>
      <c r="F18" s="107">
        <v>1</v>
      </c>
      <c r="G18" s="108" t="e">
        <f>[1]Sheet1!$E$178*1000</f>
        <v>#VALUE!</v>
      </c>
      <c r="H18" s="5" t="s">
        <v>150</v>
      </c>
      <c r="I18" s="107">
        <v>100</v>
      </c>
      <c r="J18" s="142" t="s">
        <v>171</v>
      </c>
      <c r="K18" s="143" t="s">
        <v>62</v>
      </c>
      <c r="L18" s="144">
        <v>476</v>
      </c>
      <c r="M18" s="144">
        <v>6</v>
      </c>
      <c r="N18" s="134">
        <f t="shared" si="9"/>
        <v>252280</v>
      </c>
      <c r="O18" s="145">
        <f t="shared" ref="O18:O24" si="37">N18/SUM($N$18:$N$24)</f>
        <v>0.277356219582396</v>
      </c>
      <c r="P18" s="144">
        <v>5.3</v>
      </c>
      <c r="Q18" s="105"/>
      <c r="R18" s="105"/>
      <c r="S18" s="105"/>
      <c r="T18" s="175">
        <f t="shared" si="0"/>
        <v>8.74021700364692</v>
      </c>
      <c r="U18" s="175">
        <f t="shared" si="1"/>
        <v>0.277356219582396</v>
      </c>
      <c r="V18" s="176"/>
      <c r="W18" s="177"/>
      <c r="X18" s="178">
        <f t="shared" ref="X18:X24" si="38">T18-W18</f>
        <v>8.74021700364692</v>
      </c>
      <c r="Y18" s="105">
        <f t="shared" si="2"/>
        <v>0.277356219582396</v>
      </c>
      <c r="Z18" s="175">
        <f t="shared" ref="Z18:Z25" si="39">65*1000/L18*9000/I18</f>
        <v>12289.9159663866</v>
      </c>
      <c r="AA18" s="215">
        <f t="shared" si="3"/>
        <v>0</v>
      </c>
      <c r="AB18" s="216">
        <f t="shared" si="4"/>
        <v>1526.4</v>
      </c>
      <c r="AC18" s="217">
        <f t="shared" ref="AC18:AC24" si="40">T18/AB18/0.5/AD18</f>
        <v>0.0114520663045688</v>
      </c>
      <c r="AD18" s="218">
        <v>1</v>
      </c>
      <c r="AE18" s="219">
        <f t="shared" ref="AE18:AE24" si="41">IF(LEN(C18)&gt;0,AB18*I18/9000/1000*L18*M18,"")</f>
        <v>48.43776</v>
      </c>
      <c r="AF18" s="220">
        <v>44118</v>
      </c>
      <c r="AG18" s="263">
        <f>AC18+AF18</f>
        <v>44118.0114520663</v>
      </c>
      <c r="AH18" s="264" t="str">
        <f ca="1">IF(NOW()-AF18-AC18&gt;=-2,"跟踪"," ")</f>
        <v>跟踪</v>
      </c>
      <c r="AI18" s="265">
        <v>44138</v>
      </c>
      <c r="AJ18" s="249" t="str">
        <f>IF((AC18+2+AF18)-AI18&lt;=0,"跟踪","")</f>
        <v>跟踪</v>
      </c>
      <c r="AK18" s="250" t="e">
        <f>USM(AE18:AE24)</f>
        <v>#NAME?</v>
      </c>
    </row>
    <row r="19" s="35" customFormat="1" customHeight="1" spans="1:37">
      <c r="A19" s="80">
        <v>196</v>
      </c>
      <c r="B19" s="103"/>
      <c r="C19" s="104">
        <v>1</v>
      </c>
      <c r="D19" s="105">
        <f t="shared" ref="D19:D24" si="42">D18</f>
        <v>400</v>
      </c>
      <c r="E19" s="106" t="str">
        <f t="shared" ref="E19:E24" si="43">E18</f>
        <v>AY-LN49-09M</v>
      </c>
      <c r="F19" s="107">
        <f>F18</f>
        <v>1</v>
      </c>
      <c r="G19" s="109"/>
      <c r="H19" s="5" t="s">
        <v>172</v>
      </c>
      <c r="I19" s="107">
        <v>100</v>
      </c>
      <c r="J19" s="142" t="s">
        <v>171</v>
      </c>
      <c r="K19" s="143" t="s">
        <v>62</v>
      </c>
      <c r="L19" s="144">
        <v>476</v>
      </c>
      <c r="M19" s="144">
        <f t="shared" ref="M19:M24" si="44">M18</f>
        <v>6</v>
      </c>
      <c r="N19" s="134">
        <f t="shared" si="9"/>
        <v>195160</v>
      </c>
      <c r="O19" s="145">
        <f t="shared" si="37"/>
        <v>0.214558584959967</v>
      </c>
      <c r="P19" s="144">
        <v>4.1</v>
      </c>
      <c r="Q19" s="105"/>
      <c r="R19" s="105"/>
      <c r="S19" s="105"/>
      <c r="T19" s="175">
        <f t="shared" ref="T19:T24" si="45">F19*O19*1000/M19/L19*9000/I19</f>
        <v>6.76129994621743</v>
      </c>
      <c r="U19" s="175">
        <f t="shared" ref="U19:U24" si="46">F19*O19</f>
        <v>0.214558584959967</v>
      </c>
      <c r="V19" s="176"/>
      <c r="W19" s="177"/>
      <c r="X19" s="178">
        <f t="shared" si="38"/>
        <v>6.76129994621743</v>
      </c>
      <c r="Y19" s="105">
        <f t="shared" si="2"/>
        <v>0.214558584959967</v>
      </c>
      <c r="Z19" s="175">
        <f t="shared" si="39"/>
        <v>12289.9159663866</v>
      </c>
      <c r="AA19" s="215">
        <f t="shared" si="3"/>
        <v>0</v>
      </c>
      <c r="AB19" s="216">
        <f t="shared" ref="AB19:AB24" si="47">D19/2*P19*60*24/1000</f>
        <v>1180.8</v>
      </c>
      <c r="AC19" s="217">
        <f t="shared" si="40"/>
        <v>0.0114520663045688</v>
      </c>
      <c r="AD19" s="218">
        <v>1</v>
      </c>
      <c r="AE19" s="219">
        <f t="shared" si="41"/>
        <v>37.47072</v>
      </c>
      <c r="AF19" s="220">
        <f t="shared" ref="AF19:AI19" si="48">AF18</f>
        <v>44118</v>
      </c>
      <c r="AG19" s="266">
        <f t="shared" si="48"/>
        <v>44118.0114520663</v>
      </c>
      <c r="AH19" s="266" t="str">
        <f ca="1" t="shared" si="48"/>
        <v>跟踪</v>
      </c>
      <c r="AI19" s="220">
        <f t="shared" si="48"/>
        <v>44138</v>
      </c>
      <c r="AJ19" s="254"/>
      <c r="AK19" s="250"/>
    </row>
    <row r="20" s="35" customFormat="1" customHeight="1" spans="1:37">
      <c r="A20" s="80">
        <v>196</v>
      </c>
      <c r="B20" s="103"/>
      <c r="C20" s="104">
        <v>1</v>
      </c>
      <c r="D20" s="105">
        <f t="shared" si="42"/>
        <v>400</v>
      </c>
      <c r="E20" s="106" t="str">
        <f t="shared" si="43"/>
        <v>AY-LN49-09M</v>
      </c>
      <c r="F20" s="107">
        <f t="shared" ref="F20:F24" si="49">F19</f>
        <v>1</v>
      </c>
      <c r="G20" s="110" t="s">
        <v>185</v>
      </c>
      <c r="H20" s="5" t="s">
        <v>174</v>
      </c>
      <c r="I20" s="107">
        <v>157</v>
      </c>
      <c r="J20" s="142" t="s">
        <v>186</v>
      </c>
      <c r="K20" s="143" t="s">
        <v>55</v>
      </c>
      <c r="L20" s="144">
        <v>238</v>
      </c>
      <c r="M20" s="144">
        <f t="shared" si="44"/>
        <v>6</v>
      </c>
      <c r="N20" s="134">
        <f t="shared" si="9"/>
        <v>138254.2</v>
      </c>
      <c r="O20" s="145">
        <f t="shared" si="37"/>
        <v>0.151996441467371</v>
      </c>
      <c r="P20" s="144">
        <v>3.7</v>
      </c>
      <c r="Q20" s="105"/>
      <c r="R20" s="105"/>
      <c r="S20" s="105"/>
      <c r="T20" s="175">
        <f t="shared" si="45"/>
        <v>6.10166092707427</v>
      </c>
      <c r="U20" s="175">
        <f t="shared" si="46"/>
        <v>0.151996441467371</v>
      </c>
      <c r="V20" s="176"/>
      <c r="W20" s="177"/>
      <c r="X20" s="178">
        <f t="shared" si="38"/>
        <v>6.10166092707427</v>
      </c>
      <c r="Y20" s="105">
        <f t="shared" si="2"/>
        <v>0.151996441467371</v>
      </c>
      <c r="Z20" s="175">
        <f t="shared" si="39"/>
        <v>15655.9439062249</v>
      </c>
      <c r="AA20" s="215">
        <f t="shared" si="3"/>
        <v>0</v>
      </c>
      <c r="AB20" s="216">
        <f t="shared" si="47"/>
        <v>1065.6</v>
      </c>
      <c r="AC20" s="217">
        <f t="shared" si="40"/>
        <v>0.0114520663045688</v>
      </c>
      <c r="AD20" s="218">
        <v>1</v>
      </c>
      <c r="AE20" s="219">
        <f t="shared" si="41"/>
        <v>26.5448064</v>
      </c>
      <c r="AF20" s="220">
        <f t="shared" ref="AF20:AI20" si="50">AF19</f>
        <v>44118</v>
      </c>
      <c r="AG20" s="266">
        <f t="shared" si="50"/>
        <v>44118.0114520663</v>
      </c>
      <c r="AH20" s="266" t="str">
        <f ca="1" t="shared" si="50"/>
        <v>跟踪</v>
      </c>
      <c r="AI20" s="220">
        <f t="shared" si="50"/>
        <v>44138</v>
      </c>
      <c r="AJ20" s="254"/>
      <c r="AK20" s="250"/>
    </row>
    <row r="21" s="35" customFormat="1" customHeight="1" spans="1:37">
      <c r="A21" s="80">
        <v>196</v>
      </c>
      <c r="B21" s="103"/>
      <c r="C21" s="104">
        <v>1</v>
      </c>
      <c r="D21" s="105">
        <f t="shared" si="42"/>
        <v>400</v>
      </c>
      <c r="E21" s="106" t="str">
        <f t="shared" si="43"/>
        <v>AY-LN49-09M</v>
      </c>
      <c r="F21" s="107">
        <f t="shared" si="49"/>
        <v>1</v>
      </c>
      <c r="G21" s="110"/>
      <c r="H21" s="5" t="s">
        <v>176</v>
      </c>
      <c r="I21" s="107">
        <v>157</v>
      </c>
      <c r="J21" s="142" t="s">
        <v>173</v>
      </c>
      <c r="K21" s="143" t="s">
        <v>55</v>
      </c>
      <c r="L21" s="144">
        <v>238</v>
      </c>
      <c r="M21" s="144">
        <f t="shared" si="44"/>
        <v>6</v>
      </c>
      <c r="N21" s="134">
        <f t="shared" si="9"/>
        <v>138254.2</v>
      </c>
      <c r="O21" s="145">
        <f t="shared" si="37"/>
        <v>0.151996441467371</v>
      </c>
      <c r="P21" s="144">
        <v>3.7</v>
      </c>
      <c r="Q21" s="105"/>
      <c r="R21" s="105"/>
      <c r="S21" s="105"/>
      <c r="T21" s="175">
        <f t="shared" si="45"/>
        <v>6.10166092707427</v>
      </c>
      <c r="U21" s="175">
        <f t="shared" si="46"/>
        <v>0.151996441467371</v>
      </c>
      <c r="V21" s="179"/>
      <c r="W21" s="177"/>
      <c r="X21" s="178">
        <f t="shared" si="38"/>
        <v>6.10166092707427</v>
      </c>
      <c r="Y21" s="105">
        <f t="shared" si="2"/>
        <v>0.151996441467371</v>
      </c>
      <c r="Z21" s="175">
        <f t="shared" si="39"/>
        <v>15655.9439062249</v>
      </c>
      <c r="AA21" s="215">
        <f t="shared" si="3"/>
        <v>0</v>
      </c>
      <c r="AB21" s="216">
        <f t="shared" si="47"/>
        <v>1065.6</v>
      </c>
      <c r="AC21" s="217">
        <f t="shared" si="40"/>
        <v>0.0114520663045688</v>
      </c>
      <c r="AD21" s="218">
        <v>1</v>
      </c>
      <c r="AE21" s="219">
        <f t="shared" si="41"/>
        <v>26.5448064</v>
      </c>
      <c r="AF21" s="220">
        <f t="shared" ref="AF21:AI21" si="51">AF20</f>
        <v>44118</v>
      </c>
      <c r="AG21" s="266">
        <f t="shared" si="51"/>
        <v>44118.0114520663</v>
      </c>
      <c r="AH21" s="266" t="str">
        <f ca="1" t="shared" si="51"/>
        <v>跟踪</v>
      </c>
      <c r="AI21" s="220">
        <f t="shared" si="51"/>
        <v>44138</v>
      </c>
      <c r="AJ21" s="254"/>
      <c r="AK21" s="250"/>
    </row>
    <row r="22" s="35" customFormat="1" customHeight="1" spans="1:37">
      <c r="A22" s="80">
        <v>196</v>
      </c>
      <c r="B22" s="103"/>
      <c r="C22" s="104">
        <v>1</v>
      </c>
      <c r="D22" s="105">
        <f t="shared" si="42"/>
        <v>400</v>
      </c>
      <c r="E22" s="106" t="str">
        <f t="shared" si="43"/>
        <v>AY-LN49-09M</v>
      </c>
      <c r="F22" s="107">
        <f t="shared" si="49"/>
        <v>1</v>
      </c>
      <c r="G22" s="108" t="e">
        <f>[1]Sheet1!$D$178*1000</f>
        <v>#VALUE!</v>
      </c>
      <c r="H22" s="5" t="s">
        <v>178</v>
      </c>
      <c r="I22" s="107">
        <v>100</v>
      </c>
      <c r="J22" s="142"/>
      <c r="K22" s="143" t="s">
        <v>62</v>
      </c>
      <c r="L22" s="144">
        <v>476</v>
      </c>
      <c r="M22" s="144">
        <f t="shared" si="44"/>
        <v>6</v>
      </c>
      <c r="N22" s="134">
        <f t="shared" si="9"/>
        <v>185640</v>
      </c>
      <c r="O22" s="145">
        <f t="shared" si="37"/>
        <v>0.204092312522895</v>
      </c>
      <c r="P22" s="144">
        <v>3.9</v>
      </c>
      <c r="Q22" s="105"/>
      <c r="R22" s="105"/>
      <c r="S22" s="105"/>
      <c r="T22" s="175">
        <f t="shared" si="45"/>
        <v>6.43148043664585</v>
      </c>
      <c r="U22" s="175">
        <f t="shared" si="46"/>
        <v>0.204092312522895</v>
      </c>
      <c r="V22" s="176"/>
      <c r="W22" s="177"/>
      <c r="X22" s="178">
        <f t="shared" si="38"/>
        <v>6.43148043664585</v>
      </c>
      <c r="Y22" s="105">
        <f t="shared" si="2"/>
        <v>0.204092312522895</v>
      </c>
      <c r="Z22" s="175">
        <f t="shared" si="39"/>
        <v>12289.9159663866</v>
      </c>
      <c r="AA22" s="215">
        <f t="shared" si="3"/>
        <v>0</v>
      </c>
      <c r="AB22" s="216">
        <f t="shared" si="47"/>
        <v>1123.2</v>
      </c>
      <c r="AC22" s="217">
        <f t="shared" si="40"/>
        <v>0.0114520663045688</v>
      </c>
      <c r="AD22" s="218">
        <v>1</v>
      </c>
      <c r="AE22" s="219">
        <f t="shared" si="41"/>
        <v>35.64288</v>
      </c>
      <c r="AF22" s="220">
        <f t="shared" ref="AF22:AI22" si="52">AF21</f>
        <v>44118</v>
      </c>
      <c r="AG22" s="266">
        <f t="shared" si="52"/>
        <v>44118.0114520663</v>
      </c>
      <c r="AH22" s="266" t="str">
        <f ca="1" t="shared" si="52"/>
        <v>跟踪</v>
      </c>
      <c r="AI22" s="220">
        <f t="shared" si="52"/>
        <v>44138</v>
      </c>
      <c r="AJ22" s="254"/>
      <c r="AK22" s="250"/>
    </row>
    <row r="23" s="35" customFormat="1" customHeight="1" spans="1:37">
      <c r="A23" s="80">
        <v>196</v>
      </c>
      <c r="B23" s="103"/>
      <c r="C23" s="104">
        <v>1</v>
      </c>
      <c r="D23" s="105">
        <f t="shared" si="42"/>
        <v>400</v>
      </c>
      <c r="E23" s="106" t="str">
        <f t="shared" si="43"/>
        <v>AY-LN49-09M</v>
      </c>
      <c r="F23" s="107">
        <f t="shared" si="49"/>
        <v>1</v>
      </c>
      <c r="G23" s="109"/>
      <c r="H23" s="5" t="s">
        <v>180</v>
      </c>
      <c r="I23" s="107"/>
      <c r="J23" s="142"/>
      <c r="K23" s="143"/>
      <c r="L23" s="144"/>
      <c r="M23" s="144">
        <f t="shared" si="44"/>
        <v>6</v>
      </c>
      <c r="N23" s="134">
        <f t="shared" si="9"/>
        <v>0</v>
      </c>
      <c r="O23" s="145">
        <f t="shared" si="37"/>
        <v>0</v>
      </c>
      <c r="P23" s="144"/>
      <c r="Q23" s="105"/>
      <c r="R23" s="105"/>
      <c r="S23" s="105"/>
      <c r="T23" s="175" t="e">
        <f t="shared" si="45"/>
        <v>#DIV/0!</v>
      </c>
      <c r="U23" s="175">
        <f t="shared" si="46"/>
        <v>0</v>
      </c>
      <c r="V23" s="176"/>
      <c r="W23" s="177"/>
      <c r="X23" s="178" t="e">
        <f t="shared" si="38"/>
        <v>#DIV/0!</v>
      </c>
      <c r="Y23" s="105" t="e">
        <f t="shared" si="2"/>
        <v>#DIV/0!</v>
      </c>
      <c r="Z23" s="175" t="e">
        <f t="shared" si="39"/>
        <v>#DIV/0!</v>
      </c>
      <c r="AA23" s="215" t="e">
        <f t="shared" si="3"/>
        <v>#DIV/0!</v>
      </c>
      <c r="AB23" s="216">
        <f t="shared" si="47"/>
        <v>0</v>
      </c>
      <c r="AC23" s="217" t="e">
        <f t="shared" si="40"/>
        <v>#DIV/0!</v>
      </c>
      <c r="AD23" s="218">
        <v>1</v>
      </c>
      <c r="AE23" s="219">
        <f t="shared" si="41"/>
        <v>0</v>
      </c>
      <c r="AF23" s="220">
        <f t="shared" ref="AF23:AI23" si="53">AF22</f>
        <v>44118</v>
      </c>
      <c r="AG23" s="266">
        <f t="shared" si="53"/>
        <v>44118.0114520663</v>
      </c>
      <c r="AH23" s="266" t="str">
        <f ca="1" t="shared" si="53"/>
        <v>跟踪</v>
      </c>
      <c r="AI23" s="220">
        <f t="shared" si="53"/>
        <v>44138</v>
      </c>
      <c r="AJ23" s="254"/>
      <c r="AK23" s="250"/>
    </row>
    <row r="24" s="35" customFormat="1" customHeight="1" spans="1:37">
      <c r="A24" s="80">
        <v>196</v>
      </c>
      <c r="B24" s="103"/>
      <c r="C24" s="104">
        <v>1</v>
      </c>
      <c r="D24" s="105">
        <f t="shared" si="42"/>
        <v>400</v>
      </c>
      <c r="E24" s="106" t="str">
        <f t="shared" si="43"/>
        <v>AY-LN49-09M</v>
      </c>
      <c r="F24" s="107">
        <f t="shared" si="49"/>
        <v>1</v>
      </c>
      <c r="G24" s="109">
        <f>[2]Sheet1!$I$178</f>
        <v>1676.4</v>
      </c>
      <c r="H24" s="5" t="s">
        <v>182</v>
      </c>
      <c r="I24" s="107"/>
      <c r="J24" s="142"/>
      <c r="K24" s="143"/>
      <c r="L24" s="144"/>
      <c r="M24" s="144">
        <f t="shared" si="44"/>
        <v>6</v>
      </c>
      <c r="N24" s="134">
        <f t="shared" si="9"/>
        <v>0</v>
      </c>
      <c r="O24" s="145">
        <f t="shared" si="37"/>
        <v>0</v>
      </c>
      <c r="P24" s="144"/>
      <c r="Q24" s="105"/>
      <c r="R24" s="105"/>
      <c r="S24" s="105"/>
      <c r="T24" s="175" t="e">
        <f t="shared" si="45"/>
        <v>#DIV/0!</v>
      </c>
      <c r="U24" s="175">
        <f t="shared" si="46"/>
        <v>0</v>
      </c>
      <c r="V24" s="176"/>
      <c r="W24" s="177"/>
      <c r="X24" s="178" t="e">
        <f t="shared" si="38"/>
        <v>#DIV/0!</v>
      </c>
      <c r="Y24" s="105" t="e">
        <f t="shared" si="2"/>
        <v>#DIV/0!</v>
      </c>
      <c r="Z24" s="175" t="e">
        <f t="shared" si="39"/>
        <v>#DIV/0!</v>
      </c>
      <c r="AA24" s="215" t="e">
        <f t="shared" si="3"/>
        <v>#DIV/0!</v>
      </c>
      <c r="AB24" s="216">
        <f t="shared" si="47"/>
        <v>0</v>
      </c>
      <c r="AC24" s="217" t="e">
        <f t="shared" si="40"/>
        <v>#DIV/0!</v>
      </c>
      <c r="AD24" s="218">
        <v>1</v>
      </c>
      <c r="AE24" s="219">
        <f t="shared" si="41"/>
        <v>0</v>
      </c>
      <c r="AF24" s="220">
        <f t="shared" ref="AF24:AI24" si="54">AF23</f>
        <v>44118</v>
      </c>
      <c r="AG24" s="266">
        <f t="shared" si="54"/>
        <v>44118.0114520663</v>
      </c>
      <c r="AH24" s="266" t="str">
        <f ca="1" t="shared" si="54"/>
        <v>跟踪</v>
      </c>
      <c r="AI24" s="220">
        <f t="shared" si="54"/>
        <v>44138</v>
      </c>
      <c r="AJ24" s="267">
        <f>SUM(AE18:AE24)</f>
        <v>174.6409728</v>
      </c>
      <c r="AK24" s="250"/>
    </row>
    <row r="25" s="36" customFormat="1" customHeight="1" spans="1:37">
      <c r="A25" s="111">
        <v>199</v>
      </c>
      <c r="B25" s="112">
        <v>199</v>
      </c>
      <c r="C25" s="113"/>
      <c r="D25" s="114">
        <v>350</v>
      </c>
      <c r="E25" s="115" t="s">
        <v>25</v>
      </c>
      <c r="F25" s="116">
        <v>20</v>
      </c>
      <c r="G25" s="117">
        <f>[1]Sheet1!$E$181*1000</f>
        <v>30</v>
      </c>
      <c r="H25" s="11" t="s">
        <v>150</v>
      </c>
      <c r="I25" s="116">
        <v>159</v>
      </c>
      <c r="J25" s="146" t="s">
        <v>175</v>
      </c>
      <c r="K25" s="147" t="s">
        <v>19</v>
      </c>
      <c r="L25" s="148">
        <v>320</v>
      </c>
      <c r="M25" s="149">
        <v>6</v>
      </c>
      <c r="N25" s="134">
        <f t="shared" ref="N25:N31" si="55">P25*L25*I25</f>
        <v>216748.8</v>
      </c>
      <c r="O25" s="150">
        <f t="shared" ref="O25:O31" si="56">N25/SUM($N$25:$N$31)</f>
        <v>0.0936608110798911</v>
      </c>
      <c r="P25" s="149">
        <v>4.26</v>
      </c>
      <c r="Q25" s="114"/>
      <c r="R25" s="114"/>
      <c r="S25" s="114"/>
      <c r="T25" s="180">
        <f t="shared" ref="T25:T31" si="57">F25*O25*1000/M25/L25*9000/I25</f>
        <v>55.2245348348415</v>
      </c>
      <c r="U25" s="180">
        <f t="shared" ref="U25:U31" si="58">F25*O25</f>
        <v>1.87321622159782</v>
      </c>
      <c r="V25" s="181"/>
      <c r="W25" s="182">
        <v>320</v>
      </c>
      <c r="X25" s="183">
        <f t="shared" ref="X25:X31" si="59">T25-W25</f>
        <v>-264.775465165158</v>
      </c>
      <c r="Y25" s="114">
        <f t="shared" ref="Y25:Y31" si="60">X25*I25/9000*M25*L25/1000</f>
        <v>-8.98118377840218</v>
      </c>
      <c r="Z25" s="180">
        <f t="shared" si="39"/>
        <v>11497.641509434</v>
      </c>
      <c r="AA25" s="221">
        <f t="shared" ref="AA25:AA31" si="61">R25*S25*Q25*O25/L25/M25*9000/I25</f>
        <v>0</v>
      </c>
      <c r="AB25" s="222">
        <f t="shared" ref="AB25:AB31" si="62">D25/2*P25*60*24/1000</f>
        <v>1073.52</v>
      </c>
      <c r="AC25" s="223">
        <f t="shared" ref="AC25:AC31" si="63">T25/AB25/0.5/AD25</f>
        <v>0.102884966902976</v>
      </c>
      <c r="AD25" s="224">
        <v>1</v>
      </c>
      <c r="AE25" s="225" t="str">
        <f t="shared" ref="AE25:AE31" si="64">IF(LEN(C25)&gt;0,AB25*I25/9000/1000*L25*M25,"")</f>
        <v/>
      </c>
      <c r="AF25" s="226">
        <v>44126</v>
      </c>
      <c r="AG25" s="268">
        <f>AC25+AF25</f>
        <v>44126.1028849669</v>
      </c>
      <c r="AH25" s="269" t="str">
        <f ca="1">IF(NOW()-AF25-AC25&gt;=-2,"跟踪"," ")</f>
        <v>跟踪</v>
      </c>
      <c r="AI25" s="270">
        <v>44129</v>
      </c>
      <c r="AJ25" s="271" t="str">
        <f>IF((AC25+2+AF25)-AI25&lt;=0,"跟踪","")</f>
        <v>跟踪</v>
      </c>
      <c r="AK25" s="272">
        <f>SUM(AE25:AE31)</f>
        <v>0</v>
      </c>
    </row>
    <row r="26" s="36" customFormat="1" customHeight="1" spans="1:37">
      <c r="A26" s="111">
        <v>199</v>
      </c>
      <c r="B26" s="112"/>
      <c r="C26" s="113"/>
      <c r="D26" s="114">
        <f t="shared" ref="D26:D31" si="65">D25</f>
        <v>350</v>
      </c>
      <c r="E26" s="115" t="str">
        <f t="shared" ref="E26:E31" si="66">E25</f>
        <v>ZN-YF601-14E</v>
      </c>
      <c r="F26" s="116">
        <f>F25</f>
        <v>20</v>
      </c>
      <c r="G26" s="117"/>
      <c r="H26" s="11" t="s">
        <v>172</v>
      </c>
      <c r="I26" s="116">
        <v>450</v>
      </c>
      <c r="J26" s="146" t="s">
        <v>175</v>
      </c>
      <c r="K26" s="147" t="s">
        <v>61</v>
      </c>
      <c r="L26" s="149">
        <v>160</v>
      </c>
      <c r="M26" s="149">
        <f t="shared" ref="M26:M29" si="67">M25</f>
        <v>6</v>
      </c>
      <c r="N26" s="134">
        <f t="shared" si="55"/>
        <v>434880</v>
      </c>
      <c r="O26" s="150">
        <f t="shared" si="56"/>
        <v>0.187918980508418</v>
      </c>
      <c r="P26" s="149">
        <v>6.04</v>
      </c>
      <c r="Q26" s="180"/>
      <c r="R26" s="180"/>
      <c r="S26" s="180"/>
      <c r="T26" s="180">
        <f t="shared" si="57"/>
        <v>78.299575211841</v>
      </c>
      <c r="U26" s="180">
        <f t="shared" si="58"/>
        <v>3.75837961016837</v>
      </c>
      <c r="V26" s="181"/>
      <c r="W26" s="182"/>
      <c r="X26" s="183">
        <f t="shared" si="59"/>
        <v>78.299575211841</v>
      </c>
      <c r="Y26" s="114">
        <f t="shared" si="60"/>
        <v>3.75837961016837</v>
      </c>
      <c r="Z26" s="180">
        <f t="shared" ref="Z26:Z31" si="68">65*1000/L26*9000/I26</f>
        <v>8125</v>
      </c>
      <c r="AA26" s="221">
        <f t="shared" si="61"/>
        <v>0</v>
      </c>
      <c r="AB26" s="222">
        <f t="shared" si="62"/>
        <v>1522.08</v>
      </c>
      <c r="AC26" s="223">
        <f t="shared" si="63"/>
        <v>0.102884966902976</v>
      </c>
      <c r="AD26" s="224">
        <v>1</v>
      </c>
      <c r="AE26" s="225" t="str">
        <f t="shared" si="64"/>
        <v/>
      </c>
      <c r="AF26" s="226">
        <f t="shared" ref="AF26:AI26" si="69">AF25</f>
        <v>44126</v>
      </c>
      <c r="AG26" s="273">
        <f t="shared" si="69"/>
        <v>44126.1028849669</v>
      </c>
      <c r="AH26" s="273" t="str">
        <f ca="1" t="shared" si="69"/>
        <v>跟踪</v>
      </c>
      <c r="AI26" s="226">
        <f t="shared" si="69"/>
        <v>44129</v>
      </c>
      <c r="AJ26" s="274"/>
      <c r="AK26" s="272"/>
    </row>
    <row r="27" s="36" customFormat="1" customHeight="1" spans="1:37">
      <c r="A27" s="111">
        <v>199</v>
      </c>
      <c r="B27" s="112"/>
      <c r="C27" s="113"/>
      <c r="D27" s="114">
        <f t="shared" si="65"/>
        <v>350</v>
      </c>
      <c r="E27" s="115" t="str">
        <f t="shared" si="66"/>
        <v>ZN-YF601-14E</v>
      </c>
      <c r="F27" s="116">
        <f t="shared" ref="F27:F31" si="70">F26</f>
        <v>20</v>
      </c>
      <c r="G27" s="118" t="s">
        <v>185</v>
      </c>
      <c r="H27" s="11" t="s">
        <v>174</v>
      </c>
      <c r="I27" s="116">
        <v>400</v>
      </c>
      <c r="J27" s="146" t="s">
        <v>175</v>
      </c>
      <c r="K27" s="147" t="s">
        <v>63</v>
      </c>
      <c r="L27" s="149">
        <v>160</v>
      </c>
      <c r="M27" s="149">
        <f t="shared" si="67"/>
        <v>6</v>
      </c>
      <c r="N27" s="134">
        <f t="shared" si="55"/>
        <v>386560</v>
      </c>
      <c r="O27" s="150">
        <f t="shared" si="56"/>
        <v>0.167039093785261</v>
      </c>
      <c r="P27" s="149">
        <v>6.04</v>
      </c>
      <c r="Q27" s="114"/>
      <c r="R27" s="114"/>
      <c r="S27" s="114"/>
      <c r="T27" s="180">
        <f t="shared" si="57"/>
        <v>78.299575211841</v>
      </c>
      <c r="U27" s="180">
        <f t="shared" si="58"/>
        <v>3.34078187570521</v>
      </c>
      <c r="V27" s="181"/>
      <c r="W27" s="182"/>
      <c r="X27" s="183">
        <f t="shared" si="59"/>
        <v>78.299575211841</v>
      </c>
      <c r="Y27" s="114">
        <f t="shared" si="60"/>
        <v>3.34078187570521</v>
      </c>
      <c r="Z27" s="180">
        <f t="shared" si="68"/>
        <v>9140.625</v>
      </c>
      <c r="AA27" s="221">
        <f t="shared" si="61"/>
        <v>0</v>
      </c>
      <c r="AB27" s="222">
        <f t="shared" si="62"/>
        <v>1522.08</v>
      </c>
      <c r="AC27" s="223">
        <f t="shared" si="63"/>
        <v>0.102884966902976</v>
      </c>
      <c r="AD27" s="224">
        <v>1</v>
      </c>
      <c r="AE27" s="225" t="str">
        <f t="shared" si="64"/>
        <v/>
      </c>
      <c r="AF27" s="226">
        <f t="shared" ref="AF27:AI27" si="71">AF26</f>
        <v>44126</v>
      </c>
      <c r="AG27" s="273">
        <f t="shared" si="71"/>
        <v>44126.1028849669</v>
      </c>
      <c r="AH27" s="273" t="str">
        <f ca="1" t="shared" si="71"/>
        <v>跟踪</v>
      </c>
      <c r="AI27" s="226">
        <f t="shared" si="71"/>
        <v>44129</v>
      </c>
      <c r="AJ27" s="274"/>
      <c r="AK27" s="272"/>
    </row>
    <row r="28" s="36" customFormat="1" customHeight="1" spans="1:37">
      <c r="A28" s="111">
        <v>199</v>
      </c>
      <c r="B28" s="112"/>
      <c r="C28" s="113"/>
      <c r="D28" s="114">
        <f t="shared" si="65"/>
        <v>350</v>
      </c>
      <c r="E28" s="115" t="str">
        <f t="shared" si="66"/>
        <v>ZN-YF601-14E</v>
      </c>
      <c r="F28" s="116">
        <f t="shared" si="70"/>
        <v>20</v>
      </c>
      <c r="G28" s="118"/>
      <c r="H28" s="11" t="s">
        <v>176</v>
      </c>
      <c r="I28" s="116">
        <v>450</v>
      </c>
      <c r="J28" s="146"/>
      <c r="K28" s="147" t="s">
        <v>61</v>
      </c>
      <c r="L28" s="149">
        <v>160</v>
      </c>
      <c r="M28" s="149">
        <f t="shared" si="67"/>
        <v>6</v>
      </c>
      <c r="N28" s="134">
        <f t="shared" si="55"/>
        <v>470880</v>
      </c>
      <c r="O28" s="150">
        <f t="shared" si="56"/>
        <v>0.203475187504148</v>
      </c>
      <c r="P28" s="149">
        <v>6.54</v>
      </c>
      <c r="Q28" s="114"/>
      <c r="R28" s="114"/>
      <c r="S28" s="114"/>
      <c r="T28" s="180">
        <f t="shared" si="57"/>
        <v>84.7813281267285</v>
      </c>
      <c r="U28" s="180">
        <f t="shared" si="58"/>
        <v>4.06950375008297</v>
      </c>
      <c r="V28" s="181"/>
      <c r="W28" s="182"/>
      <c r="X28" s="183">
        <f t="shared" si="59"/>
        <v>84.7813281267285</v>
      </c>
      <c r="Y28" s="114">
        <f t="shared" si="60"/>
        <v>4.06950375008297</v>
      </c>
      <c r="Z28" s="180">
        <f t="shared" si="68"/>
        <v>8125</v>
      </c>
      <c r="AA28" s="221">
        <f t="shared" si="61"/>
        <v>0</v>
      </c>
      <c r="AB28" s="222">
        <f t="shared" si="62"/>
        <v>1648.08</v>
      </c>
      <c r="AC28" s="223">
        <f t="shared" si="63"/>
        <v>0.102884966902976</v>
      </c>
      <c r="AD28" s="224">
        <v>1</v>
      </c>
      <c r="AE28" s="225" t="str">
        <f t="shared" si="64"/>
        <v/>
      </c>
      <c r="AF28" s="226">
        <f t="shared" ref="AF28:AI28" si="72">AF27</f>
        <v>44126</v>
      </c>
      <c r="AG28" s="273">
        <f t="shared" si="72"/>
        <v>44126.1028849669</v>
      </c>
      <c r="AH28" s="273" t="str">
        <f ca="1" t="shared" si="72"/>
        <v>跟踪</v>
      </c>
      <c r="AI28" s="226">
        <f t="shared" si="72"/>
        <v>44129</v>
      </c>
      <c r="AJ28" s="274"/>
      <c r="AK28" s="272"/>
    </row>
    <row r="29" s="36" customFormat="1" customHeight="1" spans="1:37">
      <c r="A29" s="111">
        <v>199</v>
      </c>
      <c r="B29" s="112"/>
      <c r="C29" s="113"/>
      <c r="D29" s="114">
        <f t="shared" si="65"/>
        <v>350</v>
      </c>
      <c r="E29" s="115" t="str">
        <f t="shared" si="66"/>
        <v>ZN-YF601-14E</v>
      </c>
      <c r="F29" s="116">
        <f t="shared" si="70"/>
        <v>20</v>
      </c>
      <c r="G29" s="117">
        <f>[1]Sheet1!$D$181*1000</f>
        <v>30</v>
      </c>
      <c r="H29" s="11" t="s">
        <v>178</v>
      </c>
      <c r="I29" s="116">
        <v>400</v>
      </c>
      <c r="J29" s="146"/>
      <c r="K29" s="147" t="s">
        <v>65</v>
      </c>
      <c r="L29" s="149">
        <v>160</v>
      </c>
      <c r="M29" s="149">
        <f t="shared" si="67"/>
        <v>6</v>
      </c>
      <c r="N29" s="134">
        <f t="shared" si="55"/>
        <v>418560</v>
      </c>
      <c r="O29" s="150">
        <f t="shared" si="56"/>
        <v>0.180866833337021</v>
      </c>
      <c r="P29" s="149">
        <v>6.54</v>
      </c>
      <c r="Q29" s="114"/>
      <c r="R29" s="114"/>
      <c r="S29" s="114"/>
      <c r="T29" s="180">
        <f t="shared" si="57"/>
        <v>84.7813281267285</v>
      </c>
      <c r="U29" s="180">
        <f t="shared" si="58"/>
        <v>3.61733666674042</v>
      </c>
      <c r="V29" s="181"/>
      <c r="W29" s="182"/>
      <c r="X29" s="183">
        <f t="shared" si="59"/>
        <v>84.7813281267285</v>
      </c>
      <c r="Y29" s="114">
        <f t="shared" si="60"/>
        <v>3.61733666674042</v>
      </c>
      <c r="Z29" s="180">
        <f t="shared" si="68"/>
        <v>9140.625</v>
      </c>
      <c r="AA29" s="221">
        <f t="shared" si="61"/>
        <v>0</v>
      </c>
      <c r="AB29" s="222">
        <f t="shared" si="62"/>
        <v>1648.08</v>
      </c>
      <c r="AC29" s="223">
        <f t="shared" si="63"/>
        <v>0.102884966902976</v>
      </c>
      <c r="AD29" s="224">
        <v>1</v>
      </c>
      <c r="AE29" s="225" t="str">
        <f t="shared" si="64"/>
        <v/>
      </c>
      <c r="AF29" s="226">
        <f t="shared" ref="AF29:AI29" si="73">AF28</f>
        <v>44126</v>
      </c>
      <c r="AG29" s="273">
        <f t="shared" si="73"/>
        <v>44126.1028849669</v>
      </c>
      <c r="AH29" s="273" t="str">
        <f ca="1" t="shared" si="73"/>
        <v>跟踪</v>
      </c>
      <c r="AI29" s="226">
        <f t="shared" si="73"/>
        <v>44129</v>
      </c>
      <c r="AJ29" s="274"/>
      <c r="AK29" s="272"/>
    </row>
    <row r="30" s="36" customFormat="1" customHeight="1" spans="1:37">
      <c r="A30" s="111">
        <v>199</v>
      </c>
      <c r="B30" s="112"/>
      <c r="C30" s="113"/>
      <c r="D30" s="114">
        <f t="shared" si="65"/>
        <v>350</v>
      </c>
      <c r="E30" s="115" t="str">
        <f t="shared" si="66"/>
        <v>ZN-YF601-14E</v>
      </c>
      <c r="F30" s="116">
        <f t="shared" si="70"/>
        <v>20</v>
      </c>
      <c r="G30" s="117"/>
      <c r="H30" s="11" t="s">
        <v>180</v>
      </c>
      <c r="I30" s="116">
        <v>200</v>
      </c>
      <c r="J30" s="146"/>
      <c r="K30" s="147" t="s">
        <v>30</v>
      </c>
      <c r="L30" s="149">
        <v>320</v>
      </c>
      <c r="M30" s="149">
        <v>6</v>
      </c>
      <c r="N30" s="134">
        <f t="shared" si="55"/>
        <v>386560</v>
      </c>
      <c r="O30" s="150">
        <f t="shared" si="56"/>
        <v>0.167039093785261</v>
      </c>
      <c r="P30" s="149">
        <v>6.04</v>
      </c>
      <c r="Q30" s="114"/>
      <c r="R30" s="114"/>
      <c r="S30" s="114"/>
      <c r="T30" s="180">
        <f t="shared" si="57"/>
        <v>78.299575211841</v>
      </c>
      <c r="U30" s="180">
        <f t="shared" si="58"/>
        <v>3.34078187570521</v>
      </c>
      <c r="V30" s="181"/>
      <c r="W30" s="182"/>
      <c r="X30" s="183">
        <f t="shared" si="59"/>
        <v>78.299575211841</v>
      </c>
      <c r="Y30" s="114">
        <f t="shared" si="60"/>
        <v>3.34078187570521</v>
      </c>
      <c r="Z30" s="180">
        <f t="shared" si="68"/>
        <v>9140.625</v>
      </c>
      <c r="AA30" s="221">
        <f t="shared" si="61"/>
        <v>0</v>
      </c>
      <c r="AB30" s="222">
        <f t="shared" si="62"/>
        <v>1522.08</v>
      </c>
      <c r="AC30" s="223">
        <f t="shared" si="63"/>
        <v>0.102884966902976</v>
      </c>
      <c r="AD30" s="224">
        <v>1</v>
      </c>
      <c r="AE30" s="225" t="str">
        <f t="shared" si="64"/>
        <v/>
      </c>
      <c r="AF30" s="226">
        <f t="shared" ref="AF30:AI30" si="74">AF29</f>
        <v>44126</v>
      </c>
      <c r="AG30" s="273">
        <f t="shared" si="74"/>
        <v>44126.1028849669</v>
      </c>
      <c r="AH30" s="273" t="str">
        <f ca="1" t="shared" si="74"/>
        <v>跟踪</v>
      </c>
      <c r="AI30" s="226">
        <f t="shared" si="74"/>
        <v>44129</v>
      </c>
      <c r="AJ30" s="274"/>
      <c r="AK30" s="272"/>
    </row>
    <row r="31" s="36" customFormat="1" customHeight="1" spans="1:37">
      <c r="A31" s="111">
        <v>199</v>
      </c>
      <c r="B31" s="112"/>
      <c r="C31" s="113"/>
      <c r="D31" s="114">
        <f t="shared" si="65"/>
        <v>350</v>
      </c>
      <c r="E31" s="115" t="str">
        <f t="shared" si="66"/>
        <v>ZN-YF601-14E</v>
      </c>
      <c r="F31" s="116">
        <f t="shared" si="70"/>
        <v>20</v>
      </c>
      <c r="G31" s="117">
        <f>[2]Sheet1!$I$181</f>
        <v>2853.9</v>
      </c>
      <c r="H31" s="11" t="s">
        <v>182</v>
      </c>
      <c r="I31" s="116"/>
      <c r="J31" s="146"/>
      <c r="K31" s="147" t="str">
        <f>I31&amp;J31</f>
        <v/>
      </c>
      <c r="L31" s="149"/>
      <c r="M31" s="149">
        <v>6</v>
      </c>
      <c r="N31" s="134">
        <f t="shared" si="55"/>
        <v>0</v>
      </c>
      <c r="O31" s="150">
        <f t="shared" si="56"/>
        <v>0</v>
      </c>
      <c r="P31" s="149"/>
      <c r="Q31" s="114"/>
      <c r="R31" s="114"/>
      <c r="S31" s="114"/>
      <c r="T31" s="180" t="e">
        <f t="shared" si="57"/>
        <v>#DIV/0!</v>
      </c>
      <c r="U31" s="180">
        <f t="shared" si="58"/>
        <v>0</v>
      </c>
      <c r="V31" s="181"/>
      <c r="W31" s="182"/>
      <c r="X31" s="183" t="e">
        <f t="shared" si="59"/>
        <v>#DIV/0!</v>
      </c>
      <c r="Y31" s="114" t="e">
        <f t="shared" si="60"/>
        <v>#DIV/0!</v>
      </c>
      <c r="Z31" s="180" t="e">
        <f t="shared" si="68"/>
        <v>#DIV/0!</v>
      </c>
      <c r="AA31" s="221" t="e">
        <f t="shared" si="61"/>
        <v>#DIV/0!</v>
      </c>
      <c r="AB31" s="222">
        <f t="shared" si="62"/>
        <v>0</v>
      </c>
      <c r="AC31" s="223" t="e">
        <f t="shared" si="63"/>
        <v>#DIV/0!</v>
      </c>
      <c r="AD31" s="224">
        <v>1</v>
      </c>
      <c r="AE31" s="225" t="str">
        <f t="shared" si="64"/>
        <v/>
      </c>
      <c r="AF31" s="226">
        <f t="shared" ref="AF31:AI31" si="75">AF30</f>
        <v>44126</v>
      </c>
      <c r="AG31" s="273">
        <f t="shared" si="75"/>
        <v>44126.1028849669</v>
      </c>
      <c r="AH31" s="273" t="str">
        <f ca="1" t="shared" si="75"/>
        <v>跟踪</v>
      </c>
      <c r="AI31" s="226">
        <f t="shared" si="75"/>
        <v>44129</v>
      </c>
      <c r="AJ31" s="275">
        <f>SUM(AE25:AE31)</f>
        <v>0</v>
      </c>
      <c r="AK31" s="272"/>
    </row>
    <row r="32" s="35" customFormat="1" customHeight="1" spans="1:37">
      <c r="A32" s="80">
        <v>206</v>
      </c>
      <c r="B32" s="103">
        <v>206</v>
      </c>
      <c r="C32" s="104">
        <v>1</v>
      </c>
      <c r="D32" s="105">
        <v>400</v>
      </c>
      <c r="E32" s="106" t="s">
        <v>28</v>
      </c>
      <c r="F32" s="107">
        <v>1</v>
      </c>
      <c r="G32" s="108" t="e">
        <f>[1]Sheet1!$E$188*1000</f>
        <v>#VALUE!</v>
      </c>
      <c r="H32" s="5" t="s">
        <v>150</v>
      </c>
      <c r="I32" s="107">
        <v>100</v>
      </c>
      <c r="J32" s="142" t="s">
        <v>187</v>
      </c>
      <c r="K32" s="143" t="s">
        <v>62</v>
      </c>
      <c r="L32" s="144">
        <v>476</v>
      </c>
      <c r="M32" s="144">
        <v>6</v>
      </c>
      <c r="N32" s="134">
        <f t="shared" ref="N32:N58" si="76">P32*L32*I32</f>
        <v>252280</v>
      </c>
      <c r="O32" s="145">
        <f t="shared" ref="O32:O38" si="77">N32/SUM($N$32:$N$38)</f>
        <v>0.277356219582396</v>
      </c>
      <c r="P32" s="144">
        <v>5.3</v>
      </c>
      <c r="Q32" s="105"/>
      <c r="R32" s="105"/>
      <c r="S32" s="105"/>
      <c r="T32" s="175">
        <f t="shared" ref="T32:T57" si="78">F32*O32*1000/M32/L32*9000/I32</f>
        <v>8.74021700364693</v>
      </c>
      <c r="U32" s="175">
        <f t="shared" ref="U32:U57" si="79">F32*O32</f>
        <v>0.277356219582396</v>
      </c>
      <c r="V32" s="176"/>
      <c r="W32" s="177"/>
      <c r="X32" s="175">
        <f t="shared" ref="X32:X39" si="80">T32-W32</f>
        <v>8.74021700364693</v>
      </c>
      <c r="Y32" s="105">
        <f t="shared" ref="Y32:Y57" si="81">X32*I32/9000*M32*L32/1000</f>
        <v>0.277356219582396</v>
      </c>
      <c r="Z32" s="175">
        <f t="shared" ref="Z32:Z37" si="82">65*1000/L32*9000/I32</f>
        <v>12289.9159663866</v>
      </c>
      <c r="AA32" s="215">
        <f t="shared" ref="AA32:AA57" si="83">R32*S32*Q32*O32/L32/M32*9000/I32</f>
        <v>0</v>
      </c>
      <c r="AB32" s="216">
        <f t="shared" ref="AB32:AB57" si="84">D32/2*P32*60*24/1000</f>
        <v>1526.4</v>
      </c>
      <c r="AC32" s="217">
        <f t="shared" ref="AC32:AC38" si="85">T32/AB32/0.5/AD32</f>
        <v>0.0114520663045688</v>
      </c>
      <c r="AD32" s="218">
        <v>1</v>
      </c>
      <c r="AE32" s="227">
        <f t="shared" ref="AE32:AE57" si="86">IF(LEN(C32)&gt;0,AB32*I32/9000/1000*L32*M32,"")</f>
        <v>48.43776</v>
      </c>
      <c r="AF32" s="220">
        <v>44130</v>
      </c>
      <c r="AG32" s="263">
        <f>AC32+AF32</f>
        <v>44130.0114520663</v>
      </c>
      <c r="AH32" s="264" t="str">
        <f ca="1">IF(NOW()-AF32-AC32&gt;=-2,"跟踪"," ")</f>
        <v>跟踪</v>
      </c>
      <c r="AI32" s="265">
        <v>44162</v>
      </c>
      <c r="AJ32" s="249" t="str">
        <f>IF((AC32+2+AF32)-AI32&lt;=0,"跟踪","")</f>
        <v>跟踪</v>
      </c>
      <c r="AK32" s="250">
        <f>SUM(AE32:AE38)</f>
        <v>174.6409728</v>
      </c>
    </row>
    <row r="33" s="35" customFormat="1" customHeight="1" spans="1:37">
      <c r="A33" s="80">
        <v>206</v>
      </c>
      <c r="B33" s="103"/>
      <c r="C33" s="104">
        <v>1</v>
      </c>
      <c r="D33" s="105">
        <f t="shared" ref="D33:D45" si="87">D32</f>
        <v>400</v>
      </c>
      <c r="E33" s="106" t="str">
        <f t="shared" ref="E33:E38" si="88">E32</f>
        <v>AY-LN49-10M</v>
      </c>
      <c r="F33" s="107">
        <f>F32</f>
        <v>1</v>
      </c>
      <c r="G33" s="109"/>
      <c r="H33" s="5" t="s">
        <v>172</v>
      </c>
      <c r="I33" s="107">
        <v>100</v>
      </c>
      <c r="J33" s="142" t="s">
        <v>175</v>
      </c>
      <c r="K33" s="143" t="s">
        <v>62</v>
      </c>
      <c r="L33" s="144">
        <v>476</v>
      </c>
      <c r="M33" s="144">
        <f>M32</f>
        <v>6</v>
      </c>
      <c r="N33" s="134">
        <f t="shared" si="76"/>
        <v>195160</v>
      </c>
      <c r="O33" s="145">
        <f t="shared" si="77"/>
        <v>0.214558584959967</v>
      </c>
      <c r="P33" s="144">
        <v>4.1</v>
      </c>
      <c r="Q33" s="105"/>
      <c r="R33" s="105"/>
      <c r="S33" s="105"/>
      <c r="T33" s="175">
        <f t="shared" si="78"/>
        <v>6.76129994621745</v>
      </c>
      <c r="U33" s="175">
        <f t="shared" si="79"/>
        <v>0.214558584959967</v>
      </c>
      <c r="V33" s="176"/>
      <c r="W33" s="177"/>
      <c r="X33" s="175">
        <f t="shared" si="80"/>
        <v>6.76129994621745</v>
      </c>
      <c r="Y33" s="105">
        <f t="shared" si="81"/>
        <v>0.214558584959967</v>
      </c>
      <c r="Z33" s="175">
        <f t="shared" si="82"/>
        <v>12289.9159663866</v>
      </c>
      <c r="AA33" s="215">
        <f t="shared" si="83"/>
        <v>0</v>
      </c>
      <c r="AB33" s="216">
        <f t="shared" si="84"/>
        <v>1180.8</v>
      </c>
      <c r="AC33" s="217">
        <f t="shared" si="85"/>
        <v>0.0114520663045688</v>
      </c>
      <c r="AD33" s="218">
        <v>1</v>
      </c>
      <c r="AE33" s="227">
        <f t="shared" si="86"/>
        <v>37.47072</v>
      </c>
      <c r="AF33" s="220">
        <f t="shared" ref="AF33:AI33" si="89">AF32</f>
        <v>44130</v>
      </c>
      <c r="AG33" s="266">
        <f t="shared" si="89"/>
        <v>44130.0114520663</v>
      </c>
      <c r="AH33" s="266" t="str">
        <f ca="1" t="shared" si="89"/>
        <v>跟踪</v>
      </c>
      <c r="AI33" s="220">
        <f t="shared" si="89"/>
        <v>44162</v>
      </c>
      <c r="AJ33" s="254"/>
      <c r="AK33" s="250"/>
    </row>
    <row r="34" s="35" customFormat="1" customHeight="1" spans="1:37">
      <c r="A34" s="80">
        <v>206</v>
      </c>
      <c r="B34" s="103"/>
      <c r="C34" s="104">
        <v>1</v>
      </c>
      <c r="D34" s="105">
        <f t="shared" si="87"/>
        <v>400</v>
      </c>
      <c r="E34" s="106" t="str">
        <f t="shared" si="88"/>
        <v>AY-LN49-10M</v>
      </c>
      <c r="F34" s="107">
        <f>F32</f>
        <v>1</v>
      </c>
      <c r="G34" s="110" t="s">
        <v>185</v>
      </c>
      <c r="H34" s="5" t="s">
        <v>174</v>
      </c>
      <c r="I34" s="107">
        <v>157</v>
      </c>
      <c r="J34" s="142" t="s">
        <v>175</v>
      </c>
      <c r="K34" s="143" t="s">
        <v>55</v>
      </c>
      <c r="L34" s="144">
        <v>238</v>
      </c>
      <c r="M34" s="144">
        <f>M32</f>
        <v>6</v>
      </c>
      <c r="N34" s="134">
        <f t="shared" si="76"/>
        <v>138254.2</v>
      </c>
      <c r="O34" s="145">
        <f t="shared" si="77"/>
        <v>0.151996441467371</v>
      </c>
      <c r="P34" s="144">
        <v>3.7</v>
      </c>
      <c r="Q34" s="105"/>
      <c r="R34" s="105"/>
      <c r="S34" s="105"/>
      <c r="T34" s="175">
        <f t="shared" si="78"/>
        <v>6.10166092707425</v>
      </c>
      <c r="U34" s="175">
        <f t="shared" si="79"/>
        <v>0.151996441467371</v>
      </c>
      <c r="V34" s="176"/>
      <c r="W34" s="177"/>
      <c r="X34" s="175">
        <f t="shared" si="80"/>
        <v>6.10166092707425</v>
      </c>
      <c r="Y34" s="105">
        <f t="shared" si="81"/>
        <v>0.151996441467371</v>
      </c>
      <c r="Z34" s="175">
        <f t="shared" si="82"/>
        <v>15655.9439062249</v>
      </c>
      <c r="AA34" s="215">
        <f t="shared" si="83"/>
        <v>0</v>
      </c>
      <c r="AB34" s="216">
        <f t="shared" si="84"/>
        <v>1065.6</v>
      </c>
      <c r="AC34" s="217">
        <f t="shared" si="85"/>
        <v>0.0114520663045688</v>
      </c>
      <c r="AD34" s="218">
        <v>1</v>
      </c>
      <c r="AE34" s="227">
        <f t="shared" si="86"/>
        <v>26.5448064</v>
      </c>
      <c r="AF34" s="220">
        <f t="shared" ref="AF34:AI34" si="90">AF33</f>
        <v>44130</v>
      </c>
      <c r="AG34" s="266">
        <f t="shared" si="90"/>
        <v>44130.0114520663</v>
      </c>
      <c r="AH34" s="266" t="str">
        <f ca="1" t="shared" si="90"/>
        <v>跟踪</v>
      </c>
      <c r="AI34" s="220">
        <f t="shared" si="90"/>
        <v>44162</v>
      </c>
      <c r="AJ34" s="254"/>
      <c r="AK34" s="250"/>
    </row>
    <row r="35" s="35" customFormat="1" customHeight="1" spans="1:37">
      <c r="A35" s="80">
        <v>206</v>
      </c>
      <c r="B35" s="103"/>
      <c r="C35" s="104">
        <v>1</v>
      </c>
      <c r="D35" s="105">
        <f t="shared" si="87"/>
        <v>400</v>
      </c>
      <c r="E35" s="106" t="str">
        <f t="shared" si="88"/>
        <v>AY-LN49-10M</v>
      </c>
      <c r="F35" s="107">
        <f>F32</f>
        <v>1</v>
      </c>
      <c r="G35" s="110"/>
      <c r="H35" s="5" t="s">
        <v>176</v>
      </c>
      <c r="I35" s="107">
        <v>157</v>
      </c>
      <c r="J35" s="142" t="s">
        <v>186</v>
      </c>
      <c r="K35" s="143" t="s">
        <v>55</v>
      </c>
      <c r="L35" s="144">
        <v>238</v>
      </c>
      <c r="M35" s="144">
        <f>M32</f>
        <v>6</v>
      </c>
      <c r="N35" s="134">
        <f t="shared" si="76"/>
        <v>138254.2</v>
      </c>
      <c r="O35" s="145">
        <f t="shared" si="77"/>
        <v>0.151996441467371</v>
      </c>
      <c r="P35" s="144">
        <v>3.7</v>
      </c>
      <c r="Q35" s="105"/>
      <c r="R35" s="105"/>
      <c r="S35" s="105"/>
      <c r="T35" s="175">
        <f t="shared" si="78"/>
        <v>6.10166092707425</v>
      </c>
      <c r="U35" s="175">
        <f t="shared" si="79"/>
        <v>0.151996441467371</v>
      </c>
      <c r="V35" s="176"/>
      <c r="W35" s="177"/>
      <c r="X35" s="175">
        <f t="shared" si="80"/>
        <v>6.10166092707425</v>
      </c>
      <c r="Y35" s="105">
        <f t="shared" si="81"/>
        <v>0.151996441467371</v>
      </c>
      <c r="Z35" s="175">
        <f t="shared" si="82"/>
        <v>15655.9439062249</v>
      </c>
      <c r="AA35" s="215">
        <f t="shared" si="83"/>
        <v>0</v>
      </c>
      <c r="AB35" s="216">
        <f t="shared" si="84"/>
        <v>1065.6</v>
      </c>
      <c r="AC35" s="217">
        <f t="shared" si="85"/>
        <v>0.0114520663045688</v>
      </c>
      <c r="AD35" s="218">
        <v>1</v>
      </c>
      <c r="AE35" s="227">
        <f t="shared" si="86"/>
        <v>26.5448064</v>
      </c>
      <c r="AF35" s="220">
        <f t="shared" ref="AF35:AI35" si="91">AF34</f>
        <v>44130</v>
      </c>
      <c r="AG35" s="266">
        <f t="shared" si="91"/>
        <v>44130.0114520663</v>
      </c>
      <c r="AH35" s="266" t="str">
        <f ca="1" t="shared" si="91"/>
        <v>跟踪</v>
      </c>
      <c r="AI35" s="220">
        <f t="shared" si="91"/>
        <v>44162</v>
      </c>
      <c r="AJ35" s="254"/>
      <c r="AK35" s="250"/>
    </row>
    <row r="36" s="35" customFormat="1" customHeight="1" spans="1:37">
      <c r="A36" s="80">
        <v>206</v>
      </c>
      <c r="B36" s="103"/>
      <c r="C36" s="104">
        <v>1</v>
      </c>
      <c r="D36" s="105">
        <f t="shared" si="87"/>
        <v>400</v>
      </c>
      <c r="E36" s="106" t="str">
        <f t="shared" si="88"/>
        <v>AY-LN49-10M</v>
      </c>
      <c r="F36" s="107">
        <f>F32</f>
        <v>1</v>
      </c>
      <c r="G36" s="108" t="e">
        <f>[1]Sheet1!$D$188*1000</f>
        <v>#VALUE!</v>
      </c>
      <c r="H36" s="5" t="s">
        <v>178</v>
      </c>
      <c r="I36" s="107">
        <v>100</v>
      </c>
      <c r="J36" s="142" t="s">
        <v>175</v>
      </c>
      <c r="K36" s="143" t="s">
        <v>62</v>
      </c>
      <c r="L36" s="144">
        <v>476</v>
      </c>
      <c r="M36" s="144">
        <f>M32</f>
        <v>6</v>
      </c>
      <c r="N36" s="134">
        <f t="shared" si="76"/>
        <v>185640</v>
      </c>
      <c r="O36" s="145">
        <f t="shared" si="77"/>
        <v>0.204092312522895</v>
      </c>
      <c r="P36" s="144">
        <v>3.9</v>
      </c>
      <c r="Q36" s="105"/>
      <c r="R36" s="105"/>
      <c r="S36" s="105"/>
      <c r="T36" s="175">
        <f t="shared" si="78"/>
        <v>6.43148043664585</v>
      </c>
      <c r="U36" s="175">
        <f t="shared" si="79"/>
        <v>0.204092312522895</v>
      </c>
      <c r="V36" s="176"/>
      <c r="W36" s="177"/>
      <c r="X36" s="175">
        <f t="shared" si="80"/>
        <v>6.43148043664585</v>
      </c>
      <c r="Y36" s="105">
        <f t="shared" si="81"/>
        <v>0.204092312522895</v>
      </c>
      <c r="Z36" s="175">
        <f t="shared" si="82"/>
        <v>12289.9159663866</v>
      </c>
      <c r="AA36" s="215">
        <f t="shared" si="83"/>
        <v>0</v>
      </c>
      <c r="AB36" s="216">
        <f t="shared" si="84"/>
        <v>1123.2</v>
      </c>
      <c r="AC36" s="217">
        <f t="shared" si="85"/>
        <v>0.0114520663045688</v>
      </c>
      <c r="AD36" s="218">
        <v>1</v>
      </c>
      <c r="AE36" s="227">
        <f t="shared" si="86"/>
        <v>35.64288</v>
      </c>
      <c r="AF36" s="220">
        <f t="shared" ref="AF36:AI36" si="92">AF35</f>
        <v>44130</v>
      </c>
      <c r="AG36" s="266">
        <f t="shared" si="92"/>
        <v>44130.0114520663</v>
      </c>
      <c r="AH36" s="266" t="str">
        <f ca="1" t="shared" si="92"/>
        <v>跟踪</v>
      </c>
      <c r="AI36" s="220">
        <f t="shared" si="92"/>
        <v>44162</v>
      </c>
      <c r="AJ36" s="254"/>
      <c r="AK36" s="250"/>
    </row>
    <row r="37" s="35" customFormat="1" customHeight="1" spans="1:37">
      <c r="A37" s="80">
        <v>206</v>
      </c>
      <c r="B37" s="103"/>
      <c r="C37" s="104">
        <v>1</v>
      </c>
      <c r="D37" s="105">
        <f t="shared" si="87"/>
        <v>400</v>
      </c>
      <c r="E37" s="106" t="str">
        <f t="shared" si="88"/>
        <v>AY-LN49-10M</v>
      </c>
      <c r="F37" s="107">
        <f>F32</f>
        <v>1</v>
      </c>
      <c r="G37" s="109"/>
      <c r="H37" s="5" t="s">
        <v>180</v>
      </c>
      <c r="I37" s="107"/>
      <c r="J37" s="142" t="s">
        <v>187</v>
      </c>
      <c r="K37" s="143"/>
      <c r="L37" s="144"/>
      <c r="M37" s="144">
        <f>M32</f>
        <v>6</v>
      </c>
      <c r="N37" s="134">
        <f t="shared" si="76"/>
        <v>0</v>
      </c>
      <c r="O37" s="145">
        <f t="shared" si="77"/>
        <v>0</v>
      </c>
      <c r="P37" s="144"/>
      <c r="Q37" s="105"/>
      <c r="R37" s="105"/>
      <c r="S37" s="105"/>
      <c r="T37" s="175" t="e">
        <f t="shared" si="78"/>
        <v>#DIV/0!</v>
      </c>
      <c r="U37" s="175">
        <f t="shared" si="79"/>
        <v>0</v>
      </c>
      <c r="V37" s="176"/>
      <c r="W37" s="177"/>
      <c r="X37" s="175" t="e">
        <f t="shared" si="80"/>
        <v>#DIV/0!</v>
      </c>
      <c r="Y37" s="105" t="e">
        <f t="shared" si="81"/>
        <v>#DIV/0!</v>
      </c>
      <c r="Z37" s="175" t="e">
        <f t="shared" si="82"/>
        <v>#DIV/0!</v>
      </c>
      <c r="AA37" s="215" t="e">
        <f t="shared" si="83"/>
        <v>#DIV/0!</v>
      </c>
      <c r="AB37" s="216">
        <f t="shared" si="84"/>
        <v>0</v>
      </c>
      <c r="AC37" s="217" t="e">
        <f t="shared" si="85"/>
        <v>#DIV/0!</v>
      </c>
      <c r="AD37" s="218">
        <v>1</v>
      </c>
      <c r="AE37" s="227">
        <f t="shared" si="86"/>
        <v>0</v>
      </c>
      <c r="AF37" s="220">
        <f t="shared" ref="AF37:AI37" si="93">AF36</f>
        <v>44130</v>
      </c>
      <c r="AG37" s="266">
        <f t="shared" si="93"/>
        <v>44130.0114520663</v>
      </c>
      <c r="AH37" s="266" t="str">
        <f ca="1" t="shared" si="93"/>
        <v>跟踪</v>
      </c>
      <c r="AI37" s="220">
        <f t="shared" si="93"/>
        <v>44162</v>
      </c>
      <c r="AJ37" s="254"/>
      <c r="AK37" s="250"/>
    </row>
    <row r="38" s="35" customFormat="1" customHeight="1" spans="1:37">
      <c r="A38" s="80">
        <v>206</v>
      </c>
      <c r="B38" s="103"/>
      <c r="C38" s="104">
        <v>1</v>
      </c>
      <c r="D38" s="105">
        <f t="shared" si="87"/>
        <v>400</v>
      </c>
      <c r="E38" s="106" t="str">
        <f t="shared" si="88"/>
        <v>AY-LN49-10M</v>
      </c>
      <c r="F38" s="107">
        <f>F32</f>
        <v>1</v>
      </c>
      <c r="G38" s="109">
        <f>[2]Sheet1!$I$188</f>
        <v>2155.5</v>
      </c>
      <c r="H38" s="5" t="s">
        <v>182</v>
      </c>
      <c r="I38" s="107"/>
      <c r="J38" s="142"/>
      <c r="K38" s="143"/>
      <c r="L38" s="144"/>
      <c r="M38" s="144">
        <f>M32</f>
        <v>6</v>
      </c>
      <c r="N38" s="134">
        <f t="shared" si="76"/>
        <v>0</v>
      </c>
      <c r="O38" s="145">
        <f t="shared" si="77"/>
        <v>0</v>
      </c>
      <c r="P38" s="144"/>
      <c r="Q38" s="105"/>
      <c r="R38" s="105"/>
      <c r="S38" s="105"/>
      <c r="T38" s="175" t="e">
        <f t="shared" si="78"/>
        <v>#DIV/0!</v>
      </c>
      <c r="U38" s="175">
        <f t="shared" si="79"/>
        <v>0</v>
      </c>
      <c r="V38" s="176"/>
      <c r="W38" s="177"/>
      <c r="X38" s="175" t="e">
        <f t="shared" si="80"/>
        <v>#DIV/0!</v>
      </c>
      <c r="Y38" s="105" t="e">
        <f t="shared" si="81"/>
        <v>#DIV/0!</v>
      </c>
      <c r="Z38" s="175" t="e">
        <f t="shared" ref="Z38:Z45" si="94">65*1000/L38*9000/I38</f>
        <v>#DIV/0!</v>
      </c>
      <c r="AA38" s="215" t="e">
        <f t="shared" si="83"/>
        <v>#DIV/0!</v>
      </c>
      <c r="AB38" s="216">
        <f t="shared" si="84"/>
        <v>0</v>
      </c>
      <c r="AC38" s="217" t="e">
        <f t="shared" si="85"/>
        <v>#DIV/0!</v>
      </c>
      <c r="AD38" s="218">
        <v>1</v>
      </c>
      <c r="AE38" s="227">
        <f t="shared" si="86"/>
        <v>0</v>
      </c>
      <c r="AF38" s="220">
        <f t="shared" ref="AF38:AI38" si="95">AF37</f>
        <v>44130</v>
      </c>
      <c r="AG38" s="266">
        <f t="shared" si="95"/>
        <v>44130.0114520663</v>
      </c>
      <c r="AH38" s="266" t="str">
        <f ca="1" t="shared" si="95"/>
        <v>跟踪</v>
      </c>
      <c r="AI38" s="220">
        <f t="shared" si="95"/>
        <v>44162</v>
      </c>
      <c r="AJ38" s="267">
        <f>SUM(AE32:AE38)</f>
        <v>174.6409728</v>
      </c>
      <c r="AK38" s="250"/>
    </row>
    <row r="39" s="36" customFormat="1" customHeight="1" spans="1:37">
      <c r="A39" s="111">
        <v>207</v>
      </c>
      <c r="B39" s="112">
        <v>207</v>
      </c>
      <c r="C39" s="113">
        <v>1</v>
      </c>
      <c r="D39" s="114">
        <v>480</v>
      </c>
      <c r="E39" s="115" t="s">
        <v>188</v>
      </c>
      <c r="F39" s="116">
        <v>30</v>
      </c>
      <c r="G39" s="117">
        <f>[1]Sheet1!$E$189*1000</f>
        <v>8000</v>
      </c>
      <c r="H39" s="11" t="s">
        <v>150</v>
      </c>
      <c r="I39" s="116">
        <v>150</v>
      </c>
      <c r="J39" s="146"/>
      <c r="K39" s="147" t="s">
        <v>15</v>
      </c>
      <c r="L39" s="149">
        <v>506</v>
      </c>
      <c r="M39" s="149">
        <v>6</v>
      </c>
      <c r="N39" s="134">
        <f t="shared" si="76"/>
        <v>280830</v>
      </c>
      <c r="O39" s="150">
        <f t="shared" ref="O39:O45" si="96">N39/SUM($N$39:$N$45)</f>
        <v>0.281083818688276</v>
      </c>
      <c r="P39" s="149">
        <v>3.7</v>
      </c>
      <c r="Q39" s="114"/>
      <c r="R39" s="114"/>
      <c r="S39" s="114"/>
      <c r="T39" s="180">
        <f t="shared" si="78"/>
        <v>166.650485388306</v>
      </c>
      <c r="U39" s="180">
        <f t="shared" si="79"/>
        <v>8.43251456064828</v>
      </c>
      <c r="V39" s="181"/>
      <c r="W39" s="182"/>
      <c r="X39" s="183">
        <f t="shared" si="80"/>
        <v>166.650485388306</v>
      </c>
      <c r="Y39" s="114">
        <f t="shared" si="81"/>
        <v>8.43251456064828</v>
      </c>
      <c r="Z39" s="180">
        <f t="shared" si="94"/>
        <v>7707.50988142292</v>
      </c>
      <c r="AA39" s="221">
        <f t="shared" si="83"/>
        <v>0</v>
      </c>
      <c r="AB39" s="222">
        <f t="shared" si="84"/>
        <v>1278.72</v>
      </c>
      <c r="AC39" s="223">
        <f t="shared" ref="AC39:AC45" si="97">T39/AB39/0.75/AD39</f>
        <v>0.173768023636455</v>
      </c>
      <c r="AD39" s="224">
        <v>1</v>
      </c>
      <c r="AE39" s="225">
        <f t="shared" si="86"/>
        <v>64.703232</v>
      </c>
      <c r="AF39" s="226">
        <v>44164</v>
      </c>
      <c r="AG39" s="268">
        <f>AC39+AF39</f>
        <v>44164.1737680236</v>
      </c>
      <c r="AH39" s="269" t="str">
        <f ca="1">IF(NOW()-AF39-AC39&gt;=-2,"跟踪"," ")</f>
        <v>跟踪</v>
      </c>
      <c r="AI39" s="270">
        <v>44168</v>
      </c>
      <c r="AJ39" s="271" t="str">
        <f>IF((AC39+2+AF39)-AI39&lt;=0,"跟踪","")</f>
        <v>跟踪</v>
      </c>
      <c r="AK39" s="272">
        <f>SUM(AE39:AE45)</f>
        <v>230.1919488</v>
      </c>
    </row>
    <row r="40" s="36" customFormat="1" customHeight="1" spans="1:37">
      <c r="A40" s="111">
        <v>207</v>
      </c>
      <c r="B40" s="112"/>
      <c r="C40" s="113">
        <v>1</v>
      </c>
      <c r="D40" s="114">
        <f t="shared" si="87"/>
        <v>480</v>
      </c>
      <c r="E40" s="115" t="str">
        <f>E39</f>
        <v>YQ-70025-22E-F</v>
      </c>
      <c r="F40" s="116">
        <f t="shared" ref="F40:F45" si="98">F39</f>
        <v>30</v>
      </c>
      <c r="G40" s="117"/>
      <c r="H40" s="11" t="s">
        <v>172</v>
      </c>
      <c r="I40" s="116">
        <v>150</v>
      </c>
      <c r="J40" s="146"/>
      <c r="K40" s="147" t="s">
        <v>15</v>
      </c>
      <c r="L40" s="149"/>
      <c r="M40" s="149">
        <f t="shared" ref="M40:M45" si="99">M39</f>
        <v>6</v>
      </c>
      <c r="N40" s="134">
        <f t="shared" si="76"/>
        <v>0</v>
      </c>
      <c r="O40" s="150">
        <f t="shared" si="96"/>
        <v>0</v>
      </c>
      <c r="P40" s="149"/>
      <c r="Q40" s="180"/>
      <c r="R40" s="180"/>
      <c r="S40" s="180"/>
      <c r="T40" s="180" t="e">
        <f t="shared" si="78"/>
        <v>#DIV/0!</v>
      </c>
      <c r="U40" s="180">
        <f t="shared" si="79"/>
        <v>0</v>
      </c>
      <c r="V40" s="181"/>
      <c r="W40" s="182"/>
      <c r="X40" s="183" t="e">
        <f t="shared" ref="X40:X57" si="100">T40-W40</f>
        <v>#DIV/0!</v>
      </c>
      <c r="Y40" s="114" t="e">
        <f t="shared" si="81"/>
        <v>#DIV/0!</v>
      </c>
      <c r="Z40" s="180" t="e">
        <f t="shared" si="94"/>
        <v>#DIV/0!</v>
      </c>
      <c r="AA40" s="221" t="e">
        <f t="shared" si="83"/>
        <v>#DIV/0!</v>
      </c>
      <c r="AB40" s="222">
        <f t="shared" si="84"/>
        <v>0</v>
      </c>
      <c r="AC40" s="223" t="e">
        <f t="shared" si="97"/>
        <v>#DIV/0!</v>
      </c>
      <c r="AD40" s="224">
        <v>1</v>
      </c>
      <c r="AE40" s="225">
        <f t="shared" si="86"/>
        <v>0</v>
      </c>
      <c r="AF40" s="226">
        <f t="shared" ref="AF40:AI40" si="101">AF39</f>
        <v>44164</v>
      </c>
      <c r="AG40" s="273">
        <f t="shared" si="101"/>
        <v>44164.1737680236</v>
      </c>
      <c r="AH40" s="273" t="str">
        <f ca="1" t="shared" si="101"/>
        <v>跟踪</v>
      </c>
      <c r="AI40" s="226">
        <f t="shared" si="101"/>
        <v>44168</v>
      </c>
      <c r="AJ40" s="274"/>
      <c r="AK40" s="272"/>
    </row>
    <row r="41" s="36" customFormat="1" customHeight="1" spans="1:37">
      <c r="A41" s="111">
        <v>207</v>
      </c>
      <c r="B41" s="112"/>
      <c r="C41" s="113">
        <v>1</v>
      </c>
      <c r="D41" s="114">
        <f t="shared" si="87"/>
        <v>480</v>
      </c>
      <c r="E41" s="115" t="str">
        <f t="shared" ref="E41:E45" si="102">E40</f>
        <v>YQ-70025-22E-F</v>
      </c>
      <c r="F41" s="116">
        <f t="shared" si="98"/>
        <v>30</v>
      </c>
      <c r="G41" s="118" t="s">
        <v>185</v>
      </c>
      <c r="H41" s="11" t="s">
        <v>174</v>
      </c>
      <c r="I41" s="116">
        <v>150</v>
      </c>
      <c r="J41" s="146"/>
      <c r="K41" s="147" t="s">
        <v>189</v>
      </c>
      <c r="L41" s="149">
        <v>253</v>
      </c>
      <c r="M41" s="149">
        <f t="shared" si="99"/>
        <v>6</v>
      </c>
      <c r="N41" s="134">
        <f t="shared" si="76"/>
        <v>79695</v>
      </c>
      <c r="O41" s="150">
        <f t="shared" si="96"/>
        <v>0.0797670296277539</v>
      </c>
      <c r="P41" s="149">
        <v>2.1</v>
      </c>
      <c r="Q41" s="114"/>
      <c r="R41" s="114"/>
      <c r="S41" s="114"/>
      <c r="T41" s="180">
        <f t="shared" si="78"/>
        <v>94.5854106257951</v>
      </c>
      <c r="U41" s="180">
        <f t="shared" si="79"/>
        <v>2.39301088883262</v>
      </c>
      <c r="V41" s="181"/>
      <c r="W41" s="182"/>
      <c r="X41" s="183">
        <f t="shared" si="100"/>
        <v>94.5854106257951</v>
      </c>
      <c r="Y41" s="114">
        <f t="shared" si="81"/>
        <v>2.39301088883262</v>
      </c>
      <c r="Z41" s="180">
        <f t="shared" si="94"/>
        <v>15415.0197628458</v>
      </c>
      <c r="AA41" s="221">
        <f t="shared" si="83"/>
        <v>0</v>
      </c>
      <c r="AB41" s="222">
        <f t="shared" si="84"/>
        <v>725.76</v>
      </c>
      <c r="AC41" s="223">
        <f t="shared" si="97"/>
        <v>0.173768023636455</v>
      </c>
      <c r="AD41" s="224">
        <v>1</v>
      </c>
      <c r="AE41" s="225">
        <f t="shared" si="86"/>
        <v>18.361728</v>
      </c>
      <c r="AF41" s="226">
        <f t="shared" ref="AF41:AI41" si="103">AF40</f>
        <v>44164</v>
      </c>
      <c r="AG41" s="273">
        <f t="shared" si="103"/>
        <v>44164.1737680236</v>
      </c>
      <c r="AH41" s="273" t="str">
        <f ca="1" t="shared" si="103"/>
        <v>跟踪</v>
      </c>
      <c r="AI41" s="226">
        <f t="shared" si="103"/>
        <v>44168</v>
      </c>
      <c r="AJ41" s="274"/>
      <c r="AK41" s="272"/>
    </row>
    <row r="42" s="36" customFormat="1" customHeight="1" spans="1:37">
      <c r="A42" s="111">
        <v>207</v>
      </c>
      <c r="B42" s="112"/>
      <c r="C42" s="113">
        <v>1</v>
      </c>
      <c r="D42" s="114">
        <f t="shared" si="87"/>
        <v>480</v>
      </c>
      <c r="E42" s="115" t="str">
        <f t="shared" si="102"/>
        <v>YQ-70025-22E-F</v>
      </c>
      <c r="F42" s="116">
        <f t="shared" si="98"/>
        <v>30</v>
      </c>
      <c r="G42" s="118"/>
      <c r="H42" s="11" t="s">
        <v>176</v>
      </c>
      <c r="I42" s="116">
        <v>75</v>
      </c>
      <c r="J42" s="146"/>
      <c r="K42" s="147" t="s">
        <v>35</v>
      </c>
      <c r="L42" s="149">
        <v>506</v>
      </c>
      <c r="M42" s="149">
        <f t="shared" si="99"/>
        <v>6</v>
      </c>
      <c r="N42" s="134">
        <f t="shared" si="76"/>
        <v>121440</v>
      </c>
      <c r="O42" s="150">
        <f t="shared" si="96"/>
        <v>0.121549759432768</v>
      </c>
      <c r="P42" s="149">
        <v>3.2</v>
      </c>
      <c r="Q42" s="114"/>
      <c r="R42" s="114"/>
      <c r="S42" s="114"/>
      <c r="T42" s="180">
        <f t="shared" si="78"/>
        <v>144.130149525021</v>
      </c>
      <c r="U42" s="180">
        <f t="shared" si="79"/>
        <v>3.64649278298304</v>
      </c>
      <c r="V42" s="181"/>
      <c r="W42" s="182"/>
      <c r="X42" s="183">
        <f t="shared" si="100"/>
        <v>144.130149525021</v>
      </c>
      <c r="Y42" s="114">
        <f t="shared" si="81"/>
        <v>3.64649278298304</v>
      </c>
      <c r="Z42" s="180">
        <f t="shared" si="94"/>
        <v>15415.0197628458</v>
      </c>
      <c r="AA42" s="221">
        <f t="shared" si="83"/>
        <v>0</v>
      </c>
      <c r="AB42" s="222">
        <f t="shared" si="84"/>
        <v>1105.92</v>
      </c>
      <c r="AC42" s="223">
        <f t="shared" si="97"/>
        <v>0.173768023636455</v>
      </c>
      <c r="AD42" s="224">
        <v>1</v>
      </c>
      <c r="AE42" s="225">
        <f t="shared" si="86"/>
        <v>27.979776</v>
      </c>
      <c r="AF42" s="226">
        <f t="shared" ref="AF42:AI42" si="104">AF41</f>
        <v>44164</v>
      </c>
      <c r="AG42" s="273">
        <f t="shared" si="104"/>
        <v>44164.1737680236</v>
      </c>
      <c r="AH42" s="273" t="str">
        <f ca="1" t="shared" si="104"/>
        <v>跟踪</v>
      </c>
      <c r="AI42" s="226">
        <f t="shared" si="104"/>
        <v>44168</v>
      </c>
      <c r="AJ42" s="274"/>
      <c r="AK42" s="272"/>
    </row>
    <row r="43" s="36" customFormat="1" customHeight="1" spans="1:37">
      <c r="A43" s="111">
        <v>207</v>
      </c>
      <c r="B43" s="112"/>
      <c r="C43" s="113">
        <v>1</v>
      </c>
      <c r="D43" s="114">
        <f t="shared" si="87"/>
        <v>480</v>
      </c>
      <c r="E43" s="115" t="str">
        <f t="shared" si="102"/>
        <v>YQ-70025-22E-F</v>
      </c>
      <c r="F43" s="116">
        <f t="shared" si="98"/>
        <v>30</v>
      </c>
      <c r="G43" s="117">
        <f>[1]Sheet1!$D$189*1000</f>
        <v>123000</v>
      </c>
      <c r="H43" s="11" t="s">
        <v>178</v>
      </c>
      <c r="I43" s="116">
        <v>32</v>
      </c>
      <c r="J43" s="146"/>
      <c r="K43" s="147" t="s">
        <v>67</v>
      </c>
      <c r="L43" s="149">
        <v>506</v>
      </c>
      <c r="M43" s="149">
        <f t="shared" si="99"/>
        <v>6</v>
      </c>
      <c r="N43" s="134">
        <f t="shared" si="76"/>
        <v>259072</v>
      </c>
      <c r="O43" s="150">
        <f t="shared" si="96"/>
        <v>0.259306153456571</v>
      </c>
      <c r="P43" s="149">
        <v>16</v>
      </c>
      <c r="Q43" s="114"/>
      <c r="R43" s="114"/>
      <c r="S43" s="114"/>
      <c r="T43" s="180">
        <f t="shared" si="78"/>
        <v>720.650747625105</v>
      </c>
      <c r="U43" s="180">
        <f t="shared" si="79"/>
        <v>7.77918460369713</v>
      </c>
      <c r="V43" s="181"/>
      <c r="W43" s="182"/>
      <c r="X43" s="183">
        <f t="shared" si="100"/>
        <v>720.650747625105</v>
      </c>
      <c r="Y43" s="114">
        <f t="shared" si="81"/>
        <v>7.77918460369713</v>
      </c>
      <c r="Z43" s="180">
        <f t="shared" si="94"/>
        <v>36128.95256917</v>
      </c>
      <c r="AA43" s="221">
        <f t="shared" si="83"/>
        <v>0</v>
      </c>
      <c r="AB43" s="222">
        <f t="shared" si="84"/>
        <v>5529.6</v>
      </c>
      <c r="AC43" s="223">
        <f t="shared" si="97"/>
        <v>0.173768023636455</v>
      </c>
      <c r="AD43" s="224">
        <v>1</v>
      </c>
      <c r="AE43" s="225">
        <f t="shared" si="86"/>
        <v>59.6901888</v>
      </c>
      <c r="AF43" s="226">
        <f t="shared" ref="AF43:AI43" si="105">AF42</f>
        <v>44164</v>
      </c>
      <c r="AG43" s="273">
        <f t="shared" si="105"/>
        <v>44164.1737680236</v>
      </c>
      <c r="AH43" s="273" t="str">
        <f ca="1" t="shared" si="105"/>
        <v>跟踪</v>
      </c>
      <c r="AI43" s="226">
        <f t="shared" si="105"/>
        <v>44168</v>
      </c>
      <c r="AJ43" s="274"/>
      <c r="AK43" s="272"/>
    </row>
    <row r="44" s="36" customFormat="1" customHeight="1" spans="1:37">
      <c r="A44" s="111">
        <v>207</v>
      </c>
      <c r="B44" s="112"/>
      <c r="C44" s="113">
        <v>1</v>
      </c>
      <c r="D44" s="114">
        <f t="shared" si="87"/>
        <v>480</v>
      </c>
      <c r="E44" s="115" t="str">
        <f t="shared" si="102"/>
        <v>YQ-70025-22E-F</v>
      </c>
      <c r="F44" s="116">
        <f t="shared" si="98"/>
        <v>30</v>
      </c>
      <c r="G44" s="117"/>
      <c r="H44" s="11" t="s">
        <v>180</v>
      </c>
      <c r="I44" s="116">
        <v>75</v>
      </c>
      <c r="J44" s="146"/>
      <c r="K44" s="147" t="s">
        <v>35</v>
      </c>
      <c r="L44" s="149">
        <v>506</v>
      </c>
      <c r="M44" s="149">
        <f t="shared" si="99"/>
        <v>6</v>
      </c>
      <c r="N44" s="134">
        <f t="shared" si="76"/>
        <v>129030</v>
      </c>
      <c r="O44" s="150">
        <f t="shared" si="96"/>
        <v>0.129146619397316</v>
      </c>
      <c r="P44" s="149">
        <v>3.4</v>
      </c>
      <c r="Q44" s="114"/>
      <c r="R44" s="114"/>
      <c r="S44" s="114"/>
      <c r="T44" s="180">
        <f t="shared" si="78"/>
        <v>153.138283870335</v>
      </c>
      <c r="U44" s="180">
        <f t="shared" si="79"/>
        <v>3.87439858191948</v>
      </c>
      <c r="V44" s="181"/>
      <c r="W44" s="182"/>
      <c r="X44" s="183">
        <f t="shared" si="100"/>
        <v>153.138283870335</v>
      </c>
      <c r="Y44" s="114">
        <f t="shared" si="81"/>
        <v>3.87439858191948</v>
      </c>
      <c r="Z44" s="180">
        <f t="shared" si="94"/>
        <v>15415.0197628458</v>
      </c>
      <c r="AA44" s="221">
        <f t="shared" si="83"/>
        <v>0</v>
      </c>
      <c r="AB44" s="222">
        <f t="shared" si="84"/>
        <v>1175.04</v>
      </c>
      <c r="AC44" s="223">
        <f t="shared" si="97"/>
        <v>0.173768023636455</v>
      </c>
      <c r="AD44" s="224">
        <v>1</v>
      </c>
      <c r="AE44" s="225">
        <f t="shared" si="86"/>
        <v>29.728512</v>
      </c>
      <c r="AF44" s="226">
        <f t="shared" ref="AF44:AI44" si="106">AF43</f>
        <v>44164</v>
      </c>
      <c r="AG44" s="273">
        <f t="shared" si="106"/>
        <v>44164.1737680236</v>
      </c>
      <c r="AH44" s="273" t="str">
        <f ca="1" t="shared" si="106"/>
        <v>跟踪</v>
      </c>
      <c r="AI44" s="226">
        <f t="shared" si="106"/>
        <v>44168</v>
      </c>
      <c r="AJ44" s="274"/>
      <c r="AK44" s="272"/>
    </row>
    <row r="45" s="36" customFormat="1" customHeight="1" spans="1:37">
      <c r="A45" s="111">
        <v>207</v>
      </c>
      <c r="B45" s="112"/>
      <c r="C45" s="113">
        <v>1</v>
      </c>
      <c r="D45" s="114">
        <f t="shared" si="87"/>
        <v>480</v>
      </c>
      <c r="E45" s="115" t="str">
        <f t="shared" si="102"/>
        <v>YQ-70025-22E-F</v>
      </c>
      <c r="F45" s="116">
        <f t="shared" si="98"/>
        <v>30</v>
      </c>
      <c r="G45" s="117">
        <f>[2]Sheet1!$I$189</f>
        <v>4275.1</v>
      </c>
      <c r="H45" s="11" t="s">
        <v>182</v>
      </c>
      <c r="I45" s="116">
        <v>75</v>
      </c>
      <c r="J45" s="146"/>
      <c r="K45" s="147" t="s">
        <v>35</v>
      </c>
      <c r="L45" s="149">
        <v>506</v>
      </c>
      <c r="M45" s="149">
        <f t="shared" si="99"/>
        <v>6</v>
      </c>
      <c r="N45" s="134">
        <f t="shared" si="76"/>
        <v>129030</v>
      </c>
      <c r="O45" s="150">
        <f t="shared" si="96"/>
        <v>0.129146619397316</v>
      </c>
      <c r="P45" s="149">
        <v>3.4</v>
      </c>
      <c r="Q45" s="114"/>
      <c r="R45" s="114"/>
      <c r="S45" s="114"/>
      <c r="T45" s="180">
        <f t="shared" si="78"/>
        <v>153.138283870335</v>
      </c>
      <c r="U45" s="180">
        <f t="shared" si="79"/>
        <v>3.87439858191948</v>
      </c>
      <c r="V45" s="181"/>
      <c r="W45" s="182"/>
      <c r="X45" s="183">
        <f t="shared" si="100"/>
        <v>153.138283870335</v>
      </c>
      <c r="Y45" s="114">
        <f t="shared" si="81"/>
        <v>3.87439858191948</v>
      </c>
      <c r="Z45" s="180">
        <f t="shared" si="94"/>
        <v>15415.0197628458</v>
      </c>
      <c r="AA45" s="221">
        <f t="shared" si="83"/>
        <v>0</v>
      </c>
      <c r="AB45" s="222">
        <f t="shared" si="84"/>
        <v>1175.04</v>
      </c>
      <c r="AC45" s="223">
        <f t="shared" si="97"/>
        <v>0.173768023636455</v>
      </c>
      <c r="AD45" s="224">
        <v>1</v>
      </c>
      <c r="AE45" s="225">
        <f t="shared" si="86"/>
        <v>29.728512</v>
      </c>
      <c r="AF45" s="226">
        <f t="shared" ref="AF45:AI45" si="107">AF44</f>
        <v>44164</v>
      </c>
      <c r="AG45" s="273">
        <f t="shared" si="107"/>
        <v>44164.1737680236</v>
      </c>
      <c r="AH45" s="273" t="str">
        <f ca="1" t="shared" si="107"/>
        <v>跟踪</v>
      </c>
      <c r="AI45" s="226">
        <f t="shared" si="107"/>
        <v>44168</v>
      </c>
      <c r="AJ45" s="275">
        <f>SUM(AE39:AE45)</f>
        <v>230.1919488</v>
      </c>
      <c r="AK45" s="272"/>
    </row>
    <row r="46" s="37" customFormat="1" customHeight="1" spans="1:37">
      <c r="A46" s="119">
        <v>209</v>
      </c>
      <c r="B46" s="120">
        <v>209</v>
      </c>
      <c r="C46" s="121">
        <v>1</v>
      </c>
      <c r="D46" s="122">
        <v>470</v>
      </c>
      <c r="E46" s="123" t="s">
        <v>190</v>
      </c>
      <c r="F46" s="124">
        <v>80</v>
      </c>
      <c r="G46" s="108">
        <f>[1]Sheet1!$E$191*1000</f>
        <v>5000</v>
      </c>
      <c r="H46" s="125" t="s">
        <v>150</v>
      </c>
      <c r="I46" s="124">
        <v>159</v>
      </c>
      <c r="J46" s="142"/>
      <c r="K46" s="151" t="s">
        <v>19</v>
      </c>
      <c r="L46" s="152">
        <v>476</v>
      </c>
      <c r="M46" s="152">
        <v>6</v>
      </c>
      <c r="N46" s="153">
        <f t="shared" si="76"/>
        <v>280030.8</v>
      </c>
      <c r="O46" s="154">
        <f t="shared" ref="O46:O52" si="108">N46/SUM($N$46:$N$52)</f>
        <v>0.215937454118338</v>
      </c>
      <c r="P46" s="152">
        <v>3.7</v>
      </c>
      <c r="Q46" s="122"/>
      <c r="R46" s="122"/>
      <c r="S46" s="122"/>
      <c r="T46" s="184">
        <f t="shared" si="78"/>
        <v>342.377444297349</v>
      </c>
      <c r="U46" s="184">
        <f t="shared" si="79"/>
        <v>17.274996329467</v>
      </c>
      <c r="V46" s="185"/>
      <c r="W46" s="186"/>
      <c r="X46" s="178">
        <f t="shared" si="100"/>
        <v>342.377444297349</v>
      </c>
      <c r="Y46" s="122">
        <f t="shared" si="81"/>
        <v>17.274996329467</v>
      </c>
      <c r="Z46" s="184">
        <f t="shared" ref="Z46:Z62" si="109">65*1000/L46*9000/I46</f>
        <v>7729.50689709846</v>
      </c>
      <c r="AA46" s="228">
        <f t="shared" si="83"/>
        <v>0</v>
      </c>
      <c r="AB46" s="229">
        <f t="shared" si="84"/>
        <v>1252.08</v>
      </c>
      <c r="AC46" s="217">
        <f t="shared" ref="AC46:AC52" si="110">T46/AB46/0.83/AD46</f>
        <v>0.329454144253215</v>
      </c>
      <c r="AD46" s="230">
        <v>1</v>
      </c>
      <c r="AE46" s="231">
        <f t="shared" si="86"/>
        <v>63.17494848</v>
      </c>
      <c r="AF46" s="232">
        <v>44166</v>
      </c>
      <c r="AG46" s="276">
        <f>AC46+AF46</f>
        <v>44166.3294541443</v>
      </c>
      <c r="AH46" s="277" t="str">
        <f ca="1">IF(NOW()-AF46-AC46&gt;=-2,"跟踪"," ")</f>
        <v>跟踪</v>
      </c>
      <c r="AI46" s="278">
        <v>44168</v>
      </c>
      <c r="AJ46" s="279" t="str">
        <f>IF((AC46+2+AF46)-AI46&lt;=0,"跟踪","")</f>
        <v/>
      </c>
      <c r="AK46" s="280">
        <f>SUM(AE46:AE52)</f>
        <v>292.56132864</v>
      </c>
    </row>
    <row r="47" s="37" customFormat="1" customHeight="1" spans="1:37">
      <c r="A47" s="119">
        <v>209</v>
      </c>
      <c r="B47" s="120"/>
      <c r="C47" s="121">
        <v>1</v>
      </c>
      <c r="D47" s="122">
        <f t="shared" ref="D47:D71" si="111">D46</f>
        <v>470</v>
      </c>
      <c r="E47" s="123" t="str">
        <f t="shared" ref="E47:E52" si="112">E46</f>
        <v>YD-B656-22E-F</v>
      </c>
      <c r="F47" s="124">
        <f t="shared" ref="F47:F52" si="113">F46</f>
        <v>80</v>
      </c>
      <c r="G47" s="108"/>
      <c r="H47" s="125" t="s">
        <v>172</v>
      </c>
      <c r="I47" s="124">
        <v>159</v>
      </c>
      <c r="J47" s="142"/>
      <c r="K47" s="151" t="s">
        <v>19</v>
      </c>
      <c r="L47" s="152"/>
      <c r="M47" s="152">
        <f t="shared" ref="M47:M52" si="114">M46</f>
        <v>6</v>
      </c>
      <c r="N47" s="153">
        <f t="shared" si="76"/>
        <v>0</v>
      </c>
      <c r="O47" s="154">
        <f t="shared" si="108"/>
        <v>0</v>
      </c>
      <c r="P47" s="152"/>
      <c r="Q47" s="184"/>
      <c r="R47" s="184"/>
      <c r="S47" s="184"/>
      <c r="T47" s="184" t="e">
        <f t="shared" si="78"/>
        <v>#DIV/0!</v>
      </c>
      <c r="U47" s="184">
        <f t="shared" si="79"/>
        <v>0</v>
      </c>
      <c r="V47" s="187"/>
      <c r="W47" s="186"/>
      <c r="X47" s="178" t="e">
        <f t="shared" si="100"/>
        <v>#DIV/0!</v>
      </c>
      <c r="Y47" s="122" t="e">
        <f t="shared" si="81"/>
        <v>#DIV/0!</v>
      </c>
      <c r="Z47" s="184" t="e">
        <f t="shared" si="109"/>
        <v>#DIV/0!</v>
      </c>
      <c r="AA47" s="228" t="e">
        <f t="shared" si="83"/>
        <v>#DIV/0!</v>
      </c>
      <c r="AB47" s="229">
        <f t="shared" si="84"/>
        <v>0</v>
      </c>
      <c r="AC47" s="217" t="e">
        <f t="shared" si="110"/>
        <v>#DIV/0!</v>
      </c>
      <c r="AD47" s="230">
        <v>1</v>
      </c>
      <c r="AE47" s="231">
        <f t="shared" si="86"/>
        <v>0</v>
      </c>
      <c r="AF47" s="232">
        <f>AF46</f>
        <v>44166</v>
      </c>
      <c r="AG47" s="281">
        <f t="shared" ref="AG47:AI47" si="115">AG46</f>
        <v>44166.3294541443</v>
      </c>
      <c r="AH47" s="281" t="str">
        <f ca="1" t="shared" si="115"/>
        <v>跟踪</v>
      </c>
      <c r="AI47" s="232">
        <f t="shared" si="115"/>
        <v>44168</v>
      </c>
      <c r="AJ47" s="282"/>
      <c r="AK47" s="280"/>
    </row>
    <row r="48" s="37" customFormat="1" customHeight="1" spans="1:37">
      <c r="A48" s="119">
        <v>209</v>
      </c>
      <c r="B48" s="120"/>
      <c r="C48" s="121">
        <v>1</v>
      </c>
      <c r="D48" s="122">
        <f t="shared" si="111"/>
        <v>470</v>
      </c>
      <c r="E48" s="123" t="str">
        <f t="shared" si="112"/>
        <v>YD-B656-22E-F</v>
      </c>
      <c r="F48" s="124">
        <f t="shared" si="113"/>
        <v>80</v>
      </c>
      <c r="G48" s="126" t="s">
        <v>185</v>
      </c>
      <c r="H48" s="125" t="s">
        <v>174</v>
      </c>
      <c r="I48" s="124">
        <v>159</v>
      </c>
      <c r="J48" s="155"/>
      <c r="K48" s="151" t="s">
        <v>19</v>
      </c>
      <c r="L48" s="152">
        <v>238</v>
      </c>
      <c r="M48" s="152">
        <f t="shared" si="114"/>
        <v>6</v>
      </c>
      <c r="N48" s="153">
        <f t="shared" si="76"/>
        <v>249757.2</v>
      </c>
      <c r="O48" s="154">
        <f t="shared" si="108"/>
        <v>0.192592864483923</v>
      </c>
      <c r="P48" s="152">
        <v>6.6</v>
      </c>
      <c r="Q48" s="122"/>
      <c r="R48" s="122"/>
      <c r="S48" s="122"/>
      <c r="T48" s="184">
        <f t="shared" si="78"/>
        <v>610.727333070947</v>
      </c>
      <c r="U48" s="184">
        <f t="shared" si="79"/>
        <v>15.4074291587138</v>
      </c>
      <c r="V48" s="187"/>
      <c r="W48" s="186"/>
      <c r="X48" s="178">
        <f t="shared" si="100"/>
        <v>610.727333070947</v>
      </c>
      <c r="Y48" s="122">
        <f t="shared" si="81"/>
        <v>15.4074291587138</v>
      </c>
      <c r="Z48" s="184">
        <f t="shared" si="109"/>
        <v>15459.0137941969</v>
      </c>
      <c r="AA48" s="228">
        <f t="shared" si="83"/>
        <v>0</v>
      </c>
      <c r="AB48" s="229">
        <f t="shared" si="84"/>
        <v>2233.44</v>
      </c>
      <c r="AC48" s="217">
        <f t="shared" si="110"/>
        <v>0.329454144253215</v>
      </c>
      <c r="AD48" s="230">
        <v>1</v>
      </c>
      <c r="AE48" s="231">
        <f t="shared" si="86"/>
        <v>56.34522432</v>
      </c>
      <c r="AF48" s="232">
        <f t="shared" ref="AF48:AI48" si="116">AF47</f>
        <v>44166</v>
      </c>
      <c r="AG48" s="281">
        <f t="shared" si="116"/>
        <v>44166.3294541443</v>
      </c>
      <c r="AH48" s="281" t="str">
        <f ca="1" t="shared" si="116"/>
        <v>跟踪</v>
      </c>
      <c r="AI48" s="232">
        <f t="shared" si="116"/>
        <v>44168</v>
      </c>
      <c r="AJ48" s="282"/>
      <c r="AK48" s="280"/>
    </row>
    <row r="49" s="37" customFormat="1" customHeight="1" spans="1:37">
      <c r="A49" s="119">
        <v>209</v>
      </c>
      <c r="B49" s="120"/>
      <c r="C49" s="121">
        <v>1</v>
      </c>
      <c r="D49" s="122">
        <f t="shared" si="111"/>
        <v>470</v>
      </c>
      <c r="E49" s="123" t="str">
        <f t="shared" si="112"/>
        <v>YD-B656-22E-F</v>
      </c>
      <c r="F49" s="124">
        <f t="shared" si="113"/>
        <v>80</v>
      </c>
      <c r="G49" s="126"/>
      <c r="H49" s="125" t="s">
        <v>176</v>
      </c>
      <c r="I49" s="124">
        <v>159</v>
      </c>
      <c r="J49" s="142"/>
      <c r="K49" s="151" t="s">
        <v>19</v>
      </c>
      <c r="L49" s="152">
        <v>238</v>
      </c>
      <c r="M49" s="152">
        <f t="shared" si="114"/>
        <v>6</v>
      </c>
      <c r="N49" s="153">
        <f t="shared" si="76"/>
        <v>249757.2</v>
      </c>
      <c r="O49" s="154">
        <f t="shared" si="108"/>
        <v>0.192592864483923</v>
      </c>
      <c r="P49" s="152">
        <v>6.6</v>
      </c>
      <c r="Q49" s="122"/>
      <c r="R49" s="122"/>
      <c r="S49" s="122"/>
      <c r="T49" s="184">
        <f t="shared" si="78"/>
        <v>610.727333070947</v>
      </c>
      <c r="U49" s="184">
        <f t="shared" si="79"/>
        <v>15.4074291587138</v>
      </c>
      <c r="V49" s="187"/>
      <c r="W49" s="186"/>
      <c r="X49" s="178">
        <f t="shared" si="100"/>
        <v>610.727333070947</v>
      </c>
      <c r="Y49" s="122">
        <f t="shared" si="81"/>
        <v>15.4074291587138</v>
      </c>
      <c r="Z49" s="184">
        <f t="shared" si="109"/>
        <v>15459.0137941969</v>
      </c>
      <c r="AA49" s="228">
        <f t="shared" si="83"/>
        <v>0</v>
      </c>
      <c r="AB49" s="229">
        <f t="shared" si="84"/>
        <v>2233.44</v>
      </c>
      <c r="AC49" s="217">
        <f t="shared" si="110"/>
        <v>0.329454144253215</v>
      </c>
      <c r="AD49" s="230">
        <v>1</v>
      </c>
      <c r="AE49" s="231">
        <f t="shared" si="86"/>
        <v>56.34522432</v>
      </c>
      <c r="AF49" s="232">
        <f t="shared" ref="AF49:AI49" si="117">AF48</f>
        <v>44166</v>
      </c>
      <c r="AG49" s="281">
        <f t="shared" si="117"/>
        <v>44166.3294541443</v>
      </c>
      <c r="AH49" s="281" t="str">
        <f ca="1" t="shared" si="117"/>
        <v>跟踪</v>
      </c>
      <c r="AI49" s="232">
        <f t="shared" si="117"/>
        <v>44168</v>
      </c>
      <c r="AJ49" s="282"/>
      <c r="AK49" s="280"/>
    </row>
    <row r="50" s="37" customFormat="1" customHeight="1" spans="1:37">
      <c r="A50" s="119">
        <v>209</v>
      </c>
      <c r="B50" s="120"/>
      <c r="C50" s="121">
        <v>1</v>
      </c>
      <c r="D50" s="122">
        <f t="shared" si="111"/>
        <v>470</v>
      </c>
      <c r="E50" s="123" t="str">
        <f t="shared" si="112"/>
        <v>YD-B656-22E-F</v>
      </c>
      <c r="F50" s="124">
        <f t="shared" si="113"/>
        <v>80</v>
      </c>
      <c r="G50" s="108">
        <f>[1]Sheet1!$D$191*1000</f>
        <v>60000</v>
      </c>
      <c r="H50" s="125" t="s">
        <v>178</v>
      </c>
      <c r="I50" s="156">
        <v>32</v>
      </c>
      <c r="J50" s="142"/>
      <c r="K50" s="151" t="s">
        <v>67</v>
      </c>
      <c r="L50" s="152">
        <v>476</v>
      </c>
      <c r="M50" s="152">
        <f t="shared" si="114"/>
        <v>6</v>
      </c>
      <c r="N50" s="153">
        <f t="shared" si="76"/>
        <v>176691.2</v>
      </c>
      <c r="O50" s="154">
        <f t="shared" si="108"/>
        <v>0.136250183526648</v>
      </c>
      <c r="P50" s="152">
        <v>11.6</v>
      </c>
      <c r="Q50" s="122"/>
      <c r="R50" s="122"/>
      <c r="S50" s="122"/>
      <c r="T50" s="184">
        <f t="shared" si="78"/>
        <v>1073.39955509439</v>
      </c>
      <c r="U50" s="184">
        <f t="shared" si="79"/>
        <v>10.9000146821318</v>
      </c>
      <c r="V50" s="187"/>
      <c r="W50" s="186"/>
      <c r="X50" s="178">
        <f t="shared" si="100"/>
        <v>1073.39955509439</v>
      </c>
      <c r="Y50" s="122">
        <f t="shared" si="81"/>
        <v>10.9000146821318</v>
      </c>
      <c r="Z50" s="184">
        <f t="shared" si="109"/>
        <v>38405.987394958</v>
      </c>
      <c r="AA50" s="228">
        <f t="shared" si="83"/>
        <v>0</v>
      </c>
      <c r="AB50" s="229">
        <f t="shared" si="84"/>
        <v>3925.44</v>
      </c>
      <c r="AC50" s="217">
        <f t="shared" si="110"/>
        <v>0.329454144253215</v>
      </c>
      <c r="AD50" s="230">
        <v>1</v>
      </c>
      <c r="AE50" s="231">
        <f t="shared" si="86"/>
        <v>39.86153472</v>
      </c>
      <c r="AF50" s="232">
        <f t="shared" ref="AF50:AI50" si="118">AF49</f>
        <v>44166</v>
      </c>
      <c r="AG50" s="281">
        <f t="shared" si="118"/>
        <v>44166.3294541443</v>
      </c>
      <c r="AH50" s="281" t="str">
        <f ca="1" t="shared" si="118"/>
        <v>跟踪</v>
      </c>
      <c r="AI50" s="232">
        <f t="shared" si="118"/>
        <v>44168</v>
      </c>
      <c r="AJ50" s="282"/>
      <c r="AK50" s="280"/>
    </row>
    <row r="51" s="37" customFormat="1" customHeight="1" spans="1:37">
      <c r="A51" s="119">
        <v>209</v>
      </c>
      <c r="B51" s="120"/>
      <c r="C51" s="121">
        <v>1</v>
      </c>
      <c r="D51" s="122">
        <f t="shared" si="111"/>
        <v>470</v>
      </c>
      <c r="E51" s="123" t="str">
        <f t="shared" si="112"/>
        <v>YD-B656-22E-F</v>
      </c>
      <c r="F51" s="124">
        <f t="shared" si="113"/>
        <v>80</v>
      </c>
      <c r="G51" s="108"/>
      <c r="H51" s="125" t="s">
        <v>180</v>
      </c>
      <c r="I51" s="124">
        <v>159</v>
      </c>
      <c r="J51" s="142"/>
      <c r="K51" s="151" t="s">
        <v>19</v>
      </c>
      <c r="L51" s="152">
        <v>476</v>
      </c>
      <c r="M51" s="152">
        <f t="shared" si="114"/>
        <v>6</v>
      </c>
      <c r="N51" s="153">
        <f t="shared" si="76"/>
        <v>340578</v>
      </c>
      <c r="O51" s="154">
        <f t="shared" si="108"/>
        <v>0.262626633387168</v>
      </c>
      <c r="P51" s="152">
        <v>4.5</v>
      </c>
      <c r="Q51" s="122"/>
      <c r="R51" s="122"/>
      <c r="S51" s="122"/>
      <c r="T51" s="184">
        <f t="shared" si="78"/>
        <v>416.4049998211</v>
      </c>
      <c r="U51" s="184">
        <f t="shared" si="79"/>
        <v>21.0101306709734</v>
      </c>
      <c r="V51" s="188"/>
      <c r="W51" s="186"/>
      <c r="X51" s="178">
        <f t="shared" si="100"/>
        <v>416.4049998211</v>
      </c>
      <c r="Y51" s="122">
        <f t="shared" si="81"/>
        <v>21.0101306709734</v>
      </c>
      <c r="Z51" s="184">
        <f t="shared" si="109"/>
        <v>7729.50689709846</v>
      </c>
      <c r="AA51" s="228">
        <f t="shared" si="83"/>
        <v>0</v>
      </c>
      <c r="AB51" s="229">
        <f t="shared" si="84"/>
        <v>1522.8</v>
      </c>
      <c r="AC51" s="217">
        <f t="shared" si="110"/>
        <v>0.329454144253215</v>
      </c>
      <c r="AD51" s="230">
        <v>1</v>
      </c>
      <c r="AE51" s="231">
        <f t="shared" si="86"/>
        <v>76.8343968</v>
      </c>
      <c r="AF51" s="232">
        <f t="shared" ref="AF51:AI51" si="119">AF50</f>
        <v>44166</v>
      </c>
      <c r="AG51" s="281">
        <f t="shared" si="119"/>
        <v>44166.3294541443</v>
      </c>
      <c r="AH51" s="281" t="str">
        <f ca="1" t="shared" si="119"/>
        <v>跟踪</v>
      </c>
      <c r="AI51" s="232">
        <f t="shared" si="119"/>
        <v>44168</v>
      </c>
      <c r="AJ51" s="282"/>
      <c r="AK51" s="280"/>
    </row>
    <row r="52" s="37" customFormat="1" customHeight="1" spans="1:37">
      <c r="A52" s="119">
        <v>209</v>
      </c>
      <c r="B52" s="120"/>
      <c r="C52" s="121">
        <v>1</v>
      </c>
      <c r="D52" s="122">
        <f t="shared" si="111"/>
        <v>470</v>
      </c>
      <c r="E52" s="123" t="str">
        <f t="shared" si="112"/>
        <v>YD-B656-22E-F</v>
      </c>
      <c r="F52" s="124">
        <f t="shared" si="113"/>
        <v>80</v>
      </c>
      <c r="G52" s="108">
        <f>[2]Sheet1!$I$191</f>
        <v>4886.35</v>
      </c>
      <c r="H52" s="125" t="s">
        <v>182</v>
      </c>
      <c r="I52" s="124"/>
      <c r="J52" s="142"/>
      <c r="K52" s="151"/>
      <c r="L52" s="152"/>
      <c r="M52" s="152">
        <f t="shared" si="114"/>
        <v>6</v>
      </c>
      <c r="N52" s="153">
        <f t="shared" si="76"/>
        <v>0</v>
      </c>
      <c r="O52" s="154">
        <f t="shared" si="108"/>
        <v>0</v>
      </c>
      <c r="P52" s="152"/>
      <c r="Q52" s="122"/>
      <c r="R52" s="122"/>
      <c r="S52" s="122"/>
      <c r="T52" s="184" t="e">
        <f t="shared" si="78"/>
        <v>#DIV/0!</v>
      </c>
      <c r="U52" s="184">
        <f t="shared" si="79"/>
        <v>0</v>
      </c>
      <c r="V52" s="187"/>
      <c r="W52" s="186"/>
      <c r="X52" s="178" t="e">
        <f t="shared" si="100"/>
        <v>#DIV/0!</v>
      </c>
      <c r="Y52" s="122" t="e">
        <f t="shared" si="81"/>
        <v>#DIV/0!</v>
      </c>
      <c r="Z52" s="184" t="e">
        <f t="shared" si="109"/>
        <v>#DIV/0!</v>
      </c>
      <c r="AA52" s="228" t="e">
        <f t="shared" si="83"/>
        <v>#DIV/0!</v>
      </c>
      <c r="AB52" s="229">
        <f t="shared" si="84"/>
        <v>0</v>
      </c>
      <c r="AC52" s="217" t="e">
        <f t="shared" si="110"/>
        <v>#DIV/0!</v>
      </c>
      <c r="AD52" s="230">
        <v>1</v>
      </c>
      <c r="AE52" s="231">
        <f t="shared" si="86"/>
        <v>0</v>
      </c>
      <c r="AF52" s="232">
        <f t="shared" ref="AF52:AI52" si="120">AF51</f>
        <v>44166</v>
      </c>
      <c r="AG52" s="281">
        <f t="shared" si="120"/>
        <v>44166.3294541443</v>
      </c>
      <c r="AH52" s="281" t="str">
        <f ca="1" t="shared" si="120"/>
        <v>跟踪</v>
      </c>
      <c r="AI52" s="232">
        <f t="shared" si="120"/>
        <v>44168</v>
      </c>
      <c r="AJ52" s="283">
        <f>SUM(AE46:AE52)</f>
        <v>292.56132864</v>
      </c>
      <c r="AK52" s="280"/>
    </row>
    <row r="53" s="34" customFormat="1" customHeight="1" spans="1:37">
      <c r="A53" s="94">
        <v>210</v>
      </c>
      <c r="B53" s="95">
        <v>210</v>
      </c>
      <c r="C53" s="96"/>
      <c r="D53" s="97">
        <v>450</v>
      </c>
      <c r="E53" s="98" t="s">
        <v>37</v>
      </c>
      <c r="F53" s="99">
        <v>1</v>
      </c>
      <c r="G53" s="100" t="e">
        <f>[1]Sheet1!$E$192*1000</f>
        <v>#VALUE!</v>
      </c>
      <c r="H53" s="101" t="s">
        <v>150</v>
      </c>
      <c r="I53" s="99">
        <v>204</v>
      </c>
      <c r="J53" s="137" t="s">
        <v>175</v>
      </c>
      <c r="K53" s="138" t="s">
        <v>30</v>
      </c>
      <c r="L53" s="139">
        <v>320</v>
      </c>
      <c r="M53" s="139">
        <v>6</v>
      </c>
      <c r="N53" s="140">
        <f t="shared" si="76"/>
        <v>342067.2</v>
      </c>
      <c r="O53" s="141">
        <f t="shared" ref="O53:O59" si="121">N53/SUM($N$53:$N$59)</f>
        <v>0.235343848247074</v>
      </c>
      <c r="P53" s="139">
        <v>5.24</v>
      </c>
      <c r="Q53" s="97"/>
      <c r="R53" s="97"/>
      <c r="S53" s="97"/>
      <c r="T53" s="172">
        <f t="shared" si="78"/>
        <v>5.40771710126549</v>
      </c>
      <c r="U53" s="172">
        <f t="shared" si="79"/>
        <v>0.235343848247074</v>
      </c>
      <c r="V53" s="173"/>
      <c r="W53" s="174"/>
      <c r="X53" s="172">
        <f t="shared" si="100"/>
        <v>5.40771710126549</v>
      </c>
      <c r="Y53" s="97">
        <f t="shared" si="81"/>
        <v>0.235343848247074</v>
      </c>
      <c r="Z53" s="172">
        <f t="shared" si="109"/>
        <v>8961.39705882353</v>
      </c>
      <c r="AA53" s="209">
        <f t="shared" si="83"/>
        <v>0</v>
      </c>
      <c r="AB53" s="210">
        <f t="shared" si="84"/>
        <v>1697.76</v>
      </c>
      <c r="AC53" s="211">
        <f t="shared" ref="AC53:AC57" si="122">T53/AB53/0.75/AD53</f>
        <v>0.00424694271767151</v>
      </c>
      <c r="AD53" s="212">
        <v>1</v>
      </c>
      <c r="AE53" s="213" t="str">
        <f t="shared" si="86"/>
        <v/>
      </c>
      <c r="AF53" s="214">
        <v>44158</v>
      </c>
      <c r="AG53" s="255">
        <f>AC53+AF53</f>
        <v>44158.0042469427</v>
      </c>
      <c r="AH53" s="256" t="str">
        <f ca="1">IF(NOW()-AF53-AC53&gt;=-2,"跟踪"," ")</f>
        <v>跟踪</v>
      </c>
      <c r="AI53" s="257">
        <v>44162</v>
      </c>
      <c r="AJ53" s="258" t="str">
        <f>IF((AC53+2+AF53)-AI53&lt;=0,"跟踪","")</f>
        <v>跟踪</v>
      </c>
      <c r="AK53" s="259">
        <f>SUM(AE53:AE59)</f>
        <v>0</v>
      </c>
    </row>
    <row r="54" s="34" customFormat="1" customHeight="1" spans="1:37">
      <c r="A54" s="94">
        <v>210</v>
      </c>
      <c r="B54" s="95"/>
      <c r="C54" s="96"/>
      <c r="D54" s="97">
        <f t="shared" si="111"/>
        <v>450</v>
      </c>
      <c r="E54" s="98" t="str">
        <f t="shared" ref="E54:E59" si="123">E53</f>
        <v>JD-JD166-06-14E</v>
      </c>
      <c r="F54" s="99">
        <f t="shared" ref="F54:F59" si="124">F53</f>
        <v>1</v>
      </c>
      <c r="G54" s="100"/>
      <c r="H54" s="101" t="s">
        <v>172</v>
      </c>
      <c r="I54" s="99">
        <v>309</v>
      </c>
      <c r="J54" s="137" t="s">
        <v>175</v>
      </c>
      <c r="K54" s="138" t="s">
        <v>33</v>
      </c>
      <c r="L54" s="139">
        <v>160</v>
      </c>
      <c r="M54" s="139">
        <f t="shared" ref="M54:M58" si="125">M53</f>
        <v>6</v>
      </c>
      <c r="N54" s="140">
        <f t="shared" si="76"/>
        <v>301584</v>
      </c>
      <c r="O54" s="141">
        <f t="shared" si="121"/>
        <v>0.207491215555732</v>
      </c>
      <c r="P54" s="139">
        <v>6.1</v>
      </c>
      <c r="Q54" s="97"/>
      <c r="R54" s="97"/>
      <c r="S54" s="97"/>
      <c r="T54" s="172">
        <f t="shared" si="78"/>
        <v>6.29524319040449</v>
      </c>
      <c r="U54" s="172">
        <f t="shared" si="79"/>
        <v>0.207491215555732</v>
      </c>
      <c r="V54" s="173"/>
      <c r="W54" s="174"/>
      <c r="X54" s="172">
        <f t="shared" si="100"/>
        <v>6.29524319040449</v>
      </c>
      <c r="Y54" s="97">
        <f t="shared" si="81"/>
        <v>0.207491215555732</v>
      </c>
      <c r="Z54" s="172">
        <f t="shared" si="109"/>
        <v>11832.5242718447</v>
      </c>
      <c r="AA54" s="209">
        <f t="shared" si="83"/>
        <v>0</v>
      </c>
      <c r="AB54" s="210">
        <f t="shared" si="84"/>
        <v>1976.4</v>
      </c>
      <c r="AC54" s="211">
        <f t="shared" si="122"/>
        <v>0.00424694271767152</v>
      </c>
      <c r="AD54" s="212">
        <v>1</v>
      </c>
      <c r="AE54" s="213" t="str">
        <f t="shared" si="86"/>
        <v/>
      </c>
      <c r="AF54" s="214">
        <f t="shared" ref="AF54:AI54" si="126">AF53</f>
        <v>44158</v>
      </c>
      <c r="AG54" s="260">
        <f t="shared" si="126"/>
        <v>44158.0042469427</v>
      </c>
      <c r="AH54" s="260" t="str">
        <f ca="1" t="shared" si="126"/>
        <v>跟踪</v>
      </c>
      <c r="AI54" s="214">
        <f t="shared" si="126"/>
        <v>44162</v>
      </c>
      <c r="AJ54" s="261"/>
      <c r="AK54" s="259"/>
    </row>
    <row r="55" s="34" customFormat="1" customHeight="1" spans="1:37">
      <c r="A55" s="94">
        <v>210</v>
      </c>
      <c r="B55" s="95"/>
      <c r="C55" s="96"/>
      <c r="D55" s="97">
        <f t="shared" si="111"/>
        <v>450</v>
      </c>
      <c r="E55" s="98" t="str">
        <f t="shared" si="123"/>
        <v>JD-JD166-06-14E</v>
      </c>
      <c r="F55" s="99">
        <f t="shared" si="124"/>
        <v>1</v>
      </c>
      <c r="G55" s="102" t="s">
        <v>185</v>
      </c>
      <c r="H55" s="101" t="s">
        <v>174</v>
      </c>
      <c r="I55" s="99">
        <v>309</v>
      </c>
      <c r="J55" s="137" t="s">
        <v>175</v>
      </c>
      <c r="K55" s="138" t="s">
        <v>33</v>
      </c>
      <c r="L55" s="139">
        <v>160</v>
      </c>
      <c r="M55" s="139">
        <f t="shared" si="125"/>
        <v>6</v>
      </c>
      <c r="N55" s="140">
        <f t="shared" si="76"/>
        <v>301584</v>
      </c>
      <c r="O55" s="141">
        <f t="shared" si="121"/>
        <v>0.207491215555732</v>
      </c>
      <c r="P55" s="139">
        <v>6.1</v>
      </c>
      <c r="Q55" s="97"/>
      <c r="R55" s="97"/>
      <c r="S55" s="97"/>
      <c r="T55" s="172">
        <f t="shared" si="78"/>
        <v>6.29524319040449</v>
      </c>
      <c r="U55" s="172">
        <f t="shared" si="79"/>
        <v>0.207491215555732</v>
      </c>
      <c r="V55" s="173"/>
      <c r="W55" s="174"/>
      <c r="X55" s="172">
        <f t="shared" si="100"/>
        <v>6.29524319040449</v>
      </c>
      <c r="Y55" s="97">
        <f t="shared" si="81"/>
        <v>0.207491215555732</v>
      </c>
      <c r="Z55" s="172">
        <f t="shared" si="109"/>
        <v>11832.5242718447</v>
      </c>
      <c r="AA55" s="209">
        <f t="shared" si="83"/>
        <v>0</v>
      </c>
      <c r="AB55" s="210">
        <f t="shared" si="84"/>
        <v>1976.4</v>
      </c>
      <c r="AC55" s="211">
        <f t="shared" si="122"/>
        <v>0.00424694271767152</v>
      </c>
      <c r="AD55" s="212">
        <v>1</v>
      </c>
      <c r="AE55" s="213" t="str">
        <f t="shared" si="86"/>
        <v/>
      </c>
      <c r="AF55" s="214">
        <f t="shared" ref="AF55:AI55" si="127">AF54</f>
        <v>44158</v>
      </c>
      <c r="AG55" s="260">
        <f t="shared" si="127"/>
        <v>44158.0042469427</v>
      </c>
      <c r="AH55" s="260" t="str">
        <f ca="1" t="shared" si="127"/>
        <v>跟踪</v>
      </c>
      <c r="AI55" s="214">
        <f t="shared" si="127"/>
        <v>44162</v>
      </c>
      <c r="AJ55" s="261"/>
      <c r="AK55" s="259"/>
    </row>
    <row r="56" s="34" customFormat="1" customHeight="1" spans="1:37">
      <c r="A56" s="94">
        <v>210</v>
      </c>
      <c r="B56" s="95"/>
      <c r="C56" s="96"/>
      <c r="D56" s="97">
        <f t="shared" si="111"/>
        <v>450</v>
      </c>
      <c r="E56" s="98" t="str">
        <f t="shared" si="123"/>
        <v>JD-JD166-06-14E</v>
      </c>
      <c r="F56" s="99">
        <f t="shared" si="124"/>
        <v>1</v>
      </c>
      <c r="G56" s="102"/>
      <c r="H56" s="101" t="s">
        <v>176</v>
      </c>
      <c r="I56" s="99">
        <v>309</v>
      </c>
      <c r="J56" s="137" t="s">
        <v>175</v>
      </c>
      <c r="K56" s="138" t="s">
        <v>33</v>
      </c>
      <c r="L56" s="139">
        <v>320</v>
      </c>
      <c r="M56" s="139">
        <f t="shared" si="125"/>
        <v>6</v>
      </c>
      <c r="N56" s="140">
        <f t="shared" si="76"/>
        <v>508243.2</v>
      </c>
      <c r="O56" s="141">
        <f t="shared" si="121"/>
        <v>0.349673720641463</v>
      </c>
      <c r="P56" s="139">
        <v>5.14</v>
      </c>
      <c r="Q56" s="97"/>
      <c r="R56" s="97"/>
      <c r="S56" s="97"/>
      <c r="T56" s="172">
        <f t="shared" si="78"/>
        <v>5.30451639322608</v>
      </c>
      <c r="U56" s="172">
        <f t="shared" si="79"/>
        <v>0.349673720641463</v>
      </c>
      <c r="V56" s="173"/>
      <c r="W56" s="174"/>
      <c r="X56" s="172">
        <f t="shared" si="100"/>
        <v>5.30451639322608</v>
      </c>
      <c r="Y56" s="97">
        <f t="shared" si="81"/>
        <v>0.349673720641463</v>
      </c>
      <c r="Z56" s="172">
        <f t="shared" si="109"/>
        <v>5916.26213592233</v>
      </c>
      <c r="AA56" s="209">
        <f t="shared" si="83"/>
        <v>0</v>
      </c>
      <c r="AB56" s="210">
        <f t="shared" si="84"/>
        <v>1665.36</v>
      </c>
      <c r="AC56" s="211">
        <f t="shared" si="122"/>
        <v>0.00424694271767152</v>
      </c>
      <c r="AD56" s="212">
        <v>1</v>
      </c>
      <c r="AE56" s="213" t="str">
        <f t="shared" si="86"/>
        <v/>
      </c>
      <c r="AF56" s="214">
        <f t="shared" ref="AF56:AI56" si="128">AF55</f>
        <v>44158</v>
      </c>
      <c r="AG56" s="260">
        <f t="shared" si="128"/>
        <v>44158.0042469427</v>
      </c>
      <c r="AH56" s="260" t="str">
        <f ca="1" t="shared" si="128"/>
        <v>跟踪</v>
      </c>
      <c r="AI56" s="214">
        <f t="shared" si="128"/>
        <v>44162</v>
      </c>
      <c r="AJ56" s="261"/>
      <c r="AK56" s="259"/>
    </row>
    <row r="57" s="34" customFormat="1" customHeight="1" spans="1:37">
      <c r="A57" s="94">
        <v>210</v>
      </c>
      <c r="B57" s="95"/>
      <c r="C57" s="96"/>
      <c r="D57" s="97">
        <f t="shared" si="111"/>
        <v>450</v>
      </c>
      <c r="E57" s="98" t="str">
        <f t="shared" si="123"/>
        <v>JD-JD166-06-14E</v>
      </c>
      <c r="F57" s="99">
        <f t="shared" si="124"/>
        <v>1</v>
      </c>
      <c r="G57" s="100" t="e">
        <f>[1]Sheet1!$D$192*1000</f>
        <v>#VALUE!</v>
      </c>
      <c r="H57" s="101" t="s">
        <v>178</v>
      </c>
      <c r="I57" s="99"/>
      <c r="J57" s="137"/>
      <c r="K57" s="138"/>
      <c r="L57" s="139"/>
      <c r="M57" s="139">
        <f t="shared" si="125"/>
        <v>6</v>
      </c>
      <c r="N57" s="140">
        <f t="shared" si="76"/>
        <v>0</v>
      </c>
      <c r="O57" s="141">
        <f t="shared" si="121"/>
        <v>0</v>
      </c>
      <c r="P57" s="139"/>
      <c r="Q57" s="97"/>
      <c r="R57" s="97"/>
      <c r="S57" s="97"/>
      <c r="T57" s="172" t="e">
        <f t="shared" si="78"/>
        <v>#DIV/0!</v>
      </c>
      <c r="U57" s="172">
        <f t="shared" si="79"/>
        <v>0</v>
      </c>
      <c r="V57" s="173"/>
      <c r="W57" s="174"/>
      <c r="X57" s="172" t="e">
        <f t="shared" si="100"/>
        <v>#DIV/0!</v>
      </c>
      <c r="Y57" s="97" t="e">
        <f t="shared" si="81"/>
        <v>#DIV/0!</v>
      </c>
      <c r="Z57" s="172" t="e">
        <f t="shared" si="109"/>
        <v>#DIV/0!</v>
      </c>
      <c r="AA57" s="209" t="e">
        <f t="shared" si="83"/>
        <v>#DIV/0!</v>
      </c>
      <c r="AB57" s="210">
        <f t="shared" si="84"/>
        <v>0</v>
      </c>
      <c r="AC57" s="211" t="e">
        <f t="shared" si="122"/>
        <v>#DIV/0!</v>
      </c>
      <c r="AD57" s="212">
        <v>1</v>
      </c>
      <c r="AE57" s="213" t="str">
        <f t="shared" si="86"/>
        <v/>
      </c>
      <c r="AF57" s="214">
        <f t="shared" ref="AF57:AI57" si="129">AF56</f>
        <v>44158</v>
      </c>
      <c r="AG57" s="260">
        <f t="shared" si="129"/>
        <v>44158.0042469427</v>
      </c>
      <c r="AH57" s="260" t="str">
        <f ca="1" t="shared" si="129"/>
        <v>跟踪</v>
      </c>
      <c r="AI57" s="214">
        <f t="shared" si="129"/>
        <v>44162</v>
      </c>
      <c r="AJ57" s="261"/>
      <c r="AK57" s="259"/>
    </row>
    <row r="58" s="34" customFormat="1" customHeight="1" spans="1:37">
      <c r="A58" s="94">
        <v>210</v>
      </c>
      <c r="B58" s="95"/>
      <c r="C58" s="96"/>
      <c r="D58" s="97">
        <f t="shared" si="111"/>
        <v>450</v>
      </c>
      <c r="E58" s="98" t="str">
        <f t="shared" si="123"/>
        <v>JD-JD166-06-14E</v>
      </c>
      <c r="F58" s="99">
        <f t="shared" si="124"/>
        <v>1</v>
      </c>
      <c r="G58" s="100"/>
      <c r="H58" s="101" t="s">
        <v>180</v>
      </c>
      <c r="I58" s="99"/>
      <c r="J58" s="137"/>
      <c r="K58" s="138"/>
      <c r="L58" s="139"/>
      <c r="M58" s="139">
        <f t="shared" si="125"/>
        <v>6</v>
      </c>
      <c r="N58" s="140">
        <f t="shared" si="76"/>
        <v>0</v>
      </c>
      <c r="O58" s="141">
        <f t="shared" si="121"/>
        <v>0</v>
      </c>
      <c r="P58" s="139"/>
      <c r="Q58" s="97"/>
      <c r="R58" s="97"/>
      <c r="S58" s="97"/>
      <c r="T58" s="172" t="e">
        <f t="shared" ref="T58:T108" si="130">F58*O58*1000/M58/L58*9000/I58</f>
        <v>#DIV/0!</v>
      </c>
      <c r="U58" s="172">
        <f t="shared" ref="U58:U108" si="131">F58*O58</f>
        <v>0</v>
      </c>
      <c r="V58" s="173"/>
      <c r="W58" s="174"/>
      <c r="X58" s="172" t="e">
        <f t="shared" ref="X58:X95" si="132">T58-W58</f>
        <v>#DIV/0!</v>
      </c>
      <c r="Y58" s="97" t="e">
        <f t="shared" ref="Y58:Y121" si="133">X58*I58/9000*M58*L58/1000</f>
        <v>#DIV/0!</v>
      </c>
      <c r="Z58" s="172" t="e">
        <f t="shared" si="109"/>
        <v>#DIV/0!</v>
      </c>
      <c r="AA58" s="209" t="e">
        <f t="shared" ref="AA58:AA121" si="134">R58*S58*Q58*O58/L58/M58*9000/I58</f>
        <v>#DIV/0!</v>
      </c>
      <c r="AB58" s="210">
        <f t="shared" ref="AB58:AB121" si="135">D58/2*P58*60*24/1000</f>
        <v>0</v>
      </c>
      <c r="AC58" s="211" t="e">
        <f t="shared" ref="AC58:AC87" si="136">T58/AB58/0.75/AD58</f>
        <v>#DIV/0!</v>
      </c>
      <c r="AD58" s="212">
        <v>1</v>
      </c>
      <c r="AE58" s="213" t="str">
        <f t="shared" ref="AE58:AE121" si="137">IF(LEN(C58)&gt;0,AB58*I58/9000/1000*L58*M58,"")</f>
        <v/>
      </c>
      <c r="AF58" s="214">
        <f t="shared" ref="AF58:AI58" si="138">AF57</f>
        <v>44158</v>
      </c>
      <c r="AG58" s="260">
        <f t="shared" si="138"/>
        <v>44158.0042469427</v>
      </c>
      <c r="AH58" s="260" t="str">
        <f ca="1" t="shared" si="138"/>
        <v>跟踪</v>
      </c>
      <c r="AI58" s="214">
        <f t="shared" si="138"/>
        <v>44162</v>
      </c>
      <c r="AJ58" s="261"/>
      <c r="AK58" s="259"/>
    </row>
    <row r="59" s="34" customFormat="1" customHeight="1" spans="1:37">
      <c r="A59" s="94">
        <v>210</v>
      </c>
      <c r="B59" s="95"/>
      <c r="C59" s="96"/>
      <c r="D59" s="97">
        <f t="shared" si="111"/>
        <v>450</v>
      </c>
      <c r="E59" s="98" t="str">
        <f t="shared" si="123"/>
        <v>JD-JD166-06-14E</v>
      </c>
      <c r="F59" s="99">
        <f t="shared" si="124"/>
        <v>1</v>
      </c>
      <c r="G59" s="100">
        <f>[2]Sheet1!$I$192</f>
        <v>2800.75</v>
      </c>
      <c r="H59" s="101" t="s">
        <v>182</v>
      </c>
      <c r="I59" s="99"/>
      <c r="J59" s="137"/>
      <c r="K59" s="138"/>
      <c r="L59" s="139"/>
      <c r="M59" s="139">
        <v>6</v>
      </c>
      <c r="N59" s="140">
        <f t="shared" ref="N59:N122" si="139">P59*L59*I59</f>
        <v>0</v>
      </c>
      <c r="O59" s="141">
        <f t="shared" si="121"/>
        <v>0</v>
      </c>
      <c r="P59" s="139"/>
      <c r="Q59" s="97"/>
      <c r="R59" s="97"/>
      <c r="S59" s="97"/>
      <c r="T59" s="172" t="e">
        <f t="shared" si="130"/>
        <v>#DIV/0!</v>
      </c>
      <c r="U59" s="172">
        <f t="shared" si="131"/>
        <v>0</v>
      </c>
      <c r="V59" s="173"/>
      <c r="W59" s="174"/>
      <c r="X59" s="172" t="e">
        <f t="shared" si="132"/>
        <v>#DIV/0!</v>
      </c>
      <c r="Y59" s="97" t="e">
        <f t="shared" si="133"/>
        <v>#DIV/0!</v>
      </c>
      <c r="Z59" s="172" t="e">
        <f t="shared" si="109"/>
        <v>#DIV/0!</v>
      </c>
      <c r="AA59" s="209" t="e">
        <f t="shared" si="134"/>
        <v>#DIV/0!</v>
      </c>
      <c r="AB59" s="210">
        <f t="shared" si="135"/>
        <v>0</v>
      </c>
      <c r="AC59" s="211" t="e">
        <f t="shared" si="136"/>
        <v>#DIV/0!</v>
      </c>
      <c r="AD59" s="212">
        <v>1</v>
      </c>
      <c r="AE59" s="213" t="str">
        <f t="shared" si="137"/>
        <v/>
      </c>
      <c r="AF59" s="214">
        <f t="shared" ref="AF59:AI59" si="140">AF58</f>
        <v>44158</v>
      </c>
      <c r="AG59" s="260">
        <f t="shared" si="140"/>
        <v>44158.0042469427</v>
      </c>
      <c r="AH59" s="260" t="str">
        <f ca="1" t="shared" si="140"/>
        <v>跟踪</v>
      </c>
      <c r="AI59" s="214">
        <f t="shared" si="140"/>
        <v>44162</v>
      </c>
      <c r="AJ59" s="262">
        <f>SUM(AE53:AE59)</f>
        <v>0</v>
      </c>
      <c r="AK59" s="259"/>
    </row>
    <row r="60" s="37" customFormat="1" customHeight="1" spans="1:37">
      <c r="A60" s="119">
        <v>211</v>
      </c>
      <c r="B60" s="120">
        <v>211</v>
      </c>
      <c r="C60" s="121">
        <v>1</v>
      </c>
      <c r="D60" s="122">
        <v>400</v>
      </c>
      <c r="E60" s="123" t="s">
        <v>40</v>
      </c>
      <c r="F60" s="124">
        <v>5050</v>
      </c>
      <c r="G60" s="108">
        <f>[1]Sheet1!$E$193*1000</f>
        <v>10000</v>
      </c>
      <c r="H60" s="125" t="s">
        <v>150</v>
      </c>
      <c r="I60" s="124">
        <v>75</v>
      </c>
      <c r="J60" s="142" t="s">
        <v>191</v>
      </c>
      <c r="K60" s="151" t="s">
        <v>42</v>
      </c>
      <c r="L60" s="152">
        <v>299</v>
      </c>
      <c r="M60" s="152">
        <v>6</v>
      </c>
      <c r="N60" s="153">
        <f t="shared" si="139"/>
        <v>65032.5</v>
      </c>
      <c r="O60" s="154">
        <f t="shared" ref="O60:O66" si="141">N60/SUM($N$60:$N$66)</f>
        <v>0.0995423340961098</v>
      </c>
      <c r="P60" s="152">
        <v>2.9</v>
      </c>
      <c r="Q60" s="122"/>
      <c r="R60" s="122"/>
      <c r="S60" s="122"/>
      <c r="T60" s="184">
        <f t="shared" si="130"/>
        <v>33624.6680391541</v>
      </c>
      <c r="U60" s="184">
        <f t="shared" si="131"/>
        <v>502.688787185354</v>
      </c>
      <c r="V60" s="187"/>
      <c r="W60" s="189" t="s">
        <v>192</v>
      </c>
      <c r="X60" s="178">
        <f t="shared" si="132"/>
        <v>26224.6680391541</v>
      </c>
      <c r="Y60" s="122">
        <f t="shared" si="133"/>
        <v>392.058787185354</v>
      </c>
      <c r="Z60" s="184">
        <f t="shared" si="109"/>
        <v>26086.9565217391</v>
      </c>
      <c r="AA60" s="228">
        <f t="shared" si="134"/>
        <v>0</v>
      </c>
      <c r="AB60" s="229">
        <f t="shared" si="135"/>
        <v>835.2</v>
      </c>
      <c r="AC60" s="217">
        <f t="shared" ref="AC60:AC66" si="142">T60/AB60/0.83/AD60</f>
        <v>48.5053259577883</v>
      </c>
      <c r="AD60" s="230">
        <v>1</v>
      </c>
      <c r="AE60" s="231">
        <f t="shared" si="137"/>
        <v>12.48624</v>
      </c>
      <c r="AF60" s="232">
        <v>44146</v>
      </c>
      <c r="AG60" s="276">
        <f>AC60+AF60</f>
        <v>44194.5053259578</v>
      </c>
      <c r="AH60" s="277" t="str">
        <f ca="1">IF(NOW()-AF60-AC60&gt;=-2,"跟踪"," ")</f>
        <v> </v>
      </c>
      <c r="AI60" s="278">
        <v>43831</v>
      </c>
      <c r="AJ60" s="279" t="str">
        <f>IF((AC60+2+AF60)-AI60&lt;=0,"跟踪","")</f>
        <v/>
      </c>
      <c r="AK60" s="280">
        <f>SUM(AE60:AE66)</f>
        <v>125.43648</v>
      </c>
    </row>
    <row r="61" s="37" customFormat="1" customHeight="1" spans="1:37">
      <c r="A61" s="119">
        <v>211</v>
      </c>
      <c r="B61" s="120"/>
      <c r="C61" s="121">
        <v>1</v>
      </c>
      <c r="D61" s="122">
        <f t="shared" si="111"/>
        <v>400</v>
      </c>
      <c r="E61" s="123" t="str">
        <f t="shared" ref="E61:E66" si="143">E60</f>
        <v>YD-Z025-26EMS</v>
      </c>
      <c r="F61" s="124">
        <f t="shared" ref="F61:F66" si="144">F60</f>
        <v>5050</v>
      </c>
      <c r="G61" s="108"/>
      <c r="H61" s="125" t="s">
        <v>172</v>
      </c>
      <c r="I61" s="124">
        <v>75</v>
      </c>
      <c r="J61" s="142" t="s">
        <v>175</v>
      </c>
      <c r="K61" s="151" t="s">
        <v>42</v>
      </c>
      <c r="L61" s="152">
        <v>299</v>
      </c>
      <c r="M61" s="152">
        <f t="shared" ref="M61:M66" si="145">M60</f>
        <v>6</v>
      </c>
      <c r="N61" s="153">
        <f t="shared" si="139"/>
        <v>65032.5</v>
      </c>
      <c r="O61" s="154">
        <f t="shared" si="141"/>
        <v>0.0995423340961098</v>
      </c>
      <c r="P61" s="152">
        <v>2.9</v>
      </c>
      <c r="Q61" s="184"/>
      <c r="R61" s="184"/>
      <c r="S61" s="184"/>
      <c r="T61" s="184">
        <f t="shared" ref="T61:T73" si="146">F61*O61*1000/M61/L61*9000/I61</f>
        <v>33624.6680391541</v>
      </c>
      <c r="U61" s="184">
        <f t="shared" ref="U61:U73" si="147">F61*O61</f>
        <v>502.688787185354</v>
      </c>
      <c r="V61" s="187"/>
      <c r="W61" s="186">
        <v>26000</v>
      </c>
      <c r="X61" s="178">
        <f t="shared" ref="X61:X66" si="148">T61-W61</f>
        <v>7624.66803915414</v>
      </c>
      <c r="Y61" s="122">
        <f t="shared" si="133"/>
        <v>113.988787185354</v>
      </c>
      <c r="Z61" s="184">
        <f t="shared" si="109"/>
        <v>26086.9565217391</v>
      </c>
      <c r="AA61" s="228">
        <f t="shared" si="134"/>
        <v>0</v>
      </c>
      <c r="AB61" s="229">
        <f t="shared" si="135"/>
        <v>835.2</v>
      </c>
      <c r="AC61" s="217">
        <f t="shared" si="142"/>
        <v>48.5053259577883</v>
      </c>
      <c r="AD61" s="230">
        <v>1</v>
      </c>
      <c r="AE61" s="231">
        <f t="shared" si="137"/>
        <v>12.48624</v>
      </c>
      <c r="AF61" s="232">
        <f t="shared" ref="AF61:AI61" si="149">AF60</f>
        <v>44146</v>
      </c>
      <c r="AG61" s="281">
        <f t="shared" si="149"/>
        <v>44194.5053259578</v>
      </c>
      <c r="AH61" s="281" t="str">
        <f ca="1" t="shared" si="149"/>
        <v> </v>
      </c>
      <c r="AI61" s="232">
        <f t="shared" si="149"/>
        <v>43831</v>
      </c>
      <c r="AJ61" s="282"/>
      <c r="AK61" s="280"/>
    </row>
    <row r="62" s="37" customFormat="1" customHeight="1" spans="1:37">
      <c r="A62" s="119">
        <v>211</v>
      </c>
      <c r="B62" s="120"/>
      <c r="C62" s="121">
        <v>1</v>
      </c>
      <c r="D62" s="122">
        <f t="shared" si="111"/>
        <v>400</v>
      </c>
      <c r="E62" s="123" t="str">
        <f t="shared" si="143"/>
        <v>YD-Z025-26EMS</v>
      </c>
      <c r="F62" s="124">
        <f t="shared" si="144"/>
        <v>5050</v>
      </c>
      <c r="G62" s="126" t="s">
        <v>185</v>
      </c>
      <c r="H62" s="125" t="s">
        <v>174</v>
      </c>
      <c r="I62" s="124">
        <v>75</v>
      </c>
      <c r="J62" s="142" t="s">
        <v>186</v>
      </c>
      <c r="K62" s="151" t="s">
        <v>42</v>
      </c>
      <c r="L62" s="152">
        <v>598</v>
      </c>
      <c r="M62" s="152">
        <f t="shared" si="145"/>
        <v>6</v>
      </c>
      <c r="N62" s="153">
        <f t="shared" si="139"/>
        <v>121095</v>
      </c>
      <c r="O62" s="154">
        <f t="shared" si="141"/>
        <v>0.185354691075515</v>
      </c>
      <c r="P62" s="152">
        <v>2.7</v>
      </c>
      <c r="Q62" s="122"/>
      <c r="R62" s="122"/>
      <c r="S62" s="122"/>
      <c r="T62" s="184">
        <f t="shared" si="146"/>
        <v>31305.7254157642</v>
      </c>
      <c r="U62" s="184">
        <f t="shared" si="147"/>
        <v>936.041189931351</v>
      </c>
      <c r="V62" s="187"/>
      <c r="W62" s="186">
        <f>13000+13000</f>
        <v>26000</v>
      </c>
      <c r="X62" s="178">
        <f t="shared" si="148"/>
        <v>5305.72541576423</v>
      </c>
      <c r="Y62" s="122">
        <f t="shared" si="133"/>
        <v>158.641189931351</v>
      </c>
      <c r="Z62" s="184">
        <f t="shared" si="109"/>
        <v>13043.4782608696</v>
      </c>
      <c r="AA62" s="228">
        <f t="shared" si="134"/>
        <v>0</v>
      </c>
      <c r="AB62" s="229">
        <f t="shared" si="135"/>
        <v>777.6</v>
      </c>
      <c r="AC62" s="217">
        <f t="shared" si="142"/>
        <v>48.5053259577883</v>
      </c>
      <c r="AD62" s="230">
        <v>1</v>
      </c>
      <c r="AE62" s="231">
        <f t="shared" si="137"/>
        <v>23.25024</v>
      </c>
      <c r="AF62" s="232">
        <f t="shared" ref="AF62:AH62" si="150">AF61</f>
        <v>44146</v>
      </c>
      <c r="AG62" s="281">
        <f t="shared" si="150"/>
        <v>44194.5053259578</v>
      </c>
      <c r="AH62" s="281" t="str">
        <f ca="1" t="shared" si="150"/>
        <v> </v>
      </c>
      <c r="AI62" s="278">
        <f>AI60</f>
        <v>43831</v>
      </c>
      <c r="AJ62" s="282"/>
      <c r="AK62" s="280"/>
    </row>
    <row r="63" s="37" customFormat="1" customHeight="1" spans="1:37">
      <c r="A63" s="119">
        <v>211</v>
      </c>
      <c r="B63" s="120"/>
      <c r="C63" s="121">
        <v>1</v>
      </c>
      <c r="D63" s="122">
        <f t="shared" si="111"/>
        <v>400</v>
      </c>
      <c r="E63" s="123" t="str">
        <f t="shared" si="143"/>
        <v>YD-Z025-26EMS</v>
      </c>
      <c r="F63" s="124">
        <f t="shared" si="144"/>
        <v>5050</v>
      </c>
      <c r="G63" s="126"/>
      <c r="H63" s="125" t="s">
        <v>176</v>
      </c>
      <c r="I63" s="124">
        <v>32</v>
      </c>
      <c r="J63" s="142" t="s">
        <v>175</v>
      </c>
      <c r="K63" s="151" t="s">
        <v>67</v>
      </c>
      <c r="L63" s="152">
        <v>598</v>
      </c>
      <c r="M63" s="152">
        <f t="shared" si="145"/>
        <v>6</v>
      </c>
      <c r="N63" s="153">
        <f t="shared" si="139"/>
        <v>191360</v>
      </c>
      <c r="O63" s="154">
        <f t="shared" si="141"/>
        <v>0.292906178489703</v>
      </c>
      <c r="P63" s="152">
        <v>10</v>
      </c>
      <c r="Q63" s="122"/>
      <c r="R63" s="122"/>
      <c r="S63" s="122"/>
      <c r="T63" s="184">
        <f t="shared" si="146"/>
        <v>115947.131169497</v>
      </c>
      <c r="U63" s="184">
        <f t="shared" si="147"/>
        <v>1479.176201373</v>
      </c>
      <c r="V63" s="187"/>
      <c r="W63" s="186"/>
      <c r="X63" s="178">
        <f t="shared" si="148"/>
        <v>115947.131169497</v>
      </c>
      <c r="Y63" s="122">
        <f t="shared" si="133"/>
        <v>1479.176201373</v>
      </c>
      <c r="Z63" s="184">
        <f t="shared" ref="Z63:Z69" si="151">65*1000/L63*9000/I63</f>
        <v>30570.652173913</v>
      </c>
      <c r="AA63" s="228">
        <f t="shared" si="134"/>
        <v>0</v>
      </c>
      <c r="AB63" s="229">
        <f t="shared" si="135"/>
        <v>2880</v>
      </c>
      <c r="AC63" s="217">
        <f t="shared" si="142"/>
        <v>48.5053259577884</v>
      </c>
      <c r="AD63" s="230">
        <v>1</v>
      </c>
      <c r="AE63" s="231">
        <f t="shared" si="137"/>
        <v>36.74112</v>
      </c>
      <c r="AF63" s="232">
        <f t="shared" ref="AF63:AH63" si="152">AF62</f>
        <v>44146</v>
      </c>
      <c r="AG63" s="281">
        <f t="shared" si="152"/>
        <v>44194.5053259578</v>
      </c>
      <c r="AH63" s="281" t="str">
        <f ca="1" t="shared" si="152"/>
        <v> </v>
      </c>
      <c r="AI63" s="278">
        <f>AI60</f>
        <v>43831</v>
      </c>
      <c r="AJ63" s="282"/>
      <c r="AK63" s="280"/>
    </row>
    <row r="64" s="37" customFormat="1" customHeight="1" spans="1:37">
      <c r="A64" s="119">
        <v>211</v>
      </c>
      <c r="B64" s="120"/>
      <c r="C64" s="121">
        <v>1</v>
      </c>
      <c r="D64" s="122">
        <f t="shared" si="111"/>
        <v>400</v>
      </c>
      <c r="E64" s="123" t="str">
        <f t="shared" si="143"/>
        <v>YD-Z025-26EMS</v>
      </c>
      <c r="F64" s="124">
        <f t="shared" si="144"/>
        <v>5050</v>
      </c>
      <c r="G64" s="108">
        <f>[1]Sheet1!$D$193*1000</f>
        <v>174000</v>
      </c>
      <c r="H64" s="125" t="s">
        <v>178</v>
      </c>
      <c r="I64" s="124">
        <v>75</v>
      </c>
      <c r="J64" s="142" t="s">
        <v>191</v>
      </c>
      <c r="K64" s="151" t="s">
        <v>42</v>
      </c>
      <c r="L64" s="152">
        <v>598</v>
      </c>
      <c r="M64" s="152">
        <f t="shared" si="145"/>
        <v>6</v>
      </c>
      <c r="N64" s="153">
        <f t="shared" si="139"/>
        <v>112125</v>
      </c>
      <c r="O64" s="154">
        <f t="shared" si="141"/>
        <v>0.17162471395881</v>
      </c>
      <c r="P64" s="152">
        <v>2.5</v>
      </c>
      <c r="Q64" s="122"/>
      <c r="R64" s="122"/>
      <c r="S64" s="122"/>
      <c r="T64" s="184">
        <f t="shared" si="146"/>
        <v>28986.7827923743</v>
      </c>
      <c r="U64" s="184">
        <f t="shared" si="147"/>
        <v>866.70480549199</v>
      </c>
      <c r="V64" s="187"/>
      <c r="W64" s="186">
        <f>13000+13000</f>
        <v>26000</v>
      </c>
      <c r="X64" s="178">
        <f t="shared" si="148"/>
        <v>2986.78279237426</v>
      </c>
      <c r="Y64" s="122">
        <f t="shared" si="133"/>
        <v>89.3048054919902</v>
      </c>
      <c r="Z64" s="184">
        <f t="shared" si="151"/>
        <v>13043.4782608696</v>
      </c>
      <c r="AA64" s="228">
        <f t="shared" si="134"/>
        <v>0</v>
      </c>
      <c r="AB64" s="229">
        <f t="shared" si="135"/>
        <v>720</v>
      </c>
      <c r="AC64" s="217">
        <f t="shared" si="142"/>
        <v>48.5053259577882</v>
      </c>
      <c r="AD64" s="230">
        <v>1</v>
      </c>
      <c r="AE64" s="231">
        <f t="shared" si="137"/>
        <v>21.528</v>
      </c>
      <c r="AF64" s="232">
        <f t="shared" ref="AF64:AH64" si="153">AF63</f>
        <v>44146</v>
      </c>
      <c r="AG64" s="281">
        <f t="shared" si="153"/>
        <v>44194.5053259578</v>
      </c>
      <c r="AH64" s="281" t="str">
        <f ca="1" t="shared" si="153"/>
        <v> </v>
      </c>
      <c r="AI64" s="232">
        <f>AI60</f>
        <v>43831</v>
      </c>
      <c r="AJ64" s="282"/>
      <c r="AK64" s="280"/>
    </row>
    <row r="65" s="37" customFormat="1" customHeight="1" spans="1:37">
      <c r="A65" s="119">
        <v>211</v>
      </c>
      <c r="B65" s="120"/>
      <c r="C65" s="121">
        <v>1</v>
      </c>
      <c r="D65" s="122">
        <f t="shared" si="111"/>
        <v>400</v>
      </c>
      <c r="E65" s="123" t="str">
        <f t="shared" si="143"/>
        <v>YD-Z025-26EMS</v>
      </c>
      <c r="F65" s="124">
        <f t="shared" si="144"/>
        <v>5050</v>
      </c>
      <c r="G65" s="108"/>
      <c r="H65" s="125" t="s">
        <v>180</v>
      </c>
      <c r="I65" s="124">
        <v>75</v>
      </c>
      <c r="J65" s="142"/>
      <c r="K65" s="151" t="s">
        <v>42</v>
      </c>
      <c r="L65" s="152">
        <v>598</v>
      </c>
      <c r="M65" s="152">
        <f t="shared" si="145"/>
        <v>6</v>
      </c>
      <c r="N65" s="153">
        <f t="shared" si="139"/>
        <v>98670</v>
      </c>
      <c r="O65" s="154">
        <f t="shared" si="141"/>
        <v>0.151029748283753</v>
      </c>
      <c r="P65" s="152">
        <v>2.2</v>
      </c>
      <c r="Q65" s="122"/>
      <c r="R65" s="122"/>
      <c r="S65" s="122"/>
      <c r="T65" s="184">
        <f t="shared" si="146"/>
        <v>25508.3688572894</v>
      </c>
      <c r="U65" s="184">
        <f t="shared" si="147"/>
        <v>762.700228832953</v>
      </c>
      <c r="V65" s="187"/>
      <c r="W65" s="186"/>
      <c r="X65" s="178">
        <f t="shared" si="148"/>
        <v>25508.3688572894</v>
      </c>
      <c r="Y65" s="122">
        <f t="shared" si="133"/>
        <v>762.700228832953</v>
      </c>
      <c r="Z65" s="184">
        <f t="shared" si="151"/>
        <v>13043.4782608696</v>
      </c>
      <c r="AA65" s="228">
        <f t="shared" si="134"/>
        <v>0</v>
      </c>
      <c r="AB65" s="229">
        <f t="shared" si="135"/>
        <v>633.6</v>
      </c>
      <c r="AC65" s="217">
        <f t="shared" si="142"/>
        <v>48.5053259577883</v>
      </c>
      <c r="AD65" s="230">
        <v>1</v>
      </c>
      <c r="AE65" s="231">
        <f t="shared" si="137"/>
        <v>18.94464</v>
      </c>
      <c r="AF65" s="232">
        <f t="shared" ref="AF65:AH65" si="154">AF64</f>
        <v>44146</v>
      </c>
      <c r="AG65" s="281">
        <f t="shared" si="154"/>
        <v>44194.5053259578</v>
      </c>
      <c r="AH65" s="281" t="str">
        <f ca="1" t="shared" si="154"/>
        <v> </v>
      </c>
      <c r="AI65" s="278">
        <f>AI60</f>
        <v>43831</v>
      </c>
      <c r="AJ65" s="282"/>
      <c r="AK65" s="280"/>
    </row>
    <row r="66" s="37" customFormat="1" customHeight="1" spans="1:37">
      <c r="A66" s="119">
        <v>211</v>
      </c>
      <c r="B66" s="120"/>
      <c r="C66" s="121">
        <v>1</v>
      </c>
      <c r="D66" s="122">
        <f t="shared" si="111"/>
        <v>400</v>
      </c>
      <c r="E66" s="123" t="str">
        <f t="shared" si="143"/>
        <v>YD-Z025-26EMS</v>
      </c>
      <c r="F66" s="124">
        <f t="shared" si="144"/>
        <v>5050</v>
      </c>
      <c r="G66" s="108">
        <f>[2]Sheet1!$I$193</f>
        <v>2444.95</v>
      </c>
      <c r="H66" s="125" t="s">
        <v>182</v>
      </c>
      <c r="I66" s="124"/>
      <c r="J66" s="142"/>
      <c r="K66" s="151"/>
      <c r="L66" s="152"/>
      <c r="M66" s="152">
        <f t="shared" si="145"/>
        <v>6</v>
      </c>
      <c r="N66" s="153">
        <f t="shared" si="139"/>
        <v>0</v>
      </c>
      <c r="O66" s="154">
        <f t="shared" si="141"/>
        <v>0</v>
      </c>
      <c r="P66" s="152"/>
      <c r="Q66" s="122"/>
      <c r="R66" s="122"/>
      <c r="S66" s="122"/>
      <c r="T66" s="184" t="e">
        <f t="shared" si="146"/>
        <v>#DIV/0!</v>
      </c>
      <c r="U66" s="184">
        <f t="shared" si="147"/>
        <v>0</v>
      </c>
      <c r="V66" s="187"/>
      <c r="W66" s="186"/>
      <c r="X66" s="178" t="e">
        <f t="shared" si="148"/>
        <v>#DIV/0!</v>
      </c>
      <c r="Y66" s="122" t="e">
        <f t="shared" si="133"/>
        <v>#DIV/0!</v>
      </c>
      <c r="Z66" s="184" t="e">
        <f t="shared" si="151"/>
        <v>#DIV/0!</v>
      </c>
      <c r="AA66" s="228" t="e">
        <f t="shared" si="134"/>
        <v>#DIV/0!</v>
      </c>
      <c r="AB66" s="229">
        <f t="shared" si="135"/>
        <v>0</v>
      </c>
      <c r="AC66" s="217" t="e">
        <f t="shared" si="142"/>
        <v>#DIV/0!</v>
      </c>
      <c r="AD66" s="230">
        <v>1</v>
      </c>
      <c r="AE66" s="231">
        <f t="shared" si="137"/>
        <v>0</v>
      </c>
      <c r="AF66" s="232">
        <f t="shared" ref="AF66:AH66" si="155">AF65</f>
        <v>44146</v>
      </c>
      <c r="AG66" s="281">
        <f t="shared" si="155"/>
        <v>44194.5053259578</v>
      </c>
      <c r="AH66" s="281" t="str">
        <f ca="1" t="shared" si="155"/>
        <v> </v>
      </c>
      <c r="AI66" s="278">
        <f>AI60</f>
        <v>43831</v>
      </c>
      <c r="AJ66" s="283">
        <f>SUM(AE60:AE66)</f>
        <v>125.43648</v>
      </c>
      <c r="AK66" s="280"/>
    </row>
    <row r="67" s="34" customFormat="1" customHeight="1" spans="1:37">
      <c r="A67" s="94">
        <v>212</v>
      </c>
      <c r="B67" s="95">
        <v>212</v>
      </c>
      <c r="C67" s="96">
        <v>1</v>
      </c>
      <c r="D67" s="97">
        <v>450</v>
      </c>
      <c r="E67" s="98" t="s">
        <v>20</v>
      </c>
      <c r="F67" s="99">
        <f>5050+5000</f>
        <v>10050</v>
      </c>
      <c r="G67" s="100">
        <f>[1]Sheet1!$E$194*1000</f>
        <v>5200</v>
      </c>
      <c r="H67" s="101" t="s">
        <v>150</v>
      </c>
      <c r="I67" s="99">
        <v>85</v>
      </c>
      <c r="J67" s="137" t="s">
        <v>191</v>
      </c>
      <c r="K67" s="138" t="s">
        <v>57</v>
      </c>
      <c r="L67" s="139">
        <v>294</v>
      </c>
      <c r="M67" s="139">
        <v>6</v>
      </c>
      <c r="N67" s="140">
        <f t="shared" si="139"/>
        <v>82467</v>
      </c>
      <c r="O67" s="141">
        <f t="shared" ref="O67:O73" si="156">N67/SUM($N$67:$N$73)</f>
        <v>0.124158994334278</v>
      </c>
      <c r="P67" s="139">
        <v>3.3</v>
      </c>
      <c r="Q67" s="97"/>
      <c r="R67" s="97"/>
      <c r="S67" s="97"/>
      <c r="T67" s="172">
        <f t="shared" si="146"/>
        <v>74897.8327166561</v>
      </c>
      <c r="U67" s="172">
        <f t="shared" si="147"/>
        <v>1247.79789305949</v>
      </c>
      <c r="V67" s="173"/>
      <c r="W67" s="174">
        <f>9100+9250+23000</f>
        <v>41350</v>
      </c>
      <c r="X67" s="172">
        <f t="shared" si="132"/>
        <v>33547.8327166561</v>
      </c>
      <c r="Y67" s="97">
        <f t="shared" si="133"/>
        <v>558.906893059491</v>
      </c>
      <c r="Z67" s="172">
        <f t="shared" si="151"/>
        <v>23409.3637454982</v>
      </c>
      <c r="AA67" s="209">
        <f t="shared" si="134"/>
        <v>0</v>
      </c>
      <c r="AB67" s="210">
        <f t="shared" si="135"/>
        <v>1069.2</v>
      </c>
      <c r="AC67" s="211">
        <f t="shared" si="136"/>
        <v>93.4004647919392</v>
      </c>
      <c r="AD67" s="212">
        <v>1</v>
      </c>
      <c r="AE67" s="213">
        <f t="shared" si="137"/>
        <v>17.812872</v>
      </c>
      <c r="AF67" s="214">
        <v>44113</v>
      </c>
      <c r="AG67" s="255">
        <f>AC67+AF67</f>
        <v>44206.4004647919</v>
      </c>
      <c r="AH67" s="256" t="str">
        <f ca="1">IF(NOW()-AF67-AC67&gt;=-2,"跟踪"," ")</f>
        <v> </v>
      </c>
      <c r="AI67" s="257">
        <v>44163</v>
      </c>
      <c r="AJ67" s="258" t="str">
        <f>IF((AC67+2+AF67)-AI67&lt;=0,"跟踪","")</f>
        <v/>
      </c>
      <c r="AK67" s="259">
        <f>SUM(AE67:AE73)</f>
        <v>143.4682368</v>
      </c>
    </row>
    <row r="68" s="34" customFormat="1" customHeight="1" spans="1:37">
      <c r="A68" s="94">
        <v>212</v>
      </c>
      <c r="B68" s="95"/>
      <c r="C68" s="96">
        <v>1</v>
      </c>
      <c r="D68" s="97">
        <f t="shared" si="111"/>
        <v>450</v>
      </c>
      <c r="E68" s="98" t="str">
        <f t="shared" ref="E68:E73" si="157">E67</f>
        <v>YA-B745-26E-FMS</v>
      </c>
      <c r="F68" s="99">
        <f>F67</f>
        <v>10050</v>
      </c>
      <c r="G68" s="100"/>
      <c r="H68" s="101" t="s">
        <v>172</v>
      </c>
      <c r="I68" s="99">
        <v>85</v>
      </c>
      <c r="J68" s="137" t="s">
        <v>175</v>
      </c>
      <c r="K68" s="138" t="s">
        <v>57</v>
      </c>
      <c r="L68" s="139">
        <v>294</v>
      </c>
      <c r="M68" s="139">
        <f t="shared" ref="M68:M73" si="158">M67</f>
        <v>6</v>
      </c>
      <c r="N68" s="140">
        <f t="shared" si="139"/>
        <v>82467</v>
      </c>
      <c r="O68" s="141">
        <f t="shared" si="156"/>
        <v>0.124158994334278</v>
      </c>
      <c r="P68" s="139">
        <v>3.3</v>
      </c>
      <c r="Q68" s="97"/>
      <c r="R68" s="97"/>
      <c r="S68" s="97"/>
      <c r="T68" s="172">
        <f t="shared" si="146"/>
        <v>74897.8327166561</v>
      </c>
      <c r="U68" s="172">
        <f t="shared" si="147"/>
        <v>1247.79789305949</v>
      </c>
      <c r="V68" s="173"/>
      <c r="W68" s="174">
        <f>9100+9250+23000</f>
        <v>41350</v>
      </c>
      <c r="X68" s="172">
        <f t="shared" ref="X68:X73" si="159">T68-W68</f>
        <v>33547.8327166561</v>
      </c>
      <c r="Y68" s="97">
        <f t="shared" si="133"/>
        <v>558.90689305949</v>
      </c>
      <c r="Z68" s="172">
        <f t="shared" si="151"/>
        <v>23409.3637454982</v>
      </c>
      <c r="AA68" s="209">
        <f t="shared" si="134"/>
        <v>0</v>
      </c>
      <c r="AB68" s="210">
        <f t="shared" si="135"/>
        <v>1069.2</v>
      </c>
      <c r="AC68" s="211">
        <f t="shared" si="136"/>
        <v>93.4004647919392</v>
      </c>
      <c r="AD68" s="212">
        <v>1</v>
      </c>
      <c r="AE68" s="213">
        <f t="shared" si="137"/>
        <v>17.812872</v>
      </c>
      <c r="AF68" s="214">
        <f>AF67</f>
        <v>44113</v>
      </c>
      <c r="AG68" s="260">
        <f t="shared" ref="AG68:AI68" si="160">AG67</f>
        <v>44206.4004647919</v>
      </c>
      <c r="AH68" s="260" t="str">
        <f ca="1" t="shared" si="160"/>
        <v> </v>
      </c>
      <c r="AI68" s="214">
        <f t="shared" si="160"/>
        <v>44163</v>
      </c>
      <c r="AJ68" s="261"/>
      <c r="AK68" s="259"/>
    </row>
    <row r="69" s="34" customFormat="1" customHeight="1" spans="1:37">
      <c r="A69" s="94">
        <v>212</v>
      </c>
      <c r="B69" s="95"/>
      <c r="C69" s="96">
        <v>1</v>
      </c>
      <c r="D69" s="97">
        <f t="shared" si="111"/>
        <v>450</v>
      </c>
      <c r="E69" s="98" t="str">
        <f t="shared" si="157"/>
        <v>YA-B745-26E-FMS</v>
      </c>
      <c r="F69" s="99">
        <f>F68</f>
        <v>10050</v>
      </c>
      <c r="G69" s="102" t="s">
        <v>185</v>
      </c>
      <c r="H69" s="101" t="s">
        <v>174</v>
      </c>
      <c r="I69" s="99">
        <v>32</v>
      </c>
      <c r="J69" s="137" t="s">
        <v>186</v>
      </c>
      <c r="K69" s="138" t="s">
        <v>67</v>
      </c>
      <c r="L69" s="139">
        <v>588</v>
      </c>
      <c r="M69" s="139">
        <f t="shared" si="158"/>
        <v>6</v>
      </c>
      <c r="N69" s="140">
        <f t="shared" si="139"/>
        <v>184396.8</v>
      </c>
      <c r="O69" s="141">
        <f t="shared" si="156"/>
        <v>0.277620396600567</v>
      </c>
      <c r="P69" s="139">
        <v>9.8</v>
      </c>
      <c r="Q69" s="97"/>
      <c r="R69" s="97"/>
      <c r="S69" s="97"/>
      <c r="T69" s="172">
        <f t="shared" si="146"/>
        <v>222423.866855524</v>
      </c>
      <c r="U69" s="172">
        <f t="shared" si="147"/>
        <v>2790.08498583569</v>
      </c>
      <c r="V69" s="173"/>
      <c r="W69" s="174"/>
      <c r="X69" s="172">
        <f t="shared" si="159"/>
        <v>222423.866855524</v>
      </c>
      <c r="Y69" s="97">
        <f t="shared" si="133"/>
        <v>2790.08498583569</v>
      </c>
      <c r="Z69" s="172">
        <f t="shared" si="151"/>
        <v>31090.5612244898</v>
      </c>
      <c r="AA69" s="209">
        <f t="shared" si="134"/>
        <v>0</v>
      </c>
      <c r="AB69" s="210">
        <f t="shared" si="135"/>
        <v>3175.2</v>
      </c>
      <c r="AC69" s="211">
        <f t="shared" si="136"/>
        <v>93.4004647919393</v>
      </c>
      <c r="AD69" s="212">
        <v>1</v>
      </c>
      <c r="AE69" s="213">
        <f t="shared" si="137"/>
        <v>39.8297088</v>
      </c>
      <c r="AF69" s="214">
        <f t="shared" ref="AF69:AI69" si="161">AF68</f>
        <v>44113</v>
      </c>
      <c r="AG69" s="260">
        <f t="shared" si="161"/>
        <v>44206.4004647919</v>
      </c>
      <c r="AH69" s="260" t="str">
        <f ca="1" t="shared" si="161"/>
        <v> </v>
      </c>
      <c r="AI69" s="214">
        <f t="shared" si="161"/>
        <v>44163</v>
      </c>
      <c r="AJ69" s="261"/>
      <c r="AK69" s="259"/>
    </row>
    <row r="70" s="34" customFormat="1" customHeight="1" spans="1:37">
      <c r="A70" s="94">
        <v>212</v>
      </c>
      <c r="B70" s="95"/>
      <c r="C70" s="96">
        <v>1</v>
      </c>
      <c r="D70" s="97">
        <f t="shared" si="111"/>
        <v>450</v>
      </c>
      <c r="E70" s="98" t="str">
        <f t="shared" si="157"/>
        <v>YA-B745-26E-FMS</v>
      </c>
      <c r="F70" s="99">
        <f t="shared" ref="F70:F73" si="162">F69</f>
        <v>10050</v>
      </c>
      <c r="G70" s="102"/>
      <c r="H70" s="101" t="s">
        <v>176</v>
      </c>
      <c r="I70" s="99">
        <v>43</v>
      </c>
      <c r="J70" s="137" t="s">
        <v>175</v>
      </c>
      <c r="K70" s="138" t="s">
        <v>51</v>
      </c>
      <c r="L70" s="139">
        <v>588</v>
      </c>
      <c r="M70" s="139">
        <f t="shared" si="158"/>
        <v>6</v>
      </c>
      <c r="N70" s="140">
        <f t="shared" si="139"/>
        <v>53096.4</v>
      </c>
      <c r="O70" s="141">
        <f t="shared" si="156"/>
        <v>0.0799398016997167</v>
      </c>
      <c r="P70" s="139">
        <v>2.1</v>
      </c>
      <c r="Q70" s="97"/>
      <c r="R70" s="97"/>
      <c r="S70" s="97"/>
      <c r="T70" s="172">
        <f t="shared" si="146"/>
        <v>47662.2571833266</v>
      </c>
      <c r="U70" s="172">
        <f t="shared" si="147"/>
        <v>803.395007082153</v>
      </c>
      <c r="V70" s="173"/>
      <c r="W70" s="174">
        <f>8000+8000+8000</f>
        <v>24000</v>
      </c>
      <c r="X70" s="172">
        <f t="shared" si="159"/>
        <v>23662.2571833266</v>
      </c>
      <c r="Y70" s="97">
        <f t="shared" si="133"/>
        <v>398.851007082153</v>
      </c>
      <c r="Z70" s="172">
        <f t="shared" ref="Z70:Z74" si="163">65*1000/L70*9000/I70</f>
        <v>23137.1618414808</v>
      </c>
      <c r="AA70" s="209">
        <f t="shared" si="134"/>
        <v>0</v>
      </c>
      <c r="AB70" s="210">
        <f t="shared" si="135"/>
        <v>680.4</v>
      </c>
      <c r="AC70" s="211">
        <f t="shared" si="136"/>
        <v>93.4004647919392</v>
      </c>
      <c r="AD70" s="212">
        <v>1</v>
      </c>
      <c r="AE70" s="213">
        <f t="shared" si="137"/>
        <v>11.4688224</v>
      </c>
      <c r="AF70" s="214">
        <f t="shared" ref="AF70:AI70" si="164">AF69</f>
        <v>44113</v>
      </c>
      <c r="AG70" s="260">
        <f t="shared" si="164"/>
        <v>44206.4004647919</v>
      </c>
      <c r="AH70" s="260" t="str">
        <f ca="1" t="shared" si="164"/>
        <v> </v>
      </c>
      <c r="AI70" s="214">
        <f t="shared" si="164"/>
        <v>44163</v>
      </c>
      <c r="AJ70" s="261"/>
      <c r="AK70" s="259"/>
    </row>
    <row r="71" s="34" customFormat="1" customHeight="1" spans="1:37">
      <c r="A71" s="94">
        <v>212</v>
      </c>
      <c r="B71" s="95"/>
      <c r="C71" s="96">
        <v>1</v>
      </c>
      <c r="D71" s="97">
        <f t="shared" si="111"/>
        <v>450</v>
      </c>
      <c r="E71" s="98" t="str">
        <f t="shared" si="157"/>
        <v>YA-B745-26E-FMS</v>
      </c>
      <c r="F71" s="99">
        <f t="shared" si="162"/>
        <v>10050</v>
      </c>
      <c r="G71" s="100">
        <f>[1]Sheet1!$D$194*1000</f>
        <v>5200</v>
      </c>
      <c r="H71" s="101" t="s">
        <v>178</v>
      </c>
      <c r="I71" s="99">
        <v>159</v>
      </c>
      <c r="J71" s="137" t="s">
        <v>191</v>
      </c>
      <c r="K71" s="138" t="s">
        <v>19</v>
      </c>
      <c r="L71" s="139">
        <v>588</v>
      </c>
      <c r="M71" s="139">
        <f t="shared" si="158"/>
        <v>6</v>
      </c>
      <c r="N71" s="140">
        <f t="shared" si="139"/>
        <v>261777.6</v>
      </c>
      <c r="O71" s="141">
        <f t="shared" si="156"/>
        <v>0.394121813031161</v>
      </c>
      <c r="P71" s="139">
        <v>2.8</v>
      </c>
      <c r="Q71" s="97"/>
      <c r="R71" s="97"/>
      <c r="S71" s="97"/>
      <c r="T71" s="172">
        <f t="shared" si="146"/>
        <v>63549.6762444354</v>
      </c>
      <c r="U71" s="172">
        <f t="shared" si="147"/>
        <v>3960.92422096317</v>
      </c>
      <c r="V71" s="173"/>
      <c r="W71" s="174">
        <f>6200+6200+6200</f>
        <v>18600</v>
      </c>
      <c r="X71" s="172">
        <f t="shared" si="159"/>
        <v>44949.6762444354</v>
      </c>
      <c r="Y71" s="97">
        <f t="shared" si="133"/>
        <v>2801.62342096317</v>
      </c>
      <c r="Z71" s="172">
        <f t="shared" si="163"/>
        <v>6257.21986907971</v>
      </c>
      <c r="AA71" s="209">
        <f t="shared" si="134"/>
        <v>0</v>
      </c>
      <c r="AB71" s="210">
        <f t="shared" si="135"/>
        <v>907.2</v>
      </c>
      <c r="AC71" s="211">
        <f t="shared" si="136"/>
        <v>93.4004647919392</v>
      </c>
      <c r="AD71" s="212">
        <v>1</v>
      </c>
      <c r="AE71" s="213">
        <f t="shared" si="137"/>
        <v>56.5439616</v>
      </c>
      <c r="AF71" s="214">
        <f t="shared" ref="AF71:AI71" si="165">AF70</f>
        <v>44113</v>
      </c>
      <c r="AG71" s="260">
        <f t="shared" si="165"/>
        <v>44206.4004647919</v>
      </c>
      <c r="AH71" s="260" t="str">
        <f ca="1" t="shared" si="165"/>
        <v> </v>
      </c>
      <c r="AI71" s="214">
        <f t="shared" si="165"/>
        <v>44163</v>
      </c>
      <c r="AJ71" s="261"/>
      <c r="AK71" s="259"/>
    </row>
    <row r="72" s="34" customFormat="1" customHeight="1" spans="1:37">
      <c r="A72" s="94">
        <v>212</v>
      </c>
      <c r="B72" s="95"/>
      <c r="C72" s="96">
        <v>1</v>
      </c>
      <c r="D72" s="97">
        <f t="shared" ref="D72:D87" si="166">D71</f>
        <v>450</v>
      </c>
      <c r="E72" s="98" t="str">
        <f t="shared" si="157"/>
        <v>YA-B745-26E-FMS</v>
      </c>
      <c r="F72" s="99">
        <f t="shared" si="162"/>
        <v>10050</v>
      </c>
      <c r="G72" s="100"/>
      <c r="H72" s="101" t="s">
        <v>180</v>
      </c>
      <c r="I72" s="99"/>
      <c r="J72" s="137"/>
      <c r="K72" s="138"/>
      <c r="L72" s="139"/>
      <c r="M72" s="139">
        <f t="shared" si="158"/>
        <v>6</v>
      </c>
      <c r="N72" s="140">
        <f t="shared" si="139"/>
        <v>0</v>
      </c>
      <c r="O72" s="141">
        <f t="shared" si="156"/>
        <v>0</v>
      </c>
      <c r="P72" s="139"/>
      <c r="Q72" s="97"/>
      <c r="R72" s="97"/>
      <c r="S72" s="97"/>
      <c r="T72" s="172" t="e">
        <f t="shared" si="146"/>
        <v>#DIV/0!</v>
      </c>
      <c r="U72" s="172">
        <f t="shared" si="147"/>
        <v>0</v>
      </c>
      <c r="V72" s="173"/>
      <c r="W72" s="174"/>
      <c r="X72" s="172" t="e">
        <f t="shared" si="159"/>
        <v>#DIV/0!</v>
      </c>
      <c r="Y72" s="97" t="e">
        <f t="shared" si="133"/>
        <v>#DIV/0!</v>
      </c>
      <c r="Z72" s="172" t="e">
        <f t="shared" si="163"/>
        <v>#DIV/0!</v>
      </c>
      <c r="AA72" s="209" t="e">
        <f t="shared" si="134"/>
        <v>#DIV/0!</v>
      </c>
      <c r="AB72" s="210">
        <f t="shared" si="135"/>
        <v>0</v>
      </c>
      <c r="AC72" s="211" t="e">
        <f t="shared" si="136"/>
        <v>#DIV/0!</v>
      </c>
      <c r="AD72" s="212">
        <v>1</v>
      </c>
      <c r="AE72" s="213">
        <f t="shared" si="137"/>
        <v>0</v>
      </c>
      <c r="AF72" s="214">
        <f t="shared" ref="AF72:AI72" si="167">AF71</f>
        <v>44113</v>
      </c>
      <c r="AG72" s="260">
        <f t="shared" si="167"/>
        <v>44206.4004647919</v>
      </c>
      <c r="AH72" s="260" t="str">
        <f ca="1" t="shared" si="167"/>
        <v> </v>
      </c>
      <c r="AI72" s="214">
        <f t="shared" si="167"/>
        <v>44163</v>
      </c>
      <c r="AJ72" s="261"/>
      <c r="AK72" s="259"/>
    </row>
    <row r="73" s="34" customFormat="1" customHeight="1" spans="1:37">
      <c r="A73" s="94">
        <v>212</v>
      </c>
      <c r="B73" s="95"/>
      <c r="C73" s="96">
        <v>1</v>
      </c>
      <c r="D73" s="97">
        <f t="shared" si="166"/>
        <v>450</v>
      </c>
      <c r="E73" s="98" t="str">
        <f t="shared" si="157"/>
        <v>YA-B745-26E-FMS</v>
      </c>
      <c r="F73" s="99">
        <f t="shared" si="162"/>
        <v>10050</v>
      </c>
      <c r="G73" s="100">
        <f>[2]Sheet1!$I$194</f>
        <v>15435.85</v>
      </c>
      <c r="H73" s="101" t="s">
        <v>182</v>
      </c>
      <c r="I73" s="99"/>
      <c r="J73" s="137"/>
      <c r="K73" s="138"/>
      <c r="L73" s="139"/>
      <c r="M73" s="139">
        <f t="shared" si="158"/>
        <v>6</v>
      </c>
      <c r="N73" s="140">
        <f t="shared" si="139"/>
        <v>0</v>
      </c>
      <c r="O73" s="141">
        <f t="shared" si="156"/>
        <v>0</v>
      </c>
      <c r="P73" s="139"/>
      <c r="Q73" s="97"/>
      <c r="R73" s="97"/>
      <c r="S73" s="97"/>
      <c r="T73" s="172" t="e">
        <f t="shared" si="146"/>
        <v>#DIV/0!</v>
      </c>
      <c r="U73" s="172">
        <f t="shared" si="147"/>
        <v>0</v>
      </c>
      <c r="V73" s="173"/>
      <c r="W73" s="174"/>
      <c r="X73" s="172" t="e">
        <f t="shared" si="159"/>
        <v>#DIV/0!</v>
      </c>
      <c r="Y73" s="97" t="e">
        <f t="shared" si="133"/>
        <v>#DIV/0!</v>
      </c>
      <c r="Z73" s="172" t="e">
        <f t="shared" si="163"/>
        <v>#DIV/0!</v>
      </c>
      <c r="AA73" s="209" t="e">
        <f t="shared" si="134"/>
        <v>#DIV/0!</v>
      </c>
      <c r="AB73" s="210">
        <f t="shared" si="135"/>
        <v>0</v>
      </c>
      <c r="AC73" s="211" t="e">
        <f t="shared" si="136"/>
        <v>#DIV/0!</v>
      </c>
      <c r="AD73" s="212">
        <v>1</v>
      </c>
      <c r="AE73" s="213">
        <f t="shared" si="137"/>
        <v>0</v>
      </c>
      <c r="AF73" s="214">
        <f t="shared" ref="AF73:AI73" si="168">AF72</f>
        <v>44113</v>
      </c>
      <c r="AG73" s="260">
        <f t="shared" si="168"/>
        <v>44206.4004647919</v>
      </c>
      <c r="AH73" s="260" t="str">
        <f ca="1" t="shared" si="168"/>
        <v> </v>
      </c>
      <c r="AI73" s="214">
        <f t="shared" si="168"/>
        <v>44163</v>
      </c>
      <c r="AJ73" s="262">
        <f>SUM(AE67:AE73)</f>
        <v>143.4682368</v>
      </c>
      <c r="AK73" s="259"/>
    </row>
    <row r="74" s="37" customFormat="1" customHeight="1" spans="1:37">
      <c r="A74" s="119">
        <v>213</v>
      </c>
      <c r="B74" s="120">
        <v>213</v>
      </c>
      <c r="C74" s="121">
        <v>1</v>
      </c>
      <c r="D74" s="122">
        <v>400</v>
      </c>
      <c r="E74" s="123" t="s">
        <v>193</v>
      </c>
      <c r="F74" s="124">
        <v>2050</v>
      </c>
      <c r="G74" s="108">
        <f>[1]Sheet1!$E$195*1000</f>
        <v>10000</v>
      </c>
      <c r="H74" s="125" t="s">
        <v>150</v>
      </c>
      <c r="I74" s="124">
        <v>207</v>
      </c>
      <c r="J74" s="142" t="s">
        <v>173</v>
      </c>
      <c r="K74" s="151" t="s">
        <v>194</v>
      </c>
      <c r="L74" s="152">
        <v>294</v>
      </c>
      <c r="M74" s="152">
        <v>6</v>
      </c>
      <c r="N74" s="153">
        <f t="shared" si="139"/>
        <v>273861</v>
      </c>
      <c r="O74" s="154">
        <f t="shared" ref="O74:O80" si="169">N74/SUM($N$74:$N$80)</f>
        <v>0.202658602384475</v>
      </c>
      <c r="P74" s="152">
        <v>4.5</v>
      </c>
      <c r="Q74" s="122"/>
      <c r="R74" s="122"/>
      <c r="S74" s="122"/>
      <c r="T74" s="184">
        <f t="shared" si="130"/>
        <v>10239.8238905692</v>
      </c>
      <c r="U74" s="184">
        <f t="shared" si="131"/>
        <v>415.450134888174</v>
      </c>
      <c r="V74" s="187"/>
      <c r="W74" s="186">
        <v>9950</v>
      </c>
      <c r="X74" s="178">
        <f t="shared" si="132"/>
        <v>289.823890569203</v>
      </c>
      <c r="Y74" s="122">
        <f t="shared" si="133"/>
        <v>11.7587348881737</v>
      </c>
      <c r="Z74" s="184">
        <f t="shared" si="163"/>
        <v>9612.54066844129</v>
      </c>
      <c r="AA74" s="228">
        <f t="shared" si="134"/>
        <v>0</v>
      </c>
      <c r="AB74" s="229">
        <f t="shared" si="135"/>
        <v>1296</v>
      </c>
      <c r="AC74" s="217">
        <f t="shared" ref="AC74:AC80" si="170">T74/AB74/0.83/AD74</f>
        <v>9.5193960011985</v>
      </c>
      <c r="AD74" s="230">
        <v>1</v>
      </c>
      <c r="AE74" s="231">
        <f t="shared" si="137"/>
        <v>52.581312</v>
      </c>
      <c r="AF74" s="232">
        <v>44164</v>
      </c>
      <c r="AG74" s="276">
        <f>AC74+AF74</f>
        <v>44173.5193960012</v>
      </c>
      <c r="AH74" s="277" t="str">
        <f ca="1">IF(NOW()-AF74-AC74&gt;=-2,"跟踪"," ")</f>
        <v> </v>
      </c>
      <c r="AI74" s="278">
        <v>44175</v>
      </c>
      <c r="AJ74" s="279" t="str">
        <f>IF((AC74+2+AF74)-AI74&lt;=0,"跟踪","")</f>
        <v/>
      </c>
      <c r="AK74" s="280">
        <f>SUM(AE74:AE80)</f>
        <v>259.4575872</v>
      </c>
    </row>
    <row r="75" s="37" customFormat="1" customHeight="1" spans="1:37">
      <c r="A75" s="119">
        <v>213</v>
      </c>
      <c r="B75" s="120"/>
      <c r="C75" s="121">
        <v>1</v>
      </c>
      <c r="D75" s="122">
        <f t="shared" si="166"/>
        <v>400</v>
      </c>
      <c r="E75" s="123" t="str">
        <f t="shared" ref="E75:E80" si="171">E74</f>
        <v>YD-YFM742-26EMS</v>
      </c>
      <c r="F75" s="124">
        <f>F74</f>
        <v>2050</v>
      </c>
      <c r="G75" s="108"/>
      <c r="H75" s="125" t="s">
        <v>172</v>
      </c>
      <c r="I75" s="124">
        <v>207</v>
      </c>
      <c r="J75" s="142" t="s">
        <v>173</v>
      </c>
      <c r="K75" s="151" t="s">
        <v>194</v>
      </c>
      <c r="L75" s="152">
        <v>294</v>
      </c>
      <c r="M75" s="152">
        <f t="shared" ref="M75:M80" si="172">M74</f>
        <v>6</v>
      </c>
      <c r="N75" s="153">
        <f t="shared" si="139"/>
        <v>273861</v>
      </c>
      <c r="O75" s="154">
        <f t="shared" si="169"/>
        <v>0.202658602384475</v>
      </c>
      <c r="P75" s="152">
        <v>4.5</v>
      </c>
      <c r="Q75" s="122"/>
      <c r="R75" s="122"/>
      <c r="S75" s="122"/>
      <c r="T75" s="184">
        <f t="shared" si="130"/>
        <v>10239.8238905692</v>
      </c>
      <c r="U75" s="184">
        <f t="shared" si="131"/>
        <v>415.450134888174</v>
      </c>
      <c r="V75" s="187"/>
      <c r="W75" s="186">
        <v>9950</v>
      </c>
      <c r="X75" s="178">
        <f t="shared" si="132"/>
        <v>289.823890569203</v>
      </c>
      <c r="Y75" s="122">
        <f t="shared" si="133"/>
        <v>11.7587348881737</v>
      </c>
      <c r="Z75" s="184">
        <f t="shared" ref="Z75:Z80" si="173">65*1000/L75*9000/I75</f>
        <v>9612.54066844129</v>
      </c>
      <c r="AA75" s="228">
        <f t="shared" si="134"/>
        <v>0</v>
      </c>
      <c r="AB75" s="229">
        <f t="shared" si="135"/>
        <v>1296</v>
      </c>
      <c r="AC75" s="217">
        <f t="shared" si="170"/>
        <v>9.5193960011985</v>
      </c>
      <c r="AD75" s="230">
        <v>1</v>
      </c>
      <c r="AE75" s="231">
        <f t="shared" si="137"/>
        <v>52.581312</v>
      </c>
      <c r="AF75" s="232">
        <f t="shared" ref="AF75:AI75" si="174">AF74</f>
        <v>44164</v>
      </c>
      <c r="AG75" s="281">
        <f t="shared" si="174"/>
        <v>44173.5193960012</v>
      </c>
      <c r="AH75" s="281" t="str">
        <f ca="1" t="shared" si="174"/>
        <v> </v>
      </c>
      <c r="AI75" s="232">
        <f t="shared" si="174"/>
        <v>44175</v>
      </c>
      <c r="AJ75" s="282"/>
      <c r="AK75" s="280"/>
    </row>
    <row r="76" s="37" customFormat="1" customHeight="1" spans="1:37">
      <c r="A76" s="119">
        <v>213</v>
      </c>
      <c r="B76" s="120"/>
      <c r="C76" s="121">
        <v>1</v>
      </c>
      <c r="D76" s="122">
        <f t="shared" si="166"/>
        <v>400</v>
      </c>
      <c r="E76" s="123" t="str">
        <f t="shared" si="171"/>
        <v>YD-YFM742-26EMS</v>
      </c>
      <c r="F76" s="124">
        <f t="shared" ref="F76:F80" si="175">F75</f>
        <v>2050</v>
      </c>
      <c r="G76" s="126" t="s">
        <v>185</v>
      </c>
      <c r="H76" s="125" t="s">
        <v>174</v>
      </c>
      <c r="I76" s="124">
        <v>32</v>
      </c>
      <c r="J76" s="142" t="s">
        <v>186</v>
      </c>
      <c r="K76" s="151" t="s">
        <v>67</v>
      </c>
      <c r="L76" s="152">
        <v>588</v>
      </c>
      <c r="M76" s="152">
        <f t="shared" si="172"/>
        <v>6</v>
      </c>
      <c r="N76" s="153">
        <f t="shared" si="139"/>
        <v>255897.6</v>
      </c>
      <c r="O76" s="154">
        <f t="shared" si="169"/>
        <v>0.189365590462101</v>
      </c>
      <c r="P76" s="152">
        <v>13.6</v>
      </c>
      <c r="Q76" s="122"/>
      <c r="R76" s="122"/>
      <c r="S76" s="122"/>
      <c r="T76" s="184">
        <f t="shared" si="130"/>
        <v>30947.0233137203</v>
      </c>
      <c r="U76" s="184">
        <f t="shared" si="131"/>
        <v>388.199460447307</v>
      </c>
      <c r="V76" s="187"/>
      <c r="W76" s="186"/>
      <c r="X76" s="178">
        <f t="shared" si="132"/>
        <v>30947.0233137203</v>
      </c>
      <c r="Y76" s="122">
        <f t="shared" si="133"/>
        <v>388.199460447307</v>
      </c>
      <c r="Z76" s="184">
        <f t="shared" si="173"/>
        <v>31090.5612244898</v>
      </c>
      <c r="AA76" s="228">
        <f t="shared" si="134"/>
        <v>0</v>
      </c>
      <c r="AB76" s="229">
        <f t="shared" si="135"/>
        <v>3916.8</v>
      </c>
      <c r="AC76" s="217">
        <f t="shared" si="170"/>
        <v>9.5193960011985</v>
      </c>
      <c r="AD76" s="230">
        <v>1</v>
      </c>
      <c r="AE76" s="231">
        <f t="shared" si="137"/>
        <v>49.1323392</v>
      </c>
      <c r="AF76" s="232">
        <f t="shared" ref="AF76:AI76" si="176">AF75</f>
        <v>44164</v>
      </c>
      <c r="AG76" s="281">
        <f t="shared" si="176"/>
        <v>44173.5193960012</v>
      </c>
      <c r="AH76" s="281" t="str">
        <f ca="1" t="shared" si="176"/>
        <v> </v>
      </c>
      <c r="AI76" s="232">
        <f t="shared" si="176"/>
        <v>44175</v>
      </c>
      <c r="AJ76" s="282"/>
      <c r="AK76" s="280"/>
    </row>
    <row r="77" s="37" customFormat="1" customHeight="1" spans="1:37">
      <c r="A77" s="119">
        <v>213</v>
      </c>
      <c r="B77" s="120"/>
      <c r="C77" s="121">
        <v>1</v>
      </c>
      <c r="D77" s="122">
        <f t="shared" si="166"/>
        <v>400</v>
      </c>
      <c r="E77" s="123" t="str">
        <f t="shared" si="171"/>
        <v>YD-YFM742-26EMS</v>
      </c>
      <c r="F77" s="124">
        <f t="shared" si="175"/>
        <v>2050</v>
      </c>
      <c r="G77" s="126"/>
      <c r="H77" s="125" t="s">
        <v>176</v>
      </c>
      <c r="I77" s="124">
        <v>207</v>
      </c>
      <c r="J77" s="142" t="s">
        <v>173</v>
      </c>
      <c r="K77" s="151" t="s">
        <v>194</v>
      </c>
      <c r="L77" s="152">
        <v>294</v>
      </c>
      <c r="M77" s="152">
        <f t="shared" si="172"/>
        <v>6</v>
      </c>
      <c r="N77" s="153">
        <f t="shared" si="139"/>
        <v>273861</v>
      </c>
      <c r="O77" s="154">
        <f t="shared" si="169"/>
        <v>0.202658602384475</v>
      </c>
      <c r="P77" s="152">
        <v>4.5</v>
      </c>
      <c r="Q77" s="122"/>
      <c r="R77" s="122"/>
      <c r="S77" s="122"/>
      <c r="T77" s="184">
        <f t="shared" si="130"/>
        <v>10239.8238905692</v>
      </c>
      <c r="U77" s="184">
        <f t="shared" si="131"/>
        <v>415.450134888174</v>
      </c>
      <c r="V77" s="187"/>
      <c r="W77" s="186">
        <v>9950</v>
      </c>
      <c r="X77" s="178">
        <f t="shared" si="132"/>
        <v>289.823890569203</v>
      </c>
      <c r="Y77" s="122">
        <f t="shared" si="133"/>
        <v>11.7587348881737</v>
      </c>
      <c r="Z77" s="184">
        <f t="shared" si="173"/>
        <v>9612.54066844129</v>
      </c>
      <c r="AA77" s="228">
        <f t="shared" si="134"/>
        <v>0</v>
      </c>
      <c r="AB77" s="229">
        <f t="shared" si="135"/>
        <v>1296</v>
      </c>
      <c r="AC77" s="217">
        <f t="shared" si="170"/>
        <v>9.5193960011985</v>
      </c>
      <c r="AD77" s="230">
        <v>1</v>
      </c>
      <c r="AE77" s="231">
        <f t="shared" si="137"/>
        <v>52.581312</v>
      </c>
      <c r="AF77" s="232">
        <f t="shared" ref="AF77:AI77" si="177">AF76</f>
        <v>44164</v>
      </c>
      <c r="AG77" s="281">
        <f t="shared" si="177"/>
        <v>44173.5193960012</v>
      </c>
      <c r="AH77" s="281" t="str">
        <f ca="1" t="shared" si="177"/>
        <v> </v>
      </c>
      <c r="AI77" s="232">
        <f t="shared" si="177"/>
        <v>44175</v>
      </c>
      <c r="AJ77" s="282"/>
      <c r="AK77" s="280"/>
    </row>
    <row r="78" s="37" customFormat="1" customHeight="1" spans="1:37">
      <c r="A78" s="119">
        <v>213</v>
      </c>
      <c r="B78" s="120"/>
      <c r="C78" s="121">
        <v>1</v>
      </c>
      <c r="D78" s="122">
        <f t="shared" si="166"/>
        <v>400</v>
      </c>
      <c r="E78" s="123" t="str">
        <f t="shared" si="171"/>
        <v>YD-YFM742-26EMS</v>
      </c>
      <c r="F78" s="124">
        <f t="shared" si="175"/>
        <v>2050</v>
      </c>
      <c r="G78" s="108">
        <f>[1]Sheet1!$D$195*1000</f>
        <v>48000</v>
      </c>
      <c r="H78" s="125" t="s">
        <v>178</v>
      </c>
      <c r="I78" s="124">
        <v>207</v>
      </c>
      <c r="J78" s="142" t="s">
        <v>173</v>
      </c>
      <c r="K78" s="151" t="s">
        <v>194</v>
      </c>
      <c r="L78" s="152">
        <v>294</v>
      </c>
      <c r="M78" s="152">
        <f t="shared" si="172"/>
        <v>6</v>
      </c>
      <c r="N78" s="153">
        <f t="shared" si="139"/>
        <v>273861</v>
      </c>
      <c r="O78" s="154">
        <f t="shared" si="169"/>
        <v>0.202658602384475</v>
      </c>
      <c r="P78" s="152">
        <v>4.5</v>
      </c>
      <c r="Q78" s="122"/>
      <c r="R78" s="122"/>
      <c r="S78" s="122"/>
      <c r="T78" s="184">
        <f t="shared" si="130"/>
        <v>10239.8238905692</v>
      </c>
      <c r="U78" s="184">
        <f t="shared" si="131"/>
        <v>415.450134888174</v>
      </c>
      <c r="V78" s="187"/>
      <c r="W78" s="186">
        <v>9950</v>
      </c>
      <c r="X78" s="178">
        <f t="shared" si="132"/>
        <v>289.823890569203</v>
      </c>
      <c r="Y78" s="122">
        <f t="shared" si="133"/>
        <v>11.7587348881737</v>
      </c>
      <c r="Z78" s="184">
        <f t="shared" si="173"/>
        <v>9612.54066844129</v>
      </c>
      <c r="AA78" s="228">
        <f t="shared" si="134"/>
        <v>0</v>
      </c>
      <c r="AB78" s="229">
        <f t="shared" si="135"/>
        <v>1296</v>
      </c>
      <c r="AC78" s="217">
        <f t="shared" si="170"/>
        <v>9.5193960011985</v>
      </c>
      <c r="AD78" s="230">
        <v>1</v>
      </c>
      <c r="AE78" s="231">
        <f t="shared" si="137"/>
        <v>52.581312</v>
      </c>
      <c r="AF78" s="232">
        <f t="shared" ref="AF78:AI78" si="178">AF77</f>
        <v>44164</v>
      </c>
      <c r="AG78" s="281">
        <f t="shared" si="178"/>
        <v>44173.5193960012</v>
      </c>
      <c r="AH78" s="281" t="str">
        <f ca="1" t="shared" si="178"/>
        <v> </v>
      </c>
      <c r="AI78" s="232">
        <f t="shared" si="178"/>
        <v>44175</v>
      </c>
      <c r="AJ78" s="282"/>
      <c r="AK78" s="280"/>
    </row>
    <row r="79" s="37" customFormat="1" customHeight="1" spans="1:37">
      <c r="A79" s="119">
        <v>213</v>
      </c>
      <c r="B79" s="120"/>
      <c r="C79" s="121">
        <v>1</v>
      </c>
      <c r="D79" s="122">
        <f t="shared" si="166"/>
        <v>400</v>
      </c>
      <c r="E79" s="123" t="str">
        <f t="shared" si="171"/>
        <v>YD-YFM742-26EMS</v>
      </c>
      <c r="F79" s="124">
        <f t="shared" si="175"/>
        <v>2050</v>
      </c>
      <c r="G79" s="108"/>
      <c r="H79" s="125" t="s">
        <v>180</v>
      </c>
      <c r="I79" s="124"/>
      <c r="J79" s="142"/>
      <c r="K79" s="151"/>
      <c r="L79" s="152"/>
      <c r="M79" s="152">
        <f t="shared" si="172"/>
        <v>6</v>
      </c>
      <c r="N79" s="153">
        <f t="shared" si="139"/>
        <v>0</v>
      </c>
      <c r="O79" s="154">
        <f t="shared" si="169"/>
        <v>0</v>
      </c>
      <c r="P79" s="152"/>
      <c r="Q79" s="122"/>
      <c r="R79" s="122"/>
      <c r="S79" s="122"/>
      <c r="T79" s="184" t="e">
        <f t="shared" si="130"/>
        <v>#DIV/0!</v>
      </c>
      <c r="U79" s="184">
        <f t="shared" si="131"/>
        <v>0</v>
      </c>
      <c r="V79" s="187"/>
      <c r="W79" s="186"/>
      <c r="X79" s="178" t="e">
        <f t="shared" si="132"/>
        <v>#DIV/0!</v>
      </c>
      <c r="Y79" s="122" t="e">
        <f t="shared" si="133"/>
        <v>#DIV/0!</v>
      </c>
      <c r="Z79" s="184" t="e">
        <f t="shared" si="173"/>
        <v>#DIV/0!</v>
      </c>
      <c r="AA79" s="228" t="e">
        <f t="shared" si="134"/>
        <v>#DIV/0!</v>
      </c>
      <c r="AB79" s="229">
        <f t="shared" si="135"/>
        <v>0</v>
      </c>
      <c r="AC79" s="217" t="e">
        <f t="shared" si="170"/>
        <v>#DIV/0!</v>
      </c>
      <c r="AD79" s="230">
        <v>1</v>
      </c>
      <c r="AE79" s="231">
        <f t="shared" si="137"/>
        <v>0</v>
      </c>
      <c r="AF79" s="232">
        <f t="shared" ref="AF79:AI79" si="179">AF78</f>
        <v>44164</v>
      </c>
      <c r="AG79" s="281">
        <f t="shared" si="179"/>
        <v>44173.5193960012</v>
      </c>
      <c r="AH79" s="281" t="str">
        <f ca="1" t="shared" si="179"/>
        <v> </v>
      </c>
      <c r="AI79" s="232">
        <f t="shared" si="179"/>
        <v>44175</v>
      </c>
      <c r="AJ79" s="282"/>
      <c r="AK79" s="280"/>
    </row>
    <row r="80" s="37" customFormat="1" customHeight="1" spans="1:37">
      <c r="A80" s="119">
        <v>213</v>
      </c>
      <c r="B80" s="120"/>
      <c r="C80" s="121">
        <v>1</v>
      </c>
      <c r="D80" s="122">
        <f t="shared" si="166"/>
        <v>400</v>
      </c>
      <c r="E80" s="123" t="str">
        <f t="shared" si="171"/>
        <v>YD-YFM742-26EMS</v>
      </c>
      <c r="F80" s="124">
        <f t="shared" si="175"/>
        <v>2050</v>
      </c>
      <c r="G80" s="108">
        <f>[2]Sheet1!$I$195</f>
        <v>2480.75</v>
      </c>
      <c r="H80" s="125" t="s">
        <v>182</v>
      </c>
      <c r="I80" s="124"/>
      <c r="J80" s="142"/>
      <c r="K80" s="151"/>
      <c r="L80" s="152"/>
      <c r="M80" s="152">
        <f t="shared" si="172"/>
        <v>6</v>
      </c>
      <c r="N80" s="153">
        <f t="shared" si="139"/>
        <v>0</v>
      </c>
      <c r="O80" s="154">
        <f t="shared" si="169"/>
        <v>0</v>
      </c>
      <c r="P80" s="152"/>
      <c r="Q80" s="122"/>
      <c r="R80" s="122"/>
      <c r="S80" s="122"/>
      <c r="T80" s="184" t="e">
        <f t="shared" si="130"/>
        <v>#DIV/0!</v>
      </c>
      <c r="U80" s="184">
        <f t="shared" si="131"/>
        <v>0</v>
      </c>
      <c r="V80" s="187"/>
      <c r="W80" s="186"/>
      <c r="X80" s="178" t="e">
        <f t="shared" si="132"/>
        <v>#DIV/0!</v>
      </c>
      <c r="Y80" s="122" t="e">
        <f t="shared" si="133"/>
        <v>#DIV/0!</v>
      </c>
      <c r="Z80" s="184" t="e">
        <f t="shared" si="173"/>
        <v>#DIV/0!</v>
      </c>
      <c r="AA80" s="228" t="e">
        <f t="shared" si="134"/>
        <v>#DIV/0!</v>
      </c>
      <c r="AB80" s="229">
        <f t="shared" si="135"/>
        <v>0</v>
      </c>
      <c r="AC80" s="217" t="e">
        <f t="shared" si="170"/>
        <v>#DIV/0!</v>
      </c>
      <c r="AD80" s="230">
        <v>1</v>
      </c>
      <c r="AE80" s="231">
        <f t="shared" si="137"/>
        <v>0</v>
      </c>
      <c r="AF80" s="232">
        <f t="shared" ref="AF80:AI80" si="180">AF79</f>
        <v>44164</v>
      </c>
      <c r="AG80" s="281">
        <f t="shared" si="180"/>
        <v>44173.5193960012</v>
      </c>
      <c r="AH80" s="281" t="str">
        <f ca="1" t="shared" si="180"/>
        <v> </v>
      </c>
      <c r="AI80" s="232">
        <f t="shared" si="180"/>
        <v>44175</v>
      </c>
      <c r="AJ80" s="283">
        <f>SUM(AE74:AE80)</f>
        <v>259.4575872</v>
      </c>
      <c r="AK80" s="280"/>
    </row>
    <row r="81" s="34" customFormat="1" customHeight="1" spans="1:37">
      <c r="A81" s="94">
        <v>214</v>
      </c>
      <c r="B81" s="95">
        <v>214</v>
      </c>
      <c r="C81" s="96">
        <v>1</v>
      </c>
      <c r="D81" s="97">
        <v>450</v>
      </c>
      <c r="E81" s="98" t="s">
        <v>44</v>
      </c>
      <c r="F81" s="99">
        <v>5050</v>
      </c>
      <c r="G81" s="100">
        <f>[1]Sheet1!$E$196*1000</f>
        <v>5000</v>
      </c>
      <c r="H81" s="101" t="s">
        <v>150</v>
      </c>
      <c r="I81" s="99">
        <v>50</v>
      </c>
      <c r="J81" s="137" t="s">
        <v>173</v>
      </c>
      <c r="K81" s="138" t="s">
        <v>45</v>
      </c>
      <c r="L81" s="139">
        <v>441</v>
      </c>
      <c r="M81" s="139">
        <v>6</v>
      </c>
      <c r="N81" s="140">
        <f t="shared" si="139"/>
        <v>61740</v>
      </c>
      <c r="O81" s="141">
        <f t="shared" ref="O81:O87" si="181">N81/SUM($N$81:$N$87)</f>
        <v>0.146036161335188</v>
      </c>
      <c r="P81" s="139">
        <v>2.8</v>
      </c>
      <c r="Q81" s="97"/>
      <c r="R81" s="97"/>
      <c r="S81" s="97"/>
      <c r="T81" s="172">
        <f t="shared" si="130"/>
        <v>50168.8853566462</v>
      </c>
      <c r="U81" s="172">
        <f t="shared" si="131"/>
        <v>737.482614742699</v>
      </c>
      <c r="V81" s="173"/>
      <c r="W81" s="174">
        <f>35000+14750</f>
        <v>49750</v>
      </c>
      <c r="X81" s="172">
        <f t="shared" si="132"/>
        <v>418.885356646206</v>
      </c>
      <c r="Y81" s="97">
        <f t="shared" si="133"/>
        <v>6.15761474269922</v>
      </c>
      <c r="Z81" s="172">
        <f t="shared" ref="Z81:Z87" si="182">65*1000/L81*9000/I81</f>
        <v>26530.612244898</v>
      </c>
      <c r="AA81" s="209">
        <f t="shared" si="134"/>
        <v>0</v>
      </c>
      <c r="AB81" s="210">
        <f t="shared" si="135"/>
        <v>907.2</v>
      </c>
      <c r="AC81" s="211">
        <f t="shared" si="136"/>
        <v>73.7343994071814</v>
      </c>
      <c r="AD81" s="212">
        <v>1</v>
      </c>
      <c r="AE81" s="213">
        <f t="shared" si="137"/>
        <v>13.33584</v>
      </c>
      <c r="AF81" s="214">
        <v>44127</v>
      </c>
      <c r="AG81" s="255">
        <f>AC81+AF81</f>
        <v>44200.7343994072</v>
      </c>
      <c r="AH81" s="256" t="str">
        <f ca="1">IF(NOW()-AF81-AC81&gt;=-2,"跟踪"," ")</f>
        <v> </v>
      </c>
      <c r="AI81" s="214">
        <v>43836</v>
      </c>
      <c r="AJ81" s="258" t="str">
        <f>IF((AC81+2+AF81)-AI81&lt;=0,"跟踪","")</f>
        <v/>
      </c>
      <c r="AK81" s="259">
        <f>SUM(AE81:AE87)</f>
        <v>91.318752</v>
      </c>
    </row>
    <row r="82" s="34" customFormat="1" customHeight="1" spans="1:37">
      <c r="A82" s="94">
        <v>214</v>
      </c>
      <c r="B82" s="95"/>
      <c r="C82" s="96">
        <v>1</v>
      </c>
      <c r="D82" s="97">
        <f t="shared" si="166"/>
        <v>450</v>
      </c>
      <c r="E82" s="98" t="str">
        <f t="shared" ref="E82:E87" si="183">E81</f>
        <v>YT-22969-26E</v>
      </c>
      <c r="F82" s="99">
        <f t="shared" ref="F82:F87" si="184">F81</f>
        <v>5050</v>
      </c>
      <c r="G82" s="100"/>
      <c r="H82" s="101" t="s">
        <v>172</v>
      </c>
      <c r="I82" s="99">
        <v>50</v>
      </c>
      <c r="J82" s="137" t="s">
        <v>173</v>
      </c>
      <c r="K82" s="138" t="s">
        <v>45</v>
      </c>
      <c r="L82" s="139">
        <v>441</v>
      </c>
      <c r="M82" s="139">
        <f t="shared" ref="M82:M87" si="185">M81</f>
        <v>6</v>
      </c>
      <c r="N82" s="140">
        <f t="shared" si="139"/>
        <v>61740</v>
      </c>
      <c r="O82" s="141">
        <f t="shared" si="181"/>
        <v>0.146036161335188</v>
      </c>
      <c r="P82" s="139">
        <v>2.8</v>
      </c>
      <c r="Q82" s="97"/>
      <c r="R82" s="97"/>
      <c r="S82" s="97"/>
      <c r="T82" s="172">
        <f t="shared" si="130"/>
        <v>50168.8853566462</v>
      </c>
      <c r="U82" s="172">
        <f t="shared" si="131"/>
        <v>737.482614742699</v>
      </c>
      <c r="V82" s="173"/>
      <c r="W82" s="174">
        <f>35000+14750</f>
        <v>49750</v>
      </c>
      <c r="X82" s="172">
        <f t="shared" si="132"/>
        <v>418.885356646206</v>
      </c>
      <c r="Y82" s="97">
        <f t="shared" si="133"/>
        <v>6.15761474269922</v>
      </c>
      <c r="Z82" s="172">
        <f t="shared" si="182"/>
        <v>26530.612244898</v>
      </c>
      <c r="AA82" s="209">
        <f t="shared" si="134"/>
        <v>0</v>
      </c>
      <c r="AB82" s="210">
        <f t="shared" si="135"/>
        <v>907.2</v>
      </c>
      <c r="AC82" s="211">
        <f t="shared" si="136"/>
        <v>73.7343994071814</v>
      </c>
      <c r="AD82" s="212">
        <v>1</v>
      </c>
      <c r="AE82" s="213">
        <f t="shared" si="137"/>
        <v>13.33584</v>
      </c>
      <c r="AF82" s="214">
        <f t="shared" ref="AF82:AI82" si="186">AF81</f>
        <v>44127</v>
      </c>
      <c r="AG82" s="260">
        <f t="shared" si="186"/>
        <v>44200.7343994072</v>
      </c>
      <c r="AH82" s="260" t="str">
        <f ca="1" t="shared" si="186"/>
        <v> </v>
      </c>
      <c r="AI82" s="292">
        <f t="shared" si="186"/>
        <v>43836</v>
      </c>
      <c r="AJ82" s="261"/>
      <c r="AK82" s="259"/>
    </row>
    <row r="83" s="34" customFormat="1" customHeight="1" spans="1:37">
      <c r="A83" s="94">
        <v>214</v>
      </c>
      <c r="B83" s="95"/>
      <c r="C83" s="96">
        <v>1</v>
      </c>
      <c r="D83" s="97">
        <f t="shared" si="166"/>
        <v>450</v>
      </c>
      <c r="E83" s="98" t="str">
        <f t="shared" si="183"/>
        <v>YT-22969-26E</v>
      </c>
      <c r="F83" s="99">
        <f t="shared" si="184"/>
        <v>5050</v>
      </c>
      <c r="G83" s="102" t="s">
        <v>185</v>
      </c>
      <c r="H83" s="101" t="s">
        <v>174</v>
      </c>
      <c r="I83" s="99">
        <v>32</v>
      </c>
      <c r="J83" s="137" t="s">
        <v>186</v>
      </c>
      <c r="K83" s="138" t="s">
        <v>67</v>
      </c>
      <c r="L83" s="139">
        <v>588</v>
      </c>
      <c r="M83" s="139">
        <f t="shared" si="185"/>
        <v>6</v>
      </c>
      <c r="N83" s="140">
        <f t="shared" si="139"/>
        <v>225792</v>
      </c>
      <c r="O83" s="141">
        <f t="shared" si="181"/>
        <v>0.534075104311544</v>
      </c>
      <c r="P83" s="139">
        <v>12</v>
      </c>
      <c r="Q83" s="97"/>
      <c r="R83" s="97"/>
      <c r="S83" s="97"/>
      <c r="T83" s="172">
        <f t="shared" si="130"/>
        <v>215009.508671341</v>
      </c>
      <c r="U83" s="172">
        <f t="shared" si="131"/>
        <v>2697.0792767733</v>
      </c>
      <c r="V83" s="286"/>
      <c r="W83" s="174"/>
      <c r="X83" s="172">
        <f t="shared" si="132"/>
        <v>215009.508671341</v>
      </c>
      <c r="Y83" s="97">
        <f t="shared" si="133"/>
        <v>2697.0792767733</v>
      </c>
      <c r="Z83" s="172">
        <f t="shared" si="182"/>
        <v>31090.5612244898</v>
      </c>
      <c r="AA83" s="209">
        <f t="shared" si="134"/>
        <v>0</v>
      </c>
      <c r="AB83" s="210">
        <f t="shared" si="135"/>
        <v>3888</v>
      </c>
      <c r="AC83" s="211">
        <f t="shared" si="136"/>
        <v>73.7343994071813</v>
      </c>
      <c r="AD83" s="212">
        <v>1</v>
      </c>
      <c r="AE83" s="213">
        <f t="shared" si="137"/>
        <v>48.771072</v>
      </c>
      <c r="AF83" s="214">
        <f t="shared" ref="AF83:AH83" si="187">AF82</f>
        <v>44127</v>
      </c>
      <c r="AG83" s="260">
        <f t="shared" si="187"/>
        <v>44200.7343994072</v>
      </c>
      <c r="AH83" s="260" t="str">
        <f ca="1" t="shared" si="187"/>
        <v> </v>
      </c>
      <c r="AI83" s="214">
        <f>AI81</f>
        <v>43836</v>
      </c>
      <c r="AJ83" s="261"/>
      <c r="AK83" s="259"/>
    </row>
    <row r="84" s="34" customFormat="1" customHeight="1" spans="1:37">
      <c r="A84" s="94">
        <v>214</v>
      </c>
      <c r="B84" s="95"/>
      <c r="C84" s="96">
        <v>1</v>
      </c>
      <c r="D84" s="97">
        <f t="shared" si="166"/>
        <v>450</v>
      </c>
      <c r="E84" s="98" t="str">
        <f t="shared" si="183"/>
        <v>YT-22969-26E</v>
      </c>
      <c r="F84" s="99">
        <f t="shared" si="184"/>
        <v>5050</v>
      </c>
      <c r="G84" s="102"/>
      <c r="H84" s="101" t="s">
        <v>176</v>
      </c>
      <c r="I84" s="99">
        <v>50</v>
      </c>
      <c r="J84" s="137" t="s">
        <v>173</v>
      </c>
      <c r="K84" s="138" t="s">
        <v>45</v>
      </c>
      <c r="L84" s="139">
        <v>588</v>
      </c>
      <c r="M84" s="139">
        <f t="shared" si="185"/>
        <v>6</v>
      </c>
      <c r="N84" s="140">
        <f t="shared" si="139"/>
        <v>73500</v>
      </c>
      <c r="O84" s="141">
        <f t="shared" si="181"/>
        <v>0.173852573018081</v>
      </c>
      <c r="P84" s="139">
        <v>2.5</v>
      </c>
      <c r="Q84" s="97"/>
      <c r="R84" s="97"/>
      <c r="S84" s="97"/>
      <c r="T84" s="172">
        <f t="shared" si="130"/>
        <v>44793.6476398627</v>
      </c>
      <c r="U84" s="172">
        <f t="shared" si="131"/>
        <v>877.955493741309</v>
      </c>
      <c r="V84" s="173"/>
      <c r="W84" s="174">
        <f>25000+13200</f>
        <v>38200</v>
      </c>
      <c r="X84" s="172">
        <f t="shared" si="132"/>
        <v>6593.64763986271</v>
      </c>
      <c r="Y84" s="97">
        <f t="shared" si="133"/>
        <v>129.235493741309</v>
      </c>
      <c r="Z84" s="172">
        <f t="shared" si="182"/>
        <v>19897.9591836735</v>
      </c>
      <c r="AA84" s="209">
        <f t="shared" si="134"/>
        <v>0</v>
      </c>
      <c r="AB84" s="210">
        <f t="shared" si="135"/>
        <v>810</v>
      </c>
      <c r="AC84" s="211">
        <f t="shared" si="136"/>
        <v>73.7343994071814</v>
      </c>
      <c r="AD84" s="212">
        <v>1</v>
      </c>
      <c r="AE84" s="213">
        <f t="shared" si="137"/>
        <v>15.876</v>
      </c>
      <c r="AF84" s="214">
        <f t="shared" ref="AF84:AI84" si="188">AF83</f>
        <v>44127</v>
      </c>
      <c r="AG84" s="260">
        <f t="shared" si="188"/>
        <v>44200.7343994072</v>
      </c>
      <c r="AH84" s="260" t="str">
        <f ca="1" t="shared" si="188"/>
        <v> </v>
      </c>
      <c r="AI84" s="214">
        <f t="shared" si="188"/>
        <v>43836</v>
      </c>
      <c r="AJ84" s="261"/>
      <c r="AK84" s="259"/>
    </row>
    <row r="85" s="34" customFormat="1" customHeight="1" spans="1:37">
      <c r="A85" s="94">
        <v>214</v>
      </c>
      <c r="B85" s="95"/>
      <c r="C85" s="96">
        <v>1</v>
      </c>
      <c r="D85" s="97">
        <f t="shared" si="166"/>
        <v>450</v>
      </c>
      <c r="E85" s="98" t="str">
        <f t="shared" si="183"/>
        <v>YT-22969-26E</v>
      </c>
      <c r="F85" s="99">
        <f t="shared" si="184"/>
        <v>5050</v>
      </c>
      <c r="G85" s="100">
        <f>[1]Sheet1!$D$196*1000</f>
        <v>48000</v>
      </c>
      <c r="H85" s="101" t="s">
        <v>178</v>
      </c>
      <c r="I85" s="284"/>
      <c r="J85" s="137" t="s">
        <v>173</v>
      </c>
      <c r="K85" s="138"/>
      <c r="L85" s="285"/>
      <c r="M85" s="139">
        <f t="shared" si="185"/>
        <v>6</v>
      </c>
      <c r="N85" s="140">
        <f t="shared" si="139"/>
        <v>0</v>
      </c>
      <c r="O85" s="141">
        <f t="shared" si="181"/>
        <v>0</v>
      </c>
      <c r="P85" s="139"/>
      <c r="Q85" s="97"/>
      <c r="R85" s="97"/>
      <c r="S85" s="97"/>
      <c r="T85" s="172" t="e">
        <f t="shared" si="130"/>
        <v>#DIV/0!</v>
      </c>
      <c r="U85" s="172">
        <f t="shared" si="131"/>
        <v>0</v>
      </c>
      <c r="V85" s="173"/>
      <c r="W85" s="174"/>
      <c r="X85" s="172" t="e">
        <f t="shared" si="132"/>
        <v>#DIV/0!</v>
      </c>
      <c r="Y85" s="97" t="e">
        <f t="shared" si="133"/>
        <v>#DIV/0!</v>
      </c>
      <c r="Z85" s="172" t="e">
        <f t="shared" si="182"/>
        <v>#DIV/0!</v>
      </c>
      <c r="AA85" s="209" t="e">
        <f t="shared" si="134"/>
        <v>#DIV/0!</v>
      </c>
      <c r="AB85" s="210">
        <f t="shared" si="135"/>
        <v>0</v>
      </c>
      <c r="AC85" s="211" t="e">
        <f t="shared" si="136"/>
        <v>#DIV/0!</v>
      </c>
      <c r="AD85" s="212">
        <v>1</v>
      </c>
      <c r="AE85" s="213">
        <f t="shared" si="137"/>
        <v>0</v>
      </c>
      <c r="AF85" s="214">
        <f t="shared" ref="AF85:AI85" si="189">AF84</f>
        <v>44127</v>
      </c>
      <c r="AG85" s="260">
        <f t="shared" si="189"/>
        <v>44200.7343994072</v>
      </c>
      <c r="AH85" s="260" t="str">
        <f ca="1" t="shared" si="189"/>
        <v> </v>
      </c>
      <c r="AI85" s="214">
        <f t="shared" si="189"/>
        <v>43836</v>
      </c>
      <c r="AJ85" s="261"/>
      <c r="AK85" s="259"/>
    </row>
    <row r="86" s="34" customFormat="1" customHeight="1" spans="1:37">
      <c r="A86" s="94">
        <v>214</v>
      </c>
      <c r="B86" s="95"/>
      <c r="C86" s="96">
        <v>1</v>
      </c>
      <c r="D86" s="97">
        <f t="shared" si="166"/>
        <v>450</v>
      </c>
      <c r="E86" s="98" t="str">
        <f t="shared" si="183"/>
        <v>YT-22969-26E</v>
      </c>
      <c r="F86" s="99">
        <f t="shared" si="184"/>
        <v>5050</v>
      </c>
      <c r="G86" s="100"/>
      <c r="H86" s="101" t="s">
        <v>180</v>
      </c>
      <c r="I86" s="99"/>
      <c r="J86" s="137"/>
      <c r="K86" s="138"/>
      <c r="L86" s="139"/>
      <c r="M86" s="139">
        <f t="shared" si="185"/>
        <v>6</v>
      </c>
      <c r="N86" s="140">
        <f t="shared" si="139"/>
        <v>0</v>
      </c>
      <c r="O86" s="141">
        <f t="shared" si="181"/>
        <v>0</v>
      </c>
      <c r="P86" s="139"/>
      <c r="Q86" s="97"/>
      <c r="R86" s="97"/>
      <c r="S86" s="97"/>
      <c r="T86" s="172" t="e">
        <f t="shared" si="130"/>
        <v>#DIV/0!</v>
      </c>
      <c r="U86" s="172">
        <f t="shared" si="131"/>
        <v>0</v>
      </c>
      <c r="V86" s="173"/>
      <c r="W86" s="174"/>
      <c r="X86" s="172" t="e">
        <f t="shared" si="132"/>
        <v>#DIV/0!</v>
      </c>
      <c r="Y86" s="97" t="e">
        <f t="shared" si="133"/>
        <v>#DIV/0!</v>
      </c>
      <c r="Z86" s="172" t="e">
        <f t="shared" si="182"/>
        <v>#DIV/0!</v>
      </c>
      <c r="AA86" s="209" t="e">
        <f t="shared" si="134"/>
        <v>#DIV/0!</v>
      </c>
      <c r="AB86" s="210">
        <f t="shared" si="135"/>
        <v>0</v>
      </c>
      <c r="AC86" s="211" t="e">
        <f t="shared" si="136"/>
        <v>#DIV/0!</v>
      </c>
      <c r="AD86" s="212">
        <v>1</v>
      </c>
      <c r="AE86" s="213">
        <f t="shared" si="137"/>
        <v>0</v>
      </c>
      <c r="AF86" s="214">
        <f t="shared" ref="AF86:AI86" si="190">AF85</f>
        <v>44127</v>
      </c>
      <c r="AG86" s="260">
        <f t="shared" si="190"/>
        <v>44200.7343994072</v>
      </c>
      <c r="AH86" s="260" t="str">
        <f ca="1" t="shared" si="190"/>
        <v> </v>
      </c>
      <c r="AI86" s="214">
        <f t="shared" si="190"/>
        <v>43836</v>
      </c>
      <c r="AJ86" s="261"/>
      <c r="AK86" s="259"/>
    </row>
    <row r="87" s="34" customFormat="1" customHeight="1" spans="1:37">
      <c r="A87" s="94">
        <v>214</v>
      </c>
      <c r="B87" s="95"/>
      <c r="C87" s="96">
        <v>1</v>
      </c>
      <c r="D87" s="97">
        <f t="shared" si="166"/>
        <v>450</v>
      </c>
      <c r="E87" s="98" t="str">
        <f t="shared" si="183"/>
        <v>YT-22969-26E</v>
      </c>
      <c r="F87" s="99">
        <f t="shared" si="184"/>
        <v>5050</v>
      </c>
      <c r="G87" s="100">
        <f>[2]Sheet1!$I$196</f>
        <v>1294.35</v>
      </c>
      <c r="H87" s="101" t="s">
        <v>182</v>
      </c>
      <c r="I87" s="99"/>
      <c r="J87" s="137"/>
      <c r="K87" s="138"/>
      <c r="L87" s="139"/>
      <c r="M87" s="139">
        <f t="shared" si="185"/>
        <v>6</v>
      </c>
      <c r="N87" s="140">
        <f t="shared" si="139"/>
        <v>0</v>
      </c>
      <c r="O87" s="141">
        <f t="shared" si="181"/>
        <v>0</v>
      </c>
      <c r="P87" s="139"/>
      <c r="Q87" s="97"/>
      <c r="R87" s="97"/>
      <c r="S87" s="97"/>
      <c r="T87" s="172" t="e">
        <f t="shared" si="130"/>
        <v>#DIV/0!</v>
      </c>
      <c r="U87" s="172">
        <f t="shared" si="131"/>
        <v>0</v>
      </c>
      <c r="V87" s="173"/>
      <c r="W87" s="174"/>
      <c r="X87" s="172" t="e">
        <f t="shared" si="132"/>
        <v>#DIV/0!</v>
      </c>
      <c r="Y87" s="97" t="e">
        <f t="shared" si="133"/>
        <v>#DIV/0!</v>
      </c>
      <c r="Z87" s="172" t="e">
        <f t="shared" si="182"/>
        <v>#DIV/0!</v>
      </c>
      <c r="AA87" s="209" t="e">
        <f t="shared" si="134"/>
        <v>#DIV/0!</v>
      </c>
      <c r="AB87" s="210">
        <f t="shared" si="135"/>
        <v>0</v>
      </c>
      <c r="AC87" s="211" t="e">
        <f t="shared" si="136"/>
        <v>#DIV/0!</v>
      </c>
      <c r="AD87" s="212">
        <v>1</v>
      </c>
      <c r="AE87" s="213">
        <f t="shared" si="137"/>
        <v>0</v>
      </c>
      <c r="AF87" s="214">
        <f t="shared" ref="AF87:AI87" si="191">AF86</f>
        <v>44127</v>
      </c>
      <c r="AG87" s="260">
        <f t="shared" si="191"/>
        <v>44200.7343994072</v>
      </c>
      <c r="AH87" s="260" t="str">
        <f ca="1" t="shared" si="191"/>
        <v> </v>
      </c>
      <c r="AI87" s="214">
        <f t="shared" si="191"/>
        <v>43836</v>
      </c>
      <c r="AJ87" s="262">
        <f>SUM(AE81:AE87)</f>
        <v>91.318752</v>
      </c>
      <c r="AK87" s="259"/>
    </row>
    <row r="88" s="35" customFormat="1" customHeight="1" spans="1:37">
      <c r="A88" s="80">
        <v>216</v>
      </c>
      <c r="B88" s="103">
        <v>216</v>
      </c>
      <c r="C88" s="104">
        <v>1</v>
      </c>
      <c r="D88" s="105">
        <v>400</v>
      </c>
      <c r="E88" s="106" t="s">
        <v>46</v>
      </c>
      <c r="F88" s="107">
        <f>1050+1000</f>
        <v>2050</v>
      </c>
      <c r="G88" s="108">
        <f>[1]Sheet1!$E$198*1000</f>
        <v>5000</v>
      </c>
      <c r="H88" s="5" t="s">
        <v>150</v>
      </c>
      <c r="I88" s="107">
        <v>75</v>
      </c>
      <c r="J88" s="142" t="s">
        <v>173</v>
      </c>
      <c r="K88" s="143" t="s">
        <v>35</v>
      </c>
      <c r="L88" s="144">
        <v>294</v>
      </c>
      <c r="M88" s="144">
        <v>6</v>
      </c>
      <c r="N88" s="134">
        <f t="shared" si="139"/>
        <v>57330</v>
      </c>
      <c r="O88" s="145">
        <f t="shared" ref="O88:O94" si="192">N88/SUM($N$88:$N$94)</f>
        <v>0.118757612667479</v>
      </c>
      <c r="P88" s="144">
        <v>2.6</v>
      </c>
      <c r="Q88" s="105"/>
      <c r="R88" s="105"/>
      <c r="S88" s="105"/>
      <c r="T88" s="175">
        <f t="shared" si="130"/>
        <v>16561.4357801586</v>
      </c>
      <c r="U88" s="175">
        <f t="shared" si="131"/>
        <v>243.453105968332</v>
      </c>
      <c r="V88" s="176"/>
      <c r="W88" s="177"/>
      <c r="X88" s="175">
        <f t="shared" si="132"/>
        <v>16561.4357801586</v>
      </c>
      <c r="Y88" s="105">
        <f t="shared" si="133"/>
        <v>243.453105968332</v>
      </c>
      <c r="Z88" s="175">
        <f t="shared" ref="Z88:Z97" si="193">65*1000/L88*9000/I88</f>
        <v>26530.612244898</v>
      </c>
      <c r="AA88" s="215">
        <f t="shared" si="134"/>
        <v>0</v>
      </c>
      <c r="AB88" s="175">
        <f t="shared" si="135"/>
        <v>748.8</v>
      </c>
      <c r="AC88" s="217">
        <f t="shared" ref="AC88:AC94" si="194">T88/AB88/0.83/AD88</f>
        <v>26.6473518757058</v>
      </c>
      <c r="AD88" s="218">
        <v>1</v>
      </c>
      <c r="AE88" s="227">
        <f t="shared" si="137"/>
        <v>11.00736</v>
      </c>
      <c r="AF88" s="220">
        <v>44132</v>
      </c>
      <c r="AG88" s="263">
        <f>AC88+AF88</f>
        <v>44158.6473518757</v>
      </c>
      <c r="AH88" s="264" t="str">
        <f ca="1">IF(NOW()-AF88-AC88&gt;=-2,"跟踪"," ")</f>
        <v>跟踪</v>
      </c>
      <c r="AI88" s="265">
        <v>44146</v>
      </c>
      <c r="AJ88" s="249" t="str">
        <f>IF((AC88+2+AF88)-AI88&lt;=0,"跟踪","")</f>
        <v/>
      </c>
      <c r="AK88" s="250">
        <f>SUM(AE88:AE94)</f>
        <v>92.687616</v>
      </c>
    </row>
    <row r="89" s="35" customFormat="1" customHeight="1" spans="1:37">
      <c r="A89" s="80">
        <v>216</v>
      </c>
      <c r="B89" s="103"/>
      <c r="C89" s="104">
        <v>1</v>
      </c>
      <c r="D89" s="105">
        <f t="shared" ref="D89:D94" si="195">D88</f>
        <v>400</v>
      </c>
      <c r="E89" s="106" t="str">
        <f t="shared" ref="E89:E94" si="196">E88</f>
        <v>YT-3969-26EMS</v>
      </c>
      <c r="F89" s="107">
        <f>F88</f>
        <v>2050</v>
      </c>
      <c r="G89" s="109"/>
      <c r="H89" s="5" t="s">
        <v>172</v>
      </c>
      <c r="I89" s="107">
        <v>75</v>
      </c>
      <c r="J89" s="142" t="s">
        <v>173</v>
      </c>
      <c r="K89" s="143" t="s">
        <v>35</v>
      </c>
      <c r="L89" s="144">
        <v>294</v>
      </c>
      <c r="M89" s="144">
        <f t="shared" ref="M89:M93" si="197">M88</f>
        <v>6</v>
      </c>
      <c r="N89" s="134">
        <f t="shared" si="139"/>
        <v>57330</v>
      </c>
      <c r="O89" s="145">
        <f t="shared" si="192"/>
        <v>0.118757612667479</v>
      </c>
      <c r="P89" s="144">
        <v>2.6</v>
      </c>
      <c r="Q89" s="105"/>
      <c r="R89" s="105"/>
      <c r="S89" s="105"/>
      <c r="T89" s="175">
        <f t="shared" si="130"/>
        <v>16561.4357801586</v>
      </c>
      <c r="U89" s="175">
        <f t="shared" si="131"/>
        <v>243.453105968332</v>
      </c>
      <c r="V89" s="176"/>
      <c r="W89" s="177"/>
      <c r="X89" s="175">
        <f t="shared" si="132"/>
        <v>16561.4357801586</v>
      </c>
      <c r="Y89" s="105">
        <f t="shared" si="133"/>
        <v>243.453105968332</v>
      </c>
      <c r="Z89" s="175">
        <f t="shared" si="193"/>
        <v>26530.612244898</v>
      </c>
      <c r="AA89" s="215">
        <f t="shared" si="134"/>
        <v>0</v>
      </c>
      <c r="AB89" s="175">
        <f t="shared" si="135"/>
        <v>748.8</v>
      </c>
      <c r="AC89" s="217">
        <f t="shared" si="194"/>
        <v>26.6473518757058</v>
      </c>
      <c r="AD89" s="218">
        <v>1</v>
      </c>
      <c r="AE89" s="227">
        <f t="shared" si="137"/>
        <v>11.00736</v>
      </c>
      <c r="AF89" s="220">
        <f t="shared" ref="AF89:AI89" si="198">AF88</f>
        <v>44132</v>
      </c>
      <c r="AG89" s="266">
        <f t="shared" si="198"/>
        <v>44158.6473518757</v>
      </c>
      <c r="AH89" s="266" t="str">
        <f ca="1" t="shared" si="198"/>
        <v>跟踪</v>
      </c>
      <c r="AI89" s="220">
        <f t="shared" si="198"/>
        <v>44146</v>
      </c>
      <c r="AJ89" s="254"/>
      <c r="AK89" s="250"/>
    </row>
    <row r="90" s="35" customFormat="1" customHeight="1" spans="1:37">
      <c r="A90" s="80">
        <v>216</v>
      </c>
      <c r="B90" s="103"/>
      <c r="C90" s="104">
        <v>1</v>
      </c>
      <c r="D90" s="105">
        <f t="shared" si="195"/>
        <v>400</v>
      </c>
      <c r="E90" s="106" t="str">
        <f t="shared" si="196"/>
        <v>YT-3969-26EMS</v>
      </c>
      <c r="F90" s="107">
        <f t="shared" ref="F90:F94" si="199">F89</f>
        <v>2050</v>
      </c>
      <c r="G90" s="110" t="s">
        <v>185</v>
      </c>
      <c r="H90" s="5" t="s">
        <v>174</v>
      </c>
      <c r="I90" s="107">
        <v>20</v>
      </c>
      <c r="J90" s="142" t="s">
        <v>186</v>
      </c>
      <c r="K90" s="143" t="s">
        <v>52</v>
      </c>
      <c r="L90" s="144">
        <v>588</v>
      </c>
      <c r="M90" s="144">
        <f t="shared" si="197"/>
        <v>6</v>
      </c>
      <c r="N90" s="134">
        <f t="shared" si="139"/>
        <v>226968</v>
      </c>
      <c r="O90" s="145">
        <f t="shared" si="192"/>
        <v>0.470158343483557</v>
      </c>
      <c r="P90" s="144">
        <v>19.3</v>
      </c>
      <c r="Q90" s="105"/>
      <c r="R90" s="105"/>
      <c r="S90" s="105"/>
      <c r="T90" s="175">
        <f t="shared" si="130"/>
        <v>122936.811752716</v>
      </c>
      <c r="U90" s="175">
        <f t="shared" si="131"/>
        <v>963.824604141292</v>
      </c>
      <c r="V90" s="176"/>
      <c r="W90" s="177"/>
      <c r="X90" s="175">
        <f t="shared" si="132"/>
        <v>122936.811752716</v>
      </c>
      <c r="Y90" s="105">
        <f t="shared" si="133"/>
        <v>963.824604141292</v>
      </c>
      <c r="Z90" s="175">
        <f t="shared" si="193"/>
        <v>49744.8979591837</v>
      </c>
      <c r="AA90" s="215">
        <f t="shared" si="134"/>
        <v>0</v>
      </c>
      <c r="AB90" s="175">
        <f t="shared" si="135"/>
        <v>5558.4</v>
      </c>
      <c r="AC90" s="217">
        <f t="shared" si="194"/>
        <v>26.6473518757057</v>
      </c>
      <c r="AD90" s="218">
        <v>1</v>
      </c>
      <c r="AE90" s="227">
        <f t="shared" si="137"/>
        <v>43.577856</v>
      </c>
      <c r="AF90" s="220">
        <f t="shared" ref="AF90:AI90" si="200">AF89</f>
        <v>44132</v>
      </c>
      <c r="AG90" s="266">
        <f t="shared" si="200"/>
        <v>44158.6473518757</v>
      </c>
      <c r="AH90" s="266" t="str">
        <f ca="1" t="shared" si="200"/>
        <v>跟踪</v>
      </c>
      <c r="AI90" s="220">
        <f t="shared" si="200"/>
        <v>44146</v>
      </c>
      <c r="AJ90" s="254"/>
      <c r="AK90" s="250"/>
    </row>
    <row r="91" s="35" customFormat="1" customHeight="1" spans="1:37">
      <c r="A91" s="80">
        <v>216</v>
      </c>
      <c r="B91" s="103"/>
      <c r="C91" s="104">
        <v>1</v>
      </c>
      <c r="D91" s="105">
        <f t="shared" si="195"/>
        <v>400</v>
      </c>
      <c r="E91" s="106" t="str">
        <f t="shared" si="196"/>
        <v>YT-3969-26EMS</v>
      </c>
      <c r="F91" s="107">
        <f t="shared" si="199"/>
        <v>2050</v>
      </c>
      <c r="G91" s="110"/>
      <c r="H91" s="5" t="s">
        <v>176</v>
      </c>
      <c r="I91" s="107">
        <v>75</v>
      </c>
      <c r="J91" s="142" t="s">
        <v>186</v>
      </c>
      <c r="K91" s="143" t="s">
        <v>35</v>
      </c>
      <c r="L91" s="144">
        <v>588</v>
      </c>
      <c r="M91" s="144">
        <f t="shared" si="197"/>
        <v>6</v>
      </c>
      <c r="N91" s="134">
        <f t="shared" si="139"/>
        <v>141120</v>
      </c>
      <c r="O91" s="145">
        <f t="shared" si="192"/>
        <v>0.292326431181486</v>
      </c>
      <c r="P91" s="144">
        <v>3.2</v>
      </c>
      <c r="Q91" s="105"/>
      <c r="R91" s="105"/>
      <c r="S91" s="105"/>
      <c r="T91" s="175">
        <f t="shared" si="130"/>
        <v>20383.3055755798</v>
      </c>
      <c r="U91" s="175">
        <f t="shared" si="131"/>
        <v>599.269183922046</v>
      </c>
      <c r="V91" s="176"/>
      <c r="W91" s="177"/>
      <c r="X91" s="175">
        <f t="shared" si="132"/>
        <v>20383.3055755798</v>
      </c>
      <c r="Y91" s="105">
        <f t="shared" si="133"/>
        <v>599.269183922046</v>
      </c>
      <c r="Z91" s="175">
        <f t="shared" si="193"/>
        <v>13265.306122449</v>
      </c>
      <c r="AA91" s="215">
        <f t="shared" si="134"/>
        <v>0</v>
      </c>
      <c r="AB91" s="175">
        <f t="shared" si="135"/>
        <v>921.6</v>
      </c>
      <c r="AC91" s="217">
        <f t="shared" si="194"/>
        <v>26.6473518757057</v>
      </c>
      <c r="AD91" s="218">
        <v>1</v>
      </c>
      <c r="AE91" s="227">
        <f t="shared" si="137"/>
        <v>27.09504</v>
      </c>
      <c r="AF91" s="220">
        <f t="shared" ref="AF91:AI91" si="201">AF90</f>
        <v>44132</v>
      </c>
      <c r="AG91" s="266">
        <f t="shared" si="201"/>
        <v>44158.6473518757</v>
      </c>
      <c r="AH91" s="266" t="str">
        <f ca="1" t="shared" si="201"/>
        <v>跟踪</v>
      </c>
      <c r="AI91" s="220">
        <f t="shared" si="201"/>
        <v>44146</v>
      </c>
      <c r="AJ91" s="254"/>
      <c r="AK91" s="250"/>
    </row>
    <row r="92" s="35" customFormat="1" customHeight="1" spans="1:37">
      <c r="A92" s="80">
        <v>216</v>
      </c>
      <c r="B92" s="103"/>
      <c r="C92" s="104">
        <v>1</v>
      </c>
      <c r="D92" s="105">
        <f t="shared" si="195"/>
        <v>400</v>
      </c>
      <c r="E92" s="106" t="str">
        <f t="shared" si="196"/>
        <v>YT-3969-26EMS</v>
      </c>
      <c r="F92" s="107">
        <f t="shared" si="199"/>
        <v>2050</v>
      </c>
      <c r="G92" s="109">
        <f>[1]Sheet1!$D$198*1000</f>
        <v>15000</v>
      </c>
      <c r="H92" s="5" t="s">
        <v>178</v>
      </c>
      <c r="I92" s="107"/>
      <c r="J92" s="142" t="s">
        <v>173</v>
      </c>
      <c r="K92" s="143"/>
      <c r="L92" s="144"/>
      <c r="M92" s="144">
        <f t="shared" si="197"/>
        <v>6</v>
      </c>
      <c r="N92" s="134">
        <f t="shared" si="139"/>
        <v>0</v>
      </c>
      <c r="O92" s="145">
        <f t="shared" si="192"/>
        <v>0</v>
      </c>
      <c r="P92" s="144"/>
      <c r="Q92" s="105"/>
      <c r="R92" s="105"/>
      <c r="S92" s="105"/>
      <c r="T92" s="175" t="e">
        <f t="shared" si="130"/>
        <v>#DIV/0!</v>
      </c>
      <c r="U92" s="175">
        <f t="shared" si="131"/>
        <v>0</v>
      </c>
      <c r="V92" s="176"/>
      <c r="W92" s="177"/>
      <c r="X92" s="175" t="e">
        <f t="shared" si="132"/>
        <v>#DIV/0!</v>
      </c>
      <c r="Y92" s="105" t="e">
        <f t="shared" si="133"/>
        <v>#DIV/0!</v>
      </c>
      <c r="Z92" s="175" t="e">
        <f t="shared" si="193"/>
        <v>#DIV/0!</v>
      </c>
      <c r="AA92" s="215" t="e">
        <f t="shared" si="134"/>
        <v>#DIV/0!</v>
      </c>
      <c r="AB92" s="175">
        <f t="shared" si="135"/>
        <v>0</v>
      </c>
      <c r="AC92" s="217" t="e">
        <f t="shared" si="194"/>
        <v>#DIV/0!</v>
      </c>
      <c r="AD92" s="218">
        <v>1</v>
      </c>
      <c r="AE92" s="227">
        <f t="shared" si="137"/>
        <v>0</v>
      </c>
      <c r="AF92" s="220">
        <f t="shared" ref="AF92:AI92" si="202">AF91</f>
        <v>44132</v>
      </c>
      <c r="AG92" s="266">
        <f t="shared" si="202"/>
        <v>44158.6473518757</v>
      </c>
      <c r="AH92" s="266" t="str">
        <f ca="1" t="shared" si="202"/>
        <v>跟踪</v>
      </c>
      <c r="AI92" s="220">
        <f t="shared" si="202"/>
        <v>44146</v>
      </c>
      <c r="AJ92" s="254"/>
      <c r="AK92" s="250"/>
    </row>
    <row r="93" s="35" customFormat="1" customHeight="1" spans="1:37">
      <c r="A93" s="80">
        <v>216</v>
      </c>
      <c r="B93" s="103"/>
      <c r="C93" s="104">
        <v>1</v>
      </c>
      <c r="D93" s="105">
        <f t="shared" si="195"/>
        <v>400</v>
      </c>
      <c r="E93" s="106" t="str">
        <f t="shared" si="196"/>
        <v>YT-3969-26EMS</v>
      </c>
      <c r="F93" s="107">
        <f t="shared" si="199"/>
        <v>2050</v>
      </c>
      <c r="G93" s="109"/>
      <c r="H93" s="5" t="s">
        <v>180</v>
      </c>
      <c r="I93" s="107"/>
      <c r="J93" s="142" t="s">
        <v>173</v>
      </c>
      <c r="K93" s="143"/>
      <c r="L93" s="144"/>
      <c r="M93" s="144">
        <f t="shared" si="197"/>
        <v>6</v>
      </c>
      <c r="N93" s="134">
        <f t="shared" si="139"/>
        <v>0</v>
      </c>
      <c r="O93" s="145">
        <f t="shared" si="192"/>
        <v>0</v>
      </c>
      <c r="P93" s="144"/>
      <c r="Q93" s="105"/>
      <c r="R93" s="105"/>
      <c r="S93" s="105"/>
      <c r="T93" s="175" t="e">
        <f t="shared" si="130"/>
        <v>#DIV/0!</v>
      </c>
      <c r="U93" s="175">
        <f t="shared" si="131"/>
        <v>0</v>
      </c>
      <c r="V93" s="176"/>
      <c r="W93" s="177"/>
      <c r="X93" s="175" t="e">
        <f t="shared" si="132"/>
        <v>#DIV/0!</v>
      </c>
      <c r="Y93" s="105" t="e">
        <f t="shared" si="133"/>
        <v>#DIV/0!</v>
      </c>
      <c r="Z93" s="175" t="e">
        <f t="shared" si="193"/>
        <v>#DIV/0!</v>
      </c>
      <c r="AA93" s="215" t="e">
        <f t="shared" si="134"/>
        <v>#DIV/0!</v>
      </c>
      <c r="AB93" s="175">
        <f t="shared" si="135"/>
        <v>0</v>
      </c>
      <c r="AC93" s="217" t="e">
        <f t="shared" si="194"/>
        <v>#DIV/0!</v>
      </c>
      <c r="AD93" s="218">
        <v>1</v>
      </c>
      <c r="AE93" s="227">
        <f t="shared" si="137"/>
        <v>0</v>
      </c>
      <c r="AF93" s="220">
        <f t="shared" ref="AF93:AI93" si="203">AF92</f>
        <v>44132</v>
      </c>
      <c r="AG93" s="266">
        <f t="shared" si="203"/>
        <v>44158.6473518757</v>
      </c>
      <c r="AH93" s="266" t="str">
        <f ca="1" t="shared" si="203"/>
        <v>跟踪</v>
      </c>
      <c r="AI93" s="220">
        <f t="shared" si="203"/>
        <v>44146</v>
      </c>
      <c r="AJ93" s="254"/>
      <c r="AK93" s="250"/>
    </row>
    <row r="94" s="35" customFormat="1" customHeight="1" spans="1:37">
      <c r="A94" s="80">
        <v>216</v>
      </c>
      <c r="B94" s="103"/>
      <c r="C94" s="104">
        <v>1</v>
      </c>
      <c r="D94" s="105">
        <f t="shared" si="195"/>
        <v>400</v>
      </c>
      <c r="E94" s="106" t="str">
        <f t="shared" si="196"/>
        <v>YT-3969-26EMS</v>
      </c>
      <c r="F94" s="107">
        <f t="shared" si="199"/>
        <v>2050</v>
      </c>
      <c r="G94" s="109">
        <f>[2]Sheet1!$I$198</f>
        <v>0</v>
      </c>
      <c r="H94" s="5" t="s">
        <v>182</v>
      </c>
      <c r="I94" s="107"/>
      <c r="J94" s="142"/>
      <c r="K94" s="143"/>
      <c r="L94" s="144"/>
      <c r="M94" s="144">
        <v>6</v>
      </c>
      <c r="N94" s="134">
        <f t="shared" si="139"/>
        <v>0</v>
      </c>
      <c r="O94" s="145">
        <f t="shared" si="192"/>
        <v>0</v>
      </c>
      <c r="P94" s="144"/>
      <c r="Q94" s="105"/>
      <c r="R94" s="105"/>
      <c r="S94" s="105"/>
      <c r="T94" s="175" t="e">
        <f t="shared" si="130"/>
        <v>#DIV/0!</v>
      </c>
      <c r="U94" s="175">
        <f t="shared" si="131"/>
        <v>0</v>
      </c>
      <c r="V94" s="176"/>
      <c r="W94" s="177"/>
      <c r="X94" s="175" t="e">
        <f t="shared" si="132"/>
        <v>#DIV/0!</v>
      </c>
      <c r="Y94" s="105" t="e">
        <f t="shared" si="133"/>
        <v>#DIV/0!</v>
      </c>
      <c r="Z94" s="175" t="e">
        <f t="shared" si="193"/>
        <v>#DIV/0!</v>
      </c>
      <c r="AA94" s="215" t="e">
        <f t="shared" si="134"/>
        <v>#DIV/0!</v>
      </c>
      <c r="AB94" s="175">
        <f t="shared" si="135"/>
        <v>0</v>
      </c>
      <c r="AC94" s="217" t="e">
        <f t="shared" si="194"/>
        <v>#DIV/0!</v>
      </c>
      <c r="AD94" s="218">
        <v>1</v>
      </c>
      <c r="AE94" s="227">
        <f t="shared" si="137"/>
        <v>0</v>
      </c>
      <c r="AF94" s="220">
        <f t="shared" ref="AF94:AI94" si="204">AF93</f>
        <v>44132</v>
      </c>
      <c r="AG94" s="266">
        <f t="shared" si="204"/>
        <v>44158.6473518757</v>
      </c>
      <c r="AH94" s="266" t="str">
        <f ca="1" t="shared" si="204"/>
        <v>跟踪</v>
      </c>
      <c r="AI94" s="220">
        <f t="shared" si="204"/>
        <v>44146</v>
      </c>
      <c r="AJ94" s="267">
        <f>SUM(AE88:AE94)</f>
        <v>92.687616</v>
      </c>
      <c r="AK94" s="250"/>
    </row>
    <row r="95" s="36" customFormat="1" customHeight="1" spans="1:37">
      <c r="A95" s="111">
        <v>217</v>
      </c>
      <c r="B95" s="112">
        <v>217</v>
      </c>
      <c r="C95" s="113">
        <v>1</v>
      </c>
      <c r="D95" s="114">
        <v>450</v>
      </c>
      <c r="E95" s="115" t="s">
        <v>195</v>
      </c>
      <c r="F95" s="116">
        <v>2050</v>
      </c>
      <c r="G95" s="117">
        <f>[1]Sheet1!$E$199*1000</f>
        <v>3000</v>
      </c>
      <c r="H95" s="11" t="s">
        <v>150</v>
      </c>
      <c r="I95" s="116">
        <v>50</v>
      </c>
      <c r="J95" s="146" t="s">
        <v>173</v>
      </c>
      <c r="K95" s="147" t="s">
        <v>45</v>
      </c>
      <c r="L95" s="149">
        <v>412</v>
      </c>
      <c r="M95" s="149">
        <v>6</v>
      </c>
      <c r="N95" s="134">
        <f t="shared" si="139"/>
        <v>56856</v>
      </c>
      <c r="O95" s="150">
        <f t="shared" ref="O95:O101" si="205">N95/SUM($N$95:$N$101)</f>
        <v>0.1370744149939</v>
      </c>
      <c r="P95" s="149">
        <v>2.76</v>
      </c>
      <c r="Q95" s="114"/>
      <c r="R95" s="114"/>
      <c r="S95" s="114"/>
      <c r="T95" s="180">
        <f t="shared" si="130"/>
        <v>20461.3507818564</v>
      </c>
      <c r="U95" s="180">
        <f t="shared" si="131"/>
        <v>281.002550737495</v>
      </c>
      <c r="V95" s="181"/>
      <c r="W95" s="182">
        <v>20500</v>
      </c>
      <c r="X95" s="183">
        <f t="shared" si="132"/>
        <v>-38.6492181435679</v>
      </c>
      <c r="Y95" s="114">
        <f t="shared" si="133"/>
        <v>-0.530782595838332</v>
      </c>
      <c r="Z95" s="180">
        <f t="shared" si="193"/>
        <v>28398.0582524272</v>
      </c>
      <c r="AA95" s="221">
        <f t="shared" si="134"/>
        <v>0</v>
      </c>
      <c r="AB95" s="180">
        <f t="shared" si="135"/>
        <v>894.24</v>
      </c>
      <c r="AC95" s="223">
        <f t="shared" ref="AC95:AC101" si="206">T95/AB95/0.83/AD95</f>
        <v>27.5678004312694</v>
      </c>
      <c r="AD95" s="224">
        <v>1</v>
      </c>
      <c r="AE95" s="225">
        <f t="shared" si="137"/>
        <v>12.280896</v>
      </c>
      <c r="AF95" s="226">
        <v>44164</v>
      </c>
      <c r="AG95" s="268">
        <f>AC95+AF95</f>
        <v>44191.5678004313</v>
      </c>
      <c r="AH95" s="269" t="str">
        <f ca="1">IF(NOW()-AF95-AC95&gt;=-2,"跟踪"," ")</f>
        <v> </v>
      </c>
      <c r="AI95" s="270">
        <v>44192</v>
      </c>
      <c r="AJ95" s="271" t="str">
        <f>IF((AC95+2+AF95)-AI95&lt;=0,"跟踪","")</f>
        <v/>
      </c>
      <c r="AK95" s="272">
        <f>SUM(AE95:AE101)</f>
        <v>89.592912</v>
      </c>
    </row>
    <row r="96" s="36" customFormat="1" customHeight="1" spans="1:37">
      <c r="A96" s="111">
        <v>217</v>
      </c>
      <c r="B96" s="112"/>
      <c r="C96" s="113">
        <v>1</v>
      </c>
      <c r="D96" s="114">
        <f>D95</f>
        <v>450</v>
      </c>
      <c r="E96" s="115" t="str">
        <f t="shared" ref="E96:E101" si="207">E95</f>
        <v>YT-J991-26E</v>
      </c>
      <c r="F96" s="116">
        <f t="shared" ref="F96:F101" si="208">F95</f>
        <v>2050</v>
      </c>
      <c r="G96" s="117"/>
      <c r="H96" s="11" t="s">
        <v>172</v>
      </c>
      <c r="I96" s="116">
        <v>50</v>
      </c>
      <c r="J96" s="146" t="s">
        <v>173</v>
      </c>
      <c r="K96" s="147" t="s">
        <v>45</v>
      </c>
      <c r="L96" s="149">
        <v>412</v>
      </c>
      <c r="M96" s="149">
        <v>6</v>
      </c>
      <c r="N96" s="134">
        <f t="shared" si="139"/>
        <v>56856</v>
      </c>
      <c r="O96" s="150">
        <f t="shared" si="205"/>
        <v>0.1370744149939</v>
      </c>
      <c r="P96" s="149">
        <v>2.76</v>
      </c>
      <c r="Q96" s="180"/>
      <c r="R96" s="180"/>
      <c r="S96" s="180"/>
      <c r="T96" s="180">
        <f t="shared" si="130"/>
        <v>20461.3507818564</v>
      </c>
      <c r="U96" s="180">
        <f t="shared" si="131"/>
        <v>281.002550737495</v>
      </c>
      <c r="V96" s="181"/>
      <c r="W96" s="182">
        <v>20500</v>
      </c>
      <c r="X96" s="183">
        <f t="shared" ref="X96:X136" si="209">T96-W96</f>
        <v>-38.6492181435679</v>
      </c>
      <c r="Y96" s="114">
        <f t="shared" si="133"/>
        <v>-0.530782595838332</v>
      </c>
      <c r="Z96" s="180">
        <f t="shared" si="193"/>
        <v>28398.0582524272</v>
      </c>
      <c r="AA96" s="221">
        <f t="shared" si="134"/>
        <v>0</v>
      </c>
      <c r="AB96" s="180">
        <f t="shared" si="135"/>
        <v>894.24</v>
      </c>
      <c r="AC96" s="223">
        <f t="shared" si="206"/>
        <v>27.5678004312694</v>
      </c>
      <c r="AD96" s="224">
        <v>1</v>
      </c>
      <c r="AE96" s="225">
        <f t="shared" si="137"/>
        <v>12.280896</v>
      </c>
      <c r="AF96" s="226">
        <f t="shared" ref="AF96:AI96" si="210">AF95</f>
        <v>44164</v>
      </c>
      <c r="AG96" s="273">
        <f t="shared" si="210"/>
        <v>44191.5678004313</v>
      </c>
      <c r="AH96" s="273" t="str">
        <f ca="1" t="shared" si="210"/>
        <v> </v>
      </c>
      <c r="AI96" s="226">
        <f t="shared" si="210"/>
        <v>44192</v>
      </c>
      <c r="AJ96" s="274"/>
      <c r="AK96" s="272"/>
    </row>
    <row r="97" s="36" customFormat="1" customHeight="1" spans="1:37">
      <c r="A97" s="111">
        <v>217</v>
      </c>
      <c r="B97" s="112"/>
      <c r="C97" s="113">
        <v>1</v>
      </c>
      <c r="D97" s="114">
        <f t="shared" ref="D97:D122" si="211">D96</f>
        <v>450</v>
      </c>
      <c r="E97" s="115" t="str">
        <f t="shared" si="207"/>
        <v>YT-J991-26E</v>
      </c>
      <c r="F97" s="116">
        <f t="shared" si="208"/>
        <v>2050</v>
      </c>
      <c r="G97" s="118" t="s">
        <v>185</v>
      </c>
      <c r="H97" s="11" t="s">
        <v>174</v>
      </c>
      <c r="I97" s="116">
        <v>32</v>
      </c>
      <c r="J97" s="146" t="s">
        <v>186</v>
      </c>
      <c r="K97" s="147" t="s">
        <v>67</v>
      </c>
      <c r="L97" s="149">
        <v>550</v>
      </c>
      <c r="M97" s="149">
        <v>6</v>
      </c>
      <c r="N97" s="134">
        <f t="shared" si="139"/>
        <v>232320</v>
      </c>
      <c r="O97" s="150">
        <f t="shared" si="205"/>
        <v>0.560101450882632</v>
      </c>
      <c r="P97" s="149">
        <v>13.2</v>
      </c>
      <c r="Q97" s="114"/>
      <c r="R97" s="114"/>
      <c r="S97" s="114"/>
      <c r="T97" s="180">
        <f t="shared" si="130"/>
        <v>97858.6341740962</v>
      </c>
      <c r="U97" s="180">
        <f t="shared" si="131"/>
        <v>1148.2079743094</v>
      </c>
      <c r="V97" s="287"/>
      <c r="W97" s="182"/>
      <c r="X97" s="183">
        <f t="shared" si="209"/>
        <v>97858.6341740962</v>
      </c>
      <c r="Y97" s="114">
        <f t="shared" si="133"/>
        <v>1148.2079743094</v>
      </c>
      <c r="Z97" s="180">
        <f t="shared" si="193"/>
        <v>33238.6363636364</v>
      </c>
      <c r="AA97" s="221">
        <f t="shared" si="134"/>
        <v>0</v>
      </c>
      <c r="AB97" s="180">
        <f t="shared" si="135"/>
        <v>4276.8</v>
      </c>
      <c r="AC97" s="223">
        <f t="shared" si="206"/>
        <v>27.5678004312695</v>
      </c>
      <c r="AD97" s="224">
        <v>1</v>
      </c>
      <c r="AE97" s="225">
        <f t="shared" si="137"/>
        <v>50.18112</v>
      </c>
      <c r="AF97" s="226">
        <f t="shared" ref="AF97:AI97" si="212">AF96</f>
        <v>44164</v>
      </c>
      <c r="AG97" s="273">
        <f t="shared" si="212"/>
        <v>44191.5678004313</v>
      </c>
      <c r="AH97" s="273" t="str">
        <f ca="1" t="shared" si="212"/>
        <v> </v>
      </c>
      <c r="AI97" s="226">
        <f t="shared" si="212"/>
        <v>44192</v>
      </c>
      <c r="AJ97" s="274"/>
      <c r="AK97" s="272"/>
    </row>
    <row r="98" s="36" customFormat="1" customHeight="1" spans="1:37">
      <c r="A98" s="111">
        <v>217</v>
      </c>
      <c r="B98" s="112"/>
      <c r="C98" s="113">
        <v>1</v>
      </c>
      <c r="D98" s="114">
        <f t="shared" si="211"/>
        <v>450</v>
      </c>
      <c r="E98" s="115" t="str">
        <f t="shared" si="207"/>
        <v>YT-J991-26E</v>
      </c>
      <c r="F98" s="116">
        <f t="shared" si="208"/>
        <v>2050</v>
      </c>
      <c r="G98" s="118"/>
      <c r="H98" s="11" t="s">
        <v>176</v>
      </c>
      <c r="I98" s="116">
        <v>50</v>
      </c>
      <c r="J98" s="146" t="s">
        <v>173</v>
      </c>
      <c r="K98" s="147" t="s">
        <v>45</v>
      </c>
      <c r="L98" s="149">
        <v>550</v>
      </c>
      <c r="M98" s="149">
        <v>6</v>
      </c>
      <c r="N98" s="134">
        <f t="shared" si="139"/>
        <v>68750</v>
      </c>
      <c r="O98" s="150">
        <f t="shared" si="205"/>
        <v>0.165749719129567</v>
      </c>
      <c r="P98" s="149">
        <v>2.5</v>
      </c>
      <c r="Q98" s="114"/>
      <c r="R98" s="114"/>
      <c r="S98" s="114"/>
      <c r="T98" s="180">
        <f t="shared" si="130"/>
        <v>18533.8322299425</v>
      </c>
      <c r="U98" s="180">
        <f t="shared" si="131"/>
        <v>339.786924215612</v>
      </c>
      <c r="V98" s="181"/>
      <c r="W98" s="182">
        <v>18550</v>
      </c>
      <c r="X98" s="183">
        <f t="shared" si="209"/>
        <v>-16.1677700575092</v>
      </c>
      <c r="Y98" s="114">
        <f t="shared" si="133"/>
        <v>-0.296409117721002</v>
      </c>
      <c r="Z98" s="180">
        <f t="shared" ref="Z98:Z100" si="213">65*1000/L98*9000/I98</f>
        <v>21272.7272727273</v>
      </c>
      <c r="AA98" s="221">
        <f t="shared" si="134"/>
        <v>0</v>
      </c>
      <c r="AB98" s="180">
        <f t="shared" si="135"/>
        <v>810</v>
      </c>
      <c r="AC98" s="223">
        <f t="shared" si="206"/>
        <v>27.5678004312695</v>
      </c>
      <c r="AD98" s="224">
        <v>1</v>
      </c>
      <c r="AE98" s="225">
        <f t="shared" si="137"/>
        <v>14.85</v>
      </c>
      <c r="AF98" s="226">
        <f t="shared" ref="AF98:AI98" si="214">AF97</f>
        <v>44164</v>
      </c>
      <c r="AG98" s="273">
        <f t="shared" si="214"/>
        <v>44191.5678004313</v>
      </c>
      <c r="AH98" s="273" t="str">
        <f ca="1" t="shared" si="214"/>
        <v> </v>
      </c>
      <c r="AI98" s="226">
        <f t="shared" si="214"/>
        <v>44192</v>
      </c>
      <c r="AJ98" s="274"/>
      <c r="AK98" s="272"/>
    </row>
    <row r="99" s="36" customFormat="1" customHeight="1" spans="1:37">
      <c r="A99" s="111">
        <v>217</v>
      </c>
      <c r="B99" s="112"/>
      <c r="C99" s="113">
        <v>1</v>
      </c>
      <c r="D99" s="114">
        <f t="shared" si="211"/>
        <v>450</v>
      </c>
      <c r="E99" s="115" t="str">
        <f t="shared" si="207"/>
        <v>YT-J991-26E</v>
      </c>
      <c r="F99" s="116">
        <f t="shared" si="208"/>
        <v>2050</v>
      </c>
      <c r="G99" s="117">
        <f>[1]Sheet1!$D$199*1000</f>
        <v>3000</v>
      </c>
      <c r="H99" s="11" t="s">
        <v>178</v>
      </c>
      <c r="I99" s="116"/>
      <c r="J99" s="146"/>
      <c r="K99" s="147"/>
      <c r="L99" s="149"/>
      <c r="M99" s="149">
        <v>6</v>
      </c>
      <c r="N99" s="134">
        <f t="shared" si="139"/>
        <v>0</v>
      </c>
      <c r="O99" s="150">
        <f t="shared" si="205"/>
        <v>0</v>
      </c>
      <c r="P99" s="149"/>
      <c r="Q99" s="114"/>
      <c r="R99" s="114"/>
      <c r="S99" s="114"/>
      <c r="T99" s="180" t="e">
        <f t="shared" si="130"/>
        <v>#DIV/0!</v>
      </c>
      <c r="U99" s="180">
        <f t="shared" si="131"/>
        <v>0</v>
      </c>
      <c r="V99" s="181"/>
      <c r="W99" s="182"/>
      <c r="X99" s="183" t="e">
        <f t="shared" si="209"/>
        <v>#DIV/0!</v>
      </c>
      <c r="Y99" s="114" t="e">
        <f t="shared" si="133"/>
        <v>#DIV/0!</v>
      </c>
      <c r="Z99" s="180" t="e">
        <f t="shared" si="213"/>
        <v>#DIV/0!</v>
      </c>
      <c r="AA99" s="221" t="e">
        <f t="shared" si="134"/>
        <v>#DIV/0!</v>
      </c>
      <c r="AB99" s="180">
        <f t="shared" si="135"/>
        <v>0</v>
      </c>
      <c r="AC99" s="223" t="e">
        <f t="shared" si="206"/>
        <v>#DIV/0!</v>
      </c>
      <c r="AD99" s="224">
        <v>1</v>
      </c>
      <c r="AE99" s="225">
        <f t="shared" si="137"/>
        <v>0</v>
      </c>
      <c r="AF99" s="226">
        <f t="shared" ref="AF99:AI99" si="215">AF98</f>
        <v>44164</v>
      </c>
      <c r="AG99" s="273">
        <f t="shared" si="215"/>
        <v>44191.5678004313</v>
      </c>
      <c r="AH99" s="273" t="str">
        <f ca="1" t="shared" si="215"/>
        <v> </v>
      </c>
      <c r="AI99" s="226">
        <f t="shared" si="215"/>
        <v>44192</v>
      </c>
      <c r="AJ99" s="274"/>
      <c r="AK99" s="272"/>
    </row>
    <row r="100" s="36" customFormat="1" customHeight="1" spans="1:37">
      <c r="A100" s="111">
        <v>217</v>
      </c>
      <c r="B100" s="112"/>
      <c r="C100" s="113">
        <v>1</v>
      </c>
      <c r="D100" s="114">
        <f t="shared" si="211"/>
        <v>450</v>
      </c>
      <c r="E100" s="115" t="str">
        <f t="shared" si="207"/>
        <v>YT-J991-26E</v>
      </c>
      <c r="F100" s="116">
        <f t="shared" si="208"/>
        <v>2050</v>
      </c>
      <c r="G100" s="117"/>
      <c r="H100" s="11" t="s">
        <v>180</v>
      </c>
      <c r="I100" s="116"/>
      <c r="J100" s="146"/>
      <c r="K100" s="147"/>
      <c r="L100" s="149"/>
      <c r="M100" s="149">
        <v>6</v>
      </c>
      <c r="N100" s="134">
        <f t="shared" si="139"/>
        <v>0</v>
      </c>
      <c r="O100" s="150">
        <f t="shared" si="205"/>
        <v>0</v>
      </c>
      <c r="P100" s="149"/>
      <c r="Q100" s="114"/>
      <c r="R100" s="114"/>
      <c r="S100" s="114"/>
      <c r="T100" s="180" t="e">
        <f t="shared" si="130"/>
        <v>#DIV/0!</v>
      </c>
      <c r="U100" s="180">
        <f t="shared" si="131"/>
        <v>0</v>
      </c>
      <c r="V100" s="181"/>
      <c r="W100" s="182"/>
      <c r="X100" s="183" t="e">
        <f t="shared" si="209"/>
        <v>#DIV/0!</v>
      </c>
      <c r="Y100" s="114" t="e">
        <f t="shared" si="133"/>
        <v>#DIV/0!</v>
      </c>
      <c r="Z100" s="180" t="e">
        <f t="shared" si="213"/>
        <v>#DIV/0!</v>
      </c>
      <c r="AA100" s="221" t="e">
        <f t="shared" si="134"/>
        <v>#DIV/0!</v>
      </c>
      <c r="AB100" s="180">
        <f t="shared" si="135"/>
        <v>0</v>
      </c>
      <c r="AC100" s="223" t="e">
        <f t="shared" si="206"/>
        <v>#DIV/0!</v>
      </c>
      <c r="AD100" s="224">
        <v>1</v>
      </c>
      <c r="AE100" s="225">
        <f t="shared" si="137"/>
        <v>0</v>
      </c>
      <c r="AF100" s="226">
        <f t="shared" ref="AF100:AI100" si="216">AF99</f>
        <v>44164</v>
      </c>
      <c r="AG100" s="273">
        <f t="shared" si="216"/>
        <v>44191.5678004313</v>
      </c>
      <c r="AH100" s="273" t="str">
        <f ca="1" t="shared" si="216"/>
        <v> </v>
      </c>
      <c r="AI100" s="226">
        <f t="shared" si="216"/>
        <v>44192</v>
      </c>
      <c r="AJ100" s="274"/>
      <c r="AK100" s="272"/>
    </row>
    <row r="101" s="36" customFormat="1" customHeight="1" spans="1:37">
      <c r="A101" s="111">
        <v>217</v>
      </c>
      <c r="B101" s="112"/>
      <c r="C101" s="113">
        <v>1</v>
      </c>
      <c r="D101" s="114">
        <f t="shared" si="211"/>
        <v>450</v>
      </c>
      <c r="E101" s="115" t="str">
        <f t="shared" si="207"/>
        <v>YT-J991-26E</v>
      </c>
      <c r="F101" s="116">
        <f t="shared" si="208"/>
        <v>2050</v>
      </c>
      <c r="G101" s="117">
        <f>[2]Sheet1!$I$199</f>
        <v>5643.6</v>
      </c>
      <c r="H101" s="11" t="s">
        <v>182</v>
      </c>
      <c r="I101" s="116"/>
      <c r="J101" s="146"/>
      <c r="K101" s="147"/>
      <c r="L101" s="149"/>
      <c r="M101" s="149">
        <v>6</v>
      </c>
      <c r="N101" s="134">
        <f t="shared" si="139"/>
        <v>0</v>
      </c>
      <c r="O101" s="150">
        <f t="shared" si="205"/>
        <v>0</v>
      </c>
      <c r="P101" s="149"/>
      <c r="Q101" s="114"/>
      <c r="R101" s="114"/>
      <c r="S101" s="114"/>
      <c r="T101" s="180" t="e">
        <f t="shared" si="130"/>
        <v>#DIV/0!</v>
      </c>
      <c r="U101" s="180">
        <f t="shared" si="131"/>
        <v>0</v>
      </c>
      <c r="V101" s="181"/>
      <c r="W101" s="182"/>
      <c r="X101" s="183" t="e">
        <f t="shared" si="209"/>
        <v>#DIV/0!</v>
      </c>
      <c r="Y101" s="114" t="e">
        <f t="shared" si="133"/>
        <v>#DIV/0!</v>
      </c>
      <c r="Z101" s="180" t="e">
        <f>65110*1000/L101*9000/I101</f>
        <v>#DIV/0!</v>
      </c>
      <c r="AA101" s="221" t="e">
        <f t="shared" si="134"/>
        <v>#DIV/0!</v>
      </c>
      <c r="AB101" s="180">
        <f t="shared" si="135"/>
        <v>0</v>
      </c>
      <c r="AC101" s="223" t="e">
        <f t="shared" si="206"/>
        <v>#DIV/0!</v>
      </c>
      <c r="AD101" s="224">
        <v>1</v>
      </c>
      <c r="AE101" s="225">
        <f t="shared" si="137"/>
        <v>0</v>
      </c>
      <c r="AF101" s="226">
        <f t="shared" ref="AF101:AI101" si="217">AF100</f>
        <v>44164</v>
      </c>
      <c r="AG101" s="273">
        <f t="shared" si="217"/>
        <v>44191.5678004313</v>
      </c>
      <c r="AH101" s="273" t="str">
        <f ca="1" t="shared" si="217"/>
        <v> </v>
      </c>
      <c r="AI101" s="226">
        <f t="shared" si="217"/>
        <v>44192</v>
      </c>
      <c r="AJ101" s="275">
        <f>SUM(AE95:AE101)</f>
        <v>89.592912</v>
      </c>
      <c r="AK101" s="272"/>
    </row>
    <row r="102" s="35" customFormat="1" customHeight="1" spans="1:37">
      <c r="A102" s="80">
        <v>218</v>
      </c>
      <c r="B102" s="103">
        <v>218</v>
      </c>
      <c r="C102" s="104">
        <v>1</v>
      </c>
      <c r="D102" s="105">
        <v>450</v>
      </c>
      <c r="E102" s="123" t="s">
        <v>49</v>
      </c>
      <c r="F102" s="107">
        <f>5050+5000</f>
        <v>10050</v>
      </c>
      <c r="G102" s="108">
        <f>[1]Sheet1!$E$200*1000</f>
        <v>10000</v>
      </c>
      <c r="H102" s="5" t="s">
        <v>150</v>
      </c>
      <c r="I102" s="107">
        <v>75</v>
      </c>
      <c r="J102" s="142" t="s">
        <v>173</v>
      </c>
      <c r="K102" s="143" t="s">
        <v>35</v>
      </c>
      <c r="L102" s="144">
        <v>275</v>
      </c>
      <c r="M102" s="144">
        <v>6</v>
      </c>
      <c r="N102" s="134">
        <f t="shared" si="139"/>
        <v>61875</v>
      </c>
      <c r="O102" s="145">
        <f t="shared" ref="O102:O108" si="218">N102/SUM($N$102:$N$108)</f>
        <v>0.103182610290746</v>
      </c>
      <c r="P102" s="144">
        <v>3</v>
      </c>
      <c r="Q102" s="105"/>
      <c r="R102" s="105"/>
      <c r="S102" s="105"/>
      <c r="T102" s="175">
        <f t="shared" si="130"/>
        <v>75417.1078852362</v>
      </c>
      <c r="U102" s="175">
        <f t="shared" si="131"/>
        <v>1036.985233422</v>
      </c>
      <c r="V102" s="176"/>
      <c r="W102" s="177"/>
      <c r="X102" s="175">
        <f t="shared" si="209"/>
        <v>75417.1078852362</v>
      </c>
      <c r="Y102" s="105">
        <f t="shared" si="133"/>
        <v>1036.985233422</v>
      </c>
      <c r="Z102" s="175">
        <f>65*1000/L102*9000/I102</f>
        <v>28363.6363636364</v>
      </c>
      <c r="AA102" s="215">
        <f t="shared" si="134"/>
        <v>0</v>
      </c>
      <c r="AB102" s="175">
        <f t="shared" si="135"/>
        <v>972</v>
      </c>
      <c r="AC102" s="217">
        <f t="shared" ref="AC102:AC108" si="219">T102/AB102/0.83/AD102</f>
        <v>93.4814664649166</v>
      </c>
      <c r="AD102" s="218">
        <v>1</v>
      </c>
      <c r="AE102" s="227">
        <f t="shared" si="137"/>
        <v>13.365</v>
      </c>
      <c r="AF102" s="220">
        <v>44096</v>
      </c>
      <c r="AG102" s="263">
        <f>AC102+AF102</f>
        <v>44189.4814664649</v>
      </c>
      <c r="AH102" s="264" t="str">
        <f ca="1">IF(NOW()-AF102-AC102&gt;=-2,"跟踪"," ")</f>
        <v> </v>
      </c>
      <c r="AI102" s="265">
        <v>44147</v>
      </c>
      <c r="AJ102" s="249" t="str">
        <f>IF((AC102+2+AF102)-AI102&lt;=0,"跟踪","")</f>
        <v/>
      </c>
      <c r="AK102" s="250">
        <f>SUM(AE102:AE108)</f>
        <v>129.52764</v>
      </c>
    </row>
    <row r="103" s="35" customFormat="1" customHeight="1" spans="1:37">
      <c r="A103" s="80">
        <v>218</v>
      </c>
      <c r="B103" s="103"/>
      <c r="C103" s="104">
        <v>1</v>
      </c>
      <c r="D103" s="105">
        <f t="shared" si="211"/>
        <v>450</v>
      </c>
      <c r="E103" s="106" t="str">
        <f>E102</f>
        <v>YT-45025-26E</v>
      </c>
      <c r="F103" s="107">
        <f>F102</f>
        <v>10050</v>
      </c>
      <c r="G103" s="109"/>
      <c r="H103" s="5" t="s">
        <v>172</v>
      </c>
      <c r="I103" s="107">
        <v>75</v>
      </c>
      <c r="J103" s="142" t="s">
        <v>173</v>
      </c>
      <c r="K103" s="143" t="s">
        <v>35</v>
      </c>
      <c r="L103" s="144">
        <v>275</v>
      </c>
      <c r="M103" s="144">
        <f t="shared" ref="M103:M108" si="220">M102</f>
        <v>6</v>
      </c>
      <c r="N103" s="134">
        <f t="shared" si="139"/>
        <v>61875</v>
      </c>
      <c r="O103" s="145">
        <f t="shared" si="218"/>
        <v>0.103182610290746</v>
      </c>
      <c r="P103" s="144">
        <v>3</v>
      </c>
      <c r="Q103" s="105"/>
      <c r="R103" s="105"/>
      <c r="S103" s="105"/>
      <c r="T103" s="175">
        <f t="shared" si="130"/>
        <v>75417.1078852362</v>
      </c>
      <c r="U103" s="175">
        <f t="shared" si="131"/>
        <v>1036.985233422</v>
      </c>
      <c r="V103" s="288"/>
      <c r="W103" s="177"/>
      <c r="X103" s="175">
        <f t="shared" si="209"/>
        <v>75417.1078852362</v>
      </c>
      <c r="Y103" s="105">
        <f t="shared" si="133"/>
        <v>1036.985233422</v>
      </c>
      <c r="Z103" s="175">
        <f>65*1000/L103*9000/I103</f>
        <v>28363.6363636364</v>
      </c>
      <c r="AA103" s="215">
        <f t="shared" si="134"/>
        <v>0</v>
      </c>
      <c r="AB103" s="175">
        <f t="shared" si="135"/>
        <v>972</v>
      </c>
      <c r="AC103" s="217">
        <f t="shared" si="219"/>
        <v>93.4814664649166</v>
      </c>
      <c r="AD103" s="218">
        <v>1</v>
      </c>
      <c r="AE103" s="227">
        <f t="shared" si="137"/>
        <v>13.365</v>
      </c>
      <c r="AF103" s="220">
        <f t="shared" ref="AF103:AH103" si="221">AF102</f>
        <v>44096</v>
      </c>
      <c r="AG103" s="266">
        <f t="shared" si="221"/>
        <v>44189.4814664649</v>
      </c>
      <c r="AH103" s="266" t="str">
        <f ca="1" t="shared" si="221"/>
        <v> </v>
      </c>
      <c r="AI103" s="220">
        <v>43508</v>
      </c>
      <c r="AJ103" s="254"/>
      <c r="AK103" s="250"/>
    </row>
    <row r="104" s="35" customFormat="1" customHeight="1" spans="1:37">
      <c r="A104" s="80">
        <v>218</v>
      </c>
      <c r="B104" s="103"/>
      <c r="C104" s="104">
        <v>1</v>
      </c>
      <c r="D104" s="105">
        <f t="shared" si="211"/>
        <v>450</v>
      </c>
      <c r="E104" s="106" t="str">
        <f t="shared" ref="E104:E108" si="222">E103</f>
        <v>YT-45025-26E</v>
      </c>
      <c r="F104" s="107">
        <f t="shared" ref="F104:F108" si="223">F103</f>
        <v>10050</v>
      </c>
      <c r="G104" s="110" t="s">
        <v>185</v>
      </c>
      <c r="H104" s="5" t="s">
        <v>174</v>
      </c>
      <c r="I104" s="107">
        <v>75</v>
      </c>
      <c r="J104" s="142" t="s">
        <v>186</v>
      </c>
      <c r="K104" s="143" t="s">
        <v>35</v>
      </c>
      <c r="L104" s="144">
        <v>550</v>
      </c>
      <c r="M104" s="144">
        <f t="shared" si="220"/>
        <v>6</v>
      </c>
      <c r="N104" s="134">
        <f t="shared" si="139"/>
        <v>107250</v>
      </c>
      <c r="O104" s="145">
        <f t="shared" si="218"/>
        <v>0.178849857837292</v>
      </c>
      <c r="P104" s="144">
        <v>2.6</v>
      </c>
      <c r="Q104" s="105"/>
      <c r="R104" s="105"/>
      <c r="S104" s="105"/>
      <c r="T104" s="175">
        <f t="shared" si="130"/>
        <v>65361.4935005376</v>
      </c>
      <c r="U104" s="175">
        <f t="shared" si="131"/>
        <v>1797.44107126478</v>
      </c>
      <c r="V104" s="176">
        <v>30350</v>
      </c>
      <c r="W104" s="177"/>
      <c r="X104" s="175">
        <f t="shared" si="209"/>
        <v>65361.4935005376</v>
      </c>
      <c r="Y104" s="105">
        <f t="shared" si="133"/>
        <v>1797.44107126478</v>
      </c>
      <c r="Z104" s="175">
        <f>65*1000/L104*9000/I104</f>
        <v>14181.8181818182</v>
      </c>
      <c r="AA104" s="215">
        <f t="shared" si="134"/>
        <v>0</v>
      </c>
      <c r="AB104" s="175">
        <f t="shared" si="135"/>
        <v>842.4</v>
      </c>
      <c r="AC104" s="217">
        <f t="shared" si="219"/>
        <v>93.4814664649161</v>
      </c>
      <c r="AD104" s="218">
        <v>1</v>
      </c>
      <c r="AE104" s="227">
        <f t="shared" si="137"/>
        <v>23.166</v>
      </c>
      <c r="AF104" s="220">
        <f t="shared" ref="AF104:AI104" si="224">AF103</f>
        <v>44096</v>
      </c>
      <c r="AG104" s="266">
        <f t="shared" si="224"/>
        <v>44189.4814664649</v>
      </c>
      <c r="AH104" s="266" t="str">
        <f ca="1" t="shared" si="224"/>
        <v> </v>
      </c>
      <c r="AI104" s="220">
        <f t="shared" si="224"/>
        <v>43508</v>
      </c>
      <c r="AJ104" s="254"/>
      <c r="AK104" s="250"/>
    </row>
    <row r="105" s="35" customFormat="1" customHeight="1" spans="1:37">
      <c r="A105" s="80">
        <v>218</v>
      </c>
      <c r="B105" s="103"/>
      <c r="C105" s="104">
        <v>1</v>
      </c>
      <c r="D105" s="105">
        <f t="shared" si="211"/>
        <v>450</v>
      </c>
      <c r="E105" s="106" t="str">
        <f t="shared" si="222"/>
        <v>YT-45025-26E</v>
      </c>
      <c r="F105" s="107">
        <f t="shared" si="223"/>
        <v>10050</v>
      </c>
      <c r="G105" s="110"/>
      <c r="H105" s="5" t="s">
        <v>176</v>
      </c>
      <c r="I105" s="107">
        <v>32</v>
      </c>
      <c r="J105" s="142" t="s">
        <v>173</v>
      </c>
      <c r="K105" s="143" t="s">
        <v>67</v>
      </c>
      <c r="L105" s="144">
        <v>550</v>
      </c>
      <c r="M105" s="144">
        <f t="shared" si="220"/>
        <v>6</v>
      </c>
      <c r="N105" s="134">
        <f t="shared" si="139"/>
        <v>183040</v>
      </c>
      <c r="O105" s="145">
        <f t="shared" si="218"/>
        <v>0.305237090708979</v>
      </c>
      <c r="P105" s="144">
        <v>10.4</v>
      </c>
      <c r="Q105" s="105"/>
      <c r="R105" s="105"/>
      <c r="S105" s="105"/>
      <c r="T105" s="175">
        <f t="shared" si="130"/>
        <v>261445.974002151</v>
      </c>
      <c r="U105" s="175">
        <f t="shared" si="131"/>
        <v>3067.63276162524</v>
      </c>
      <c r="V105" s="176"/>
      <c r="W105" s="177"/>
      <c r="X105" s="175">
        <f t="shared" si="209"/>
        <v>261445.974002151</v>
      </c>
      <c r="Y105" s="105">
        <f t="shared" si="133"/>
        <v>3067.63276162524</v>
      </c>
      <c r="Z105" s="175">
        <f t="shared" ref="Z105:Z136" si="225">65*1000/L105*9000/I105</f>
        <v>33238.6363636364</v>
      </c>
      <c r="AA105" s="215">
        <f t="shared" si="134"/>
        <v>0</v>
      </c>
      <c r="AB105" s="175">
        <f t="shared" si="135"/>
        <v>3369.6</v>
      </c>
      <c r="AC105" s="217">
        <f t="shared" si="219"/>
        <v>93.4814664649163</v>
      </c>
      <c r="AD105" s="218">
        <v>1</v>
      </c>
      <c r="AE105" s="227">
        <f t="shared" si="137"/>
        <v>39.53664</v>
      </c>
      <c r="AF105" s="220">
        <f t="shared" ref="AF105:AI105" si="226">AF104</f>
        <v>44096</v>
      </c>
      <c r="AG105" s="266">
        <f t="shared" si="226"/>
        <v>44189.4814664649</v>
      </c>
      <c r="AH105" s="266" t="str">
        <f ca="1" t="shared" si="226"/>
        <v> </v>
      </c>
      <c r="AI105" s="220">
        <f t="shared" si="226"/>
        <v>43508</v>
      </c>
      <c r="AJ105" s="254"/>
      <c r="AK105" s="250"/>
    </row>
    <row r="106" s="35" customFormat="1" customHeight="1" spans="1:37">
      <c r="A106" s="80">
        <v>218</v>
      </c>
      <c r="B106" s="103"/>
      <c r="C106" s="104">
        <v>1</v>
      </c>
      <c r="D106" s="105">
        <f t="shared" si="211"/>
        <v>450</v>
      </c>
      <c r="E106" s="106" t="str">
        <f t="shared" si="222"/>
        <v>YT-45025-26E</v>
      </c>
      <c r="F106" s="107">
        <f t="shared" si="223"/>
        <v>10050</v>
      </c>
      <c r="G106" s="108">
        <f>[1]Sheet1!$D$200*1000</f>
        <v>174000</v>
      </c>
      <c r="H106" s="5" t="s">
        <v>178</v>
      </c>
      <c r="I106" s="107">
        <v>75</v>
      </c>
      <c r="J106" s="142"/>
      <c r="K106" s="143" t="s">
        <v>35</v>
      </c>
      <c r="L106" s="144">
        <v>550</v>
      </c>
      <c r="M106" s="144">
        <f t="shared" si="220"/>
        <v>6</v>
      </c>
      <c r="N106" s="134">
        <f t="shared" si="139"/>
        <v>99000</v>
      </c>
      <c r="O106" s="145">
        <f t="shared" si="218"/>
        <v>0.165092176465193</v>
      </c>
      <c r="P106" s="144">
        <v>2.4</v>
      </c>
      <c r="Q106" s="105"/>
      <c r="R106" s="105"/>
      <c r="S106" s="105"/>
      <c r="T106" s="175">
        <f t="shared" si="130"/>
        <v>60333.6863081887</v>
      </c>
      <c r="U106" s="175">
        <f t="shared" si="131"/>
        <v>1659.17637347519</v>
      </c>
      <c r="V106" s="289">
        <v>28000</v>
      </c>
      <c r="W106" s="177"/>
      <c r="X106" s="175">
        <f t="shared" si="209"/>
        <v>60333.6863081887</v>
      </c>
      <c r="Y106" s="105">
        <f t="shared" si="133"/>
        <v>1659.17637347519</v>
      </c>
      <c r="Z106" s="175">
        <f t="shared" si="225"/>
        <v>14181.8181818182</v>
      </c>
      <c r="AA106" s="215">
        <f t="shared" si="134"/>
        <v>0</v>
      </c>
      <c r="AB106" s="175">
        <f t="shared" si="135"/>
        <v>777.6</v>
      </c>
      <c r="AC106" s="217">
        <f t="shared" si="219"/>
        <v>93.4814664649163</v>
      </c>
      <c r="AD106" s="218">
        <v>1</v>
      </c>
      <c r="AE106" s="227">
        <f t="shared" si="137"/>
        <v>21.384</v>
      </c>
      <c r="AF106" s="220">
        <f t="shared" ref="AF106:AI106" si="227">AF105</f>
        <v>44096</v>
      </c>
      <c r="AG106" s="266">
        <f t="shared" si="227"/>
        <v>44189.4814664649</v>
      </c>
      <c r="AH106" s="266" t="str">
        <f ca="1" t="shared" si="227"/>
        <v> </v>
      </c>
      <c r="AI106" s="220">
        <f t="shared" si="227"/>
        <v>43508</v>
      </c>
      <c r="AJ106" s="254"/>
      <c r="AK106" s="250"/>
    </row>
    <row r="107" s="35" customFormat="1" customHeight="1" spans="1:37">
      <c r="A107" s="80">
        <v>218</v>
      </c>
      <c r="B107" s="103"/>
      <c r="C107" s="104">
        <v>1</v>
      </c>
      <c r="D107" s="105">
        <f t="shared" si="211"/>
        <v>450</v>
      </c>
      <c r="E107" s="106" t="str">
        <f t="shared" si="222"/>
        <v>YT-45025-26E</v>
      </c>
      <c r="F107" s="107">
        <f t="shared" si="223"/>
        <v>10050</v>
      </c>
      <c r="G107" s="109"/>
      <c r="H107" s="5" t="s">
        <v>180</v>
      </c>
      <c r="I107" s="107">
        <v>75</v>
      </c>
      <c r="J107" s="142"/>
      <c r="K107" s="143" t="s">
        <v>35</v>
      </c>
      <c r="L107" s="144">
        <v>550</v>
      </c>
      <c r="M107" s="144">
        <f t="shared" si="220"/>
        <v>6</v>
      </c>
      <c r="N107" s="134">
        <f t="shared" si="139"/>
        <v>86625</v>
      </c>
      <c r="O107" s="145">
        <f t="shared" si="218"/>
        <v>0.144455654407044</v>
      </c>
      <c r="P107" s="144">
        <v>2.1</v>
      </c>
      <c r="Q107" s="105"/>
      <c r="R107" s="105"/>
      <c r="S107" s="105"/>
      <c r="T107" s="175">
        <f t="shared" si="130"/>
        <v>52791.9755196652</v>
      </c>
      <c r="U107" s="175">
        <f t="shared" si="131"/>
        <v>1451.77932679079</v>
      </c>
      <c r="V107" s="176">
        <v>24900</v>
      </c>
      <c r="W107" s="177"/>
      <c r="X107" s="175">
        <f t="shared" si="209"/>
        <v>52791.9755196652</v>
      </c>
      <c r="Y107" s="105">
        <f t="shared" si="133"/>
        <v>1451.77932679079</v>
      </c>
      <c r="Z107" s="175">
        <f t="shared" si="225"/>
        <v>14181.8181818182</v>
      </c>
      <c r="AA107" s="215">
        <f t="shared" si="134"/>
        <v>0</v>
      </c>
      <c r="AB107" s="175">
        <f t="shared" si="135"/>
        <v>680.4</v>
      </c>
      <c r="AC107" s="217">
        <f t="shared" si="219"/>
        <v>93.4814664649164</v>
      </c>
      <c r="AD107" s="218">
        <v>1</v>
      </c>
      <c r="AE107" s="227">
        <f t="shared" si="137"/>
        <v>18.711</v>
      </c>
      <c r="AF107" s="220">
        <f t="shared" ref="AF107:AI107" si="228">AF106</f>
        <v>44096</v>
      </c>
      <c r="AG107" s="266">
        <f t="shared" si="228"/>
        <v>44189.4814664649</v>
      </c>
      <c r="AH107" s="266" t="str">
        <f ca="1" t="shared" si="228"/>
        <v> </v>
      </c>
      <c r="AI107" s="220">
        <f t="shared" si="228"/>
        <v>43508</v>
      </c>
      <c r="AJ107" s="254"/>
      <c r="AK107" s="250"/>
    </row>
    <row r="108" s="35" customFormat="1" customHeight="1" spans="1:37">
      <c r="A108" s="80">
        <v>218</v>
      </c>
      <c r="B108" s="103"/>
      <c r="C108" s="104">
        <v>1</v>
      </c>
      <c r="D108" s="105">
        <f t="shared" si="211"/>
        <v>450</v>
      </c>
      <c r="E108" s="106" t="str">
        <f t="shared" si="222"/>
        <v>YT-45025-26E</v>
      </c>
      <c r="F108" s="107">
        <f t="shared" si="223"/>
        <v>10050</v>
      </c>
      <c r="G108" s="109">
        <f>[2]Sheet1!$I$200</f>
        <v>8574.55</v>
      </c>
      <c r="H108" s="5" t="s">
        <v>182</v>
      </c>
      <c r="I108" s="107"/>
      <c r="J108" s="142"/>
      <c r="K108" s="143"/>
      <c r="L108" s="144"/>
      <c r="M108" s="144">
        <f t="shared" si="220"/>
        <v>6</v>
      </c>
      <c r="N108" s="134">
        <f t="shared" si="139"/>
        <v>0</v>
      </c>
      <c r="O108" s="145">
        <f t="shared" si="218"/>
        <v>0</v>
      </c>
      <c r="P108" s="144"/>
      <c r="Q108" s="105"/>
      <c r="R108" s="105"/>
      <c r="S108" s="105"/>
      <c r="T108" s="175" t="e">
        <f t="shared" si="130"/>
        <v>#DIV/0!</v>
      </c>
      <c r="U108" s="175">
        <f t="shared" si="131"/>
        <v>0</v>
      </c>
      <c r="V108" s="176"/>
      <c r="W108" s="177"/>
      <c r="X108" s="175" t="e">
        <f t="shared" si="209"/>
        <v>#DIV/0!</v>
      </c>
      <c r="Y108" s="105" t="e">
        <f t="shared" si="133"/>
        <v>#DIV/0!</v>
      </c>
      <c r="Z108" s="175" t="e">
        <f t="shared" si="225"/>
        <v>#DIV/0!</v>
      </c>
      <c r="AA108" s="215" t="e">
        <f t="shared" si="134"/>
        <v>#DIV/0!</v>
      </c>
      <c r="AB108" s="175">
        <f t="shared" si="135"/>
        <v>0</v>
      </c>
      <c r="AC108" s="217" t="e">
        <f t="shared" si="219"/>
        <v>#DIV/0!</v>
      </c>
      <c r="AD108" s="218">
        <v>1</v>
      </c>
      <c r="AE108" s="227">
        <f t="shared" si="137"/>
        <v>0</v>
      </c>
      <c r="AF108" s="220">
        <f t="shared" ref="AF108:AI108" si="229">AF107</f>
        <v>44096</v>
      </c>
      <c r="AG108" s="266">
        <f t="shared" si="229"/>
        <v>44189.4814664649</v>
      </c>
      <c r="AH108" s="266" t="str">
        <f ca="1" t="shared" si="229"/>
        <v> </v>
      </c>
      <c r="AI108" s="220">
        <f t="shared" si="229"/>
        <v>43508</v>
      </c>
      <c r="AJ108" s="267">
        <f>SUM(AE102:AE108)</f>
        <v>129.52764</v>
      </c>
      <c r="AK108" s="250"/>
    </row>
    <row r="109" s="36" customFormat="1" customHeight="1" spans="1:37">
      <c r="A109" s="111">
        <v>219</v>
      </c>
      <c r="B109" s="112">
        <v>219</v>
      </c>
      <c r="C109" s="113">
        <v>1</v>
      </c>
      <c r="D109" s="114">
        <v>380</v>
      </c>
      <c r="E109" s="115" t="s">
        <v>36</v>
      </c>
      <c r="F109" s="116">
        <f>2550+3000+5000</f>
        <v>10550</v>
      </c>
      <c r="G109" s="117">
        <f>[1]Sheet1!$E$201*1000</f>
        <v>2000</v>
      </c>
      <c r="H109" s="11" t="s">
        <v>150</v>
      </c>
      <c r="I109" s="116">
        <v>75</v>
      </c>
      <c r="J109" s="146" t="s">
        <v>173</v>
      </c>
      <c r="K109" s="147" t="s">
        <v>35</v>
      </c>
      <c r="L109" s="149">
        <v>441</v>
      </c>
      <c r="M109" s="149">
        <v>6</v>
      </c>
      <c r="N109" s="134">
        <f t="shared" si="139"/>
        <v>105840</v>
      </c>
      <c r="O109" s="150">
        <f t="shared" ref="O109:O115" si="230">N109/SUM($N$109:$N$115)</f>
        <v>0.181268882175227</v>
      </c>
      <c r="P109" s="149">
        <v>3.2</v>
      </c>
      <c r="Q109" s="114"/>
      <c r="R109" s="114"/>
      <c r="S109" s="114"/>
      <c r="T109" s="180">
        <f t="shared" ref="T109:T122" si="231">F109*O109*1000/M109/L109*9000/I109</f>
        <v>86729.5558706866</v>
      </c>
      <c r="U109" s="180">
        <f t="shared" ref="U109:U122" si="232">F109*O109</f>
        <v>1912.38670694864</v>
      </c>
      <c r="V109" s="181"/>
      <c r="W109" s="182"/>
      <c r="X109" s="183">
        <f t="shared" si="209"/>
        <v>86729.5558706866</v>
      </c>
      <c r="Y109" s="114">
        <f t="shared" si="133"/>
        <v>1912.38670694864</v>
      </c>
      <c r="Z109" s="180">
        <f t="shared" si="225"/>
        <v>17687.074829932</v>
      </c>
      <c r="AA109" s="221">
        <f t="shared" si="134"/>
        <v>0</v>
      </c>
      <c r="AB109" s="180">
        <f t="shared" si="135"/>
        <v>875.52</v>
      </c>
      <c r="AC109" s="223">
        <f t="shared" ref="AC109:AC115" si="233">T109/AB109/0.83/AD109</f>
        <v>119.350147121775</v>
      </c>
      <c r="AD109" s="224">
        <v>1</v>
      </c>
      <c r="AE109" s="225">
        <f t="shared" si="137"/>
        <v>19.305216</v>
      </c>
      <c r="AF109" s="226">
        <v>44096</v>
      </c>
      <c r="AG109" s="268">
        <f>AC109+AF109</f>
        <v>44215.3501471218</v>
      </c>
      <c r="AH109" s="269" t="str">
        <f ca="1">IF(NOW()-AF109-AC109&gt;=-2,"跟踪"," ")</f>
        <v> </v>
      </c>
      <c r="AI109" s="270">
        <v>44124</v>
      </c>
      <c r="AJ109" s="271" t="str">
        <f>IF((AC109+2+AF109)-AI109&lt;=0,"跟踪","")</f>
        <v/>
      </c>
      <c r="AK109" s="272">
        <f>SUM(AE109:AE115)</f>
        <v>106.5004416</v>
      </c>
    </row>
    <row r="110" s="36" customFormat="1" customHeight="1" spans="1:37">
      <c r="A110" s="111">
        <v>219</v>
      </c>
      <c r="B110" s="112"/>
      <c r="C110" s="113">
        <v>1</v>
      </c>
      <c r="D110" s="114">
        <f t="shared" si="211"/>
        <v>380</v>
      </c>
      <c r="E110" s="115" t="str">
        <f t="shared" ref="E110:E115" si="234">E109</f>
        <v>YT-8617-26EMS</v>
      </c>
      <c r="F110" s="116">
        <f t="shared" ref="F110:F115" si="235">F109</f>
        <v>10550</v>
      </c>
      <c r="G110" s="117"/>
      <c r="H110" s="11" t="s">
        <v>172</v>
      </c>
      <c r="I110" s="116">
        <v>75</v>
      </c>
      <c r="J110" s="146" t="s">
        <v>173</v>
      </c>
      <c r="K110" s="147" t="s">
        <v>35</v>
      </c>
      <c r="L110" s="149">
        <v>441</v>
      </c>
      <c r="M110" s="149">
        <f t="shared" ref="M110:M115" si="236">M109</f>
        <v>6</v>
      </c>
      <c r="N110" s="134">
        <f t="shared" si="139"/>
        <v>105840</v>
      </c>
      <c r="O110" s="150">
        <f t="shared" si="230"/>
        <v>0.181268882175227</v>
      </c>
      <c r="P110" s="149">
        <v>3.2</v>
      </c>
      <c r="Q110" s="180"/>
      <c r="R110" s="180"/>
      <c r="S110" s="180"/>
      <c r="T110" s="180">
        <f t="shared" si="231"/>
        <v>86729.5558706866</v>
      </c>
      <c r="U110" s="180">
        <f t="shared" si="232"/>
        <v>1912.38670694864</v>
      </c>
      <c r="V110" s="181"/>
      <c r="W110" s="182">
        <v>34000</v>
      </c>
      <c r="X110" s="183">
        <f t="shared" si="209"/>
        <v>52729.5558706866</v>
      </c>
      <c r="Y110" s="114">
        <f t="shared" si="133"/>
        <v>1162.68670694864</v>
      </c>
      <c r="Z110" s="180">
        <f t="shared" si="225"/>
        <v>17687.074829932</v>
      </c>
      <c r="AA110" s="221">
        <f t="shared" si="134"/>
        <v>0</v>
      </c>
      <c r="AB110" s="180">
        <f t="shared" si="135"/>
        <v>875.52</v>
      </c>
      <c r="AC110" s="223">
        <f t="shared" si="233"/>
        <v>119.350147121775</v>
      </c>
      <c r="AD110" s="224">
        <v>1</v>
      </c>
      <c r="AE110" s="225">
        <f t="shared" si="137"/>
        <v>19.305216</v>
      </c>
      <c r="AF110" s="226">
        <f>AF109</f>
        <v>44096</v>
      </c>
      <c r="AG110" s="273">
        <f t="shared" ref="AG110:AH110" si="237">AG109</f>
        <v>44215.3501471218</v>
      </c>
      <c r="AH110" s="273" t="str">
        <f ca="1" t="shared" si="237"/>
        <v> </v>
      </c>
      <c r="AI110" s="226">
        <v>43489</v>
      </c>
      <c r="AJ110" s="274"/>
      <c r="AK110" s="272"/>
    </row>
    <row r="111" s="36" customFormat="1" customHeight="1" spans="1:37">
      <c r="A111" s="111">
        <v>219</v>
      </c>
      <c r="B111" s="112"/>
      <c r="C111" s="113">
        <v>1</v>
      </c>
      <c r="D111" s="114">
        <f t="shared" si="211"/>
        <v>380</v>
      </c>
      <c r="E111" s="115" t="str">
        <f t="shared" si="234"/>
        <v>YT-8617-26EMS</v>
      </c>
      <c r="F111" s="116">
        <f t="shared" si="235"/>
        <v>10550</v>
      </c>
      <c r="G111" s="118" t="s">
        <v>185</v>
      </c>
      <c r="H111" s="11" t="s">
        <v>174</v>
      </c>
      <c r="I111" s="116">
        <v>30</v>
      </c>
      <c r="J111" s="146" t="s">
        <v>186</v>
      </c>
      <c r="K111" s="147" t="s">
        <v>67</v>
      </c>
      <c r="L111" s="149">
        <v>588</v>
      </c>
      <c r="M111" s="149">
        <f t="shared" si="236"/>
        <v>6</v>
      </c>
      <c r="N111" s="134">
        <f t="shared" si="139"/>
        <v>257544</v>
      </c>
      <c r="O111" s="150">
        <f t="shared" si="230"/>
        <v>0.441087613293051</v>
      </c>
      <c r="P111" s="149">
        <v>14.6</v>
      </c>
      <c r="Q111" s="114"/>
      <c r="R111" s="114"/>
      <c r="S111" s="114"/>
      <c r="T111" s="180">
        <f t="shared" si="231"/>
        <v>395703.598660008</v>
      </c>
      <c r="U111" s="180">
        <f t="shared" si="232"/>
        <v>4653.47432024169</v>
      </c>
      <c r="V111" s="181"/>
      <c r="W111" s="182"/>
      <c r="X111" s="183">
        <f t="shared" si="209"/>
        <v>395703.598660008</v>
      </c>
      <c r="Y111" s="114">
        <f t="shared" si="133"/>
        <v>4653.47432024169</v>
      </c>
      <c r="Z111" s="180">
        <f t="shared" si="225"/>
        <v>33163.2653061224</v>
      </c>
      <c r="AA111" s="221">
        <f t="shared" si="134"/>
        <v>0</v>
      </c>
      <c r="AB111" s="180">
        <f t="shared" si="135"/>
        <v>3994.56</v>
      </c>
      <c r="AC111" s="223">
        <f t="shared" si="233"/>
        <v>119.350147121775</v>
      </c>
      <c r="AD111" s="224">
        <v>1</v>
      </c>
      <c r="AE111" s="225">
        <f t="shared" si="137"/>
        <v>46.9760256</v>
      </c>
      <c r="AF111" s="226">
        <f>AF110</f>
        <v>44096</v>
      </c>
      <c r="AG111" s="273">
        <f t="shared" ref="AG111:AI111" si="238">AG110</f>
        <v>44215.3501471218</v>
      </c>
      <c r="AH111" s="273" t="str">
        <f ca="1" t="shared" si="238"/>
        <v> </v>
      </c>
      <c r="AI111" s="226">
        <f t="shared" si="238"/>
        <v>43489</v>
      </c>
      <c r="AJ111" s="274"/>
      <c r="AK111" s="272"/>
    </row>
    <row r="112" s="36" customFormat="1" customHeight="1" spans="1:37">
      <c r="A112" s="111">
        <v>219</v>
      </c>
      <c r="B112" s="112"/>
      <c r="C112" s="113">
        <v>1</v>
      </c>
      <c r="D112" s="114">
        <f t="shared" si="211"/>
        <v>380</v>
      </c>
      <c r="E112" s="115" t="str">
        <f t="shared" si="234"/>
        <v>YT-8617-26EMS</v>
      </c>
      <c r="F112" s="116">
        <f t="shared" si="235"/>
        <v>10550</v>
      </c>
      <c r="G112" s="118"/>
      <c r="H112" s="11" t="s">
        <v>176</v>
      </c>
      <c r="I112" s="116">
        <v>75</v>
      </c>
      <c r="J112" s="146" t="s">
        <v>173</v>
      </c>
      <c r="K112" s="147" t="s">
        <v>35</v>
      </c>
      <c r="L112" s="149">
        <v>588</v>
      </c>
      <c r="M112" s="149">
        <f t="shared" si="236"/>
        <v>6</v>
      </c>
      <c r="N112" s="134">
        <f t="shared" si="139"/>
        <v>114660</v>
      </c>
      <c r="O112" s="150">
        <f t="shared" si="230"/>
        <v>0.196374622356495</v>
      </c>
      <c r="P112" s="149">
        <v>2.6</v>
      </c>
      <c r="Q112" s="114"/>
      <c r="R112" s="114"/>
      <c r="S112" s="114"/>
      <c r="T112" s="180">
        <f t="shared" si="231"/>
        <v>70467.7641449329</v>
      </c>
      <c r="U112" s="180">
        <f t="shared" si="232"/>
        <v>2071.75226586103</v>
      </c>
      <c r="V112" s="181"/>
      <c r="W112" s="182">
        <v>26000</v>
      </c>
      <c r="X112" s="183">
        <f t="shared" si="209"/>
        <v>44467.7641449329</v>
      </c>
      <c r="Y112" s="114">
        <f t="shared" si="133"/>
        <v>1307.35226586103</v>
      </c>
      <c r="Z112" s="180">
        <f t="shared" si="225"/>
        <v>13265.306122449</v>
      </c>
      <c r="AA112" s="221">
        <f t="shared" si="134"/>
        <v>0</v>
      </c>
      <c r="AB112" s="180">
        <f t="shared" si="135"/>
        <v>711.36</v>
      </c>
      <c r="AC112" s="223">
        <f t="shared" si="233"/>
        <v>119.350147121775</v>
      </c>
      <c r="AD112" s="224">
        <v>1</v>
      </c>
      <c r="AE112" s="225">
        <f t="shared" si="137"/>
        <v>20.913984</v>
      </c>
      <c r="AF112" s="226">
        <f>AF111</f>
        <v>44096</v>
      </c>
      <c r="AG112" s="273">
        <f t="shared" ref="AG112:AI112" si="239">AG111</f>
        <v>44215.3501471218</v>
      </c>
      <c r="AH112" s="273" t="str">
        <f ca="1" t="shared" si="239"/>
        <v> </v>
      </c>
      <c r="AI112" s="226">
        <f t="shared" si="239"/>
        <v>43489</v>
      </c>
      <c r="AJ112" s="274"/>
      <c r="AK112" s="272"/>
    </row>
    <row r="113" s="36" customFormat="1" customHeight="1" spans="1:37">
      <c r="A113" s="111">
        <v>219</v>
      </c>
      <c r="B113" s="112"/>
      <c r="C113" s="113">
        <v>1</v>
      </c>
      <c r="D113" s="114">
        <f t="shared" si="211"/>
        <v>380</v>
      </c>
      <c r="E113" s="115" t="str">
        <f t="shared" si="234"/>
        <v>YT-8617-26EMS</v>
      </c>
      <c r="F113" s="116">
        <f t="shared" si="235"/>
        <v>10550</v>
      </c>
      <c r="G113" s="117">
        <f>[1]Sheet1!$D$201*1000</f>
        <v>2000</v>
      </c>
      <c r="H113" s="11" t="s">
        <v>178</v>
      </c>
      <c r="I113" s="116"/>
      <c r="J113" s="146"/>
      <c r="K113" s="147"/>
      <c r="L113" s="149"/>
      <c r="M113" s="149">
        <f t="shared" si="236"/>
        <v>6</v>
      </c>
      <c r="N113" s="134">
        <f t="shared" si="139"/>
        <v>0</v>
      </c>
      <c r="O113" s="150">
        <f t="shared" si="230"/>
        <v>0</v>
      </c>
      <c r="P113" s="149"/>
      <c r="Q113" s="114"/>
      <c r="R113" s="114"/>
      <c r="S113" s="114"/>
      <c r="T113" s="180" t="e">
        <f t="shared" si="231"/>
        <v>#DIV/0!</v>
      </c>
      <c r="U113" s="180">
        <f t="shared" si="232"/>
        <v>0</v>
      </c>
      <c r="V113" s="181"/>
      <c r="W113" s="182"/>
      <c r="X113" s="183" t="e">
        <f t="shared" si="209"/>
        <v>#DIV/0!</v>
      </c>
      <c r="Y113" s="114" t="e">
        <f t="shared" si="133"/>
        <v>#DIV/0!</v>
      </c>
      <c r="Z113" s="180" t="e">
        <f t="shared" si="225"/>
        <v>#DIV/0!</v>
      </c>
      <c r="AA113" s="221" t="e">
        <f t="shared" si="134"/>
        <v>#DIV/0!</v>
      </c>
      <c r="AB113" s="180">
        <f t="shared" si="135"/>
        <v>0</v>
      </c>
      <c r="AC113" s="223" t="e">
        <f t="shared" si="233"/>
        <v>#DIV/0!</v>
      </c>
      <c r="AD113" s="224">
        <v>1</v>
      </c>
      <c r="AE113" s="225">
        <f t="shared" si="137"/>
        <v>0</v>
      </c>
      <c r="AF113" s="226">
        <f t="shared" ref="AF113:AI113" si="240">AF112</f>
        <v>44096</v>
      </c>
      <c r="AG113" s="273">
        <f t="shared" si="240"/>
        <v>44215.3501471218</v>
      </c>
      <c r="AH113" s="273" t="str">
        <f ca="1" t="shared" si="240"/>
        <v> </v>
      </c>
      <c r="AI113" s="226">
        <f t="shared" si="240"/>
        <v>43489</v>
      </c>
      <c r="AJ113" s="274"/>
      <c r="AK113" s="272"/>
    </row>
    <row r="114" s="36" customFormat="1" customHeight="1" spans="1:37">
      <c r="A114" s="111">
        <v>219</v>
      </c>
      <c r="B114" s="112"/>
      <c r="C114" s="113">
        <v>1</v>
      </c>
      <c r="D114" s="114">
        <f t="shared" si="211"/>
        <v>380</v>
      </c>
      <c r="E114" s="115" t="str">
        <f t="shared" si="234"/>
        <v>YT-8617-26EMS</v>
      </c>
      <c r="F114" s="116">
        <f t="shared" si="235"/>
        <v>10550</v>
      </c>
      <c r="G114" s="117"/>
      <c r="H114" s="11" t="s">
        <v>180</v>
      </c>
      <c r="I114" s="116"/>
      <c r="J114" s="146"/>
      <c r="K114" s="147"/>
      <c r="L114" s="149"/>
      <c r="M114" s="149">
        <f t="shared" si="236"/>
        <v>6</v>
      </c>
      <c r="N114" s="134">
        <f t="shared" si="139"/>
        <v>0</v>
      </c>
      <c r="O114" s="150">
        <f t="shared" si="230"/>
        <v>0</v>
      </c>
      <c r="P114" s="149"/>
      <c r="Q114" s="114"/>
      <c r="R114" s="114"/>
      <c r="S114" s="114"/>
      <c r="T114" s="180" t="e">
        <f t="shared" si="231"/>
        <v>#DIV/0!</v>
      </c>
      <c r="U114" s="180">
        <f t="shared" si="232"/>
        <v>0</v>
      </c>
      <c r="V114" s="181"/>
      <c r="W114" s="182"/>
      <c r="X114" s="183" t="e">
        <f t="shared" si="209"/>
        <v>#DIV/0!</v>
      </c>
      <c r="Y114" s="114" t="e">
        <f t="shared" si="133"/>
        <v>#DIV/0!</v>
      </c>
      <c r="Z114" s="180" t="e">
        <f t="shared" si="225"/>
        <v>#DIV/0!</v>
      </c>
      <c r="AA114" s="221" t="e">
        <f t="shared" si="134"/>
        <v>#DIV/0!</v>
      </c>
      <c r="AB114" s="180">
        <f t="shared" si="135"/>
        <v>0</v>
      </c>
      <c r="AC114" s="223" t="e">
        <f t="shared" si="233"/>
        <v>#DIV/0!</v>
      </c>
      <c r="AD114" s="224">
        <v>1</v>
      </c>
      <c r="AE114" s="225">
        <f t="shared" si="137"/>
        <v>0</v>
      </c>
      <c r="AF114" s="226">
        <f t="shared" ref="AF114:AI114" si="241">AF113</f>
        <v>44096</v>
      </c>
      <c r="AG114" s="273">
        <f t="shared" si="241"/>
        <v>44215.3501471218</v>
      </c>
      <c r="AH114" s="273" t="str">
        <f ca="1" t="shared" si="241"/>
        <v> </v>
      </c>
      <c r="AI114" s="226">
        <f t="shared" si="241"/>
        <v>43489</v>
      </c>
      <c r="AJ114" s="274"/>
      <c r="AK114" s="272"/>
    </row>
    <row r="115" s="36" customFormat="1" customHeight="1" spans="1:37">
      <c r="A115" s="111">
        <v>219</v>
      </c>
      <c r="B115" s="112"/>
      <c r="C115" s="113">
        <v>1</v>
      </c>
      <c r="D115" s="114">
        <f t="shared" si="211"/>
        <v>380</v>
      </c>
      <c r="E115" s="115" t="str">
        <f t="shared" si="234"/>
        <v>YT-8617-26EMS</v>
      </c>
      <c r="F115" s="116">
        <f t="shared" si="235"/>
        <v>10550</v>
      </c>
      <c r="G115" s="117">
        <f>[2]Sheet1!$I$201</f>
        <v>0</v>
      </c>
      <c r="H115" s="11" t="s">
        <v>182</v>
      </c>
      <c r="I115" s="116"/>
      <c r="J115" s="146"/>
      <c r="K115" s="147"/>
      <c r="L115" s="149"/>
      <c r="M115" s="149">
        <f t="shared" si="236"/>
        <v>6</v>
      </c>
      <c r="N115" s="134">
        <f t="shared" si="139"/>
        <v>0</v>
      </c>
      <c r="O115" s="150">
        <f t="shared" si="230"/>
        <v>0</v>
      </c>
      <c r="P115" s="149"/>
      <c r="Q115" s="114"/>
      <c r="R115" s="114"/>
      <c r="S115" s="114"/>
      <c r="T115" s="180" t="e">
        <f t="shared" si="231"/>
        <v>#DIV/0!</v>
      </c>
      <c r="U115" s="180">
        <f t="shared" si="232"/>
        <v>0</v>
      </c>
      <c r="V115" s="181"/>
      <c r="W115" s="182"/>
      <c r="X115" s="183" t="e">
        <f t="shared" si="209"/>
        <v>#DIV/0!</v>
      </c>
      <c r="Y115" s="114" t="e">
        <f t="shared" si="133"/>
        <v>#DIV/0!</v>
      </c>
      <c r="Z115" s="180" t="e">
        <f t="shared" si="225"/>
        <v>#DIV/0!</v>
      </c>
      <c r="AA115" s="221" t="e">
        <f t="shared" si="134"/>
        <v>#DIV/0!</v>
      </c>
      <c r="AB115" s="180">
        <f t="shared" si="135"/>
        <v>0</v>
      </c>
      <c r="AC115" s="223" t="e">
        <f t="shared" si="233"/>
        <v>#DIV/0!</v>
      </c>
      <c r="AD115" s="224">
        <v>1</v>
      </c>
      <c r="AE115" s="225">
        <f t="shared" si="137"/>
        <v>0</v>
      </c>
      <c r="AF115" s="226">
        <f t="shared" ref="AF115:AI115" si="242">AF114</f>
        <v>44096</v>
      </c>
      <c r="AG115" s="273">
        <f t="shared" si="242"/>
        <v>44215.3501471218</v>
      </c>
      <c r="AH115" s="273" t="str">
        <f ca="1" t="shared" si="242"/>
        <v> </v>
      </c>
      <c r="AI115" s="226">
        <f t="shared" si="242"/>
        <v>43489</v>
      </c>
      <c r="AJ115" s="275">
        <f>SUM(AE109:AE115)</f>
        <v>106.5004416</v>
      </c>
      <c r="AK115" s="272"/>
    </row>
    <row r="116" s="35" customFormat="1" customHeight="1" spans="1:37">
      <c r="A116" s="80">
        <v>220</v>
      </c>
      <c r="B116" s="103">
        <v>220</v>
      </c>
      <c r="C116" s="104">
        <v>1</v>
      </c>
      <c r="D116" s="105">
        <v>450</v>
      </c>
      <c r="E116" s="106" t="s">
        <v>196</v>
      </c>
      <c r="F116" s="107">
        <v>1050</v>
      </c>
      <c r="G116" s="108">
        <f>[1]Sheet1!$E$202*1000</f>
        <v>6000</v>
      </c>
      <c r="H116" s="5" t="s">
        <v>150</v>
      </c>
      <c r="I116" s="107">
        <v>75</v>
      </c>
      <c r="J116" s="142" t="s">
        <v>173</v>
      </c>
      <c r="K116" s="151" t="s">
        <v>42</v>
      </c>
      <c r="L116" s="144">
        <v>300</v>
      </c>
      <c r="M116" s="144">
        <v>6</v>
      </c>
      <c r="N116" s="134">
        <f t="shared" si="139"/>
        <v>33750</v>
      </c>
      <c r="O116" s="145">
        <f t="shared" ref="O116:O122" si="243">N116/SUM($N$116:$N$122)</f>
        <v>0.042129382516818</v>
      </c>
      <c r="P116" s="144">
        <v>1.5</v>
      </c>
      <c r="Q116" s="105"/>
      <c r="R116" s="105"/>
      <c r="S116" s="105"/>
      <c r="T116" s="175">
        <f t="shared" si="231"/>
        <v>2949.05677617726</v>
      </c>
      <c r="U116" s="175">
        <f t="shared" si="232"/>
        <v>44.235851642659</v>
      </c>
      <c r="V116" s="176"/>
      <c r="W116" s="177">
        <v>2800</v>
      </c>
      <c r="X116" s="175">
        <f t="shared" si="209"/>
        <v>149.056776177263</v>
      </c>
      <c r="Y116" s="105">
        <f t="shared" si="133"/>
        <v>2.23585164265895</v>
      </c>
      <c r="Z116" s="175">
        <f t="shared" si="225"/>
        <v>26000</v>
      </c>
      <c r="AA116" s="215">
        <f t="shared" si="134"/>
        <v>0</v>
      </c>
      <c r="AB116" s="175">
        <f t="shared" si="135"/>
        <v>486</v>
      </c>
      <c r="AC116" s="217">
        <f t="shared" ref="AC116:AC129" si="244">T116/AB116/0.83/AD116</f>
        <v>7.31086513009386</v>
      </c>
      <c r="AD116" s="218">
        <v>1</v>
      </c>
      <c r="AE116" s="227">
        <f t="shared" si="137"/>
        <v>7.29</v>
      </c>
      <c r="AF116" s="220">
        <v>44160</v>
      </c>
      <c r="AG116" s="263">
        <f>AC116+AF117</f>
        <v>44167.3108651301</v>
      </c>
      <c r="AH116" s="264" t="str">
        <f ca="1">IF(NOW()-AF117-AC116&gt;=-2,"跟踪"," ")</f>
        <v>跟踪</v>
      </c>
      <c r="AI116" s="265">
        <v>44121</v>
      </c>
      <c r="AJ116" s="249" t="str">
        <f>IF((AC116+2+AF117)-AI116&lt;=0,"跟踪","")</f>
        <v/>
      </c>
      <c r="AK116" s="250">
        <f>SUM(AE116:AE122)</f>
        <v>173.0383776</v>
      </c>
    </row>
    <row r="117" s="35" customFormat="1" customHeight="1" spans="1:37">
      <c r="A117" s="80">
        <v>220</v>
      </c>
      <c r="B117" s="103"/>
      <c r="C117" s="104">
        <v>1</v>
      </c>
      <c r="D117" s="105">
        <f t="shared" si="211"/>
        <v>450</v>
      </c>
      <c r="E117" s="106" t="str">
        <f t="shared" ref="E117:E122" si="245">E116</f>
        <v>YD-74025-26E</v>
      </c>
      <c r="F117" s="107">
        <f t="shared" ref="F117:F122" si="246">F116</f>
        <v>1050</v>
      </c>
      <c r="G117" s="109"/>
      <c r="H117" s="5" t="s">
        <v>172</v>
      </c>
      <c r="I117" s="107">
        <v>75</v>
      </c>
      <c r="J117" s="142" t="s">
        <v>173</v>
      </c>
      <c r="K117" s="151" t="s">
        <v>42</v>
      </c>
      <c r="L117" s="144"/>
      <c r="M117" s="144">
        <f t="shared" ref="M117:M122" si="247">M116</f>
        <v>6</v>
      </c>
      <c r="N117" s="134">
        <f t="shared" si="139"/>
        <v>0</v>
      </c>
      <c r="O117" s="145">
        <f t="shared" si="243"/>
        <v>0</v>
      </c>
      <c r="P117" s="144"/>
      <c r="Q117" s="105"/>
      <c r="R117" s="105"/>
      <c r="S117" s="105"/>
      <c r="T117" s="175" t="e">
        <f t="shared" si="231"/>
        <v>#DIV/0!</v>
      </c>
      <c r="U117" s="175">
        <f t="shared" si="232"/>
        <v>0</v>
      </c>
      <c r="V117" s="176"/>
      <c r="W117" s="177"/>
      <c r="X117" s="175" t="e">
        <f t="shared" si="209"/>
        <v>#DIV/0!</v>
      </c>
      <c r="Y117" s="105" t="e">
        <f t="shared" si="133"/>
        <v>#DIV/0!</v>
      </c>
      <c r="Z117" s="175" t="e">
        <f t="shared" si="225"/>
        <v>#DIV/0!</v>
      </c>
      <c r="AA117" s="215" t="e">
        <f t="shared" si="134"/>
        <v>#DIV/0!</v>
      </c>
      <c r="AB117" s="175">
        <f t="shared" si="135"/>
        <v>0</v>
      </c>
      <c r="AC117" s="217" t="e">
        <f t="shared" si="244"/>
        <v>#DIV/0!</v>
      </c>
      <c r="AD117" s="218">
        <v>1</v>
      </c>
      <c r="AE117" s="227">
        <f t="shared" si="137"/>
        <v>0</v>
      </c>
      <c r="AF117" s="220">
        <f>AF116</f>
        <v>44160</v>
      </c>
      <c r="AG117" s="266">
        <f t="shared" ref="AG117:AI117" si="248">AG116</f>
        <v>44167.3108651301</v>
      </c>
      <c r="AH117" s="266" t="str">
        <f ca="1" t="shared" si="248"/>
        <v>跟踪</v>
      </c>
      <c r="AI117" s="220">
        <f t="shared" si="248"/>
        <v>44121</v>
      </c>
      <c r="AJ117" s="254"/>
      <c r="AK117" s="250"/>
    </row>
    <row r="118" s="35" customFormat="1" customHeight="1" spans="1:37">
      <c r="A118" s="80">
        <v>220</v>
      </c>
      <c r="B118" s="103"/>
      <c r="C118" s="104">
        <v>1</v>
      </c>
      <c r="D118" s="105">
        <f t="shared" si="211"/>
        <v>450</v>
      </c>
      <c r="E118" s="106" t="str">
        <f t="shared" si="245"/>
        <v>YD-74025-26E</v>
      </c>
      <c r="F118" s="107">
        <f t="shared" si="246"/>
        <v>1050</v>
      </c>
      <c r="G118" s="110" t="s">
        <v>185</v>
      </c>
      <c r="H118" s="5" t="s">
        <v>174</v>
      </c>
      <c r="I118" s="107">
        <v>100</v>
      </c>
      <c r="J118" s="142" t="s">
        <v>173</v>
      </c>
      <c r="K118" s="151" t="s">
        <v>43</v>
      </c>
      <c r="L118" s="144">
        <v>299</v>
      </c>
      <c r="M118" s="144">
        <f t="shared" si="247"/>
        <v>6</v>
      </c>
      <c r="N118" s="134">
        <f t="shared" si="139"/>
        <v>95680</v>
      </c>
      <c r="O118" s="145">
        <f t="shared" si="243"/>
        <v>0.119435239087679</v>
      </c>
      <c r="P118" s="144">
        <v>3.2</v>
      </c>
      <c r="Q118" s="105"/>
      <c r="R118" s="105"/>
      <c r="S118" s="105"/>
      <c r="T118" s="175">
        <f t="shared" si="231"/>
        <v>6291.32112251149</v>
      </c>
      <c r="U118" s="175">
        <f t="shared" si="232"/>
        <v>125.407001042062</v>
      </c>
      <c r="V118" s="176"/>
      <c r="W118" s="177">
        <v>6550</v>
      </c>
      <c r="X118" s="175">
        <f t="shared" si="209"/>
        <v>-258.678877488505</v>
      </c>
      <c r="Y118" s="105">
        <f t="shared" si="133"/>
        <v>-5.15633229127087</v>
      </c>
      <c r="Z118" s="175">
        <f t="shared" si="225"/>
        <v>19565.2173913043</v>
      </c>
      <c r="AA118" s="215">
        <f t="shared" si="134"/>
        <v>0</v>
      </c>
      <c r="AB118" s="175">
        <f t="shared" si="135"/>
        <v>1036.8</v>
      </c>
      <c r="AC118" s="217">
        <f t="shared" si="244"/>
        <v>7.31086513009387</v>
      </c>
      <c r="AD118" s="218">
        <v>1</v>
      </c>
      <c r="AE118" s="227">
        <f t="shared" si="137"/>
        <v>20.66688</v>
      </c>
      <c r="AF118" s="220">
        <f t="shared" ref="AF118:AI118" si="249">AF117</f>
        <v>44160</v>
      </c>
      <c r="AG118" s="266">
        <f t="shared" si="249"/>
        <v>44167.3108651301</v>
      </c>
      <c r="AH118" s="266" t="str">
        <f ca="1" t="shared" si="249"/>
        <v>跟踪</v>
      </c>
      <c r="AI118" s="220">
        <f t="shared" si="249"/>
        <v>44121</v>
      </c>
      <c r="AJ118" s="254"/>
      <c r="AK118" s="250"/>
    </row>
    <row r="119" s="35" customFormat="1" customHeight="1" spans="1:37">
      <c r="A119" s="80">
        <v>220</v>
      </c>
      <c r="B119" s="103"/>
      <c r="C119" s="104">
        <v>1</v>
      </c>
      <c r="D119" s="105">
        <f t="shared" si="211"/>
        <v>450</v>
      </c>
      <c r="E119" s="106" t="str">
        <f t="shared" si="245"/>
        <v>YD-74025-26E</v>
      </c>
      <c r="F119" s="107">
        <f t="shared" si="246"/>
        <v>1050</v>
      </c>
      <c r="G119" s="110"/>
      <c r="H119" s="5" t="s">
        <v>176</v>
      </c>
      <c r="I119" s="107">
        <v>100</v>
      </c>
      <c r="J119" s="142" t="s">
        <v>186</v>
      </c>
      <c r="K119" s="151" t="s">
        <v>43</v>
      </c>
      <c r="L119" s="144">
        <v>299</v>
      </c>
      <c r="M119" s="144">
        <f t="shared" si="247"/>
        <v>6</v>
      </c>
      <c r="N119" s="134">
        <f t="shared" si="139"/>
        <v>95680</v>
      </c>
      <c r="O119" s="145">
        <f t="shared" si="243"/>
        <v>0.119435239087679</v>
      </c>
      <c r="P119" s="144">
        <v>3.2</v>
      </c>
      <c r="Q119" s="105"/>
      <c r="R119" s="105"/>
      <c r="S119" s="105"/>
      <c r="T119" s="175">
        <f t="shared" si="231"/>
        <v>6291.32112251149</v>
      </c>
      <c r="U119" s="175">
        <f t="shared" si="232"/>
        <v>125.407001042062</v>
      </c>
      <c r="V119" s="176"/>
      <c r="W119" s="177">
        <v>6550</v>
      </c>
      <c r="X119" s="175">
        <f t="shared" si="209"/>
        <v>-258.678877488505</v>
      </c>
      <c r="Y119" s="105">
        <f t="shared" si="133"/>
        <v>-5.15633229127087</v>
      </c>
      <c r="Z119" s="175">
        <f t="shared" si="225"/>
        <v>19565.2173913043</v>
      </c>
      <c r="AA119" s="215">
        <f t="shared" si="134"/>
        <v>0</v>
      </c>
      <c r="AB119" s="175">
        <f t="shared" si="135"/>
        <v>1036.8</v>
      </c>
      <c r="AC119" s="217">
        <f t="shared" si="244"/>
        <v>7.31086513009387</v>
      </c>
      <c r="AD119" s="218">
        <v>1</v>
      </c>
      <c r="AE119" s="227">
        <f t="shared" si="137"/>
        <v>20.66688</v>
      </c>
      <c r="AF119" s="220">
        <f t="shared" ref="AF119:AI119" si="250">AF118</f>
        <v>44160</v>
      </c>
      <c r="AG119" s="266">
        <f t="shared" si="250"/>
        <v>44167.3108651301</v>
      </c>
      <c r="AH119" s="266" t="str">
        <f ca="1" t="shared" si="250"/>
        <v>跟踪</v>
      </c>
      <c r="AI119" s="220">
        <f t="shared" si="250"/>
        <v>44121</v>
      </c>
      <c r="AJ119" s="254"/>
      <c r="AK119" s="250"/>
    </row>
    <row r="120" s="35" customFormat="1" customHeight="1" spans="1:37">
      <c r="A120" s="80">
        <v>220</v>
      </c>
      <c r="B120" s="103"/>
      <c r="C120" s="104">
        <v>1</v>
      </c>
      <c r="D120" s="105">
        <f t="shared" si="211"/>
        <v>450</v>
      </c>
      <c r="E120" s="106" t="str">
        <f t="shared" si="245"/>
        <v>YD-74025-26E</v>
      </c>
      <c r="F120" s="107">
        <f t="shared" si="246"/>
        <v>1050</v>
      </c>
      <c r="G120" s="109">
        <f>[1]Sheet1!$D$202*1000</f>
        <v>16000</v>
      </c>
      <c r="H120" s="5" t="s">
        <v>178</v>
      </c>
      <c r="I120" s="107">
        <v>32</v>
      </c>
      <c r="J120" s="142" t="s">
        <v>175</v>
      </c>
      <c r="K120" s="151" t="s">
        <v>67</v>
      </c>
      <c r="L120" s="144">
        <v>598</v>
      </c>
      <c r="M120" s="144">
        <f t="shared" si="247"/>
        <v>6</v>
      </c>
      <c r="N120" s="134">
        <f t="shared" si="139"/>
        <v>248768</v>
      </c>
      <c r="O120" s="145">
        <f t="shared" si="243"/>
        <v>0.310531621627964</v>
      </c>
      <c r="P120" s="144">
        <v>13</v>
      </c>
      <c r="Q120" s="105"/>
      <c r="R120" s="105"/>
      <c r="S120" s="105"/>
      <c r="T120" s="175">
        <f t="shared" si="231"/>
        <v>25558.4920602029</v>
      </c>
      <c r="U120" s="175">
        <f t="shared" si="232"/>
        <v>326.058202709362</v>
      </c>
      <c r="V120" s="176"/>
      <c r="W120" s="177"/>
      <c r="X120" s="175">
        <f t="shared" si="209"/>
        <v>25558.4920602029</v>
      </c>
      <c r="Y120" s="105">
        <f t="shared" si="133"/>
        <v>326.058202709362</v>
      </c>
      <c r="Z120" s="175">
        <f t="shared" si="225"/>
        <v>30570.652173913</v>
      </c>
      <c r="AA120" s="215">
        <f t="shared" si="134"/>
        <v>0</v>
      </c>
      <c r="AB120" s="175">
        <f t="shared" si="135"/>
        <v>4212</v>
      </c>
      <c r="AC120" s="217">
        <f t="shared" si="244"/>
        <v>7.31086513009386</v>
      </c>
      <c r="AD120" s="218">
        <v>1</v>
      </c>
      <c r="AE120" s="227">
        <f t="shared" si="137"/>
        <v>53.733888</v>
      </c>
      <c r="AF120" s="220">
        <f t="shared" ref="AF120:AI120" si="251">AF119</f>
        <v>44160</v>
      </c>
      <c r="AG120" s="266">
        <f t="shared" si="251"/>
        <v>44167.3108651301</v>
      </c>
      <c r="AH120" s="266" t="str">
        <f ca="1" t="shared" si="251"/>
        <v>跟踪</v>
      </c>
      <c r="AI120" s="220">
        <f t="shared" si="251"/>
        <v>44121</v>
      </c>
      <c r="AJ120" s="254"/>
      <c r="AK120" s="250"/>
    </row>
    <row r="121" s="35" customFormat="1" customHeight="1" spans="1:37">
      <c r="A121" s="80">
        <v>220</v>
      </c>
      <c r="B121" s="103"/>
      <c r="C121" s="104">
        <v>1</v>
      </c>
      <c r="D121" s="105">
        <f t="shared" si="211"/>
        <v>450</v>
      </c>
      <c r="E121" s="106" t="str">
        <f t="shared" si="245"/>
        <v>YD-74025-26E</v>
      </c>
      <c r="F121" s="107">
        <f t="shared" si="246"/>
        <v>1050</v>
      </c>
      <c r="G121" s="109"/>
      <c r="H121" s="5" t="s">
        <v>180</v>
      </c>
      <c r="I121" s="107">
        <v>76</v>
      </c>
      <c r="J121" s="142" t="s">
        <v>175</v>
      </c>
      <c r="K121" s="151" t="s">
        <v>42</v>
      </c>
      <c r="L121" s="144">
        <v>598</v>
      </c>
      <c r="M121" s="144">
        <f t="shared" si="247"/>
        <v>6</v>
      </c>
      <c r="N121" s="134">
        <f t="shared" si="139"/>
        <v>163612.8</v>
      </c>
      <c r="O121" s="145">
        <f t="shared" si="243"/>
        <v>0.20423425883993</v>
      </c>
      <c r="P121" s="144">
        <v>3.6</v>
      </c>
      <c r="Q121" s="105"/>
      <c r="R121" s="105"/>
      <c r="S121" s="105"/>
      <c r="T121" s="175">
        <f t="shared" si="231"/>
        <v>7077.73626282543</v>
      </c>
      <c r="U121" s="175">
        <f t="shared" si="232"/>
        <v>214.445971781927</v>
      </c>
      <c r="V121" s="176"/>
      <c r="W121" s="177">
        <v>6700</v>
      </c>
      <c r="X121" s="175">
        <f t="shared" si="209"/>
        <v>377.736262825432</v>
      </c>
      <c r="Y121" s="105">
        <f t="shared" si="133"/>
        <v>11.4449051152602</v>
      </c>
      <c r="Z121" s="175">
        <f t="shared" si="225"/>
        <v>12871.8535469108</v>
      </c>
      <c r="AA121" s="215">
        <f t="shared" si="134"/>
        <v>0</v>
      </c>
      <c r="AB121" s="175">
        <f t="shared" si="135"/>
        <v>1166.4</v>
      </c>
      <c r="AC121" s="217">
        <f t="shared" si="244"/>
        <v>7.31086513009387</v>
      </c>
      <c r="AD121" s="218">
        <v>1</v>
      </c>
      <c r="AE121" s="227">
        <f t="shared" si="137"/>
        <v>35.3403648</v>
      </c>
      <c r="AF121" s="220">
        <f t="shared" ref="AF121:AI121" si="252">AF120</f>
        <v>44160</v>
      </c>
      <c r="AG121" s="266">
        <f t="shared" si="252"/>
        <v>44167.3108651301</v>
      </c>
      <c r="AH121" s="266" t="str">
        <f ca="1" t="shared" si="252"/>
        <v>跟踪</v>
      </c>
      <c r="AI121" s="220">
        <f t="shared" si="252"/>
        <v>44121</v>
      </c>
      <c r="AJ121" s="254"/>
      <c r="AK121" s="250"/>
    </row>
    <row r="122" s="35" customFormat="1" customHeight="1" spans="1:37">
      <c r="A122" s="80">
        <v>220</v>
      </c>
      <c r="B122" s="103"/>
      <c r="C122" s="104">
        <v>1</v>
      </c>
      <c r="D122" s="105">
        <f t="shared" si="211"/>
        <v>450</v>
      </c>
      <c r="E122" s="106" t="str">
        <f t="shared" si="245"/>
        <v>YD-74025-26E</v>
      </c>
      <c r="F122" s="107">
        <f t="shared" si="246"/>
        <v>1050</v>
      </c>
      <c r="G122" s="109">
        <f>[2]Sheet1!$I$202</f>
        <v>0</v>
      </c>
      <c r="H122" s="5" t="s">
        <v>182</v>
      </c>
      <c r="I122" s="107">
        <v>76</v>
      </c>
      <c r="J122" s="142"/>
      <c r="K122" s="151" t="s">
        <v>42</v>
      </c>
      <c r="L122" s="144">
        <v>598</v>
      </c>
      <c r="M122" s="144">
        <f t="shared" si="247"/>
        <v>6</v>
      </c>
      <c r="N122" s="134">
        <f t="shared" si="139"/>
        <v>163612.8</v>
      </c>
      <c r="O122" s="145">
        <f t="shared" si="243"/>
        <v>0.20423425883993</v>
      </c>
      <c r="P122" s="144">
        <v>3.6</v>
      </c>
      <c r="Q122" s="105"/>
      <c r="R122" s="105"/>
      <c r="S122" s="105"/>
      <c r="T122" s="175">
        <f t="shared" si="231"/>
        <v>7077.73626282543</v>
      </c>
      <c r="U122" s="175">
        <f t="shared" si="232"/>
        <v>214.445971781927</v>
      </c>
      <c r="V122" s="176"/>
      <c r="W122" s="177">
        <v>6700</v>
      </c>
      <c r="X122" s="175">
        <f t="shared" si="209"/>
        <v>377.736262825432</v>
      </c>
      <c r="Y122" s="105">
        <f t="shared" ref="Y122:Y136" si="253">X122*I122/9000*M122*L122/1000</f>
        <v>11.4449051152602</v>
      </c>
      <c r="Z122" s="175">
        <f t="shared" si="225"/>
        <v>12871.8535469108</v>
      </c>
      <c r="AA122" s="215">
        <f t="shared" ref="AA122:AA136" si="254">R122*S122*Q122*O122/L122/M122*9000/I122</f>
        <v>0</v>
      </c>
      <c r="AB122" s="175">
        <f t="shared" ref="AB122:AB136" si="255">D122/2*P122*60*24/1000</f>
        <v>1166.4</v>
      </c>
      <c r="AC122" s="217">
        <f t="shared" si="244"/>
        <v>7.31086513009387</v>
      </c>
      <c r="AD122" s="218">
        <v>1</v>
      </c>
      <c r="AE122" s="227">
        <f t="shared" ref="AE122:AE129" si="256">IF(LEN(C122)&gt;0,AB122*I122/9000/1000*L122*M122,"")</f>
        <v>35.3403648</v>
      </c>
      <c r="AF122" s="220">
        <f t="shared" ref="AF122:AI122" si="257">AF121</f>
        <v>44160</v>
      </c>
      <c r="AG122" s="266">
        <f t="shared" si="257"/>
        <v>44167.3108651301</v>
      </c>
      <c r="AH122" s="266" t="str">
        <f ca="1" t="shared" si="257"/>
        <v>跟踪</v>
      </c>
      <c r="AI122" s="220">
        <f t="shared" si="257"/>
        <v>44121</v>
      </c>
      <c r="AJ122" s="267">
        <f>SUM(AE116:AE122)</f>
        <v>173.0383776</v>
      </c>
      <c r="AK122" s="250"/>
    </row>
    <row r="123" s="36" customFormat="1" customHeight="1" spans="1:37">
      <c r="A123" s="111">
        <v>221</v>
      </c>
      <c r="B123" s="112">
        <v>221</v>
      </c>
      <c r="C123" s="113">
        <v>1</v>
      </c>
      <c r="D123" s="114">
        <v>450</v>
      </c>
      <c r="E123" s="115" t="s">
        <v>24</v>
      </c>
      <c r="F123" s="116">
        <v>7999</v>
      </c>
      <c r="G123" s="117">
        <f>[1]Sheet1!$E$203*1000</f>
        <v>3000</v>
      </c>
      <c r="H123" s="11" t="s">
        <v>150</v>
      </c>
      <c r="I123" s="116">
        <v>50</v>
      </c>
      <c r="J123" s="146"/>
      <c r="K123" s="147" t="s">
        <v>45</v>
      </c>
      <c r="L123" s="149">
        <v>448</v>
      </c>
      <c r="M123" s="149">
        <v>6</v>
      </c>
      <c r="N123" s="134">
        <f t="shared" ref="N123:N136" si="258">P123*L123*I123</f>
        <v>56000</v>
      </c>
      <c r="O123" s="150">
        <f t="shared" ref="O123:O129" si="259">N123/SUM($N$123:$N$129)</f>
        <v>0.135268967849465</v>
      </c>
      <c r="P123" s="149">
        <v>2.5</v>
      </c>
      <c r="Q123" s="114"/>
      <c r="R123" s="114"/>
      <c r="S123" s="114"/>
      <c r="T123" s="175">
        <f t="shared" ref="T123:T136" si="260">F123*O123*1000/M123/L123*9000/I123</f>
        <v>72456.4603009734</v>
      </c>
      <c r="U123" s="175">
        <f t="shared" ref="U123:U136" si="261">F123*O123</f>
        <v>1082.01647382787</v>
      </c>
      <c r="V123" s="181"/>
      <c r="W123" s="182"/>
      <c r="X123" s="183">
        <f t="shared" si="209"/>
        <v>72456.4603009734</v>
      </c>
      <c r="Y123" s="114">
        <f t="shared" si="253"/>
        <v>1082.01647382787</v>
      </c>
      <c r="Z123" s="180">
        <f t="shared" si="225"/>
        <v>26116.0714285714</v>
      </c>
      <c r="AA123" s="221">
        <f t="shared" si="254"/>
        <v>0</v>
      </c>
      <c r="AB123" s="180">
        <f t="shared" si="255"/>
        <v>810</v>
      </c>
      <c r="AC123" s="223">
        <f t="shared" si="244"/>
        <v>107.774000150191</v>
      </c>
      <c r="AD123" s="224">
        <v>1</v>
      </c>
      <c r="AE123" s="225">
        <f t="shared" si="256"/>
        <v>12.096</v>
      </c>
      <c r="AF123" s="291">
        <v>44068</v>
      </c>
      <c r="AG123" s="268">
        <f>AC123+AF123</f>
        <v>44175.7740001502</v>
      </c>
      <c r="AH123" s="269" t="str">
        <f ca="1">IF(NOW()-AG123&gt;=-2,"跟踪"," ")</f>
        <v> </v>
      </c>
      <c r="AI123" s="270">
        <v>44180</v>
      </c>
      <c r="AJ123" s="271" t="str">
        <f>IF((AC123+2+AF123)-AI123&lt;=0,"跟踪","")</f>
        <v>跟踪</v>
      </c>
      <c r="AK123" s="272">
        <f>SUM(AE123:AE129)</f>
        <v>89.42184</v>
      </c>
    </row>
    <row r="124" s="36" customFormat="1" customHeight="1" spans="1:37">
      <c r="A124" s="111">
        <v>221</v>
      </c>
      <c r="B124" s="112"/>
      <c r="C124" s="113">
        <v>1</v>
      </c>
      <c r="D124" s="114">
        <f t="shared" ref="D124:D136" si="262">D123</f>
        <v>450</v>
      </c>
      <c r="E124" s="115" t="str">
        <f>E123</f>
        <v>YT-H969-26EMS</v>
      </c>
      <c r="F124" s="116">
        <f>F123</f>
        <v>7999</v>
      </c>
      <c r="G124" s="117"/>
      <c r="H124" s="11" t="s">
        <v>172</v>
      </c>
      <c r="I124" s="116">
        <v>50</v>
      </c>
      <c r="J124" s="146"/>
      <c r="K124" s="147" t="s">
        <v>45</v>
      </c>
      <c r="L124" s="149">
        <v>448</v>
      </c>
      <c r="M124" s="149">
        <v>6</v>
      </c>
      <c r="N124" s="134">
        <f t="shared" si="258"/>
        <v>56000</v>
      </c>
      <c r="O124" s="150">
        <f t="shared" si="259"/>
        <v>0.135268967849465</v>
      </c>
      <c r="P124" s="149">
        <v>2.5</v>
      </c>
      <c r="Q124" s="180"/>
      <c r="R124" s="180"/>
      <c r="S124" s="180"/>
      <c r="T124" s="175">
        <f t="shared" si="260"/>
        <v>72456.4603009734</v>
      </c>
      <c r="U124" s="175">
        <f t="shared" si="261"/>
        <v>1082.01647382787</v>
      </c>
      <c r="V124" s="181"/>
      <c r="W124" s="182"/>
      <c r="X124" s="183">
        <f t="shared" si="209"/>
        <v>72456.4603009734</v>
      </c>
      <c r="Y124" s="114">
        <f t="shared" si="253"/>
        <v>1082.01647382787</v>
      </c>
      <c r="Z124" s="180">
        <f t="shared" si="225"/>
        <v>26116.0714285714</v>
      </c>
      <c r="AA124" s="221">
        <f t="shared" si="254"/>
        <v>0</v>
      </c>
      <c r="AB124" s="180">
        <f t="shared" si="255"/>
        <v>810</v>
      </c>
      <c r="AC124" s="223">
        <f t="shared" si="244"/>
        <v>107.774000150191</v>
      </c>
      <c r="AD124" s="224">
        <v>1</v>
      </c>
      <c r="AE124" s="225">
        <f t="shared" si="256"/>
        <v>12.096</v>
      </c>
      <c r="AF124" s="226">
        <f t="shared" ref="AF124:AI124" si="263">AF123</f>
        <v>44068</v>
      </c>
      <c r="AG124" s="273">
        <f t="shared" si="263"/>
        <v>44175.7740001502</v>
      </c>
      <c r="AH124" s="273" t="str">
        <f ca="1" t="shared" si="263"/>
        <v> </v>
      </c>
      <c r="AI124" s="226">
        <f t="shared" si="263"/>
        <v>44180</v>
      </c>
      <c r="AJ124" s="274"/>
      <c r="AK124" s="272"/>
    </row>
    <row r="125" s="36" customFormat="1" customHeight="1" spans="1:37">
      <c r="A125" s="111">
        <v>221</v>
      </c>
      <c r="B125" s="112"/>
      <c r="C125" s="113">
        <v>1</v>
      </c>
      <c r="D125" s="114">
        <f t="shared" si="262"/>
        <v>450</v>
      </c>
      <c r="E125" s="115" t="str">
        <f t="shared" ref="E125:E129" si="264">E124</f>
        <v>YT-H969-26EMS</v>
      </c>
      <c r="F125" s="116">
        <f t="shared" ref="F125:F129" si="265">F124</f>
        <v>7999</v>
      </c>
      <c r="G125" s="118" t="s">
        <v>185</v>
      </c>
      <c r="H125" s="11" t="s">
        <v>174</v>
      </c>
      <c r="I125" s="116">
        <v>32</v>
      </c>
      <c r="J125" s="146"/>
      <c r="K125" s="147" t="s">
        <v>67</v>
      </c>
      <c r="L125" s="149">
        <v>598</v>
      </c>
      <c r="M125" s="149">
        <v>6</v>
      </c>
      <c r="N125" s="134">
        <f t="shared" si="258"/>
        <v>239200</v>
      </c>
      <c r="O125" s="150">
        <f t="shared" si="259"/>
        <v>0.577791734099858</v>
      </c>
      <c r="P125" s="149">
        <v>12.5</v>
      </c>
      <c r="Q125" s="114"/>
      <c r="R125" s="114"/>
      <c r="S125" s="114"/>
      <c r="T125" s="175">
        <f t="shared" si="260"/>
        <v>362282.301504867</v>
      </c>
      <c r="U125" s="175">
        <f t="shared" si="261"/>
        <v>4621.75608106476</v>
      </c>
      <c r="V125" s="181"/>
      <c r="W125" s="182"/>
      <c r="X125" s="183">
        <f t="shared" si="209"/>
        <v>362282.301504867</v>
      </c>
      <c r="Y125" s="114">
        <f t="shared" si="253"/>
        <v>4621.75608106476</v>
      </c>
      <c r="Z125" s="180">
        <f t="shared" si="225"/>
        <v>30570.652173913</v>
      </c>
      <c r="AA125" s="221">
        <f t="shared" si="254"/>
        <v>0</v>
      </c>
      <c r="AB125" s="180">
        <f t="shared" si="255"/>
        <v>4050</v>
      </c>
      <c r="AC125" s="223">
        <f t="shared" si="244"/>
        <v>107.774000150191</v>
      </c>
      <c r="AD125" s="224">
        <v>1</v>
      </c>
      <c r="AE125" s="225">
        <f t="shared" si="256"/>
        <v>51.6672</v>
      </c>
      <c r="AF125" s="226">
        <f t="shared" ref="AF125:AI125" si="266">AF124</f>
        <v>44068</v>
      </c>
      <c r="AG125" s="273">
        <f t="shared" si="266"/>
        <v>44175.7740001502</v>
      </c>
      <c r="AH125" s="273" t="str">
        <f ca="1" t="shared" si="266"/>
        <v> </v>
      </c>
      <c r="AI125" s="226">
        <f t="shared" si="266"/>
        <v>44180</v>
      </c>
      <c r="AJ125" s="274"/>
      <c r="AK125" s="272"/>
    </row>
    <row r="126" s="36" customFormat="1" customHeight="1" spans="1:37">
      <c r="A126" s="111">
        <v>221</v>
      </c>
      <c r="B126" s="112"/>
      <c r="C126" s="113">
        <v>1</v>
      </c>
      <c r="D126" s="114">
        <f t="shared" si="262"/>
        <v>450</v>
      </c>
      <c r="E126" s="115" t="str">
        <f t="shared" si="264"/>
        <v>YT-H969-26EMS</v>
      </c>
      <c r="F126" s="116">
        <f t="shared" si="265"/>
        <v>7999</v>
      </c>
      <c r="G126" s="118"/>
      <c r="H126" s="11" t="s">
        <v>176</v>
      </c>
      <c r="I126" s="116">
        <v>50</v>
      </c>
      <c r="J126" s="146"/>
      <c r="K126" s="147" t="s">
        <v>45</v>
      </c>
      <c r="L126" s="149">
        <v>598</v>
      </c>
      <c r="M126" s="149">
        <v>6</v>
      </c>
      <c r="N126" s="134">
        <f t="shared" si="258"/>
        <v>62790</v>
      </c>
      <c r="O126" s="150">
        <f t="shared" si="259"/>
        <v>0.151670330201213</v>
      </c>
      <c r="P126" s="149">
        <v>2.1</v>
      </c>
      <c r="Q126" s="114"/>
      <c r="R126" s="114"/>
      <c r="S126" s="114"/>
      <c r="T126" s="175">
        <f t="shared" si="260"/>
        <v>60863.4266528177</v>
      </c>
      <c r="U126" s="175">
        <f t="shared" si="261"/>
        <v>1213.2109712795</v>
      </c>
      <c r="V126" s="181"/>
      <c r="W126" s="182"/>
      <c r="X126" s="183">
        <f t="shared" si="209"/>
        <v>60863.4266528177</v>
      </c>
      <c r="Y126" s="114">
        <f t="shared" si="253"/>
        <v>1213.2109712795</v>
      </c>
      <c r="Z126" s="180">
        <f t="shared" si="225"/>
        <v>19565.2173913043</v>
      </c>
      <c r="AA126" s="221">
        <f t="shared" si="254"/>
        <v>0</v>
      </c>
      <c r="AB126" s="180">
        <f t="shared" si="255"/>
        <v>680.4</v>
      </c>
      <c r="AC126" s="223">
        <f t="shared" si="244"/>
        <v>107.774000150191</v>
      </c>
      <c r="AD126" s="224">
        <v>1</v>
      </c>
      <c r="AE126" s="225">
        <f t="shared" si="256"/>
        <v>13.56264</v>
      </c>
      <c r="AF126" s="226">
        <f t="shared" ref="AF126:AI126" si="267">AF125</f>
        <v>44068</v>
      </c>
      <c r="AG126" s="273">
        <f t="shared" si="267"/>
        <v>44175.7740001502</v>
      </c>
      <c r="AH126" s="273" t="str">
        <f ca="1" t="shared" si="267"/>
        <v> </v>
      </c>
      <c r="AI126" s="226">
        <f t="shared" si="267"/>
        <v>44180</v>
      </c>
      <c r="AJ126" s="274"/>
      <c r="AK126" s="272"/>
    </row>
    <row r="127" s="36" customFormat="1" customHeight="1" spans="1:37">
      <c r="A127" s="111">
        <v>221</v>
      </c>
      <c r="B127" s="112"/>
      <c r="C127" s="113">
        <v>1</v>
      </c>
      <c r="D127" s="114">
        <f t="shared" si="262"/>
        <v>450</v>
      </c>
      <c r="E127" s="115" t="str">
        <f t="shared" si="264"/>
        <v>YT-H969-26EMS</v>
      </c>
      <c r="F127" s="116">
        <f t="shared" si="265"/>
        <v>7999</v>
      </c>
      <c r="G127" s="117">
        <f>[1]Sheet1!$D$203*1000</f>
        <v>3000</v>
      </c>
      <c r="H127" s="11" t="s">
        <v>178</v>
      </c>
      <c r="I127" s="116"/>
      <c r="J127" s="146"/>
      <c r="K127" s="147"/>
      <c r="L127" s="149"/>
      <c r="M127" s="149">
        <v>6</v>
      </c>
      <c r="N127" s="134">
        <f t="shared" si="258"/>
        <v>0</v>
      </c>
      <c r="O127" s="150">
        <f t="shared" si="259"/>
        <v>0</v>
      </c>
      <c r="P127" s="149"/>
      <c r="Q127" s="114"/>
      <c r="R127" s="114"/>
      <c r="S127" s="114"/>
      <c r="T127" s="175" t="e">
        <f t="shared" si="260"/>
        <v>#DIV/0!</v>
      </c>
      <c r="U127" s="175">
        <f t="shared" si="261"/>
        <v>0</v>
      </c>
      <c r="V127" s="181"/>
      <c r="W127" s="182"/>
      <c r="X127" s="183" t="e">
        <f t="shared" si="209"/>
        <v>#DIV/0!</v>
      </c>
      <c r="Y127" s="114" t="e">
        <f t="shared" si="253"/>
        <v>#DIV/0!</v>
      </c>
      <c r="Z127" s="180" t="e">
        <f t="shared" si="225"/>
        <v>#DIV/0!</v>
      </c>
      <c r="AA127" s="221" t="e">
        <f t="shared" si="254"/>
        <v>#DIV/0!</v>
      </c>
      <c r="AB127" s="180">
        <f t="shared" si="255"/>
        <v>0</v>
      </c>
      <c r="AC127" s="223" t="e">
        <f t="shared" si="244"/>
        <v>#DIV/0!</v>
      </c>
      <c r="AD127" s="224">
        <v>1</v>
      </c>
      <c r="AE127" s="225">
        <f t="shared" si="256"/>
        <v>0</v>
      </c>
      <c r="AF127" s="226">
        <f t="shared" ref="AF127:AI127" si="268">AF126</f>
        <v>44068</v>
      </c>
      <c r="AG127" s="273">
        <f t="shared" si="268"/>
        <v>44175.7740001502</v>
      </c>
      <c r="AH127" s="273" t="str">
        <f ca="1" t="shared" si="268"/>
        <v> </v>
      </c>
      <c r="AI127" s="226">
        <f t="shared" si="268"/>
        <v>44180</v>
      </c>
      <c r="AJ127" s="274"/>
      <c r="AK127" s="272"/>
    </row>
    <row r="128" s="36" customFormat="1" customHeight="1" spans="1:37">
      <c r="A128" s="111">
        <v>221</v>
      </c>
      <c r="B128" s="112"/>
      <c r="C128" s="113">
        <v>1</v>
      </c>
      <c r="D128" s="114">
        <f t="shared" si="262"/>
        <v>450</v>
      </c>
      <c r="E128" s="115" t="str">
        <f t="shared" si="264"/>
        <v>YT-H969-26EMS</v>
      </c>
      <c r="F128" s="116">
        <f t="shared" si="265"/>
        <v>7999</v>
      </c>
      <c r="G128" s="117"/>
      <c r="H128" s="11" t="s">
        <v>180</v>
      </c>
      <c r="I128" s="116"/>
      <c r="J128" s="146"/>
      <c r="K128" s="147"/>
      <c r="L128" s="149"/>
      <c r="M128" s="149">
        <v>6</v>
      </c>
      <c r="N128" s="134">
        <f t="shared" si="258"/>
        <v>0</v>
      </c>
      <c r="O128" s="150">
        <f t="shared" si="259"/>
        <v>0</v>
      </c>
      <c r="P128" s="149"/>
      <c r="Q128" s="114"/>
      <c r="R128" s="114"/>
      <c r="S128" s="114"/>
      <c r="T128" s="175" t="e">
        <f t="shared" si="260"/>
        <v>#DIV/0!</v>
      </c>
      <c r="U128" s="175">
        <f t="shared" si="261"/>
        <v>0</v>
      </c>
      <c r="V128" s="290"/>
      <c r="W128" s="182"/>
      <c r="X128" s="183" t="e">
        <f t="shared" si="209"/>
        <v>#DIV/0!</v>
      </c>
      <c r="Y128" s="114" t="e">
        <f t="shared" si="253"/>
        <v>#DIV/0!</v>
      </c>
      <c r="Z128" s="180" t="e">
        <f t="shared" si="225"/>
        <v>#DIV/0!</v>
      </c>
      <c r="AA128" s="221" t="e">
        <f t="shared" si="254"/>
        <v>#DIV/0!</v>
      </c>
      <c r="AB128" s="180">
        <f t="shared" si="255"/>
        <v>0</v>
      </c>
      <c r="AC128" s="223" t="e">
        <f t="shared" si="244"/>
        <v>#DIV/0!</v>
      </c>
      <c r="AD128" s="224">
        <v>1</v>
      </c>
      <c r="AE128" s="225">
        <f t="shared" si="256"/>
        <v>0</v>
      </c>
      <c r="AF128" s="226">
        <f t="shared" ref="AF128:AI128" si="269">AF127</f>
        <v>44068</v>
      </c>
      <c r="AG128" s="273">
        <f t="shared" si="269"/>
        <v>44175.7740001502</v>
      </c>
      <c r="AH128" s="273" t="str">
        <f ca="1" t="shared" si="269"/>
        <v> </v>
      </c>
      <c r="AI128" s="226">
        <f t="shared" si="269"/>
        <v>44180</v>
      </c>
      <c r="AJ128" s="274"/>
      <c r="AK128" s="272"/>
    </row>
    <row r="129" s="36" customFormat="1" customHeight="1" spans="1:37">
      <c r="A129" s="111">
        <v>221</v>
      </c>
      <c r="B129" s="112"/>
      <c r="C129" s="113">
        <v>1</v>
      </c>
      <c r="D129" s="114">
        <f t="shared" si="262"/>
        <v>450</v>
      </c>
      <c r="E129" s="115" t="str">
        <f t="shared" si="264"/>
        <v>YT-H969-26EMS</v>
      </c>
      <c r="F129" s="116">
        <f t="shared" si="265"/>
        <v>7999</v>
      </c>
      <c r="G129" s="117">
        <f>[2]Sheet1!$I$203</f>
        <v>2120.25</v>
      </c>
      <c r="H129" s="11" t="s">
        <v>182</v>
      </c>
      <c r="I129" s="116"/>
      <c r="J129" s="146"/>
      <c r="K129" s="147"/>
      <c r="L129" s="149"/>
      <c r="M129" s="149">
        <v>6</v>
      </c>
      <c r="N129" s="134">
        <f t="shared" si="258"/>
        <v>0</v>
      </c>
      <c r="O129" s="150">
        <f t="shared" si="259"/>
        <v>0</v>
      </c>
      <c r="P129" s="149"/>
      <c r="Q129" s="114"/>
      <c r="R129" s="114"/>
      <c r="S129" s="114"/>
      <c r="T129" s="175" t="e">
        <f t="shared" si="260"/>
        <v>#DIV/0!</v>
      </c>
      <c r="U129" s="175">
        <f t="shared" si="261"/>
        <v>0</v>
      </c>
      <c r="V129" s="181" t="s">
        <v>197</v>
      </c>
      <c r="W129" s="182"/>
      <c r="X129" s="183" t="e">
        <f t="shared" si="209"/>
        <v>#DIV/0!</v>
      </c>
      <c r="Y129" s="114" t="e">
        <f t="shared" si="253"/>
        <v>#DIV/0!</v>
      </c>
      <c r="Z129" s="180" t="e">
        <f t="shared" si="225"/>
        <v>#DIV/0!</v>
      </c>
      <c r="AA129" s="221" t="e">
        <f t="shared" si="254"/>
        <v>#DIV/0!</v>
      </c>
      <c r="AB129" s="180">
        <f t="shared" si="255"/>
        <v>0</v>
      </c>
      <c r="AC129" s="223" t="e">
        <f t="shared" si="244"/>
        <v>#DIV/0!</v>
      </c>
      <c r="AD129" s="224">
        <v>1</v>
      </c>
      <c r="AE129" s="225">
        <f t="shared" si="256"/>
        <v>0</v>
      </c>
      <c r="AF129" s="226">
        <f t="shared" ref="AF129:AI129" si="270">AF128</f>
        <v>44068</v>
      </c>
      <c r="AG129" s="273">
        <f t="shared" si="270"/>
        <v>44175.7740001502</v>
      </c>
      <c r="AH129" s="273" t="str">
        <f ca="1" t="shared" si="270"/>
        <v> </v>
      </c>
      <c r="AI129" s="226">
        <f t="shared" si="270"/>
        <v>44180</v>
      </c>
      <c r="AJ129" s="275">
        <f>SUM(AE123:AE129)</f>
        <v>89.42184</v>
      </c>
      <c r="AK129" s="272"/>
    </row>
    <row r="130" s="35" customFormat="1" customHeight="1" spans="1:37">
      <c r="A130" s="80">
        <v>222</v>
      </c>
      <c r="B130" s="103">
        <v>222</v>
      </c>
      <c r="C130" s="293">
        <v>1</v>
      </c>
      <c r="D130" s="105">
        <v>450</v>
      </c>
      <c r="E130" s="106" t="s">
        <v>198</v>
      </c>
      <c r="F130" s="107">
        <v>30</v>
      </c>
      <c r="G130" s="108">
        <f>[1]Sheet1!$E$204*1000</f>
        <v>7470</v>
      </c>
      <c r="H130" s="5" t="s">
        <v>150</v>
      </c>
      <c r="I130" s="107">
        <v>120</v>
      </c>
      <c r="J130" s="146"/>
      <c r="K130" s="143" t="s">
        <v>199</v>
      </c>
      <c r="L130" s="144">
        <v>294</v>
      </c>
      <c r="M130" s="144">
        <v>6</v>
      </c>
      <c r="N130" s="134">
        <f t="shared" si="258"/>
        <v>148176</v>
      </c>
      <c r="O130" s="145">
        <f t="shared" ref="O130:O136" si="271">N130/SUM($N$130:$N$136)</f>
        <v>0.173493975903614</v>
      </c>
      <c r="P130" s="144">
        <v>4.2</v>
      </c>
      <c r="Q130" s="105"/>
      <c r="R130" s="105"/>
      <c r="S130" s="105"/>
      <c r="T130" s="175">
        <f t="shared" si="260"/>
        <v>221.293336611753</v>
      </c>
      <c r="U130" s="175">
        <f t="shared" si="261"/>
        <v>5.20481927710843</v>
      </c>
      <c r="V130" s="176"/>
      <c r="W130" s="177"/>
      <c r="X130" s="175">
        <f t="shared" si="209"/>
        <v>221.293336611753</v>
      </c>
      <c r="Y130" s="105">
        <f t="shared" si="253"/>
        <v>5.20481927710843</v>
      </c>
      <c r="Z130" s="175">
        <f t="shared" si="225"/>
        <v>16581.6326530612</v>
      </c>
      <c r="AA130" s="215">
        <f t="shared" si="254"/>
        <v>0</v>
      </c>
      <c r="AB130" s="175">
        <f t="shared" si="255"/>
        <v>1360.8</v>
      </c>
      <c r="AC130" s="217">
        <f t="shared" ref="AC130:AC136" si="272">T130/AB130/0.75/AD130</f>
        <v>0.216826706458704</v>
      </c>
      <c r="AD130" s="218">
        <v>1</v>
      </c>
      <c r="AE130" s="227">
        <f>IF(LEN(C131)&gt;0,AB130*I130/9000/1000*L130*M130,"")</f>
        <v>32.006016</v>
      </c>
      <c r="AF130" s="220">
        <v>44163</v>
      </c>
      <c r="AG130" s="263">
        <f>AC130+AF130</f>
        <v>44163.2168267065</v>
      </c>
      <c r="AH130" s="264" t="str">
        <f ca="1">IF(NOW()-AF130-AC130&gt;=-2,"跟踪"," ")</f>
        <v>跟踪</v>
      </c>
      <c r="AI130" s="265">
        <v>44168</v>
      </c>
      <c r="AJ130" s="249" t="str">
        <f>IF((AC130+2+AF130)-AI130&lt;=0,"跟踪","")</f>
        <v>跟踪</v>
      </c>
      <c r="AK130" s="250">
        <f>SUM(AE130:AE136)</f>
        <v>184.47912</v>
      </c>
    </row>
    <row r="131" s="35" customFormat="1" customHeight="1" spans="1:37">
      <c r="A131" s="80">
        <v>222</v>
      </c>
      <c r="B131" s="103"/>
      <c r="C131" s="104">
        <v>1</v>
      </c>
      <c r="D131" s="105">
        <f t="shared" si="262"/>
        <v>450</v>
      </c>
      <c r="E131" s="106" t="str">
        <f t="shared" ref="E131:E136" si="273">E130</f>
        <v>YD-9946-26E-F</v>
      </c>
      <c r="F131" s="107">
        <f>F130</f>
        <v>30</v>
      </c>
      <c r="G131" s="109"/>
      <c r="H131" s="5" t="s">
        <v>172</v>
      </c>
      <c r="I131" s="107">
        <v>120</v>
      </c>
      <c r="J131" s="146"/>
      <c r="K131" s="143" t="s">
        <v>199</v>
      </c>
      <c r="L131" s="144">
        <v>294</v>
      </c>
      <c r="M131" s="144">
        <f>M130</f>
        <v>6</v>
      </c>
      <c r="N131" s="134">
        <f t="shared" si="258"/>
        <v>148176</v>
      </c>
      <c r="O131" s="145">
        <f t="shared" si="271"/>
        <v>0.173493975903614</v>
      </c>
      <c r="P131" s="144">
        <v>4.2</v>
      </c>
      <c r="Q131" s="105"/>
      <c r="R131" s="105"/>
      <c r="S131" s="105"/>
      <c r="T131" s="175">
        <f t="shared" si="260"/>
        <v>221.293336611753</v>
      </c>
      <c r="U131" s="175">
        <f t="shared" si="261"/>
        <v>5.20481927710843</v>
      </c>
      <c r="V131" s="176"/>
      <c r="W131" s="177"/>
      <c r="X131" s="175">
        <f t="shared" si="209"/>
        <v>221.293336611753</v>
      </c>
      <c r="Y131" s="105">
        <f t="shared" si="253"/>
        <v>5.20481927710843</v>
      </c>
      <c r="Z131" s="175">
        <f t="shared" si="225"/>
        <v>16581.6326530612</v>
      </c>
      <c r="AA131" s="215">
        <f t="shared" si="254"/>
        <v>0</v>
      </c>
      <c r="AB131" s="175">
        <f t="shared" si="255"/>
        <v>1360.8</v>
      </c>
      <c r="AC131" s="217">
        <f t="shared" si="272"/>
        <v>0.216826706458704</v>
      </c>
      <c r="AD131" s="218">
        <v>1</v>
      </c>
      <c r="AE131" s="227">
        <f>IF(LEN(C132)&gt;0,AB131*I131/9000/1000*L131*M131,"")</f>
        <v>32.006016</v>
      </c>
      <c r="AF131" s="220">
        <f>AF130</f>
        <v>44163</v>
      </c>
      <c r="AG131" s="266">
        <f t="shared" ref="AG131:AI131" si="274">AG130</f>
        <v>44163.2168267065</v>
      </c>
      <c r="AH131" s="266" t="str">
        <f ca="1" t="shared" si="274"/>
        <v>跟踪</v>
      </c>
      <c r="AI131" s="220">
        <f t="shared" si="274"/>
        <v>44168</v>
      </c>
      <c r="AJ131" s="254"/>
      <c r="AK131" s="250"/>
    </row>
    <row r="132" s="35" customFormat="1" customHeight="1" spans="1:37">
      <c r="A132" s="80">
        <v>222</v>
      </c>
      <c r="B132" s="103"/>
      <c r="C132" s="104">
        <v>1</v>
      </c>
      <c r="D132" s="105">
        <f t="shared" si="262"/>
        <v>450</v>
      </c>
      <c r="E132" s="106" t="str">
        <f t="shared" si="273"/>
        <v>YD-9946-26E-F</v>
      </c>
      <c r="F132" s="107">
        <f t="shared" ref="F132:F136" si="275">F131</f>
        <v>30</v>
      </c>
      <c r="G132" s="110" t="s">
        <v>185</v>
      </c>
      <c r="H132" s="5" t="s">
        <v>174</v>
      </c>
      <c r="I132" s="107">
        <v>32</v>
      </c>
      <c r="J132" s="146"/>
      <c r="K132" s="143" t="s">
        <v>67</v>
      </c>
      <c r="L132" s="144">
        <v>588</v>
      </c>
      <c r="M132" s="144">
        <v>6</v>
      </c>
      <c r="N132" s="134">
        <f t="shared" si="258"/>
        <v>244608</v>
      </c>
      <c r="O132" s="145">
        <f t="shared" si="271"/>
        <v>0.286402753872633</v>
      </c>
      <c r="P132" s="144">
        <v>13</v>
      </c>
      <c r="Q132" s="105"/>
      <c r="R132" s="105"/>
      <c r="S132" s="105"/>
      <c r="T132" s="175">
        <f t="shared" si="260"/>
        <v>684.955565703045</v>
      </c>
      <c r="U132" s="175">
        <f t="shared" si="261"/>
        <v>8.592082616179</v>
      </c>
      <c r="V132" s="176"/>
      <c r="W132" s="177"/>
      <c r="X132" s="175">
        <f t="shared" si="209"/>
        <v>684.955565703045</v>
      </c>
      <c r="Y132" s="105">
        <f t="shared" si="253"/>
        <v>8.592082616179</v>
      </c>
      <c r="Z132" s="175">
        <f t="shared" si="225"/>
        <v>31090.5612244898</v>
      </c>
      <c r="AA132" s="215">
        <f t="shared" si="254"/>
        <v>0</v>
      </c>
      <c r="AB132" s="175">
        <f t="shared" si="255"/>
        <v>4212</v>
      </c>
      <c r="AC132" s="217">
        <f t="shared" si="272"/>
        <v>0.216826706458704</v>
      </c>
      <c r="AD132" s="218">
        <v>1</v>
      </c>
      <c r="AE132" s="227">
        <f>IF(LEN(C132)&gt;0,AB132*I132/9000/1000*L132*M132,"")</f>
        <v>52.835328</v>
      </c>
      <c r="AF132" s="220">
        <f t="shared" ref="AF132:AF136" si="276">AF131</f>
        <v>44163</v>
      </c>
      <c r="AG132" s="266">
        <f t="shared" ref="AG132:AI132" si="277">AG131</f>
        <v>44163.2168267065</v>
      </c>
      <c r="AH132" s="266" t="str">
        <f ca="1" t="shared" si="277"/>
        <v>跟踪</v>
      </c>
      <c r="AI132" s="220">
        <f t="shared" si="277"/>
        <v>44168</v>
      </c>
      <c r="AJ132" s="254"/>
      <c r="AK132" s="250"/>
    </row>
    <row r="133" s="35" customFormat="1" customHeight="1" spans="1:37">
      <c r="A133" s="80">
        <v>222</v>
      </c>
      <c r="B133" s="103"/>
      <c r="C133" s="104">
        <v>1</v>
      </c>
      <c r="D133" s="105">
        <f t="shared" si="262"/>
        <v>450</v>
      </c>
      <c r="E133" s="106" t="str">
        <f t="shared" si="273"/>
        <v>YD-9946-26E-F</v>
      </c>
      <c r="F133" s="107">
        <f t="shared" si="275"/>
        <v>30</v>
      </c>
      <c r="G133" s="110"/>
      <c r="H133" s="5" t="s">
        <v>176</v>
      </c>
      <c r="I133" s="107">
        <v>75</v>
      </c>
      <c r="J133" s="146"/>
      <c r="K133" s="143" t="s">
        <v>42</v>
      </c>
      <c r="L133" s="144">
        <v>588</v>
      </c>
      <c r="M133" s="144">
        <v>6</v>
      </c>
      <c r="N133" s="134">
        <f t="shared" si="258"/>
        <v>145530</v>
      </c>
      <c r="O133" s="145">
        <f t="shared" si="271"/>
        <v>0.17039586919105</v>
      </c>
      <c r="P133" s="144">
        <v>3.3</v>
      </c>
      <c r="Q133" s="105"/>
      <c r="R133" s="105"/>
      <c r="S133" s="105"/>
      <c r="T133" s="175">
        <f t="shared" si="260"/>
        <v>173.873335909235</v>
      </c>
      <c r="U133" s="175">
        <f t="shared" si="261"/>
        <v>5.1118760757315</v>
      </c>
      <c r="V133" s="288"/>
      <c r="W133" s="177">
        <v>300</v>
      </c>
      <c r="X133" s="175">
        <f t="shared" si="209"/>
        <v>-126.126664090765</v>
      </c>
      <c r="Y133" s="105">
        <f t="shared" si="253"/>
        <v>-3.70812392426849</v>
      </c>
      <c r="Z133" s="175">
        <f t="shared" si="225"/>
        <v>13265.306122449</v>
      </c>
      <c r="AA133" s="215">
        <f t="shared" si="254"/>
        <v>0</v>
      </c>
      <c r="AB133" s="175">
        <f t="shared" si="255"/>
        <v>1069.2</v>
      </c>
      <c r="AC133" s="217">
        <f t="shared" si="272"/>
        <v>0.216826706458704</v>
      </c>
      <c r="AD133" s="218">
        <v>1</v>
      </c>
      <c r="AE133" s="227">
        <f>IF(LEN(C133)&gt;0,AB133*I133/9000/1000*L133*M133,"")</f>
        <v>31.43448</v>
      </c>
      <c r="AF133" s="220">
        <f t="shared" si="276"/>
        <v>44163</v>
      </c>
      <c r="AG133" s="266">
        <f t="shared" ref="AG133:AH133" si="278">AG132</f>
        <v>44163.2168267065</v>
      </c>
      <c r="AH133" s="266" t="str">
        <f ca="1" t="shared" si="278"/>
        <v>跟踪</v>
      </c>
      <c r="AI133" s="265">
        <f>AI130</f>
        <v>44168</v>
      </c>
      <c r="AJ133" s="254"/>
      <c r="AK133" s="250"/>
    </row>
    <row r="134" s="35" customFormat="1" customHeight="1" spans="1:37">
      <c r="A134" s="80">
        <v>222</v>
      </c>
      <c r="B134" s="103"/>
      <c r="C134" s="104">
        <v>1</v>
      </c>
      <c r="D134" s="105">
        <f t="shared" si="262"/>
        <v>450</v>
      </c>
      <c r="E134" s="106" t="str">
        <f t="shared" si="273"/>
        <v>YD-9946-26E-F</v>
      </c>
      <c r="F134" s="107">
        <f t="shared" si="275"/>
        <v>30</v>
      </c>
      <c r="G134" s="109">
        <f>[1]Sheet1!$D$204*1000</f>
        <v>174000</v>
      </c>
      <c r="H134" s="5" t="s">
        <v>178</v>
      </c>
      <c r="I134" s="107">
        <v>75</v>
      </c>
      <c r="J134" s="146"/>
      <c r="K134" s="143" t="s">
        <v>42</v>
      </c>
      <c r="L134" s="144">
        <v>588</v>
      </c>
      <c r="M134" s="144">
        <v>6</v>
      </c>
      <c r="N134" s="134">
        <f t="shared" si="258"/>
        <v>167580</v>
      </c>
      <c r="O134" s="145">
        <f t="shared" si="271"/>
        <v>0.196213425129088</v>
      </c>
      <c r="P134" s="144">
        <v>3.8</v>
      </c>
      <c r="Q134" s="105"/>
      <c r="R134" s="105"/>
      <c r="S134" s="105"/>
      <c r="T134" s="175">
        <f t="shared" si="260"/>
        <v>200.217780743967</v>
      </c>
      <c r="U134" s="175">
        <f t="shared" si="261"/>
        <v>5.88640275387263</v>
      </c>
      <c r="V134" s="176"/>
      <c r="W134" s="177"/>
      <c r="X134" s="175">
        <f t="shared" si="209"/>
        <v>200.217780743967</v>
      </c>
      <c r="Y134" s="105">
        <f t="shared" si="253"/>
        <v>5.88640275387263</v>
      </c>
      <c r="Z134" s="175">
        <f t="shared" si="225"/>
        <v>13265.306122449</v>
      </c>
      <c r="AA134" s="215">
        <f t="shared" si="254"/>
        <v>0</v>
      </c>
      <c r="AB134" s="175">
        <f t="shared" si="255"/>
        <v>1231.2</v>
      </c>
      <c r="AC134" s="217">
        <f t="shared" si="272"/>
        <v>0.216826706458704</v>
      </c>
      <c r="AD134" s="218">
        <v>1</v>
      </c>
      <c r="AE134" s="227">
        <f>IF(LEN(C134)&gt;0,AB134*I134/9000/1000*L134*M134,"")</f>
        <v>36.19728</v>
      </c>
      <c r="AF134" s="220">
        <f t="shared" si="276"/>
        <v>44163</v>
      </c>
      <c r="AG134" s="266">
        <f t="shared" ref="AG134:AH134" si="279">AG133</f>
        <v>44163.2168267065</v>
      </c>
      <c r="AH134" s="266" t="str">
        <f ca="1" t="shared" si="279"/>
        <v>跟踪</v>
      </c>
      <c r="AI134" s="220">
        <f>AI130</f>
        <v>44168</v>
      </c>
      <c r="AJ134" s="254"/>
      <c r="AK134" s="250"/>
    </row>
    <row r="135" s="35" customFormat="1" customHeight="1" spans="1:37">
      <c r="A135" s="80">
        <v>222</v>
      </c>
      <c r="B135" s="103"/>
      <c r="C135" s="104">
        <v>1</v>
      </c>
      <c r="D135" s="105">
        <f t="shared" si="262"/>
        <v>450</v>
      </c>
      <c r="E135" s="106" t="str">
        <f t="shared" si="273"/>
        <v>YD-9946-26E-F</v>
      </c>
      <c r="F135" s="107">
        <f t="shared" si="275"/>
        <v>30</v>
      </c>
      <c r="G135" s="109" t="s">
        <v>200</v>
      </c>
      <c r="H135" s="5" t="s">
        <v>180</v>
      </c>
      <c r="I135" s="107"/>
      <c r="J135" s="146"/>
      <c r="K135" s="143"/>
      <c r="L135" s="144"/>
      <c r="M135" s="144">
        <v>6</v>
      </c>
      <c r="N135" s="134">
        <f t="shared" si="258"/>
        <v>0</v>
      </c>
      <c r="O135" s="145">
        <f t="shared" si="271"/>
        <v>0</v>
      </c>
      <c r="P135" s="144"/>
      <c r="Q135" s="105"/>
      <c r="R135" s="105"/>
      <c r="S135" s="105"/>
      <c r="T135" s="175" t="e">
        <f t="shared" si="260"/>
        <v>#DIV/0!</v>
      </c>
      <c r="U135" s="175">
        <f t="shared" si="261"/>
        <v>0</v>
      </c>
      <c r="V135" s="176"/>
      <c r="W135" s="177"/>
      <c r="X135" s="175" t="e">
        <f t="shared" si="209"/>
        <v>#DIV/0!</v>
      </c>
      <c r="Y135" s="105" t="e">
        <f t="shared" si="253"/>
        <v>#DIV/0!</v>
      </c>
      <c r="Z135" s="175" t="e">
        <f t="shared" si="225"/>
        <v>#DIV/0!</v>
      </c>
      <c r="AA135" s="215" t="e">
        <f t="shared" si="254"/>
        <v>#DIV/0!</v>
      </c>
      <c r="AB135" s="175">
        <f t="shared" si="255"/>
        <v>0</v>
      </c>
      <c r="AC135" s="217" t="e">
        <f t="shared" si="272"/>
        <v>#DIV/0!</v>
      </c>
      <c r="AD135" s="218">
        <v>1</v>
      </c>
      <c r="AE135" s="227">
        <f>IF(LEN(C135)&gt;0,AB135*I135/9000/1000*L135*M135,"")</f>
        <v>0</v>
      </c>
      <c r="AF135" s="220">
        <f t="shared" si="276"/>
        <v>44163</v>
      </c>
      <c r="AG135" s="266">
        <f t="shared" ref="AG135:AH135" si="280">AG134</f>
        <v>44163.2168267065</v>
      </c>
      <c r="AH135" s="266" t="str">
        <f ca="1" t="shared" si="280"/>
        <v>跟踪</v>
      </c>
      <c r="AI135" s="220">
        <f>AI130</f>
        <v>44168</v>
      </c>
      <c r="AJ135" s="254"/>
      <c r="AK135" s="250"/>
    </row>
    <row r="136" s="35" customFormat="1" customHeight="1" spans="1:37">
      <c r="A136" s="80">
        <v>222</v>
      </c>
      <c r="B136" s="103"/>
      <c r="C136" s="104">
        <v>1</v>
      </c>
      <c r="D136" s="105">
        <f t="shared" si="262"/>
        <v>450</v>
      </c>
      <c r="E136" s="106" t="str">
        <f t="shared" si="273"/>
        <v>YD-9946-26E-F</v>
      </c>
      <c r="F136" s="107">
        <f t="shared" si="275"/>
        <v>30</v>
      </c>
      <c r="G136" s="109">
        <f>[2]Sheet1!$I$204</f>
        <v>5251.3</v>
      </c>
      <c r="H136" s="5" t="s">
        <v>182</v>
      </c>
      <c r="I136" s="107"/>
      <c r="J136" s="146"/>
      <c r="K136" s="143"/>
      <c r="L136" s="144"/>
      <c r="M136" s="144">
        <v>6</v>
      </c>
      <c r="N136" s="134">
        <f t="shared" si="258"/>
        <v>0</v>
      </c>
      <c r="O136" s="145">
        <f t="shared" si="271"/>
        <v>0</v>
      </c>
      <c r="P136" s="144"/>
      <c r="Q136" s="105"/>
      <c r="R136" s="105"/>
      <c r="S136" s="105"/>
      <c r="T136" s="175" t="e">
        <f t="shared" si="260"/>
        <v>#DIV/0!</v>
      </c>
      <c r="U136" s="175">
        <f t="shared" si="261"/>
        <v>0</v>
      </c>
      <c r="V136" s="176"/>
      <c r="W136" s="177"/>
      <c r="X136" s="175" t="e">
        <f t="shared" si="209"/>
        <v>#DIV/0!</v>
      </c>
      <c r="Y136" s="105" t="e">
        <f t="shared" si="253"/>
        <v>#DIV/0!</v>
      </c>
      <c r="Z136" s="175" t="e">
        <f t="shared" si="225"/>
        <v>#DIV/0!</v>
      </c>
      <c r="AA136" s="215" t="e">
        <f t="shared" si="254"/>
        <v>#DIV/0!</v>
      </c>
      <c r="AB136" s="175">
        <f t="shared" si="255"/>
        <v>0</v>
      </c>
      <c r="AC136" s="217" t="e">
        <f t="shared" si="272"/>
        <v>#DIV/0!</v>
      </c>
      <c r="AD136" s="218">
        <v>1</v>
      </c>
      <c r="AE136" s="227">
        <f>IF(LEN(C136)&gt;0,AB136*I136/9000/1000*L136*M136,"")</f>
        <v>0</v>
      </c>
      <c r="AF136" s="220">
        <f t="shared" si="276"/>
        <v>44163</v>
      </c>
      <c r="AG136" s="266">
        <f t="shared" ref="AG136:AH136" si="281">AG135</f>
        <v>44163.2168267065</v>
      </c>
      <c r="AH136" s="266" t="str">
        <f ca="1" t="shared" si="281"/>
        <v>跟踪</v>
      </c>
      <c r="AI136" s="265">
        <f>AI130</f>
        <v>44168</v>
      </c>
      <c r="AJ136" s="267">
        <f>SUM(AE130:AE136)</f>
        <v>184.47912</v>
      </c>
      <c r="AK136" s="250"/>
    </row>
    <row r="137" s="34" customFormat="1" customHeight="1" spans="1:37">
      <c r="A137" s="94">
        <v>224</v>
      </c>
      <c r="B137" s="95">
        <v>224</v>
      </c>
      <c r="C137" s="96">
        <v>1</v>
      </c>
      <c r="D137" s="97">
        <v>650</v>
      </c>
      <c r="E137" s="98" t="s">
        <v>58</v>
      </c>
      <c r="F137" s="99">
        <v>10000</v>
      </c>
      <c r="G137" s="100">
        <f>[1]Sheet1!$E$206*1000</f>
        <v>5000</v>
      </c>
      <c r="H137" s="101" t="s">
        <v>150</v>
      </c>
      <c r="I137" s="99">
        <v>100</v>
      </c>
      <c r="J137" s="137"/>
      <c r="K137" s="138" t="s">
        <v>50</v>
      </c>
      <c r="L137" s="139">
        <v>238</v>
      </c>
      <c r="M137" s="139">
        <v>6</v>
      </c>
      <c r="N137" s="140">
        <f t="shared" ref="N137:N172" si="282">P137*L137*I137</f>
        <v>102340</v>
      </c>
      <c r="O137" s="141">
        <f>N137/SUM(N137:N143)</f>
        <v>0.141113153058546</v>
      </c>
      <c r="P137" s="139">
        <v>4.3</v>
      </c>
      <c r="Q137" s="97"/>
      <c r="R137" s="97"/>
      <c r="S137" s="97"/>
      <c r="T137" s="172">
        <f t="shared" ref="T137:T172" si="283">F137*O137*1000/M137/L137*9000/I137</f>
        <v>88936.8611713522</v>
      </c>
      <c r="U137" s="172">
        <f t="shared" ref="U137:U172" si="284">F137*O137</f>
        <v>1411.13153058546</v>
      </c>
      <c r="V137" s="173"/>
      <c r="W137" s="174"/>
      <c r="X137" s="172">
        <f t="shared" ref="X137:X171" si="285">T137-W137</f>
        <v>88936.8611713522</v>
      </c>
      <c r="Y137" s="97">
        <f t="shared" ref="Y137:Y171" si="286">X137*I137/9000*M137*L137/1000</f>
        <v>1411.13153058545</v>
      </c>
      <c r="Z137" s="172">
        <f t="shared" ref="Z137:Z144" si="287">65*1000/L137*9000/I137</f>
        <v>24579.8319327731</v>
      </c>
      <c r="AA137" s="209">
        <f t="shared" ref="AA137:AA171" si="288">R137*S137*Q137*O137/L137/M137*9000/I137</f>
        <v>0</v>
      </c>
      <c r="AB137" s="172">
        <f t="shared" ref="AB137:AB171" si="289">D137/2*P137*60*24/1000</f>
        <v>2012.4</v>
      </c>
      <c r="AC137" s="211">
        <f t="shared" ref="AC137:AC143" si="290">T137/AB137/0.83/AD137</f>
        <v>53.2462953611418</v>
      </c>
      <c r="AD137" s="212">
        <v>1</v>
      </c>
      <c r="AE137" s="213">
        <f t="shared" ref="AE137:AE171" si="291">IF(LEN(C137)&gt;0,AB137*I137/9000/1000*L137*M137,"")</f>
        <v>31.93008</v>
      </c>
      <c r="AF137" s="214">
        <v>44123</v>
      </c>
      <c r="AG137" s="255">
        <f t="shared" ref="AG137:AG144" si="292">AC137+AF137</f>
        <v>44176.2462953611</v>
      </c>
      <c r="AH137" s="256" t="str">
        <f ca="1">IF(NOW()-AF137-AC137&gt;=-2,"跟踪"," ")</f>
        <v> </v>
      </c>
      <c r="AI137" s="257">
        <v>44109</v>
      </c>
      <c r="AJ137" s="258" t="str">
        <f>IF((AC137+2+AF137)-AI137&lt;=0,"跟踪","")</f>
        <v/>
      </c>
      <c r="AK137" s="259">
        <f>SUM(AE137:AE143)</f>
        <v>226.2728832</v>
      </c>
    </row>
    <row r="138" s="34" customFormat="1" customHeight="1" spans="1:37">
      <c r="A138" s="94">
        <v>224</v>
      </c>
      <c r="B138" s="95"/>
      <c r="C138" s="96">
        <v>1</v>
      </c>
      <c r="D138" s="97">
        <f t="shared" ref="D138:D143" si="293">D137</f>
        <v>650</v>
      </c>
      <c r="E138" s="98" t="str">
        <f>E137</f>
        <v>YH-U004</v>
      </c>
      <c r="F138" s="99">
        <f t="shared" ref="F138:F143" si="294">F137</f>
        <v>10000</v>
      </c>
      <c r="G138" s="100"/>
      <c r="H138" s="101" t="s">
        <v>172</v>
      </c>
      <c r="I138" s="99">
        <v>100</v>
      </c>
      <c r="J138" s="137"/>
      <c r="K138" s="138" t="s">
        <v>50</v>
      </c>
      <c r="L138" s="139">
        <v>238</v>
      </c>
      <c r="M138" s="139">
        <f t="shared" ref="M138:M143" si="295">M137</f>
        <v>6</v>
      </c>
      <c r="N138" s="140">
        <f t="shared" si="282"/>
        <v>102340</v>
      </c>
      <c r="O138" s="141">
        <f>N138/SUM(N137:N143)</f>
        <v>0.141113153058546</v>
      </c>
      <c r="P138" s="139">
        <v>4.3</v>
      </c>
      <c r="Q138" s="97"/>
      <c r="R138" s="97"/>
      <c r="S138" s="97"/>
      <c r="T138" s="172">
        <f t="shared" si="283"/>
        <v>88936.8611713522</v>
      </c>
      <c r="U138" s="172">
        <f t="shared" si="284"/>
        <v>1411.13153058546</v>
      </c>
      <c r="V138" s="286"/>
      <c r="W138" s="174"/>
      <c r="X138" s="172">
        <f t="shared" si="285"/>
        <v>88936.8611713522</v>
      </c>
      <c r="Y138" s="97">
        <f t="shared" si="286"/>
        <v>1411.13153058545</v>
      </c>
      <c r="Z138" s="172">
        <f t="shared" si="287"/>
        <v>24579.8319327731</v>
      </c>
      <c r="AA138" s="209">
        <f t="shared" si="288"/>
        <v>0</v>
      </c>
      <c r="AB138" s="172">
        <f t="shared" si="289"/>
        <v>2012.4</v>
      </c>
      <c r="AC138" s="211">
        <f t="shared" si="290"/>
        <v>53.2462953611418</v>
      </c>
      <c r="AD138" s="212">
        <v>1</v>
      </c>
      <c r="AE138" s="213">
        <f t="shared" si="291"/>
        <v>31.93008</v>
      </c>
      <c r="AF138" s="214">
        <f t="shared" ref="AF138:AI138" si="296">AF137</f>
        <v>44123</v>
      </c>
      <c r="AG138" s="255">
        <f t="shared" si="292"/>
        <v>44176.2462953611</v>
      </c>
      <c r="AH138" s="260" t="str">
        <f ca="1" t="shared" si="296"/>
        <v> </v>
      </c>
      <c r="AI138" s="214">
        <f t="shared" si="296"/>
        <v>44109</v>
      </c>
      <c r="AJ138" s="261"/>
      <c r="AK138" s="259"/>
    </row>
    <row r="139" s="34" customFormat="1" customHeight="1" spans="1:37">
      <c r="A139" s="94">
        <v>224</v>
      </c>
      <c r="B139" s="95"/>
      <c r="C139" s="96">
        <v>1</v>
      </c>
      <c r="D139" s="97">
        <f t="shared" si="293"/>
        <v>650</v>
      </c>
      <c r="E139" s="98" t="str">
        <f t="shared" ref="E139:E143" si="297">E138</f>
        <v>YH-U004</v>
      </c>
      <c r="F139" s="99">
        <f t="shared" si="294"/>
        <v>10000</v>
      </c>
      <c r="G139" s="102" t="s">
        <v>185</v>
      </c>
      <c r="H139" s="101" t="s">
        <v>174</v>
      </c>
      <c r="I139" s="99">
        <v>32</v>
      </c>
      <c r="J139" s="137"/>
      <c r="K139" s="305" t="s">
        <v>71</v>
      </c>
      <c r="L139" s="139">
        <v>476</v>
      </c>
      <c r="M139" s="139">
        <f t="shared" si="295"/>
        <v>6</v>
      </c>
      <c r="N139" s="140">
        <f t="shared" si="282"/>
        <v>263513.6</v>
      </c>
      <c r="O139" s="141">
        <f>N139/SUM(N137:N143)</f>
        <v>0.363349960619585</v>
      </c>
      <c r="P139" s="139">
        <v>17.3</v>
      </c>
      <c r="Q139" s="97"/>
      <c r="R139" s="97"/>
      <c r="S139" s="97"/>
      <c r="T139" s="172">
        <f t="shared" si="283"/>
        <v>357815.743782417</v>
      </c>
      <c r="U139" s="172">
        <f t="shared" si="284"/>
        <v>3633.49960619585</v>
      </c>
      <c r="V139" s="173"/>
      <c r="W139" s="174"/>
      <c r="X139" s="172">
        <f t="shared" si="285"/>
        <v>357815.743782417</v>
      </c>
      <c r="Y139" s="97">
        <f t="shared" si="286"/>
        <v>3633.49960619585</v>
      </c>
      <c r="Z139" s="172">
        <f t="shared" si="287"/>
        <v>38405.987394958</v>
      </c>
      <c r="AA139" s="209">
        <f t="shared" si="288"/>
        <v>0</v>
      </c>
      <c r="AB139" s="172">
        <f t="shared" si="289"/>
        <v>8096.4</v>
      </c>
      <c r="AC139" s="211">
        <f t="shared" si="290"/>
        <v>53.2462953611418</v>
      </c>
      <c r="AD139" s="212">
        <v>1</v>
      </c>
      <c r="AE139" s="213">
        <f t="shared" si="291"/>
        <v>82.2162432</v>
      </c>
      <c r="AF139" s="214">
        <f t="shared" ref="AF139:AI139" si="298">AF138</f>
        <v>44123</v>
      </c>
      <c r="AG139" s="255">
        <f t="shared" si="292"/>
        <v>44176.2462953611</v>
      </c>
      <c r="AH139" s="260" t="str">
        <f ca="1" t="shared" si="298"/>
        <v> </v>
      </c>
      <c r="AI139" s="214">
        <f t="shared" si="298"/>
        <v>44109</v>
      </c>
      <c r="AJ139" s="261"/>
      <c r="AK139" s="259"/>
    </row>
    <row r="140" s="34" customFormat="1" customHeight="1" spans="1:37">
      <c r="A140" s="94">
        <v>224</v>
      </c>
      <c r="B140" s="95"/>
      <c r="C140" s="96">
        <v>1</v>
      </c>
      <c r="D140" s="97">
        <f t="shared" si="293"/>
        <v>650</v>
      </c>
      <c r="E140" s="98" t="str">
        <f t="shared" si="297"/>
        <v>YH-U004</v>
      </c>
      <c r="F140" s="99">
        <f t="shared" si="294"/>
        <v>10000</v>
      </c>
      <c r="G140" s="102"/>
      <c r="H140" s="101" t="s">
        <v>176</v>
      </c>
      <c r="I140" s="99">
        <v>75</v>
      </c>
      <c r="J140" s="137"/>
      <c r="K140" s="138" t="s">
        <v>48</v>
      </c>
      <c r="L140" s="139">
        <v>476</v>
      </c>
      <c r="M140" s="139">
        <f t="shared" si="295"/>
        <v>6</v>
      </c>
      <c r="N140" s="140">
        <f t="shared" si="282"/>
        <v>128520</v>
      </c>
      <c r="O140" s="141">
        <f>N140/SUM(N137:N143)</f>
        <v>0.177211866631662</v>
      </c>
      <c r="P140" s="139">
        <v>3.6</v>
      </c>
      <c r="Q140" s="97"/>
      <c r="R140" s="97"/>
      <c r="S140" s="97"/>
      <c r="T140" s="172">
        <f t="shared" si="283"/>
        <v>74458.7674922949</v>
      </c>
      <c r="U140" s="172">
        <f t="shared" si="284"/>
        <v>1772.11866631662</v>
      </c>
      <c r="V140" s="173"/>
      <c r="W140" s="174"/>
      <c r="X140" s="172">
        <f t="shared" si="285"/>
        <v>74458.7674922949</v>
      </c>
      <c r="Y140" s="97">
        <f t="shared" si="286"/>
        <v>1772.11866631662</v>
      </c>
      <c r="Z140" s="172">
        <f t="shared" si="287"/>
        <v>16386.5546218487</v>
      </c>
      <c r="AA140" s="209">
        <f t="shared" si="288"/>
        <v>0</v>
      </c>
      <c r="AB140" s="172">
        <f t="shared" si="289"/>
        <v>1684.8</v>
      </c>
      <c r="AC140" s="211">
        <f t="shared" si="290"/>
        <v>53.2462953611418</v>
      </c>
      <c r="AD140" s="212">
        <v>1</v>
      </c>
      <c r="AE140" s="213">
        <f t="shared" si="291"/>
        <v>40.09824</v>
      </c>
      <c r="AF140" s="214">
        <f t="shared" ref="AF140:AI140" si="299">AF139</f>
        <v>44123</v>
      </c>
      <c r="AG140" s="255">
        <f t="shared" si="292"/>
        <v>44176.2462953611</v>
      </c>
      <c r="AH140" s="260" t="str">
        <f ca="1" t="shared" si="299"/>
        <v> </v>
      </c>
      <c r="AI140" s="214">
        <f t="shared" si="299"/>
        <v>44109</v>
      </c>
      <c r="AJ140" s="261"/>
      <c r="AK140" s="259"/>
    </row>
    <row r="141" s="34" customFormat="1" customHeight="1" spans="1:37">
      <c r="A141" s="94">
        <v>224</v>
      </c>
      <c r="B141" s="95"/>
      <c r="C141" s="96">
        <v>1</v>
      </c>
      <c r="D141" s="97">
        <f t="shared" si="293"/>
        <v>650</v>
      </c>
      <c r="E141" s="98" t="str">
        <f t="shared" si="297"/>
        <v>YH-U004</v>
      </c>
      <c r="F141" s="99">
        <f t="shared" si="294"/>
        <v>10000</v>
      </c>
      <c r="G141" s="100">
        <f>[1]Sheet1!$D$206*1000</f>
        <v>60000</v>
      </c>
      <c r="H141" s="101" t="s">
        <v>178</v>
      </c>
      <c r="I141" s="99">
        <v>75</v>
      </c>
      <c r="J141" s="137"/>
      <c r="K141" s="138" t="s">
        <v>48</v>
      </c>
      <c r="L141" s="139">
        <v>476</v>
      </c>
      <c r="M141" s="139">
        <f t="shared" si="295"/>
        <v>6</v>
      </c>
      <c r="N141" s="140">
        <f t="shared" si="282"/>
        <v>128520</v>
      </c>
      <c r="O141" s="141">
        <f>N141/SUM(N137:N143)</f>
        <v>0.177211866631662</v>
      </c>
      <c r="P141" s="139">
        <v>3.6</v>
      </c>
      <c r="Q141" s="97"/>
      <c r="R141" s="97"/>
      <c r="S141" s="97"/>
      <c r="T141" s="172">
        <f t="shared" si="283"/>
        <v>74458.7674922949</v>
      </c>
      <c r="U141" s="172">
        <f t="shared" si="284"/>
        <v>1772.11866631662</v>
      </c>
      <c r="V141" s="173"/>
      <c r="W141" s="174"/>
      <c r="X141" s="172">
        <f t="shared" si="285"/>
        <v>74458.7674922949</v>
      </c>
      <c r="Y141" s="97">
        <f t="shared" si="286"/>
        <v>1772.11866631662</v>
      </c>
      <c r="Z141" s="172">
        <f t="shared" si="287"/>
        <v>16386.5546218487</v>
      </c>
      <c r="AA141" s="209">
        <f t="shared" si="288"/>
        <v>0</v>
      </c>
      <c r="AB141" s="172">
        <f t="shared" si="289"/>
        <v>1684.8</v>
      </c>
      <c r="AC141" s="211">
        <f t="shared" si="290"/>
        <v>53.2462953611418</v>
      </c>
      <c r="AD141" s="212">
        <v>1</v>
      </c>
      <c r="AE141" s="213">
        <f t="shared" si="291"/>
        <v>40.09824</v>
      </c>
      <c r="AF141" s="214">
        <f t="shared" ref="AF141:AI141" si="300">AF140</f>
        <v>44123</v>
      </c>
      <c r="AG141" s="255">
        <f t="shared" si="292"/>
        <v>44176.2462953611</v>
      </c>
      <c r="AH141" s="260" t="str">
        <f ca="1" t="shared" si="300"/>
        <v> </v>
      </c>
      <c r="AI141" s="214">
        <f t="shared" si="300"/>
        <v>44109</v>
      </c>
      <c r="AJ141" s="261"/>
      <c r="AK141" s="259"/>
    </row>
    <row r="142" s="34" customFormat="1" customHeight="1" spans="1:37">
      <c r="A142" s="94">
        <v>224</v>
      </c>
      <c r="B142" s="95"/>
      <c r="C142" s="96">
        <v>1</v>
      </c>
      <c r="D142" s="97">
        <f t="shared" si="293"/>
        <v>650</v>
      </c>
      <c r="E142" s="98" t="str">
        <f t="shared" si="297"/>
        <v>YH-U004</v>
      </c>
      <c r="F142" s="99">
        <f t="shared" si="294"/>
        <v>10000</v>
      </c>
      <c r="G142" s="100"/>
      <c r="H142" s="101" t="s">
        <v>180</v>
      </c>
      <c r="I142" s="99"/>
      <c r="J142" s="137"/>
      <c r="K142" s="138"/>
      <c r="L142" s="139"/>
      <c r="M142" s="139">
        <f t="shared" si="295"/>
        <v>6</v>
      </c>
      <c r="N142" s="140">
        <f t="shared" si="282"/>
        <v>0</v>
      </c>
      <c r="O142" s="141">
        <f>N142/SUM(N137:N143)</f>
        <v>0</v>
      </c>
      <c r="P142" s="139"/>
      <c r="Q142" s="97"/>
      <c r="R142" s="97"/>
      <c r="S142" s="97"/>
      <c r="T142" s="172" t="e">
        <f t="shared" si="283"/>
        <v>#DIV/0!</v>
      </c>
      <c r="U142" s="172">
        <f t="shared" si="284"/>
        <v>0</v>
      </c>
      <c r="V142" s="173"/>
      <c r="W142" s="174"/>
      <c r="X142" s="172" t="e">
        <f t="shared" si="285"/>
        <v>#DIV/0!</v>
      </c>
      <c r="Y142" s="97" t="e">
        <f t="shared" si="286"/>
        <v>#DIV/0!</v>
      </c>
      <c r="Z142" s="172" t="e">
        <f t="shared" si="287"/>
        <v>#DIV/0!</v>
      </c>
      <c r="AA142" s="209" t="e">
        <f t="shared" si="288"/>
        <v>#DIV/0!</v>
      </c>
      <c r="AB142" s="172">
        <f t="shared" si="289"/>
        <v>0</v>
      </c>
      <c r="AC142" s="211" t="e">
        <f t="shared" si="290"/>
        <v>#DIV/0!</v>
      </c>
      <c r="AD142" s="212">
        <v>1</v>
      </c>
      <c r="AE142" s="213">
        <f t="shared" si="291"/>
        <v>0</v>
      </c>
      <c r="AF142" s="214">
        <f>AF141</f>
        <v>44123</v>
      </c>
      <c r="AG142" s="255" t="e">
        <f t="shared" si="292"/>
        <v>#DIV/0!</v>
      </c>
      <c r="AH142" s="260" t="str">
        <f ca="1" t="shared" ref="AH142:AI142" si="301">AH141</f>
        <v> </v>
      </c>
      <c r="AI142" s="214">
        <f ca="1" t="shared" si="301"/>
        <v>44109</v>
      </c>
      <c r="AJ142" s="261"/>
      <c r="AK142" s="259"/>
    </row>
    <row r="143" s="34" customFormat="1" customHeight="1" spans="1:37">
      <c r="A143" s="94">
        <v>224</v>
      </c>
      <c r="B143" s="95"/>
      <c r="C143" s="96">
        <v>1</v>
      </c>
      <c r="D143" s="97">
        <f t="shared" si="293"/>
        <v>650</v>
      </c>
      <c r="E143" s="98" t="str">
        <f t="shared" si="297"/>
        <v>YH-U004</v>
      </c>
      <c r="F143" s="99">
        <f t="shared" si="294"/>
        <v>10000</v>
      </c>
      <c r="G143" s="100">
        <f>[2]Sheet1!$I$206</f>
        <v>16263.5</v>
      </c>
      <c r="H143" s="101" t="s">
        <v>182</v>
      </c>
      <c r="I143" s="99"/>
      <c r="J143" s="137"/>
      <c r="K143" s="138"/>
      <c r="L143" s="139"/>
      <c r="M143" s="139">
        <f t="shared" si="295"/>
        <v>6</v>
      </c>
      <c r="N143" s="140">
        <f t="shared" si="282"/>
        <v>0</v>
      </c>
      <c r="O143" s="141">
        <f>N143/SUM(N137:N143)</f>
        <v>0</v>
      </c>
      <c r="P143" s="139"/>
      <c r="Q143" s="97"/>
      <c r="R143" s="97"/>
      <c r="S143" s="97"/>
      <c r="T143" s="172" t="e">
        <f t="shared" si="283"/>
        <v>#DIV/0!</v>
      </c>
      <c r="U143" s="172">
        <f t="shared" si="284"/>
        <v>0</v>
      </c>
      <c r="V143" s="173"/>
      <c r="W143" s="174"/>
      <c r="X143" s="172" t="e">
        <f t="shared" si="285"/>
        <v>#DIV/0!</v>
      </c>
      <c r="Y143" s="97" t="e">
        <f t="shared" si="286"/>
        <v>#DIV/0!</v>
      </c>
      <c r="Z143" s="172" t="e">
        <f t="shared" si="287"/>
        <v>#DIV/0!</v>
      </c>
      <c r="AA143" s="209" t="e">
        <f t="shared" si="288"/>
        <v>#DIV/0!</v>
      </c>
      <c r="AB143" s="172">
        <f t="shared" si="289"/>
        <v>0</v>
      </c>
      <c r="AC143" s="211" t="e">
        <f t="shared" si="290"/>
        <v>#DIV/0!</v>
      </c>
      <c r="AD143" s="212">
        <v>1</v>
      </c>
      <c r="AE143" s="213">
        <f t="shared" si="291"/>
        <v>0</v>
      </c>
      <c r="AF143" s="214">
        <f t="shared" ref="AF143:AI143" si="302">AF142</f>
        <v>44123</v>
      </c>
      <c r="AG143" s="255" t="e">
        <f t="shared" si="292"/>
        <v>#DIV/0!</v>
      </c>
      <c r="AH143" s="260" t="str">
        <f ca="1" t="shared" si="302"/>
        <v> </v>
      </c>
      <c r="AI143" s="214">
        <f ca="1" t="shared" si="302"/>
        <v>44109</v>
      </c>
      <c r="AJ143" s="262">
        <f>SUM(AE137:AE143)</f>
        <v>226.2728832</v>
      </c>
      <c r="AK143" s="259"/>
    </row>
    <row r="144" s="37" customFormat="1" customHeight="1" spans="1:37">
      <c r="A144" s="119">
        <v>225</v>
      </c>
      <c r="B144" s="294">
        <v>225</v>
      </c>
      <c r="C144" s="295">
        <v>1</v>
      </c>
      <c r="D144" s="122">
        <v>650</v>
      </c>
      <c r="E144" s="123" t="s">
        <v>60</v>
      </c>
      <c r="F144" s="124">
        <f>5050+5000</f>
        <v>10050</v>
      </c>
      <c r="G144" s="108">
        <f>[1]Sheet1!$E$207*1000</f>
        <v>2500</v>
      </c>
      <c r="H144" s="125" t="s">
        <v>150</v>
      </c>
      <c r="I144" s="124">
        <v>75</v>
      </c>
      <c r="J144" s="142" t="s">
        <v>171</v>
      </c>
      <c r="K144" s="151" t="s">
        <v>48</v>
      </c>
      <c r="L144" s="152">
        <v>238</v>
      </c>
      <c r="M144" s="152">
        <v>6</v>
      </c>
      <c r="N144" s="153">
        <f t="shared" si="282"/>
        <v>74970</v>
      </c>
      <c r="O144" s="154">
        <f t="shared" ref="O144:O150" si="303">N144/SUM($N$144:$N$150)</f>
        <v>0.144561725562184</v>
      </c>
      <c r="P144" s="152">
        <v>4.2</v>
      </c>
      <c r="Q144" s="122"/>
      <c r="R144" s="122"/>
      <c r="S144" s="122"/>
      <c r="T144" s="184">
        <f t="shared" si="283"/>
        <v>122087.843857139</v>
      </c>
      <c r="U144" s="184">
        <f t="shared" si="284"/>
        <v>1452.84534189995</v>
      </c>
      <c r="V144" s="187"/>
      <c r="W144" s="186">
        <v>3500</v>
      </c>
      <c r="X144" s="178">
        <f t="shared" si="285"/>
        <v>118587.843857139</v>
      </c>
      <c r="Y144" s="122">
        <f t="shared" si="286"/>
        <v>1411.19534189995</v>
      </c>
      <c r="Z144" s="184">
        <f t="shared" si="287"/>
        <v>32773.1092436975</v>
      </c>
      <c r="AA144" s="228">
        <f t="shared" si="288"/>
        <v>0</v>
      </c>
      <c r="AB144" s="184">
        <f t="shared" si="289"/>
        <v>1965.6</v>
      </c>
      <c r="AC144" s="217">
        <f t="shared" ref="AC144:AC171" si="304">T144/AB144/0.83/AD144</f>
        <v>74.8340393669544</v>
      </c>
      <c r="AD144" s="230">
        <v>1</v>
      </c>
      <c r="AE144" s="231">
        <f t="shared" si="291"/>
        <v>23.39064</v>
      </c>
      <c r="AF144" s="232">
        <v>44117</v>
      </c>
      <c r="AG144" s="276">
        <f t="shared" si="292"/>
        <v>44191.834039367</v>
      </c>
      <c r="AH144" s="277" t="str">
        <f ca="1">IF(NOW()-AF144-AC144&gt;=-2,"跟踪"," ")</f>
        <v> </v>
      </c>
      <c r="AI144" s="278">
        <v>44156</v>
      </c>
      <c r="AJ144" s="279" t="str">
        <f>IF((AC144+2+AF144)-AI144&lt;=0,"跟踪","")</f>
        <v/>
      </c>
      <c r="AK144" s="280">
        <f>SUM(AE144:AE150)</f>
        <v>161.803824</v>
      </c>
    </row>
    <row r="145" s="37" customFormat="1" customHeight="1" spans="1:37">
      <c r="A145" s="119">
        <v>225</v>
      </c>
      <c r="B145" s="294"/>
      <c r="C145" s="295">
        <v>1</v>
      </c>
      <c r="D145" s="122">
        <f>D144</f>
        <v>650</v>
      </c>
      <c r="E145" s="123" t="str">
        <f t="shared" ref="E145:E150" si="305">E144</f>
        <v>YH-L002</v>
      </c>
      <c r="F145" s="124">
        <f t="shared" ref="F145:F148" si="306">F144</f>
        <v>10050</v>
      </c>
      <c r="G145" s="108"/>
      <c r="H145" s="125" t="s">
        <v>172</v>
      </c>
      <c r="I145" s="124">
        <v>75</v>
      </c>
      <c r="J145" s="142" t="s">
        <v>171</v>
      </c>
      <c r="K145" s="151" t="s">
        <v>48</v>
      </c>
      <c r="L145" s="152">
        <v>238</v>
      </c>
      <c r="M145" s="152">
        <f t="shared" ref="M145:M150" si="307">M144</f>
        <v>6</v>
      </c>
      <c r="N145" s="153">
        <f t="shared" si="282"/>
        <v>74970</v>
      </c>
      <c r="O145" s="154">
        <f t="shared" si="303"/>
        <v>0.144561725562184</v>
      </c>
      <c r="P145" s="152">
        <v>4.2</v>
      </c>
      <c r="Q145" s="184"/>
      <c r="R145" s="184"/>
      <c r="S145" s="184"/>
      <c r="T145" s="184">
        <f t="shared" si="283"/>
        <v>122087.843857139</v>
      </c>
      <c r="U145" s="184">
        <f t="shared" si="284"/>
        <v>1452.84534189995</v>
      </c>
      <c r="V145" s="187"/>
      <c r="W145" s="186">
        <v>3500</v>
      </c>
      <c r="X145" s="178">
        <f t="shared" si="285"/>
        <v>118587.843857139</v>
      </c>
      <c r="Y145" s="122">
        <f t="shared" si="286"/>
        <v>1411.19534189995</v>
      </c>
      <c r="Z145" s="184">
        <f t="shared" ref="Z145:Z157" si="308">65*1000/L145*9000/I145</f>
        <v>32773.1092436975</v>
      </c>
      <c r="AA145" s="228">
        <f t="shared" si="288"/>
        <v>0</v>
      </c>
      <c r="AB145" s="184">
        <f t="shared" si="289"/>
        <v>1965.6</v>
      </c>
      <c r="AC145" s="217">
        <f t="shared" si="304"/>
        <v>74.8340393669544</v>
      </c>
      <c r="AD145" s="230">
        <v>1</v>
      </c>
      <c r="AE145" s="231">
        <f t="shared" si="291"/>
        <v>23.39064</v>
      </c>
      <c r="AF145" s="232">
        <f t="shared" ref="AF145:AI145" si="309">AF144</f>
        <v>44117</v>
      </c>
      <c r="AG145" s="281">
        <f t="shared" si="309"/>
        <v>44191.834039367</v>
      </c>
      <c r="AH145" s="281" t="str">
        <f ca="1" t="shared" si="309"/>
        <v> </v>
      </c>
      <c r="AI145" s="232">
        <f t="shared" si="309"/>
        <v>44156</v>
      </c>
      <c r="AJ145" s="282"/>
      <c r="AK145" s="280"/>
    </row>
    <row r="146" s="37" customFormat="1" customHeight="1" spans="1:37">
      <c r="A146" s="119">
        <v>225</v>
      </c>
      <c r="B146" s="294"/>
      <c r="C146" s="295">
        <v>1</v>
      </c>
      <c r="D146" s="122">
        <f>D145</f>
        <v>650</v>
      </c>
      <c r="E146" s="123" t="str">
        <f t="shared" si="305"/>
        <v>YH-L002</v>
      </c>
      <c r="F146" s="124">
        <f t="shared" si="306"/>
        <v>10050</v>
      </c>
      <c r="G146" s="126" t="s">
        <v>185</v>
      </c>
      <c r="H146" s="125" t="s">
        <v>174</v>
      </c>
      <c r="I146" s="124">
        <v>32</v>
      </c>
      <c r="J146" s="142" t="s">
        <v>186</v>
      </c>
      <c r="K146" s="151" t="s">
        <v>71</v>
      </c>
      <c r="L146" s="152">
        <v>476</v>
      </c>
      <c r="M146" s="152">
        <f t="shared" si="307"/>
        <v>6</v>
      </c>
      <c r="N146" s="153">
        <f t="shared" si="282"/>
        <v>243712</v>
      </c>
      <c r="O146" s="154">
        <f t="shared" si="303"/>
        <v>0.469940339605324</v>
      </c>
      <c r="P146" s="152">
        <v>16</v>
      </c>
      <c r="Q146" s="122"/>
      <c r="R146" s="122"/>
      <c r="S146" s="122"/>
      <c r="T146" s="184">
        <f t="shared" si="283"/>
        <v>465096.548027196</v>
      </c>
      <c r="U146" s="184">
        <f t="shared" si="284"/>
        <v>4722.9004130335</v>
      </c>
      <c r="V146" s="187"/>
      <c r="W146" s="186"/>
      <c r="X146" s="178">
        <f t="shared" si="285"/>
        <v>465096.548027196</v>
      </c>
      <c r="Y146" s="122">
        <f t="shared" si="286"/>
        <v>4722.9004130335</v>
      </c>
      <c r="Z146" s="184">
        <f t="shared" si="308"/>
        <v>38405.987394958</v>
      </c>
      <c r="AA146" s="228">
        <f t="shared" si="288"/>
        <v>0</v>
      </c>
      <c r="AB146" s="184">
        <f t="shared" si="289"/>
        <v>7488</v>
      </c>
      <c r="AC146" s="217">
        <f t="shared" si="304"/>
        <v>74.8340393669544</v>
      </c>
      <c r="AD146" s="230">
        <v>1</v>
      </c>
      <c r="AE146" s="231">
        <f t="shared" si="291"/>
        <v>76.038144</v>
      </c>
      <c r="AF146" s="232">
        <f t="shared" ref="AF146:AI146" si="310">AF145</f>
        <v>44117</v>
      </c>
      <c r="AG146" s="281">
        <f t="shared" si="310"/>
        <v>44191.834039367</v>
      </c>
      <c r="AH146" s="281" t="str">
        <f ca="1" t="shared" si="310"/>
        <v> </v>
      </c>
      <c r="AI146" s="232">
        <f t="shared" si="310"/>
        <v>44156</v>
      </c>
      <c r="AJ146" s="282"/>
      <c r="AK146" s="280"/>
    </row>
    <row r="147" s="37" customFormat="1" customHeight="1" spans="1:37">
      <c r="A147" s="119">
        <v>225</v>
      </c>
      <c r="B147" s="294"/>
      <c r="C147" s="295">
        <v>1</v>
      </c>
      <c r="D147" s="122">
        <f>D146</f>
        <v>650</v>
      </c>
      <c r="E147" s="123" t="str">
        <f t="shared" si="305"/>
        <v>YH-L002</v>
      </c>
      <c r="F147" s="124">
        <f>F145</f>
        <v>10050</v>
      </c>
      <c r="G147" s="126"/>
      <c r="H147" s="125" t="s">
        <v>176</v>
      </c>
      <c r="I147" s="124">
        <v>75</v>
      </c>
      <c r="J147" s="142" t="s">
        <v>173</v>
      </c>
      <c r="K147" s="151" t="s">
        <v>48</v>
      </c>
      <c r="L147" s="152">
        <v>476</v>
      </c>
      <c r="M147" s="152">
        <f t="shared" si="307"/>
        <v>6</v>
      </c>
      <c r="N147" s="153">
        <f t="shared" si="282"/>
        <v>124950</v>
      </c>
      <c r="O147" s="154">
        <f t="shared" si="303"/>
        <v>0.240936209270307</v>
      </c>
      <c r="P147" s="152">
        <v>3.5</v>
      </c>
      <c r="Q147" s="122"/>
      <c r="R147" s="122"/>
      <c r="S147" s="122"/>
      <c r="T147" s="184">
        <f t="shared" si="283"/>
        <v>101739.869880949</v>
      </c>
      <c r="U147" s="184">
        <f t="shared" si="284"/>
        <v>2421.40890316659</v>
      </c>
      <c r="V147" s="187"/>
      <c r="W147" s="186"/>
      <c r="X147" s="178">
        <f t="shared" si="285"/>
        <v>101739.869880949</v>
      </c>
      <c r="Y147" s="122">
        <f t="shared" si="286"/>
        <v>2421.40890316659</v>
      </c>
      <c r="Z147" s="184">
        <f t="shared" si="308"/>
        <v>16386.5546218487</v>
      </c>
      <c r="AA147" s="228">
        <f t="shared" si="288"/>
        <v>0</v>
      </c>
      <c r="AB147" s="184">
        <f t="shared" si="289"/>
        <v>1638</v>
      </c>
      <c r="AC147" s="217">
        <f t="shared" si="304"/>
        <v>74.8340393669544</v>
      </c>
      <c r="AD147" s="230">
        <v>1</v>
      </c>
      <c r="AE147" s="231">
        <f t="shared" si="291"/>
        <v>38.9844</v>
      </c>
      <c r="AF147" s="232">
        <f t="shared" ref="AF147:AI147" si="311">AF146</f>
        <v>44117</v>
      </c>
      <c r="AG147" s="281">
        <f t="shared" si="311"/>
        <v>44191.834039367</v>
      </c>
      <c r="AH147" s="281" t="str">
        <f ca="1" t="shared" si="311"/>
        <v> </v>
      </c>
      <c r="AI147" s="232">
        <f t="shared" si="311"/>
        <v>44156</v>
      </c>
      <c r="AJ147" s="282"/>
      <c r="AK147" s="280"/>
    </row>
    <row r="148" s="37" customFormat="1" customHeight="1" spans="1:37">
      <c r="A148" s="119">
        <v>225</v>
      </c>
      <c r="B148" s="294"/>
      <c r="C148" s="295">
        <v>1</v>
      </c>
      <c r="D148" s="122">
        <f t="shared" ref="D148:D178" si="312">D147</f>
        <v>650</v>
      </c>
      <c r="E148" s="123" t="str">
        <f t="shared" si="305"/>
        <v>YH-L002</v>
      </c>
      <c r="F148" s="124">
        <f t="shared" si="306"/>
        <v>10050</v>
      </c>
      <c r="G148" s="108">
        <f>[1]Sheet1!$D$207*1000</f>
        <v>2500</v>
      </c>
      <c r="H148" s="125" t="s">
        <v>178</v>
      </c>
      <c r="I148" s="124"/>
      <c r="J148" s="142" t="s">
        <v>173</v>
      </c>
      <c r="K148" s="151"/>
      <c r="L148" s="152"/>
      <c r="M148" s="152">
        <f t="shared" si="307"/>
        <v>6</v>
      </c>
      <c r="N148" s="153">
        <f t="shared" si="282"/>
        <v>0</v>
      </c>
      <c r="O148" s="154">
        <f t="shared" si="303"/>
        <v>0</v>
      </c>
      <c r="P148" s="152"/>
      <c r="Q148" s="122"/>
      <c r="R148" s="122"/>
      <c r="S148" s="122"/>
      <c r="T148" s="184" t="e">
        <f t="shared" si="283"/>
        <v>#DIV/0!</v>
      </c>
      <c r="U148" s="184">
        <f t="shared" si="284"/>
        <v>0</v>
      </c>
      <c r="V148" s="187"/>
      <c r="W148" s="186"/>
      <c r="X148" s="178" t="e">
        <f t="shared" si="285"/>
        <v>#DIV/0!</v>
      </c>
      <c r="Y148" s="122" t="e">
        <f t="shared" si="286"/>
        <v>#DIV/0!</v>
      </c>
      <c r="Z148" s="184" t="e">
        <f t="shared" si="308"/>
        <v>#DIV/0!</v>
      </c>
      <c r="AA148" s="228" t="e">
        <f t="shared" si="288"/>
        <v>#DIV/0!</v>
      </c>
      <c r="AB148" s="184">
        <f t="shared" si="289"/>
        <v>0</v>
      </c>
      <c r="AC148" s="217" t="e">
        <f t="shared" si="304"/>
        <v>#DIV/0!</v>
      </c>
      <c r="AD148" s="230">
        <v>1</v>
      </c>
      <c r="AE148" s="231">
        <f t="shared" si="291"/>
        <v>0</v>
      </c>
      <c r="AF148" s="232">
        <f t="shared" ref="AF148:AI148" si="313">AF147</f>
        <v>44117</v>
      </c>
      <c r="AG148" s="281">
        <f t="shared" si="313"/>
        <v>44191.834039367</v>
      </c>
      <c r="AH148" s="281" t="str">
        <f ca="1" t="shared" si="313"/>
        <v> </v>
      </c>
      <c r="AI148" s="232">
        <f t="shared" si="313"/>
        <v>44156</v>
      </c>
      <c r="AJ148" s="282"/>
      <c r="AK148" s="280"/>
    </row>
    <row r="149" s="37" customFormat="1" customHeight="1" spans="1:37">
      <c r="A149" s="119">
        <v>225</v>
      </c>
      <c r="B149" s="294"/>
      <c r="C149" s="295">
        <v>1</v>
      </c>
      <c r="D149" s="122">
        <f t="shared" si="312"/>
        <v>650</v>
      </c>
      <c r="E149" s="123" t="str">
        <f t="shared" si="305"/>
        <v>YH-L002</v>
      </c>
      <c r="F149" s="124">
        <f>F147</f>
        <v>10050</v>
      </c>
      <c r="G149" s="108"/>
      <c r="H149" s="125" t="s">
        <v>180</v>
      </c>
      <c r="I149" s="124"/>
      <c r="J149" s="142"/>
      <c r="K149" s="151"/>
      <c r="L149" s="152"/>
      <c r="M149" s="152">
        <f t="shared" si="307"/>
        <v>6</v>
      </c>
      <c r="N149" s="153">
        <f t="shared" si="282"/>
        <v>0</v>
      </c>
      <c r="O149" s="154">
        <f t="shared" si="303"/>
        <v>0</v>
      </c>
      <c r="P149" s="152"/>
      <c r="Q149" s="122"/>
      <c r="R149" s="122"/>
      <c r="S149" s="122"/>
      <c r="T149" s="184" t="e">
        <f t="shared" si="283"/>
        <v>#DIV/0!</v>
      </c>
      <c r="U149" s="184">
        <f t="shared" si="284"/>
        <v>0</v>
      </c>
      <c r="V149" s="187"/>
      <c r="W149" s="186"/>
      <c r="X149" s="178" t="e">
        <f t="shared" ref="X149:X154" si="314">T149-W149</f>
        <v>#DIV/0!</v>
      </c>
      <c r="Y149" s="122" t="e">
        <f t="shared" si="286"/>
        <v>#DIV/0!</v>
      </c>
      <c r="Z149" s="184" t="e">
        <f t="shared" si="308"/>
        <v>#DIV/0!</v>
      </c>
      <c r="AA149" s="228" t="e">
        <f t="shared" si="288"/>
        <v>#DIV/0!</v>
      </c>
      <c r="AB149" s="184">
        <f t="shared" si="289"/>
        <v>0</v>
      </c>
      <c r="AC149" s="217" t="e">
        <f t="shared" si="304"/>
        <v>#DIV/0!</v>
      </c>
      <c r="AD149" s="230">
        <v>1</v>
      </c>
      <c r="AE149" s="231">
        <f t="shared" si="291"/>
        <v>0</v>
      </c>
      <c r="AF149" s="232">
        <f t="shared" ref="AF149:AI149" si="315">AF148</f>
        <v>44117</v>
      </c>
      <c r="AG149" s="281">
        <f t="shared" si="315"/>
        <v>44191.834039367</v>
      </c>
      <c r="AH149" s="281" t="str">
        <f ca="1" t="shared" si="315"/>
        <v> </v>
      </c>
      <c r="AI149" s="232">
        <f t="shared" si="315"/>
        <v>44156</v>
      </c>
      <c r="AJ149" s="282"/>
      <c r="AK149" s="280"/>
    </row>
    <row r="150" s="37" customFormat="1" customHeight="1" spans="1:37">
      <c r="A150" s="119">
        <v>225</v>
      </c>
      <c r="B150" s="294"/>
      <c r="C150" s="295">
        <v>1</v>
      </c>
      <c r="D150" s="122">
        <f t="shared" si="312"/>
        <v>650</v>
      </c>
      <c r="E150" s="123" t="str">
        <f t="shared" si="305"/>
        <v>YH-L002</v>
      </c>
      <c r="F150" s="124">
        <f t="shared" ref="F150:F157" si="316">F149</f>
        <v>10050</v>
      </c>
      <c r="G150" s="108">
        <f>[2]Sheet1!$I$207</f>
        <v>4789.1</v>
      </c>
      <c r="H150" s="125" t="s">
        <v>182</v>
      </c>
      <c r="I150" s="124"/>
      <c r="J150" s="142"/>
      <c r="K150" s="151" t="str">
        <f>I150&amp;J150</f>
        <v/>
      </c>
      <c r="L150" s="152"/>
      <c r="M150" s="152">
        <f t="shared" si="307"/>
        <v>6</v>
      </c>
      <c r="N150" s="153">
        <f t="shared" si="282"/>
        <v>0</v>
      </c>
      <c r="O150" s="154">
        <f t="shared" si="303"/>
        <v>0</v>
      </c>
      <c r="P150" s="152"/>
      <c r="Q150" s="122"/>
      <c r="R150" s="122"/>
      <c r="S150" s="122"/>
      <c r="T150" s="184" t="e">
        <f t="shared" si="283"/>
        <v>#DIV/0!</v>
      </c>
      <c r="U150" s="184">
        <f t="shared" si="284"/>
        <v>0</v>
      </c>
      <c r="V150" s="187"/>
      <c r="W150" s="186"/>
      <c r="X150" s="178" t="e">
        <f t="shared" si="314"/>
        <v>#DIV/0!</v>
      </c>
      <c r="Y150" s="122" t="e">
        <f t="shared" si="286"/>
        <v>#DIV/0!</v>
      </c>
      <c r="Z150" s="184" t="e">
        <f t="shared" si="308"/>
        <v>#DIV/0!</v>
      </c>
      <c r="AA150" s="228" t="e">
        <f t="shared" si="288"/>
        <v>#DIV/0!</v>
      </c>
      <c r="AB150" s="184">
        <f t="shared" si="289"/>
        <v>0</v>
      </c>
      <c r="AC150" s="217" t="e">
        <f t="shared" si="304"/>
        <v>#DIV/0!</v>
      </c>
      <c r="AD150" s="230">
        <v>1</v>
      </c>
      <c r="AE150" s="231">
        <f t="shared" si="291"/>
        <v>0</v>
      </c>
      <c r="AF150" s="232">
        <f t="shared" ref="AF150:AI150" si="317">AF149</f>
        <v>44117</v>
      </c>
      <c r="AG150" s="281">
        <f t="shared" si="317"/>
        <v>44191.834039367</v>
      </c>
      <c r="AH150" s="281" t="str">
        <f ca="1" t="shared" si="317"/>
        <v> </v>
      </c>
      <c r="AI150" s="232">
        <f t="shared" si="317"/>
        <v>44156</v>
      </c>
      <c r="AJ150" s="283">
        <f>SUM(AE144:AE150)</f>
        <v>161.803824</v>
      </c>
      <c r="AK150" s="280"/>
    </row>
    <row r="151" s="34" customFormat="1" customHeight="1" spans="1:37">
      <c r="A151" s="94">
        <v>226</v>
      </c>
      <c r="B151" s="95">
        <v>226</v>
      </c>
      <c r="C151" s="96">
        <v>1</v>
      </c>
      <c r="D151" s="97">
        <v>730</v>
      </c>
      <c r="E151" s="98" t="s">
        <v>16</v>
      </c>
      <c r="F151" s="99">
        <f>5050+5000</f>
        <v>10050</v>
      </c>
      <c r="G151" s="100">
        <f>[1]Sheet1!$E$208*1000</f>
        <v>4500</v>
      </c>
      <c r="H151" s="101" t="s">
        <v>150</v>
      </c>
      <c r="I151" s="99">
        <v>151</v>
      </c>
      <c r="J151" s="137" t="s">
        <v>173</v>
      </c>
      <c r="K151" s="138" t="s">
        <v>15</v>
      </c>
      <c r="L151" s="139">
        <v>357</v>
      </c>
      <c r="M151" s="139">
        <v>6</v>
      </c>
      <c r="N151" s="140">
        <f t="shared" si="282"/>
        <v>204846.6</v>
      </c>
      <c r="O151" s="141">
        <f t="shared" ref="O151:O157" si="318">N151/SUM($N$151:$N$157)</f>
        <v>0.214542100802632</v>
      </c>
      <c r="P151" s="139">
        <v>3.8</v>
      </c>
      <c r="Q151" s="97"/>
      <c r="R151" s="97"/>
      <c r="S151" s="97"/>
      <c r="T151" s="172">
        <f t="shared" si="283"/>
        <v>59996.3301537774</v>
      </c>
      <c r="U151" s="172">
        <f t="shared" si="284"/>
        <v>2156.14811306645</v>
      </c>
      <c r="V151" s="173"/>
      <c r="W151" s="174">
        <f>16000+14700+20000</f>
        <v>50700</v>
      </c>
      <c r="X151" s="316">
        <f t="shared" si="314"/>
        <v>9296.3301537774</v>
      </c>
      <c r="Y151" s="97">
        <f t="shared" si="286"/>
        <v>334.091513066452</v>
      </c>
      <c r="Z151" s="172">
        <f t="shared" si="308"/>
        <v>10852.0229283766</v>
      </c>
      <c r="AA151" s="209">
        <f t="shared" si="288"/>
        <v>0</v>
      </c>
      <c r="AB151" s="172">
        <f t="shared" si="289"/>
        <v>1997.28</v>
      </c>
      <c r="AC151" s="211">
        <f t="shared" si="304"/>
        <v>36.191588122363</v>
      </c>
      <c r="AD151" s="212">
        <v>1</v>
      </c>
      <c r="AE151" s="213">
        <f t="shared" si="291"/>
        <v>71.77824864</v>
      </c>
      <c r="AF151" s="214">
        <v>44145</v>
      </c>
      <c r="AG151" s="255">
        <f>AC151+AF151</f>
        <v>44181.1915881224</v>
      </c>
      <c r="AH151" s="256" t="str">
        <f ca="1">IF(NOW()-AF151-AC151&gt;=-2,"跟踪"," ")</f>
        <v> </v>
      </c>
      <c r="AI151" s="257">
        <v>44164</v>
      </c>
      <c r="AJ151" s="258" t="str">
        <f>IF((AC151+2+AF151)-AI151&lt;=0,"跟踪","")</f>
        <v/>
      </c>
      <c r="AK151" s="259">
        <f>SUM(AE151:AE157)</f>
        <v>334.56486336</v>
      </c>
    </row>
    <row r="152" s="34" customFormat="1" customHeight="1" spans="1:37">
      <c r="A152" s="94">
        <v>226</v>
      </c>
      <c r="B152" s="95"/>
      <c r="C152" s="96">
        <v>1</v>
      </c>
      <c r="D152" s="97">
        <f t="shared" si="312"/>
        <v>730</v>
      </c>
      <c r="E152" s="98" t="str">
        <f t="shared" ref="E152:E157" si="319">E151</f>
        <v>YT-0510MS</v>
      </c>
      <c r="F152" s="99">
        <f t="shared" si="316"/>
        <v>10050</v>
      </c>
      <c r="G152" s="100"/>
      <c r="H152" s="101" t="s">
        <v>172</v>
      </c>
      <c r="I152" s="99">
        <v>151</v>
      </c>
      <c r="J152" s="137" t="s">
        <v>173</v>
      </c>
      <c r="K152" s="138" t="s">
        <v>15</v>
      </c>
      <c r="L152" s="139">
        <v>357</v>
      </c>
      <c r="M152" s="139">
        <f t="shared" ref="M152:M157" si="320">M151</f>
        <v>6</v>
      </c>
      <c r="N152" s="140">
        <f t="shared" si="282"/>
        <v>204846.6</v>
      </c>
      <c r="O152" s="141">
        <f t="shared" si="318"/>
        <v>0.214542100802632</v>
      </c>
      <c r="P152" s="139">
        <v>3.8</v>
      </c>
      <c r="Q152" s="97"/>
      <c r="R152" s="97"/>
      <c r="S152" s="97"/>
      <c r="T152" s="172">
        <f t="shared" si="283"/>
        <v>59996.3301537774</v>
      </c>
      <c r="U152" s="172">
        <f t="shared" si="284"/>
        <v>2156.14811306645</v>
      </c>
      <c r="V152" s="173"/>
      <c r="W152" s="174">
        <f>16000+14700+20000</f>
        <v>50700</v>
      </c>
      <c r="X152" s="316">
        <f t="shared" si="314"/>
        <v>9296.3301537774</v>
      </c>
      <c r="Y152" s="97">
        <f t="shared" ref="Y152:Y157" si="321">X152*I152/9000*M152*L152/1000</f>
        <v>334.091513066452</v>
      </c>
      <c r="Z152" s="172">
        <f t="shared" si="308"/>
        <v>10852.0229283766</v>
      </c>
      <c r="AA152" s="209">
        <f t="shared" ref="AA152:AA157" si="322">R152*S152*Q152*O152/L152/M152*9000/I152</f>
        <v>0</v>
      </c>
      <c r="AB152" s="172">
        <f t="shared" si="289"/>
        <v>1997.28</v>
      </c>
      <c r="AC152" s="211">
        <f t="shared" si="304"/>
        <v>36.191588122363</v>
      </c>
      <c r="AD152" s="212">
        <v>1</v>
      </c>
      <c r="AE152" s="213">
        <f t="shared" ref="AE152:AE157" si="323">IF(LEN(C152)&gt;0,AB152*I152/9000/1000*L152*M152,"")</f>
        <v>71.77824864</v>
      </c>
      <c r="AF152" s="214">
        <f>AF151</f>
        <v>44145</v>
      </c>
      <c r="AG152" s="260">
        <f t="shared" ref="AG152:AI152" si="324">AG151</f>
        <v>44181.1915881224</v>
      </c>
      <c r="AH152" s="260" t="str">
        <f ca="1" t="shared" si="324"/>
        <v> </v>
      </c>
      <c r="AI152" s="214">
        <f t="shared" si="324"/>
        <v>44164</v>
      </c>
      <c r="AJ152" s="261"/>
      <c r="AK152" s="259"/>
    </row>
    <row r="153" s="38" customFormat="1" customHeight="1" spans="1:16383">
      <c r="A153" s="94">
        <v>226</v>
      </c>
      <c r="B153" s="95"/>
      <c r="C153" s="96">
        <v>1</v>
      </c>
      <c r="D153" s="97">
        <f t="shared" si="312"/>
        <v>730</v>
      </c>
      <c r="E153" s="98" t="str">
        <f t="shared" si="319"/>
        <v>YT-0510MS</v>
      </c>
      <c r="F153" s="99">
        <f t="shared" si="316"/>
        <v>10050</v>
      </c>
      <c r="G153" s="102" t="s">
        <v>185</v>
      </c>
      <c r="H153" s="101" t="s">
        <v>174</v>
      </c>
      <c r="I153" s="306">
        <v>32</v>
      </c>
      <c r="J153" s="137" t="s">
        <v>186</v>
      </c>
      <c r="K153" s="307" t="s">
        <v>67</v>
      </c>
      <c r="L153" s="139">
        <v>476</v>
      </c>
      <c r="M153" s="139">
        <f t="shared" si="320"/>
        <v>6</v>
      </c>
      <c r="N153" s="140">
        <f t="shared" si="282"/>
        <v>245235.2</v>
      </c>
      <c r="O153" s="141">
        <f t="shared" si="318"/>
        <v>0.256842315170248</v>
      </c>
      <c r="P153" s="139">
        <v>16.1</v>
      </c>
      <c r="Q153" s="97"/>
      <c r="R153" s="97"/>
      <c r="S153" s="97"/>
      <c r="T153" s="172">
        <f t="shared" si="283"/>
        <v>254194.977756794</v>
      </c>
      <c r="U153" s="172">
        <f t="shared" si="284"/>
        <v>2581.26526746099</v>
      </c>
      <c r="V153" s="173"/>
      <c r="W153" s="174"/>
      <c r="X153" s="316">
        <f t="shared" si="314"/>
        <v>254194.977756794</v>
      </c>
      <c r="Y153" s="97">
        <f t="shared" si="321"/>
        <v>2581.26526746099</v>
      </c>
      <c r="Z153" s="172">
        <f t="shared" si="308"/>
        <v>38405.987394958</v>
      </c>
      <c r="AA153" s="209">
        <f t="shared" si="322"/>
        <v>0</v>
      </c>
      <c r="AB153" s="172">
        <f t="shared" si="289"/>
        <v>8462.16</v>
      </c>
      <c r="AC153" s="211">
        <f t="shared" si="304"/>
        <v>36.191588122363</v>
      </c>
      <c r="AD153" s="212">
        <v>1</v>
      </c>
      <c r="AE153" s="322">
        <f t="shared" si="323"/>
        <v>85.93041408</v>
      </c>
      <c r="AF153" s="323">
        <f t="shared" ref="AF153:AI153" si="325">AF152</f>
        <v>44145</v>
      </c>
      <c r="AG153" s="329">
        <f t="shared" si="325"/>
        <v>44181.1915881224</v>
      </c>
      <c r="AH153" s="329" t="str">
        <f ca="1" t="shared" si="325"/>
        <v> </v>
      </c>
      <c r="AI153" s="323">
        <f t="shared" si="325"/>
        <v>44164</v>
      </c>
      <c r="AJ153" s="258"/>
      <c r="AK153" s="259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  <c r="DG153" s="34"/>
      <c r="DH153" s="34"/>
      <c r="DI153" s="34"/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  <c r="EG153" s="34"/>
      <c r="EH153" s="34"/>
      <c r="EI153" s="34"/>
      <c r="EJ153" s="34"/>
      <c r="EK153" s="34"/>
      <c r="EL153" s="34"/>
      <c r="EM153" s="34"/>
      <c r="EN153" s="34"/>
      <c r="EO153" s="34"/>
      <c r="EP153" s="34"/>
      <c r="EQ153" s="34"/>
      <c r="ER153" s="34"/>
      <c r="ES153" s="34"/>
      <c r="ET153" s="34"/>
      <c r="EU153" s="34"/>
      <c r="EV153" s="34"/>
      <c r="EW153" s="34"/>
      <c r="EX153" s="34"/>
      <c r="EY153" s="34"/>
      <c r="EZ153" s="34"/>
      <c r="FA153" s="34"/>
      <c r="FB153" s="34"/>
      <c r="FC153" s="34"/>
      <c r="FD153" s="34"/>
      <c r="FE153" s="34"/>
      <c r="FF153" s="34"/>
      <c r="FG153" s="34"/>
      <c r="FH153" s="34"/>
      <c r="FI153" s="34"/>
      <c r="FJ153" s="34"/>
      <c r="FK153" s="34"/>
      <c r="FL153" s="34"/>
      <c r="FM153" s="34"/>
      <c r="FN153" s="34"/>
      <c r="FO153" s="34"/>
      <c r="FP153" s="34"/>
      <c r="FQ153" s="34"/>
      <c r="FR153" s="34"/>
      <c r="FS153" s="34"/>
      <c r="FT153" s="34"/>
      <c r="FU153" s="34"/>
      <c r="FV153" s="34"/>
      <c r="FW153" s="34"/>
      <c r="FX153" s="34"/>
      <c r="FY153" s="34"/>
      <c r="FZ153" s="34"/>
      <c r="GA153" s="34"/>
      <c r="GB153" s="34"/>
      <c r="GC153" s="34"/>
      <c r="GD153" s="34"/>
      <c r="GE153" s="34"/>
      <c r="GF153" s="34"/>
      <c r="GG153" s="34"/>
      <c r="GH153" s="34"/>
      <c r="GI153" s="34"/>
      <c r="GJ153" s="34"/>
      <c r="GK153" s="34"/>
      <c r="GL153" s="34"/>
      <c r="GM153" s="34"/>
      <c r="GN153" s="34"/>
      <c r="GO153" s="34"/>
      <c r="GP153" s="34"/>
      <c r="GQ153" s="34"/>
      <c r="GR153" s="34"/>
      <c r="GS153" s="34"/>
      <c r="GT153" s="34"/>
      <c r="GU153" s="34"/>
      <c r="GV153" s="34"/>
      <c r="GW153" s="34"/>
      <c r="GX153" s="34"/>
      <c r="GY153" s="34"/>
      <c r="GZ153" s="34"/>
      <c r="HA153" s="34"/>
      <c r="HB153" s="34"/>
      <c r="HC153" s="34"/>
      <c r="HD153" s="34"/>
      <c r="HE153" s="34"/>
      <c r="HF153" s="34"/>
      <c r="HG153" s="34"/>
      <c r="HH153" s="34"/>
      <c r="HI153" s="34"/>
      <c r="HJ153" s="34"/>
      <c r="HK153" s="34"/>
      <c r="HL153" s="34"/>
      <c r="HM153" s="34"/>
      <c r="HN153" s="34"/>
      <c r="HO153" s="34"/>
      <c r="HP153" s="34"/>
      <c r="HQ153" s="34"/>
      <c r="HR153" s="34"/>
      <c r="HS153" s="34"/>
      <c r="HT153" s="34"/>
      <c r="HU153" s="34"/>
      <c r="HV153" s="34"/>
      <c r="HW153" s="34"/>
      <c r="HX153" s="34"/>
      <c r="HY153" s="34"/>
      <c r="HZ153" s="34"/>
      <c r="IA153" s="34"/>
      <c r="IB153" s="34"/>
      <c r="IC153" s="34"/>
      <c r="ID153" s="34"/>
      <c r="IE153" s="34"/>
      <c r="IF153" s="34"/>
      <c r="IG153" s="34"/>
      <c r="IH153" s="34"/>
      <c r="II153" s="34"/>
      <c r="IJ153" s="34"/>
      <c r="IK153" s="34"/>
      <c r="IL153" s="34"/>
      <c r="IM153" s="34"/>
      <c r="IN153" s="34"/>
      <c r="IO153" s="34"/>
      <c r="IP153" s="34"/>
      <c r="IQ153" s="34"/>
      <c r="IR153" s="34"/>
      <c r="IS153" s="34"/>
      <c r="IT153" s="34"/>
      <c r="IU153" s="34"/>
      <c r="IV153" s="34"/>
      <c r="IW153" s="34"/>
      <c r="IX153" s="34"/>
      <c r="IY153" s="34"/>
      <c r="IZ153" s="34"/>
      <c r="JA153" s="34"/>
      <c r="JB153" s="34"/>
      <c r="JC153" s="34"/>
      <c r="JD153" s="34"/>
      <c r="JE153" s="34"/>
      <c r="JF153" s="34"/>
      <c r="JG153" s="34"/>
      <c r="JH153" s="34"/>
      <c r="JI153" s="34"/>
      <c r="JJ153" s="34"/>
      <c r="JK153" s="34"/>
      <c r="JL153" s="34"/>
      <c r="JM153" s="34"/>
      <c r="JN153" s="34"/>
      <c r="JO153" s="34"/>
      <c r="JP153" s="34"/>
      <c r="JQ153" s="34"/>
      <c r="JR153" s="34"/>
      <c r="JS153" s="34"/>
      <c r="JT153" s="34"/>
      <c r="JU153" s="34"/>
      <c r="JV153" s="34"/>
      <c r="JW153" s="34"/>
      <c r="JX153" s="34"/>
      <c r="JY153" s="34"/>
      <c r="JZ153" s="34"/>
      <c r="KA153" s="34"/>
      <c r="KB153" s="34"/>
      <c r="KC153" s="34"/>
      <c r="KD153" s="34"/>
      <c r="KE153" s="34"/>
      <c r="KF153" s="34"/>
      <c r="KG153" s="34"/>
      <c r="KH153" s="34"/>
      <c r="KI153" s="34"/>
      <c r="KJ153" s="34"/>
      <c r="KK153" s="34"/>
      <c r="KL153" s="34"/>
      <c r="KM153" s="34"/>
      <c r="KN153" s="34"/>
      <c r="KO153" s="34"/>
      <c r="KP153" s="34"/>
      <c r="KQ153" s="34"/>
      <c r="KR153" s="34"/>
      <c r="KS153" s="34"/>
      <c r="KT153" s="34"/>
      <c r="KU153" s="34"/>
      <c r="KV153" s="34"/>
      <c r="KW153" s="34"/>
      <c r="KX153" s="34"/>
      <c r="KY153" s="34"/>
      <c r="KZ153" s="34"/>
      <c r="LA153" s="34"/>
      <c r="LB153" s="34"/>
      <c r="LC153" s="34"/>
      <c r="LD153" s="34"/>
      <c r="LE153" s="34"/>
      <c r="LF153" s="34"/>
      <c r="LG153" s="34"/>
      <c r="LH153" s="34"/>
      <c r="LI153" s="34"/>
      <c r="LJ153" s="34"/>
      <c r="LK153" s="34"/>
      <c r="LL153" s="34"/>
      <c r="LM153" s="34"/>
      <c r="LN153" s="34"/>
      <c r="LO153" s="34"/>
      <c r="LP153" s="34"/>
      <c r="LQ153" s="34"/>
      <c r="LR153" s="34"/>
      <c r="LS153" s="34"/>
      <c r="LT153" s="34"/>
      <c r="LU153" s="34"/>
      <c r="LV153" s="34"/>
      <c r="LW153" s="34"/>
      <c r="LX153" s="34"/>
      <c r="LY153" s="34"/>
      <c r="LZ153" s="34"/>
      <c r="MA153" s="34"/>
      <c r="MB153" s="34"/>
      <c r="MC153" s="34"/>
      <c r="MD153" s="34"/>
      <c r="ME153" s="34"/>
      <c r="MF153" s="34"/>
      <c r="MG153" s="34"/>
      <c r="MH153" s="34"/>
      <c r="MI153" s="34"/>
      <c r="MJ153" s="34"/>
      <c r="MK153" s="34"/>
      <c r="ML153" s="34"/>
      <c r="MM153" s="34"/>
      <c r="MN153" s="34"/>
      <c r="MO153" s="34"/>
      <c r="MP153" s="34"/>
      <c r="MQ153" s="34"/>
      <c r="MR153" s="34"/>
      <c r="MS153" s="34"/>
      <c r="MT153" s="34"/>
      <c r="MU153" s="34"/>
      <c r="MV153" s="34"/>
      <c r="MW153" s="34"/>
      <c r="MX153" s="34"/>
      <c r="MY153" s="34"/>
      <c r="MZ153" s="34"/>
      <c r="NA153" s="34"/>
      <c r="NB153" s="34"/>
      <c r="NC153" s="34"/>
      <c r="ND153" s="34"/>
      <c r="NE153" s="34"/>
      <c r="NF153" s="34"/>
      <c r="NG153" s="34"/>
      <c r="NH153" s="34"/>
      <c r="NI153" s="34"/>
      <c r="NJ153" s="34"/>
      <c r="NK153" s="34"/>
      <c r="NL153" s="34"/>
      <c r="NM153" s="34"/>
      <c r="NN153" s="34"/>
      <c r="NO153" s="34"/>
      <c r="NP153" s="34"/>
      <c r="NQ153" s="34"/>
      <c r="NR153" s="34"/>
      <c r="NS153" s="34"/>
      <c r="NT153" s="34"/>
      <c r="NU153" s="34"/>
      <c r="NV153" s="34"/>
      <c r="NW153" s="34"/>
      <c r="NX153" s="34"/>
      <c r="NY153" s="34"/>
      <c r="NZ153" s="34"/>
      <c r="OA153" s="34"/>
      <c r="OB153" s="34"/>
      <c r="OC153" s="34"/>
      <c r="OD153" s="34"/>
      <c r="OE153" s="34"/>
      <c r="OF153" s="34"/>
      <c r="OG153" s="34"/>
      <c r="OH153" s="34"/>
      <c r="OI153" s="34"/>
      <c r="OJ153" s="34"/>
      <c r="OK153" s="34"/>
      <c r="OL153" s="34"/>
      <c r="OM153" s="34"/>
      <c r="ON153" s="34"/>
      <c r="OO153" s="34"/>
      <c r="OP153" s="34"/>
      <c r="OQ153" s="34"/>
      <c r="OR153" s="34"/>
      <c r="OS153" s="34"/>
      <c r="OT153" s="34"/>
      <c r="OU153" s="34"/>
      <c r="OV153" s="34"/>
      <c r="OW153" s="34"/>
      <c r="OX153" s="34"/>
      <c r="OY153" s="34"/>
      <c r="OZ153" s="34"/>
      <c r="PA153" s="34"/>
      <c r="PB153" s="34"/>
      <c r="PC153" s="34"/>
      <c r="PD153" s="34"/>
      <c r="PE153" s="34"/>
      <c r="PF153" s="34"/>
      <c r="PG153" s="34"/>
      <c r="PH153" s="34"/>
      <c r="PI153" s="34"/>
      <c r="PJ153" s="34"/>
      <c r="PK153" s="34"/>
      <c r="PL153" s="34"/>
      <c r="PM153" s="34"/>
      <c r="PN153" s="34"/>
      <c r="PO153" s="34"/>
      <c r="PP153" s="34"/>
      <c r="PQ153" s="34"/>
      <c r="PR153" s="34"/>
      <c r="PS153" s="34"/>
      <c r="PT153" s="34"/>
      <c r="PU153" s="34"/>
      <c r="PV153" s="34"/>
      <c r="PW153" s="34"/>
      <c r="PX153" s="34"/>
      <c r="PY153" s="34"/>
      <c r="PZ153" s="34"/>
      <c r="QA153" s="34"/>
      <c r="QB153" s="34"/>
      <c r="QC153" s="34"/>
      <c r="QD153" s="34"/>
      <c r="QE153" s="34"/>
      <c r="QF153" s="34"/>
      <c r="QG153" s="34"/>
      <c r="QH153" s="34"/>
      <c r="QI153" s="34"/>
      <c r="QJ153" s="34"/>
      <c r="QK153" s="34"/>
      <c r="QL153" s="34"/>
      <c r="QM153" s="34"/>
      <c r="QN153" s="34"/>
      <c r="QO153" s="34"/>
      <c r="QP153" s="34"/>
      <c r="QQ153" s="34"/>
      <c r="QR153" s="34"/>
      <c r="QS153" s="34"/>
      <c r="QT153" s="34"/>
      <c r="QU153" s="34"/>
      <c r="QV153" s="34"/>
      <c r="QW153" s="34"/>
      <c r="QX153" s="34"/>
      <c r="QY153" s="34"/>
      <c r="QZ153" s="34"/>
      <c r="RA153" s="34"/>
      <c r="RB153" s="34"/>
      <c r="RC153" s="34"/>
      <c r="RD153" s="34"/>
      <c r="RE153" s="34"/>
      <c r="RF153" s="34"/>
      <c r="RG153" s="34"/>
      <c r="RH153" s="34"/>
      <c r="RI153" s="34"/>
      <c r="RJ153" s="34"/>
      <c r="RK153" s="34"/>
      <c r="RL153" s="34"/>
      <c r="RM153" s="34"/>
      <c r="RN153" s="34"/>
      <c r="RO153" s="34"/>
      <c r="RP153" s="34"/>
      <c r="RQ153" s="34"/>
      <c r="RR153" s="34"/>
      <c r="RS153" s="34"/>
      <c r="RT153" s="34"/>
      <c r="RU153" s="34"/>
      <c r="RV153" s="34"/>
      <c r="RW153" s="34"/>
      <c r="RX153" s="34"/>
      <c r="RY153" s="34"/>
      <c r="RZ153" s="34"/>
      <c r="SA153" s="34"/>
      <c r="SB153" s="34"/>
      <c r="SC153" s="34"/>
      <c r="SD153" s="34"/>
      <c r="SE153" s="34"/>
      <c r="SF153" s="34"/>
      <c r="SG153" s="34"/>
      <c r="SH153" s="34"/>
      <c r="SI153" s="34"/>
      <c r="SJ153" s="34"/>
      <c r="SK153" s="34"/>
      <c r="SL153" s="34"/>
      <c r="SM153" s="34"/>
      <c r="SN153" s="34"/>
      <c r="SO153" s="34"/>
      <c r="SP153" s="34"/>
      <c r="SQ153" s="34"/>
      <c r="SR153" s="34"/>
      <c r="SS153" s="34"/>
      <c r="ST153" s="34"/>
      <c r="SU153" s="34"/>
      <c r="SV153" s="34"/>
      <c r="SW153" s="34"/>
      <c r="SX153" s="34"/>
      <c r="SY153" s="34"/>
      <c r="SZ153" s="34"/>
      <c r="TA153" s="34"/>
      <c r="TB153" s="34"/>
      <c r="TC153" s="34"/>
      <c r="TD153" s="34"/>
      <c r="TE153" s="34"/>
      <c r="TF153" s="34"/>
      <c r="TG153" s="34"/>
      <c r="TH153" s="34"/>
      <c r="TI153" s="34"/>
      <c r="TJ153" s="34"/>
      <c r="TK153" s="34"/>
      <c r="TL153" s="34"/>
      <c r="TM153" s="34"/>
      <c r="TN153" s="34"/>
      <c r="TO153" s="34"/>
      <c r="TP153" s="34"/>
      <c r="TQ153" s="34"/>
      <c r="TR153" s="34"/>
      <c r="TS153" s="34"/>
      <c r="TT153" s="34"/>
      <c r="TU153" s="34"/>
      <c r="TV153" s="34"/>
      <c r="TW153" s="34"/>
      <c r="TX153" s="34"/>
      <c r="TY153" s="34"/>
      <c r="TZ153" s="34"/>
      <c r="UA153" s="34"/>
      <c r="UB153" s="34"/>
      <c r="UC153" s="34"/>
      <c r="UD153" s="34"/>
      <c r="UE153" s="34"/>
      <c r="UF153" s="34"/>
      <c r="UG153" s="34"/>
      <c r="UH153" s="34"/>
      <c r="UI153" s="34"/>
      <c r="UJ153" s="34"/>
      <c r="UK153" s="34"/>
      <c r="UL153" s="34"/>
      <c r="UM153" s="34"/>
      <c r="UN153" s="34"/>
      <c r="UO153" s="34"/>
      <c r="UP153" s="34"/>
      <c r="UQ153" s="34"/>
      <c r="UR153" s="34"/>
      <c r="US153" s="34"/>
      <c r="UT153" s="34"/>
      <c r="UU153" s="34"/>
      <c r="UV153" s="34"/>
      <c r="UW153" s="34"/>
      <c r="UX153" s="34"/>
      <c r="UY153" s="34"/>
      <c r="UZ153" s="34"/>
      <c r="VA153" s="34"/>
      <c r="VB153" s="34"/>
      <c r="VC153" s="34"/>
      <c r="VD153" s="34"/>
      <c r="VE153" s="34"/>
      <c r="VF153" s="34"/>
      <c r="VG153" s="34"/>
      <c r="VH153" s="34"/>
      <c r="VI153" s="34"/>
      <c r="VJ153" s="34"/>
      <c r="VK153" s="34"/>
      <c r="VL153" s="34"/>
      <c r="VM153" s="34"/>
      <c r="VN153" s="34"/>
      <c r="VO153" s="34"/>
      <c r="VP153" s="34"/>
      <c r="VQ153" s="34"/>
      <c r="VR153" s="34"/>
      <c r="VS153" s="34"/>
      <c r="VT153" s="34"/>
      <c r="VU153" s="34"/>
      <c r="VV153" s="34"/>
      <c r="VW153" s="34"/>
      <c r="VX153" s="34"/>
      <c r="VY153" s="34"/>
      <c r="VZ153" s="34"/>
      <c r="WA153" s="34"/>
      <c r="WB153" s="34"/>
      <c r="WC153" s="34"/>
      <c r="WD153" s="34"/>
      <c r="WE153" s="34"/>
      <c r="WF153" s="34"/>
      <c r="WG153" s="34"/>
      <c r="WH153" s="34"/>
      <c r="WI153" s="34"/>
      <c r="WJ153" s="34"/>
      <c r="WK153" s="34"/>
      <c r="WL153" s="34"/>
      <c r="WM153" s="34"/>
      <c r="WN153" s="34"/>
      <c r="WO153" s="34"/>
      <c r="WP153" s="34"/>
      <c r="WQ153" s="34"/>
      <c r="WR153" s="34"/>
      <c r="WS153" s="34"/>
      <c r="WT153" s="34"/>
      <c r="WU153" s="34"/>
      <c r="WV153" s="34"/>
      <c r="WW153" s="34"/>
      <c r="WX153" s="34"/>
      <c r="WY153" s="34"/>
      <c r="WZ153" s="34"/>
      <c r="XA153" s="34"/>
      <c r="XB153" s="34"/>
      <c r="XC153" s="34"/>
      <c r="XD153" s="34"/>
      <c r="XE153" s="34"/>
      <c r="XF153" s="34"/>
      <c r="XG153" s="34"/>
      <c r="XH153" s="34"/>
      <c r="XI153" s="34"/>
      <c r="XJ153" s="34"/>
      <c r="XK153" s="34"/>
      <c r="XL153" s="34"/>
      <c r="XM153" s="34"/>
      <c r="XN153" s="34"/>
      <c r="XO153" s="34"/>
      <c r="XP153" s="34"/>
      <c r="XQ153" s="34"/>
      <c r="XR153" s="34"/>
      <c r="XS153" s="34"/>
      <c r="XT153" s="34"/>
      <c r="XU153" s="34"/>
      <c r="XV153" s="34"/>
      <c r="XW153" s="34"/>
      <c r="XX153" s="34"/>
      <c r="XY153" s="34"/>
      <c r="XZ153" s="34"/>
      <c r="YA153" s="34"/>
      <c r="YB153" s="34"/>
      <c r="YC153" s="34"/>
      <c r="YD153" s="34"/>
      <c r="YE153" s="34"/>
      <c r="YF153" s="34"/>
      <c r="YG153" s="34"/>
      <c r="YH153" s="34"/>
      <c r="YI153" s="34"/>
      <c r="YJ153" s="34"/>
      <c r="YK153" s="34"/>
      <c r="YL153" s="34"/>
      <c r="YM153" s="34"/>
      <c r="YN153" s="34"/>
      <c r="YO153" s="34"/>
      <c r="YP153" s="34"/>
      <c r="YQ153" s="34"/>
      <c r="YR153" s="34"/>
      <c r="YS153" s="34"/>
      <c r="YT153" s="34"/>
      <c r="YU153" s="34"/>
      <c r="YV153" s="34"/>
      <c r="YW153" s="34"/>
      <c r="YX153" s="34"/>
      <c r="YY153" s="34"/>
      <c r="YZ153" s="34"/>
      <c r="ZA153" s="34"/>
      <c r="ZB153" s="34"/>
      <c r="ZC153" s="34"/>
      <c r="ZD153" s="34"/>
      <c r="ZE153" s="34"/>
      <c r="ZF153" s="34"/>
      <c r="ZG153" s="34"/>
      <c r="ZH153" s="34"/>
      <c r="ZI153" s="34"/>
      <c r="ZJ153" s="34"/>
      <c r="ZK153" s="34"/>
      <c r="ZL153" s="34"/>
      <c r="ZM153" s="34"/>
      <c r="ZN153" s="34"/>
      <c r="ZO153" s="34"/>
      <c r="ZP153" s="34"/>
      <c r="ZQ153" s="34"/>
      <c r="ZR153" s="34"/>
      <c r="ZS153" s="34"/>
      <c r="ZT153" s="34"/>
      <c r="ZU153" s="34"/>
      <c r="ZV153" s="34"/>
      <c r="ZW153" s="34"/>
      <c r="ZX153" s="34"/>
      <c r="ZY153" s="34"/>
      <c r="ZZ153" s="34"/>
      <c r="AAA153" s="34"/>
      <c r="AAB153" s="34"/>
      <c r="AAC153" s="34"/>
      <c r="AAD153" s="34"/>
      <c r="AAE153" s="34"/>
      <c r="AAF153" s="34"/>
      <c r="AAG153" s="34"/>
      <c r="AAH153" s="34"/>
      <c r="AAI153" s="34"/>
      <c r="AAJ153" s="34"/>
      <c r="AAK153" s="34"/>
      <c r="AAL153" s="34"/>
      <c r="AAM153" s="34"/>
      <c r="AAN153" s="34"/>
      <c r="AAO153" s="34"/>
      <c r="AAP153" s="34"/>
      <c r="AAQ153" s="34"/>
      <c r="AAR153" s="34"/>
      <c r="AAS153" s="34"/>
      <c r="AAT153" s="34"/>
      <c r="AAU153" s="34"/>
      <c r="AAV153" s="34"/>
      <c r="AAW153" s="34"/>
      <c r="AAX153" s="34"/>
      <c r="AAY153" s="34"/>
      <c r="AAZ153" s="34"/>
      <c r="ABA153" s="34"/>
      <c r="ABB153" s="34"/>
      <c r="ABC153" s="34"/>
      <c r="ABD153" s="34"/>
      <c r="ABE153" s="34"/>
      <c r="ABF153" s="34"/>
      <c r="ABG153" s="34"/>
      <c r="ABH153" s="34"/>
      <c r="ABI153" s="34"/>
      <c r="ABJ153" s="34"/>
      <c r="ABK153" s="34"/>
      <c r="ABL153" s="34"/>
      <c r="ABM153" s="34"/>
      <c r="ABN153" s="34"/>
      <c r="ABO153" s="34"/>
      <c r="ABP153" s="34"/>
      <c r="ABQ153" s="34"/>
      <c r="ABR153" s="34"/>
      <c r="ABS153" s="34"/>
      <c r="ABT153" s="34"/>
      <c r="ABU153" s="34"/>
      <c r="ABV153" s="34"/>
      <c r="ABW153" s="34"/>
      <c r="ABX153" s="34"/>
      <c r="ABY153" s="34"/>
      <c r="ABZ153" s="34"/>
      <c r="ACA153" s="34"/>
      <c r="ACB153" s="34"/>
      <c r="ACC153" s="34"/>
      <c r="ACD153" s="34"/>
      <c r="ACE153" s="34"/>
      <c r="ACF153" s="34"/>
      <c r="ACG153" s="34"/>
      <c r="ACH153" s="34"/>
      <c r="ACI153" s="34"/>
      <c r="ACJ153" s="34"/>
      <c r="ACK153" s="34"/>
      <c r="ACL153" s="34"/>
      <c r="ACM153" s="34"/>
      <c r="ACN153" s="34"/>
      <c r="ACO153" s="34"/>
      <c r="ACP153" s="34"/>
      <c r="ACQ153" s="34"/>
      <c r="ACR153" s="34"/>
      <c r="ACS153" s="34"/>
      <c r="ACT153" s="34"/>
      <c r="ACU153" s="34"/>
      <c r="ACV153" s="34"/>
      <c r="ACW153" s="34"/>
      <c r="ACX153" s="34"/>
      <c r="ACY153" s="34"/>
      <c r="ACZ153" s="34"/>
      <c r="ADA153" s="34"/>
      <c r="ADB153" s="34"/>
      <c r="ADC153" s="34"/>
      <c r="ADD153" s="34"/>
      <c r="ADE153" s="34"/>
      <c r="ADF153" s="34"/>
      <c r="ADG153" s="34"/>
      <c r="ADH153" s="34"/>
      <c r="ADI153" s="34"/>
      <c r="ADJ153" s="34"/>
      <c r="ADK153" s="34"/>
      <c r="ADL153" s="34"/>
      <c r="ADM153" s="34"/>
      <c r="ADN153" s="34"/>
      <c r="ADO153" s="34"/>
      <c r="ADP153" s="34"/>
      <c r="ADQ153" s="34"/>
      <c r="ADR153" s="34"/>
      <c r="ADS153" s="34"/>
      <c r="ADT153" s="34"/>
      <c r="ADU153" s="34"/>
      <c r="ADV153" s="34"/>
      <c r="ADW153" s="34"/>
      <c r="ADX153" s="34"/>
      <c r="ADY153" s="34"/>
      <c r="ADZ153" s="34"/>
      <c r="AEA153" s="34"/>
      <c r="AEB153" s="34"/>
      <c r="AEC153" s="34"/>
      <c r="AED153" s="34"/>
      <c r="AEE153" s="34"/>
      <c r="AEF153" s="34"/>
      <c r="AEG153" s="34"/>
      <c r="AEH153" s="34"/>
      <c r="AEI153" s="34"/>
      <c r="AEJ153" s="34"/>
      <c r="AEK153" s="34"/>
      <c r="AEL153" s="34"/>
      <c r="AEM153" s="34"/>
      <c r="AEN153" s="34"/>
      <c r="AEO153" s="34"/>
      <c r="AEP153" s="34"/>
      <c r="AEQ153" s="34"/>
      <c r="AER153" s="34"/>
      <c r="AES153" s="34"/>
      <c r="AET153" s="34"/>
      <c r="AEU153" s="34"/>
      <c r="AEV153" s="34"/>
      <c r="AEW153" s="34"/>
      <c r="AEX153" s="34"/>
      <c r="AEY153" s="34"/>
      <c r="AEZ153" s="34"/>
      <c r="AFA153" s="34"/>
      <c r="AFB153" s="34"/>
      <c r="AFC153" s="34"/>
      <c r="AFD153" s="34"/>
      <c r="AFE153" s="34"/>
      <c r="AFF153" s="34"/>
      <c r="AFG153" s="34"/>
      <c r="AFH153" s="34"/>
      <c r="AFI153" s="34"/>
      <c r="AFJ153" s="34"/>
      <c r="AFK153" s="34"/>
      <c r="AFL153" s="34"/>
      <c r="AFM153" s="34"/>
      <c r="AFN153" s="34"/>
      <c r="AFO153" s="34"/>
      <c r="AFP153" s="34"/>
      <c r="AFQ153" s="34"/>
      <c r="AFR153" s="34"/>
      <c r="AFS153" s="34"/>
      <c r="AFT153" s="34"/>
      <c r="AFU153" s="34"/>
      <c r="AFV153" s="34"/>
      <c r="AFW153" s="34"/>
      <c r="AFX153" s="34"/>
      <c r="AFY153" s="34"/>
      <c r="AFZ153" s="34"/>
      <c r="AGA153" s="34"/>
      <c r="AGB153" s="34"/>
      <c r="AGC153" s="34"/>
      <c r="AGD153" s="34"/>
      <c r="AGE153" s="34"/>
      <c r="AGF153" s="34"/>
      <c r="AGG153" s="34"/>
      <c r="AGH153" s="34"/>
      <c r="AGI153" s="34"/>
      <c r="AGJ153" s="34"/>
      <c r="AGK153" s="34"/>
      <c r="AGL153" s="34"/>
      <c r="AGM153" s="34"/>
      <c r="AGN153" s="34"/>
      <c r="AGO153" s="34"/>
      <c r="AGP153" s="34"/>
      <c r="AGQ153" s="34"/>
      <c r="AGR153" s="34"/>
      <c r="AGS153" s="34"/>
      <c r="AGT153" s="34"/>
      <c r="AGU153" s="34"/>
      <c r="AGV153" s="34"/>
      <c r="AGW153" s="34"/>
      <c r="AGX153" s="34"/>
      <c r="AGY153" s="34"/>
      <c r="AGZ153" s="34"/>
      <c r="AHA153" s="34"/>
      <c r="AHB153" s="34"/>
      <c r="AHC153" s="34"/>
      <c r="AHD153" s="34"/>
      <c r="AHE153" s="34"/>
      <c r="AHF153" s="34"/>
      <c r="AHG153" s="34"/>
      <c r="AHH153" s="34"/>
      <c r="AHI153" s="34"/>
      <c r="AHJ153" s="34"/>
      <c r="AHK153" s="34"/>
      <c r="AHL153" s="34"/>
      <c r="AHM153" s="34"/>
      <c r="AHN153" s="34"/>
      <c r="AHO153" s="34"/>
      <c r="AHP153" s="34"/>
      <c r="AHQ153" s="34"/>
      <c r="AHR153" s="34"/>
      <c r="AHS153" s="34"/>
      <c r="AHT153" s="34"/>
      <c r="AHU153" s="34"/>
      <c r="AHV153" s="34"/>
      <c r="AHW153" s="34"/>
      <c r="AHX153" s="34"/>
      <c r="AHY153" s="34"/>
      <c r="AHZ153" s="34"/>
      <c r="AIA153" s="34"/>
      <c r="AIB153" s="34"/>
      <c r="AIC153" s="34"/>
      <c r="AID153" s="34"/>
      <c r="AIE153" s="34"/>
      <c r="AIF153" s="34"/>
      <c r="AIG153" s="34"/>
      <c r="AIH153" s="34"/>
      <c r="AII153" s="34"/>
      <c r="AIJ153" s="34"/>
      <c r="AIK153" s="34"/>
      <c r="AIL153" s="34"/>
      <c r="AIM153" s="34"/>
      <c r="AIN153" s="34"/>
      <c r="AIO153" s="34"/>
      <c r="AIP153" s="34"/>
      <c r="AIQ153" s="34"/>
      <c r="AIR153" s="34"/>
      <c r="AIS153" s="34"/>
      <c r="AIT153" s="34"/>
      <c r="AIU153" s="34"/>
      <c r="AIV153" s="34"/>
      <c r="AIW153" s="34"/>
      <c r="AIX153" s="34"/>
      <c r="AIY153" s="34"/>
      <c r="AIZ153" s="34"/>
      <c r="AJA153" s="34"/>
      <c r="AJB153" s="34"/>
      <c r="AJC153" s="34"/>
      <c r="AJD153" s="34"/>
      <c r="AJE153" s="34"/>
      <c r="AJF153" s="34"/>
      <c r="AJG153" s="34"/>
      <c r="AJH153" s="34"/>
      <c r="AJI153" s="34"/>
      <c r="AJJ153" s="34"/>
      <c r="AJK153" s="34"/>
      <c r="AJL153" s="34"/>
      <c r="AJM153" s="34"/>
      <c r="AJN153" s="34"/>
      <c r="AJO153" s="34"/>
      <c r="AJP153" s="34"/>
      <c r="AJQ153" s="34"/>
      <c r="AJR153" s="34"/>
      <c r="AJS153" s="34"/>
      <c r="AJT153" s="34"/>
      <c r="AJU153" s="34"/>
      <c r="AJV153" s="34"/>
      <c r="AJW153" s="34"/>
      <c r="AJX153" s="34"/>
      <c r="AJY153" s="34"/>
      <c r="AJZ153" s="34"/>
      <c r="AKA153" s="34"/>
      <c r="AKB153" s="34"/>
      <c r="AKC153" s="34"/>
      <c r="AKD153" s="34"/>
      <c r="AKE153" s="34"/>
      <c r="AKF153" s="34"/>
      <c r="AKG153" s="34"/>
      <c r="AKH153" s="34"/>
      <c r="AKI153" s="34"/>
      <c r="AKJ153" s="34"/>
      <c r="AKK153" s="34"/>
      <c r="AKL153" s="34"/>
      <c r="AKM153" s="34"/>
      <c r="AKN153" s="34"/>
      <c r="AKO153" s="34"/>
      <c r="AKP153" s="34"/>
      <c r="AKQ153" s="34"/>
      <c r="AKR153" s="34"/>
      <c r="AKS153" s="34"/>
      <c r="AKT153" s="34"/>
      <c r="AKU153" s="34"/>
      <c r="AKV153" s="34"/>
      <c r="AKW153" s="34"/>
      <c r="AKX153" s="34"/>
      <c r="AKY153" s="34"/>
      <c r="AKZ153" s="34"/>
      <c r="ALA153" s="34"/>
      <c r="ALB153" s="34"/>
      <c r="ALC153" s="34"/>
      <c r="ALD153" s="34"/>
      <c r="ALE153" s="34"/>
      <c r="ALF153" s="34"/>
      <c r="ALG153" s="34"/>
      <c r="ALH153" s="34"/>
      <c r="ALI153" s="34"/>
      <c r="ALJ153" s="34"/>
      <c r="ALK153" s="34"/>
      <c r="ALL153" s="34"/>
      <c r="ALM153" s="34"/>
      <c r="ALN153" s="34"/>
      <c r="ALO153" s="34"/>
      <c r="ALP153" s="34"/>
      <c r="ALQ153" s="34"/>
      <c r="ALR153" s="34"/>
      <c r="ALS153" s="34"/>
      <c r="ALT153" s="34"/>
      <c r="ALU153" s="34"/>
      <c r="ALV153" s="34"/>
      <c r="ALW153" s="34"/>
      <c r="ALX153" s="34"/>
      <c r="ALY153" s="34"/>
      <c r="ALZ153" s="34"/>
      <c r="AMA153" s="34"/>
      <c r="AMB153" s="34"/>
      <c r="AMC153" s="34"/>
      <c r="AMD153" s="34"/>
      <c r="AME153" s="34"/>
      <c r="AMF153" s="34"/>
      <c r="AMG153" s="34"/>
      <c r="AMH153" s="34"/>
      <c r="AMI153" s="34"/>
      <c r="AMJ153" s="34"/>
      <c r="AMK153" s="34"/>
      <c r="AML153" s="34"/>
      <c r="AMM153" s="34"/>
      <c r="AMN153" s="34"/>
      <c r="AMO153" s="34"/>
      <c r="AMP153" s="34"/>
      <c r="AMQ153" s="34"/>
      <c r="AMR153" s="34"/>
      <c r="AMS153" s="34"/>
      <c r="AMT153" s="34"/>
      <c r="AMU153" s="34"/>
      <c r="AMV153" s="34"/>
      <c r="AMW153" s="34"/>
      <c r="AMX153" s="34"/>
      <c r="AMY153" s="34"/>
      <c r="AMZ153" s="34"/>
      <c r="ANA153" s="34"/>
      <c r="ANB153" s="34"/>
      <c r="ANC153" s="34"/>
      <c r="AND153" s="34"/>
      <c r="ANE153" s="34"/>
      <c r="ANF153" s="34"/>
      <c r="ANG153" s="34"/>
      <c r="ANH153" s="34"/>
      <c r="ANI153" s="34"/>
      <c r="ANJ153" s="34"/>
      <c r="ANK153" s="34"/>
      <c r="ANL153" s="34"/>
      <c r="ANM153" s="34"/>
      <c r="ANN153" s="34"/>
      <c r="ANO153" s="34"/>
      <c r="ANP153" s="34"/>
      <c r="ANQ153" s="34"/>
      <c r="ANR153" s="34"/>
      <c r="ANS153" s="34"/>
      <c r="ANT153" s="34"/>
      <c r="ANU153" s="34"/>
      <c r="ANV153" s="34"/>
      <c r="ANW153" s="34"/>
      <c r="ANX153" s="34"/>
      <c r="ANY153" s="34"/>
      <c r="ANZ153" s="34"/>
      <c r="AOA153" s="34"/>
      <c r="AOB153" s="34"/>
      <c r="AOC153" s="34"/>
      <c r="AOD153" s="34"/>
      <c r="AOE153" s="34"/>
      <c r="AOF153" s="34"/>
      <c r="AOG153" s="34"/>
      <c r="AOH153" s="34"/>
      <c r="AOI153" s="34"/>
      <c r="AOJ153" s="34"/>
      <c r="AOK153" s="34"/>
      <c r="AOL153" s="34"/>
      <c r="AOM153" s="34"/>
      <c r="AON153" s="34"/>
      <c r="AOO153" s="34"/>
      <c r="AOP153" s="34"/>
      <c r="AOQ153" s="34"/>
      <c r="AOR153" s="34"/>
      <c r="AOS153" s="34"/>
      <c r="AOT153" s="34"/>
      <c r="AOU153" s="34"/>
      <c r="AOV153" s="34"/>
      <c r="AOW153" s="34"/>
      <c r="AOX153" s="34"/>
      <c r="AOY153" s="34"/>
      <c r="AOZ153" s="34"/>
      <c r="APA153" s="34"/>
      <c r="APB153" s="34"/>
      <c r="APC153" s="34"/>
      <c r="APD153" s="34"/>
      <c r="APE153" s="34"/>
      <c r="APF153" s="34"/>
      <c r="APG153" s="34"/>
      <c r="APH153" s="34"/>
      <c r="API153" s="34"/>
      <c r="APJ153" s="34"/>
      <c r="APK153" s="34"/>
      <c r="APL153" s="34"/>
      <c r="APM153" s="34"/>
      <c r="APN153" s="34"/>
      <c r="APO153" s="34"/>
      <c r="APP153" s="34"/>
      <c r="APQ153" s="34"/>
      <c r="APR153" s="34"/>
      <c r="APS153" s="34"/>
      <c r="APT153" s="34"/>
      <c r="APU153" s="34"/>
      <c r="APV153" s="34"/>
      <c r="APW153" s="34"/>
      <c r="APX153" s="34"/>
      <c r="APY153" s="34"/>
      <c r="APZ153" s="34"/>
      <c r="AQA153" s="34"/>
      <c r="AQB153" s="34"/>
      <c r="AQC153" s="34"/>
      <c r="AQD153" s="34"/>
      <c r="AQE153" s="34"/>
      <c r="AQF153" s="34"/>
      <c r="AQG153" s="34"/>
      <c r="AQH153" s="34"/>
      <c r="AQI153" s="34"/>
      <c r="AQJ153" s="34"/>
      <c r="AQK153" s="34"/>
      <c r="AQL153" s="34"/>
      <c r="AQM153" s="34"/>
      <c r="AQN153" s="34"/>
      <c r="AQO153" s="34"/>
      <c r="AQP153" s="34"/>
      <c r="AQQ153" s="34"/>
      <c r="AQR153" s="34"/>
      <c r="AQS153" s="34"/>
      <c r="AQT153" s="34"/>
      <c r="AQU153" s="34"/>
      <c r="AQV153" s="34"/>
      <c r="AQW153" s="34"/>
      <c r="AQX153" s="34"/>
      <c r="AQY153" s="34"/>
      <c r="AQZ153" s="34"/>
      <c r="ARA153" s="34"/>
      <c r="ARB153" s="34"/>
      <c r="ARC153" s="34"/>
      <c r="ARD153" s="34"/>
      <c r="ARE153" s="34"/>
      <c r="ARF153" s="34"/>
      <c r="ARG153" s="34"/>
      <c r="ARH153" s="34"/>
      <c r="ARI153" s="34"/>
      <c r="ARJ153" s="34"/>
      <c r="ARK153" s="34"/>
      <c r="ARL153" s="34"/>
      <c r="ARM153" s="34"/>
      <c r="ARN153" s="34"/>
      <c r="ARO153" s="34"/>
      <c r="ARP153" s="34"/>
      <c r="ARQ153" s="34"/>
      <c r="ARR153" s="34"/>
      <c r="ARS153" s="34"/>
      <c r="ART153" s="34"/>
      <c r="ARU153" s="34"/>
      <c r="ARV153" s="34"/>
      <c r="ARW153" s="34"/>
      <c r="ARX153" s="34"/>
      <c r="ARY153" s="34"/>
      <c r="ARZ153" s="34"/>
      <c r="ASA153" s="34"/>
      <c r="ASB153" s="34"/>
      <c r="ASC153" s="34"/>
      <c r="ASD153" s="34"/>
      <c r="ASE153" s="34"/>
      <c r="ASF153" s="34"/>
      <c r="ASG153" s="34"/>
      <c r="ASH153" s="34"/>
      <c r="ASI153" s="34"/>
      <c r="ASJ153" s="34"/>
      <c r="ASK153" s="34"/>
      <c r="ASL153" s="34"/>
      <c r="ASM153" s="34"/>
      <c r="ASN153" s="34"/>
      <c r="ASO153" s="34"/>
      <c r="ASP153" s="34"/>
      <c r="ASQ153" s="34"/>
      <c r="ASR153" s="34"/>
      <c r="ASS153" s="34"/>
      <c r="AST153" s="34"/>
      <c r="ASU153" s="34"/>
      <c r="ASV153" s="34"/>
      <c r="ASW153" s="34"/>
      <c r="ASX153" s="34"/>
      <c r="ASY153" s="34"/>
      <c r="ASZ153" s="34"/>
      <c r="ATA153" s="34"/>
      <c r="ATB153" s="34"/>
      <c r="ATC153" s="34"/>
      <c r="ATD153" s="34"/>
      <c r="ATE153" s="34"/>
      <c r="ATF153" s="34"/>
      <c r="ATG153" s="34"/>
      <c r="ATH153" s="34"/>
      <c r="ATI153" s="34"/>
      <c r="ATJ153" s="34"/>
      <c r="ATK153" s="34"/>
      <c r="ATL153" s="34"/>
      <c r="ATM153" s="34"/>
      <c r="ATN153" s="34"/>
      <c r="ATO153" s="34"/>
      <c r="ATP153" s="34"/>
      <c r="ATQ153" s="34"/>
      <c r="ATR153" s="34"/>
      <c r="ATS153" s="34"/>
      <c r="ATT153" s="34"/>
      <c r="ATU153" s="34"/>
      <c r="ATV153" s="34"/>
      <c r="ATW153" s="34"/>
      <c r="ATX153" s="34"/>
      <c r="ATY153" s="34"/>
      <c r="ATZ153" s="34"/>
      <c r="AUA153" s="34"/>
      <c r="AUB153" s="34"/>
      <c r="AUC153" s="34"/>
      <c r="AUD153" s="34"/>
      <c r="AUE153" s="34"/>
      <c r="AUF153" s="34"/>
      <c r="AUG153" s="34"/>
      <c r="AUH153" s="34"/>
      <c r="AUI153" s="34"/>
      <c r="AUJ153" s="34"/>
      <c r="AUK153" s="34"/>
      <c r="AUL153" s="34"/>
      <c r="AUM153" s="34"/>
      <c r="AUN153" s="34"/>
      <c r="AUO153" s="34"/>
      <c r="AUP153" s="34"/>
      <c r="AUQ153" s="34"/>
      <c r="AUR153" s="34"/>
      <c r="AUS153" s="34"/>
      <c r="AUT153" s="34"/>
      <c r="AUU153" s="34"/>
      <c r="AUV153" s="34"/>
      <c r="AUW153" s="34"/>
      <c r="AUX153" s="34"/>
      <c r="AUY153" s="34"/>
      <c r="AUZ153" s="34"/>
      <c r="AVA153" s="34"/>
      <c r="AVB153" s="34"/>
      <c r="AVC153" s="34"/>
      <c r="AVD153" s="34"/>
      <c r="AVE153" s="34"/>
      <c r="AVF153" s="34"/>
      <c r="AVG153" s="34"/>
      <c r="AVH153" s="34"/>
      <c r="AVI153" s="34"/>
      <c r="AVJ153" s="34"/>
      <c r="AVK153" s="34"/>
      <c r="AVL153" s="34"/>
      <c r="AVM153" s="34"/>
      <c r="AVN153" s="34"/>
      <c r="AVO153" s="34"/>
      <c r="AVP153" s="34"/>
      <c r="AVQ153" s="34"/>
      <c r="AVR153" s="34"/>
      <c r="AVS153" s="34"/>
      <c r="AVT153" s="34"/>
      <c r="AVU153" s="34"/>
      <c r="AVV153" s="34"/>
      <c r="AVW153" s="34"/>
      <c r="AVX153" s="34"/>
      <c r="AVY153" s="34"/>
      <c r="AVZ153" s="34"/>
      <c r="AWA153" s="34"/>
      <c r="AWB153" s="34"/>
      <c r="AWC153" s="34"/>
      <c r="AWD153" s="34"/>
      <c r="AWE153" s="34"/>
      <c r="AWF153" s="34"/>
      <c r="AWG153" s="34"/>
      <c r="AWH153" s="34"/>
      <c r="AWI153" s="34"/>
      <c r="AWJ153" s="34"/>
      <c r="AWK153" s="34"/>
      <c r="AWL153" s="34"/>
      <c r="AWM153" s="34"/>
      <c r="AWN153" s="34"/>
      <c r="AWO153" s="34"/>
      <c r="AWP153" s="34"/>
      <c r="AWQ153" s="34"/>
      <c r="AWR153" s="34"/>
      <c r="AWS153" s="34"/>
      <c r="AWT153" s="34"/>
      <c r="AWU153" s="34"/>
      <c r="AWV153" s="34"/>
      <c r="AWW153" s="34"/>
      <c r="AWX153" s="34"/>
      <c r="AWY153" s="34"/>
      <c r="AWZ153" s="34"/>
      <c r="AXA153" s="34"/>
      <c r="AXB153" s="34"/>
      <c r="AXC153" s="34"/>
      <c r="AXD153" s="34"/>
      <c r="AXE153" s="34"/>
      <c r="AXF153" s="34"/>
      <c r="AXG153" s="34"/>
      <c r="AXH153" s="34"/>
      <c r="AXI153" s="34"/>
      <c r="AXJ153" s="34"/>
      <c r="AXK153" s="34"/>
      <c r="AXL153" s="34"/>
      <c r="AXM153" s="34"/>
      <c r="AXN153" s="34"/>
      <c r="AXO153" s="34"/>
      <c r="AXP153" s="34"/>
      <c r="AXQ153" s="34"/>
      <c r="AXR153" s="34"/>
      <c r="AXS153" s="34"/>
      <c r="AXT153" s="34"/>
      <c r="AXU153" s="34"/>
      <c r="AXV153" s="34"/>
      <c r="AXW153" s="34"/>
      <c r="AXX153" s="34"/>
      <c r="AXY153" s="34"/>
      <c r="AXZ153" s="34"/>
      <c r="AYA153" s="34"/>
      <c r="AYB153" s="34"/>
      <c r="AYC153" s="34"/>
      <c r="AYD153" s="34"/>
      <c r="AYE153" s="34"/>
      <c r="AYF153" s="34"/>
      <c r="AYG153" s="34"/>
      <c r="AYH153" s="34"/>
      <c r="AYI153" s="34"/>
      <c r="AYJ153" s="34"/>
      <c r="AYK153" s="34"/>
      <c r="AYL153" s="34"/>
      <c r="AYM153" s="34"/>
      <c r="AYN153" s="34"/>
      <c r="AYO153" s="34"/>
      <c r="AYP153" s="34"/>
      <c r="AYQ153" s="34"/>
      <c r="AYR153" s="34"/>
      <c r="AYS153" s="34"/>
      <c r="AYT153" s="34"/>
      <c r="AYU153" s="34"/>
      <c r="AYV153" s="34"/>
      <c r="AYW153" s="34"/>
      <c r="AYX153" s="34"/>
      <c r="AYY153" s="34"/>
      <c r="AYZ153" s="34"/>
      <c r="AZA153" s="34"/>
      <c r="AZB153" s="34"/>
      <c r="AZC153" s="34"/>
      <c r="AZD153" s="34"/>
      <c r="AZE153" s="34"/>
      <c r="AZF153" s="34"/>
      <c r="AZG153" s="34"/>
      <c r="AZH153" s="34"/>
      <c r="AZI153" s="34"/>
      <c r="AZJ153" s="34"/>
      <c r="AZK153" s="34"/>
      <c r="AZL153" s="34"/>
      <c r="AZM153" s="34"/>
      <c r="AZN153" s="34"/>
      <c r="AZO153" s="34"/>
      <c r="AZP153" s="34"/>
      <c r="AZQ153" s="34"/>
      <c r="AZR153" s="34"/>
      <c r="AZS153" s="34"/>
      <c r="AZT153" s="34"/>
      <c r="AZU153" s="34"/>
      <c r="AZV153" s="34"/>
      <c r="AZW153" s="34"/>
      <c r="AZX153" s="34"/>
      <c r="AZY153" s="34"/>
      <c r="AZZ153" s="34"/>
      <c r="BAA153" s="34"/>
      <c r="BAB153" s="34"/>
      <c r="BAC153" s="34"/>
      <c r="BAD153" s="34"/>
      <c r="BAE153" s="34"/>
      <c r="BAF153" s="34"/>
      <c r="BAG153" s="34"/>
      <c r="BAH153" s="34"/>
      <c r="BAI153" s="34"/>
      <c r="BAJ153" s="34"/>
      <c r="BAK153" s="34"/>
      <c r="BAL153" s="34"/>
      <c r="BAM153" s="34"/>
      <c r="BAN153" s="34"/>
      <c r="BAO153" s="34"/>
      <c r="BAP153" s="34"/>
      <c r="BAQ153" s="34"/>
      <c r="BAR153" s="34"/>
      <c r="BAS153" s="34"/>
      <c r="BAT153" s="34"/>
      <c r="BAU153" s="34"/>
      <c r="BAV153" s="34"/>
      <c r="BAW153" s="34"/>
      <c r="BAX153" s="34"/>
      <c r="BAY153" s="34"/>
      <c r="BAZ153" s="34"/>
      <c r="BBA153" s="34"/>
      <c r="BBB153" s="34"/>
      <c r="BBC153" s="34"/>
      <c r="BBD153" s="34"/>
      <c r="BBE153" s="34"/>
      <c r="BBF153" s="34"/>
      <c r="BBG153" s="34"/>
      <c r="BBH153" s="34"/>
      <c r="BBI153" s="34"/>
      <c r="BBJ153" s="34"/>
      <c r="BBK153" s="34"/>
      <c r="BBL153" s="34"/>
      <c r="BBM153" s="34"/>
      <c r="BBN153" s="34"/>
      <c r="BBO153" s="34"/>
      <c r="BBP153" s="34"/>
      <c r="BBQ153" s="34"/>
      <c r="BBR153" s="34"/>
      <c r="BBS153" s="34"/>
      <c r="BBT153" s="34"/>
      <c r="BBU153" s="34"/>
      <c r="BBV153" s="34"/>
      <c r="BBW153" s="34"/>
      <c r="BBX153" s="34"/>
      <c r="BBY153" s="34"/>
      <c r="BBZ153" s="34"/>
      <c r="BCA153" s="34"/>
      <c r="BCB153" s="34"/>
      <c r="BCC153" s="34"/>
      <c r="BCD153" s="34"/>
      <c r="BCE153" s="34"/>
      <c r="BCF153" s="34"/>
      <c r="BCG153" s="34"/>
      <c r="BCH153" s="34"/>
      <c r="BCI153" s="34"/>
      <c r="BCJ153" s="34"/>
      <c r="BCK153" s="34"/>
      <c r="BCL153" s="34"/>
      <c r="BCM153" s="34"/>
      <c r="BCN153" s="34"/>
      <c r="BCO153" s="34"/>
      <c r="BCP153" s="34"/>
      <c r="BCQ153" s="34"/>
      <c r="BCR153" s="34"/>
      <c r="BCS153" s="34"/>
      <c r="BCT153" s="34"/>
      <c r="BCU153" s="34"/>
      <c r="BCV153" s="34"/>
      <c r="BCW153" s="34"/>
      <c r="BCX153" s="34"/>
      <c r="BCY153" s="34"/>
      <c r="BCZ153" s="34"/>
      <c r="BDA153" s="34"/>
      <c r="BDB153" s="34"/>
      <c r="BDC153" s="34"/>
      <c r="BDD153" s="34"/>
      <c r="BDE153" s="34"/>
      <c r="BDF153" s="34"/>
      <c r="BDG153" s="34"/>
      <c r="BDH153" s="34"/>
      <c r="BDI153" s="34"/>
      <c r="BDJ153" s="34"/>
      <c r="BDK153" s="34"/>
      <c r="BDL153" s="34"/>
      <c r="BDM153" s="34"/>
      <c r="BDN153" s="34"/>
      <c r="BDO153" s="34"/>
      <c r="BDP153" s="34"/>
      <c r="BDQ153" s="34"/>
      <c r="BDR153" s="34"/>
      <c r="BDS153" s="34"/>
      <c r="BDT153" s="34"/>
      <c r="BDU153" s="34"/>
      <c r="BDV153" s="34"/>
      <c r="BDW153" s="34"/>
      <c r="BDX153" s="34"/>
      <c r="BDY153" s="34"/>
      <c r="BDZ153" s="34"/>
      <c r="BEA153" s="34"/>
      <c r="BEB153" s="34"/>
      <c r="BEC153" s="34"/>
      <c r="BED153" s="34"/>
      <c r="BEE153" s="34"/>
      <c r="BEF153" s="34"/>
      <c r="BEG153" s="34"/>
      <c r="BEH153" s="34"/>
      <c r="BEI153" s="34"/>
      <c r="BEJ153" s="34"/>
      <c r="BEK153" s="34"/>
      <c r="BEL153" s="34"/>
      <c r="BEM153" s="34"/>
      <c r="BEN153" s="34"/>
      <c r="BEO153" s="34"/>
      <c r="BEP153" s="34"/>
      <c r="BEQ153" s="34"/>
      <c r="BER153" s="34"/>
      <c r="BES153" s="34"/>
      <c r="BET153" s="34"/>
      <c r="BEU153" s="34"/>
      <c r="BEV153" s="34"/>
      <c r="BEW153" s="34"/>
      <c r="BEX153" s="34"/>
      <c r="BEY153" s="34"/>
      <c r="BEZ153" s="34"/>
      <c r="BFA153" s="34"/>
      <c r="BFB153" s="34"/>
      <c r="BFC153" s="34"/>
      <c r="BFD153" s="34"/>
      <c r="BFE153" s="34"/>
      <c r="BFF153" s="34"/>
      <c r="BFG153" s="34"/>
      <c r="BFH153" s="34"/>
      <c r="BFI153" s="34"/>
      <c r="BFJ153" s="34"/>
      <c r="BFK153" s="34"/>
      <c r="BFL153" s="34"/>
      <c r="BFM153" s="34"/>
      <c r="BFN153" s="34"/>
      <c r="BFO153" s="34"/>
      <c r="BFP153" s="34"/>
      <c r="BFQ153" s="34"/>
      <c r="BFR153" s="34"/>
      <c r="BFS153" s="34"/>
      <c r="BFT153" s="34"/>
      <c r="BFU153" s="34"/>
      <c r="BFV153" s="34"/>
      <c r="BFW153" s="34"/>
      <c r="BFX153" s="34"/>
      <c r="BFY153" s="34"/>
      <c r="BFZ153" s="34"/>
      <c r="BGA153" s="34"/>
      <c r="BGB153" s="34"/>
      <c r="BGC153" s="34"/>
      <c r="BGD153" s="34"/>
      <c r="BGE153" s="34"/>
      <c r="BGF153" s="34"/>
      <c r="BGG153" s="34"/>
      <c r="BGH153" s="34"/>
      <c r="BGI153" s="34"/>
      <c r="BGJ153" s="34"/>
      <c r="BGK153" s="34"/>
      <c r="BGL153" s="34"/>
      <c r="BGM153" s="34"/>
      <c r="BGN153" s="34"/>
      <c r="BGO153" s="34"/>
      <c r="BGP153" s="34"/>
      <c r="BGQ153" s="34"/>
      <c r="BGR153" s="34"/>
      <c r="BGS153" s="34"/>
      <c r="BGT153" s="34"/>
      <c r="BGU153" s="34"/>
      <c r="BGV153" s="34"/>
      <c r="BGW153" s="34"/>
      <c r="BGX153" s="34"/>
      <c r="BGY153" s="34"/>
      <c r="BGZ153" s="34"/>
      <c r="BHA153" s="34"/>
      <c r="BHB153" s="34"/>
      <c r="BHC153" s="34"/>
      <c r="BHD153" s="34"/>
      <c r="BHE153" s="34"/>
      <c r="BHF153" s="34"/>
      <c r="BHG153" s="34"/>
      <c r="BHH153" s="34"/>
      <c r="BHI153" s="34"/>
      <c r="BHJ153" s="34"/>
      <c r="BHK153" s="34"/>
      <c r="BHL153" s="34"/>
      <c r="BHM153" s="34"/>
      <c r="BHN153" s="34"/>
      <c r="BHO153" s="34"/>
      <c r="BHP153" s="34"/>
      <c r="BHQ153" s="34"/>
      <c r="BHR153" s="34"/>
      <c r="BHS153" s="34"/>
      <c r="BHT153" s="34"/>
      <c r="BHU153" s="34"/>
      <c r="BHV153" s="34"/>
      <c r="BHW153" s="34"/>
      <c r="BHX153" s="34"/>
      <c r="BHY153" s="34"/>
      <c r="BHZ153" s="34"/>
      <c r="BIA153" s="34"/>
      <c r="BIB153" s="34"/>
      <c r="BIC153" s="34"/>
      <c r="BID153" s="34"/>
      <c r="BIE153" s="34"/>
      <c r="BIF153" s="34"/>
      <c r="BIG153" s="34"/>
      <c r="BIH153" s="34"/>
      <c r="BII153" s="34"/>
      <c r="BIJ153" s="34"/>
      <c r="BIK153" s="34"/>
      <c r="BIL153" s="34"/>
      <c r="BIM153" s="34"/>
      <c r="BIN153" s="34"/>
      <c r="BIO153" s="34"/>
      <c r="BIP153" s="34"/>
      <c r="BIQ153" s="34"/>
      <c r="BIR153" s="34"/>
      <c r="BIS153" s="34"/>
      <c r="BIT153" s="34"/>
      <c r="BIU153" s="34"/>
      <c r="BIV153" s="34"/>
      <c r="BIW153" s="34"/>
      <c r="BIX153" s="34"/>
      <c r="BIY153" s="34"/>
      <c r="BIZ153" s="34"/>
      <c r="BJA153" s="34"/>
      <c r="BJB153" s="34"/>
      <c r="BJC153" s="34"/>
      <c r="BJD153" s="34"/>
      <c r="BJE153" s="34"/>
      <c r="BJF153" s="34"/>
      <c r="BJG153" s="34"/>
      <c r="BJH153" s="34"/>
      <c r="BJI153" s="34"/>
      <c r="BJJ153" s="34"/>
      <c r="BJK153" s="34"/>
      <c r="BJL153" s="34"/>
      <c r="BJM153" s="34"/>
      <c r="BJN153" s="34"/>
      <c r="BJO153" s="34"/>
      <c r="BJP153" s="34"/>
      <c r="BJQ153" s="34"/>
      <c r="BJR153" s="34"/>
      <c r="BJS153" s="34"/>
      <c r="BJT153" s="34"/>
      <c r="BJU153" s="34"/>
      <c r="BJV153" s="34"/>
      <c r="BJW153" s="34"/>
      <c r="BJX153" s="34"/>
      <c r="BJY153" s="34"/>
      <c r="BJZ153" s="34"/>
      <c r="BKA153" s="34"/>
      <c r="BKB153" s="34"/>
      <c r="BKC153" s="34"/>
      <c r="BKD153" s="34"/>
      <c r="BKE153" s="34"/>
      <c r="BKF153" s="34"/>
      <c r="BKG153" s="34"/>
      <c r="BKH153" s="34"/>
      <c r="BKI153" s="34"/>
      <c r="BKJ153" s="34"/>
      <c r="BKK153" s="34"/>
      <c r="BKL153" s="34"/>
      <c r="BKM153" s="34"/>
      <c r="BKN153" s="34"/>
      <c r="BKO153" s="34"/>
      <c r="BKP153" s="34"/>
      <c r="BKQ153" s="34"/>
      <c r="BKR153" s="34"/>
      <c r="BKS153" s="34"/>
      <c r="BKT153" s="34"/>
      <c r="BKU153" s="34"/>
      <c r="BKV153" s="34"/>
      <c r="BKW153" s="34"/>
      <c r="BKX153" s="34"/>
      <c r="BKY153" s="34"/>
      <c r="BKZ153" s="34"/>
      <c r="BLA153" s="34"/>
      <c r="BLB153" s="34"/>
      <c r="BLC153" s="34"/>
      <c r="BLD153" s="34"/>
      <c r="BLE153" s="34"/>
      <c r="BLF153" s="34"/>
      <c r="BLG153" s="34"/>
      <c r="BLH153" s="34"/>
      <c r="BLI153" s="34"/>
      <c r="BLJ153" s="34"/>
      <c r="BLK153" s="34"/>
      <c r="BLL153" s="34"/>
      <c r="BLM153" s="34"/>
      <c r="BLN153" s="34"/>
      <c r="BLO153" s="34"/>
      <c r="BLP153" s="34"/>
      <c r="BLQ153" s="34"/>
      <c r="BLR153" s="34"/>
      <c r="BLS153" s="34"/>
      <c r="BLT153" s="34"/>
      <c r="BLU153" s="34"/>
      <c r="BLV153" s="34"/>
      <c r="BLW153" s="34"/>
      <c r="BLX153" s="34"/>
      <c r="BLY153" s="34"/>
      <c r="BLZ153" s="34"/>
      <c r="BMA153" s="34"/>
      <c r="BMB153" s="34"/>
      <c r="BMC153" s="34"/>
      <c r="BMD153" s="34"/>
      <c r="BME153" s="34"/>
      <c r="BMF153" s="34"/>
      <c r="BMG153" s="34"/>
      <c r="BMH153" s="34"/>
      <c r="BMI153" s="34"/>
      <c r="BMJ153" s="34"/>
      <c r="BMK153" s="34"/>
      <c r="BML153" s="34"/>
      <c r="BMM153" s="34"/>
      <c r="BMN153" s="34"/>
      <c r="BMO153" s="34"/>
      <c r="BMP153" s="34"/>
      <c r="BMQ153" s="34"/>
      <c r="BMR153" s="34"/>
      <c r="BMS153" s="34"/>
      <c r="BMT153" s="34"/>
      <c r="BMU153" s="34"/>
      <c r="BMV153" s="34"/>
      <c r="BMW153" s="34"/>
      <c r="BMX153" s="34"/>
      <c r="BMY153" s="34"/>
      <c r="BMZ153" s="34"/>
      <c r="BNA153" s="34"/>
      <c r="BNB153" s="34"/>
      <c r="BNC153" s="34"/>
      <c r="BND153" s="34"/>
      <c r="BNE153" s="34"/>
      <c r="BNF153" s="34"/>
      <c r="BNG153" s="34"/>
      <c r="BNH153" s="34"/>
      <c r="BNI153" s="34"/>
      <c r="BNJ153" s="34"/>
      <c r="BNK153" s="34"/>
      <c r="BNL153" s="34"/>
      <c r="BNM153" s="34"/>
      <c r="BNN153" s="34"/>
      <c r="BNO153" s="34"/>
      <c r="BNP153" s="34"/>
      <c r="BNQ153" s="34"/>
      <c r="BNR153" s="34"/>
      <c r="BNS153" s="34"/>
      <c r="BNT153" s="34"/>
      <c r="BNU153" s="34"/>
      <c r="BNV153" s="34"/>
      <c r="BNW153" s="34"/>
      <c r="BNX153" s="34"/>
      <c r="BNY153" s="34"/>
      <c r="BNZ153" s="34"/>
      <c r="BOA153" s="34"/>
      <c r="BOB153" s="34"/>
      <c r="BOC153" s="34"/>
      <c r="BOD153" s="34"/>
      <c r="BOE153" s="34"/>
      <c r="BOF153" s="34"/>
      <c r="BOG153" s="34"/>
      <c r="BOH153" s="34"/>
      <c r="BOI153" s="34"/>
      <c r="BOJ153" s="34"/>
      <c r="BOK153" s="34"/>
      <c r="BOL153" s="34"/>
      <c r="BOM153" s="34"/>
      <c r="BON153" s="34"/>
      <c r="BOO153" s="34"/>
      <c r="BOP153" s="34"/>
      <c r="BOQ153" s="34"/>
      <c r="BOR153" s="34"/>
      <c r="BOS153" s="34"/>
      <c r="BOT153" s="34"/>
      <c r="BOU153" s="34"/>
      <c r="BOV153" s="34"/>
      <c r="BOW153" s="34"/>
      <c r="BOX153" s="34"/>
      <c r="BOY153" s="34"/>
      <c r="BOZ153" s="34"/>
      <c r="BPA153" s="34"/>
      <c r="BPB153" s="34"/>
      <c r="BPC153" s="34"/>
      <c r="BPD153" s="34"/>
      <c r="BPE153" s="34"/>
      <c r="BPF153" s="34"/>
      <c r="BPG153" s="34"/>
      <c r="BPH153" s="34"/>
      <c r="BPI153" s="34"/>
      <c r="BPJ153" s="34"/>
      <c r="BPK153" s="34"/>
      <c r="BPL153" s="34"/>
      <c r="BPM153" s="34"/>
      <c r="BPN153" s="34"/>
      <c r="BPO153" s="34"/>
      <c r="BPP153" s="34"/>
      <c r="BPQ153" s="34"/>
      <c r="BPR153" s="34"/>
      <c r="BPS153" s="34"/>
      <c r="BPT153" s="34"/>
      <c r="BPU153" s="34"/>
      <c r="BPV153" s="34"/>
      <c r="BPW153" s="34"/>
      <c r="BPX153" s="34"/>
      <c r="BPY153" s="34"/>
      <c r="BPZ153" s="34"/>
      <c r="BQA153" s="34"/>
      <c r="BQB153" s="34"/>
      <c r="BQC153" s="34"/>
      <c r="BQD153" s="34"/>
      <c r="BQE153" s="34"/>
      <c r="BQF153" s="34"/>
      <c r="BQG153" s="34"/>
      <c r="BQH153" s="34"/>
      <c r="BQI153" s="34"/>
      <c r="BQJ153" s="34"/>
      <c r="BQK153" s="34"/>
      <c r="BQL153" s="34"/>
      <c r="BQM153" s="34"/>
      <c r="BQN153" s="34"/>
      <c r="BQO153" s="34"/>
      <c r="BQP153" s="34"/>
      <c r="BQQ153" s="34"/>
      <c r="BQR153" s="34"/>
      <c r="BQS153" s="34"/>
      <c r="BQT153" s="34"/>
      <c r="BQU153" s="34"/>
      <c r="BQV153" s="34"/>
      <c r="BQW153" s="34"/>
      <c r="BQX153" s="34"/>
      <c r="BQY153" s="34"/>
      <c r="BQZ153" s="34"/>
      <c r="BRA153" s="34"/>
      <c r="BRB153" s="34"/>
      <c r="BRC153" s="34"/>
      <c r="BRD153" s="34"/>
      <c r="BRE153" s="34"/>
      <c r="BRF153" s="34"/>
      <c r="BRG153" s="34"/>
      <c r="BRH153" s="34"/>
      <c r="BRI153" s="34"/>
      <c r="BRJ153" s="34"/>
      <c r="BRK153" s="34"/>
      <c r="BRL153" s="34"/>
      <c r="BRM153" s="34"/>
      <c r="BRN153" s="34"/>
      <c r="BRO153" s="34"/>
      <c r="BRP153" s="34"/>
      <c r="BRQ153" s="34"/>
      <c r="BRR153" s="34"/>
      <c r="BRS153" s="34"/>
      <c r="BRT153" s="34"/>
      <c r="BRU153" s="34"/>
      <c r="BRV153" s="34"/>
      <c r="BRW153" s="34"/>
      <c r="BRX153" s="34"/>
      <c r="BRY153" s="34"/>
      <c r="BRZ153" s="34"/>
      <c r="BSA153" s="34"/>
      <c r="BSB153" s="34"/>
      <c r="BSC153" s="34"/>
      <c r="BSD153" s="34"/>
      <c r="BSE153" s="34"/>
      <c r="BSF153" s="34"/>
      <c r="BSG153" s="34"/>
      <c r="BSH153" s="34"/>
      <c r="BSI153" s="34"/>
      <c r="BSJ153" s="34"/>
      <c r="BSK153" s="34"/>
      <c r="BSL153" s="34"/>
      <c r="BSM153" s="34"/>
      <c r="BSN153" s="34"/>
      <c r="BSO153" s="34"/>
      <c r="BSP153" s="34"/>
      <c r="BSQ153" s="34"/>
      <c r="BSR153" s="34"/>
      <c r="BSS153" s="34"/>
      <c r="BST153" s="34"/>
      <c r="BSU153" s="34"/>
      <c r="BSV153" s="34"/>
      <c r="BSW153" s="34"/>
      <c r="BSX153" s="34"/>
      <c r="BSY153" s="34"/>
      <c r="BSZ153" s="34"/>
      <c r="BTA153" s="34"/>
      <c r="BTB153" s="34"/>
      <c r="BTC153" s="34"/>
      <c r="BTD153" s="34"/>
      <c r="BTE153" s="34"/>
      <c r="BTF153" s="34"/>
      <c r="BTG153" s="34"/>
      <c r="BTH153" s="34"/>
      <c r="BTI153" s="34"/>
      <c r="BTJ153" s="34"/>
      <c r="BTK153" s="34"/>
      <c r="BTL153" s="34"/>
      <c r="BTM153" s="34"/>
      <c r="BTN153" s="34"/>
      <c r="BTO153" s="34"/>
      <c r="BTP153" s="34"/>
      <c r="BTQ153" s="34"/>
      <c r="BTR153" s="34"/>
      <c r="BTS153" s="34"/>
      <c r="BTT153" s="34"/>
      <c r="BTU153" s="34"/>
      <c r="BTV153" s="34"/>
      <c r="BTW153" s="34"/>
      <c r="BTX153" s="34"/>
      <c r="BTY153" s="34"/>
      <c r="BTZ153" s="34"/>
      <c r="BUA153" s="34"/>
      <c r="BUB153" s="34"/>
      <c r="BUC153" s="34"/>
      <c r="BUD153" s="34"/>
      <c r="BUE153" s="34"/>
      <c r="BUF153" s="34"/>
      <c r="BUG153" s="34"/>
      <c r="BUH153" s="34"/>
      <c r="BUI153" s="34"/>
      <c r="BUJ153" s="34"/>
      <c r="BUK153" s="34"/>
      <c r="BUL153" s="34"/>
      <c r="BUM153" s="34"/>
      <c r="BUN153" s="34"/>
      <c r="BUO153" s="34"/>
      <c r="BUP153" s="34"/>
      <c r="BUQ153" s="34"/>
      <c r="BUR153" s="34"/>
      <c r="BUS153" s="34"/>
      <c r="BUT153" s="34"/>
      <c r="BUU153" s="34"/>
      <c r="BUV153" s="34"/>
      <c r="BUW153" s="34"/>
      <c r="BUX153" s="34"/>
      <c r="BUY153" s="34"/>
      <c r="BUZ153" s="34"/>
      <c r="BVA153" s="34"/>
      <c r="BVB153" s="34"/>
      <c r="BVC153" s="34"/>
      <c r="BVD153" s="34"/>
      <c r="BVE153" s="34"/>
      <c r="BVF153" s="34"/>
      <c r="BVG153" s="34"/>
      <c r="BVH153" s="34"/>
      <c r="BVI153" s="34"/>
      <c r="BVJ153" s="34"/>
      <c r="BVK153" s="34"/>
      <c r="BVL153" s="34"/>
      <c r="BVM153" s="34"/>
      <c r="BVN153" s="34"/>
      <c r="BVO153" s="34"/>
      <c r="BVP153" s="34"/>
      <c r="BVQ153" s="34"/>
      <c r="BVR153" s="34"/>
      <c r="BVS153" s="34"/>
      <c r="BVT153" s="34"/>
      <c r="BVU153" s="34"/>
      <c r="BVV153" s="34"/>
      <c r="BVW153" s="34"/>
      <c r="BVX153" s="34"/>
      <c r="BVY153" s="34"/>
      <c r="BVZ153" s="34"/>
      <c r="BWA153" s="34"/>
      <c r="BWB153" s="34"/>
      <c r="BWC153" s="34"/>
      <c r="BWD153" s="34"/>
      <c r="BWE153" s="34"/>
      <c r="BWF153" s="34"/>
      <c r="BWG153" s="34"/>
      <c r="BWH153" s="34"/>
      <c r="BWI153" s="34"/>
      <c r="BWJ153" s="34"/>
      <c r="BWK153" s="34"/>
      <c r="BWL153" s="34"/>
      <c r="BWM153" s="34"/>
      <c r="BWN153" s="34"/>
      <c r="BWO153" s="34"/>
      <c r="BWP153" s="34"/>
      <c r="BWQ153" s="34"/>
      <c r="BWR153" s="34"/>
      <c r="BWS153" s="34"/>
      <c r="BWT153" s="34"/>
      <c r="BWU153" s="34"/>
      <c r="BWV153" s="34"/>
      <c r="BWW153" s="34"/>
      <c r="BWX153" s="34"/>
      <c r="BWY153" s="34"/>
      <c r="BWZ153" s="34"/>
      <c r="BXA153" s="34"/>
      <c r="BXB153" s="34"/>
      <c r="BXC153" s="34"/>
      <c r="BXD153" s="34"/>
      <c r="BXE153" s="34"/>
      <c r="BXF153" s="34"/>
      <c r="BXG153" s="34"/>
      <c r="BXH153" s="34"/>
      <c r="BXI153" s="34"/>
      <c r="BXJ153" s="34"/>
      <c r="BXK153" s="34"/>
      <c r="BXL153" s="34"/>
      <c r="BXM153" s="34"/>
      <c r="BXN153" s="34"/>
      <c r="BXO153" s="34"/>
      <c r="BXP153" s="34"/>
      <c r="BXQ153" s="34"/>
      <c r="BXR153" s="34"/>
      <c r="BXS153" s="34"/>
      <c r="BXT153" s="34"/>
      <c r="BXU153" s="34"/>
      <c r="BXV153" s="34"/>
      <c r="BXW153" s="34"/>
      <c r="BXX153" s="34"/>
      <c r="BXY153" s="34"/>
      <c r="BXZ153" s="34"/>
      <c r="BYA153" s="34"/>
      <c r="BYB153" s="34"/>
      <c r="BYC153" s="34"/>
      <c r="BYD153" s="34"/>
      <c r="BYE153" s="34"/>
      <c r="BYF153" s="34"/>
      <c r="BYG153" s="34"/>
      <c r="BYH153" s="34"/>
      <c r="BYI153" s="34"/>
      <c r="BYJ153" s="34"/>
      <c r="BYK153" s="34"/>
      <c r="BYL153" s="34"/>
      <c r="BYM153" s="34"/>
      <c r="BYN153" s="34"/>
      <c r="BYO153" s="34"/>
      <c r="BYP153" s="34"/>
      <c r="BYQ153" s="34"/>
      <c r="BYR153" s="34"/>
      <c r="BYS153" s="34"/>
      <c r="BYT153" s="34"/>
      <c r="BYU153" s="34"/>
      <c r="BYV153" s="34"/>
      <c r="BYW153" s="34"/>
      <c r="BYX153" s="34"/>
      <c r="BYY153" s="34"/>
      <c r="BYZ153" s="34"/>
      <c r="BZA153" s="34"/>
      <c r="BZB153" s="34"/>
      <c r="BZC153" s="34"/>
      <c r="BZD153" s="34"/>
      <c r="BZE153" s="34"/>
      <c r="BZF153" s="34"/>
      <c r="BZG153" s="34"/>
      <c r="BZH153" s="34"/>
      <c r="BZI153" s="34"/>
      <c r="BZJ153" s="34"/>
      <c r="BZK153" s="34"/>
      <c r="BZL153" s="34"/>
      <c r="BZM153" s="34"/>
      <c r="BZN153" s="34"/>
      <c r="BZO153" s="34"/>
      <c r="BZP153" s="34"/>
      <c r="BZQ153" s="34"/>
      <c r="BZR153" s="34"/>
      <c r="BZS153" s="34"/>
      <c r="BZT153" s="34"/>
      <c r="BZU153" s="34"/>
      <c r="BZV153" s="34"/>
      <c r="BZW153" s="34"/>
      <c r="BZX153" s="34"/>
      <c r="BZY153" s="34"/>
      <c r="BZZ153" s="34"/>
      <c r="CAA153" s="34"/>
      <c r="CAB153" s="34"/>
      <c r="CAC153" s="34"/>
      <c r="CAD153" s="34"/>
      <c r="CAE153" s="34"/>
      <c r="CAF153" s="34"/>
      <c r="CAG153" s="34"/>
      <c r="CAH153" s="34"/>
      <c r="CAI153" s="34"/>
      <c r="CAJ153" s="34"/>
      <c r="CAK153" s="34"/>
      <c r="CAL153" s="34"/>
      <c r="CAM153" s="34"/>
      <c r="CAN153" s="34"/>
      <c r="CAO153" s="34"/>
      <c r="CAP153" s="34"/>
      <c r="CAQ153" s="34"/>
      <c r="CAR153" s="34"/>
      <c r="CAS153" s="34"/>
      <c r="CAT153" s="34"/>
      <c r="CAU153" s="34"/>
      <c r="CAV153" s="34"/>
      <c r="CAW153" s="34"/>
      <c r="CAX153" s="34"/>
      <c r="CAY153" s="34"/>
      <c r="CAZ153" s="34"/>
      <c r="CBA153" s="34"/>
      <c r="CBB153" s="34"/>
      <c r="CBC153" s="34"/>
      <c r="CBD153" s="34"/>
      <c r="CBE153" s="34"/>
      <c r="CBF153" s="34"/>
      <c r="CBG153" s="34"/>
      <c r="CBH153" s="34"/>
      <c r="CBI153" s="34"/>
      <c r="CBJ153" s="34"/>
      <c r="CBK153" s="34"/>
      <c r="CBL153" s="34"/>
      <c r="CBM153" s="34"/>
      <c r="CBN153" s="34"/>
      <c r="CBO153" s="34"/>
      <c r="CBP153" s="34"/>
      <c r="CBQ153" s="34"/>
      <c r="CBR153" s="34"/>
      <c r="CBS153" s="34"/>
      <c r="CBT153" s="34"/>
      <c r="CBU153" s="34"/>
      <c r="CBV153" s="34"/>
      <c r="CBW153" s="34"/>
      <c r="CBX153" s="34"/>
      <c r="CBY153" s="34"/>
      <c r="CBZ153" s="34"/>
      <c r="CCA153" s="34"/>
      <c r="CCB153" s="34"/>
      <c r="CCC153" s="34"/>
      <c r="CCD153" s="34"/>
      <c r="CCE153" s="34"/>
      <c r="CCF153" s="34"/>
      <c r="CCG153" s="34"/>
      <c r="CCH153" s="34"/>
      <c r="CCI153" s="34"/>
      <c r="CCJ153" s="34"/>
      <c r="CCK153" s="34"/>
      <c r="CCL153" s="34"/>
      <c r="CCM153" s="34"/>
      <c r="CCN153" s="34"/>
      <c r="CCO153" s="34"/>
      <c r="CCP153" s="34"/>
      <c r="CCQ153" s="34"/>
      <c r="CCR153" s="34"/>
      <c r="CCS153" s="34"/>
      <c r="CCT153" s="34"/>
      <c r="CCU153" s="34"/>
      <c r="CCV153" s="34"/>
      <c r="CCW153" s="34"/>
      <c r="CCX153" s="34"/>
      <c r="CCY153" s="34"/>
      <c r="CCZ153" s="34"/>
      <c r="CDA153" s="34"/>
      <c r="CDB153" s="34"/>
      <c r="CDC153" s="34"/>
      <c r="CDD153" s="34"/>
      <c r="CDE153" s="34"/>
      <c r="CDF153" s="34"/>
      <c r="CDG153" s="34"/>
      <c r="CDH153" s="34"/>
      <c r="CDI153" s="34"/>
      <c r="CDJ153" s="34"/>
      <c r="CDK153" s="34"/>
      <c r="CDL153" s="34"/>
      <c r="CDM153" s="34"/>
      <c r="CDN153" s="34"/>
      <c r="CDO153" s="34"/>
      <c r="CDP153" s="34"/>
      <c r="CDQ153" s="34"/>
      <c r="CDR153" s="34"/>
      <c r="CDS153" s="34"/>
      <c r="CDT153" s="34"/>
      <c r="CDU153" s="34"/>
      <c r="CDV153" s="34"/>
      <c r="CDW153" s="34"/>
      <c r="CDX153" s="34"/>
      <c r="CDY153" s="34"/>
      <c r="CDZ153" s="34"/>
      <c r="CEA153" s="34"/>
      <c r="CEB153" s="34"/>
      <c r="CEC153" s="34"/>
      <c r="CED153" s="34"/>
      <c r="CEE153" s="34"/>
      <c r="CEF153" s="34"/>
      <c r="CEG153" s="34"/>
      <c r="CEH153" s="34"/>
      <c r="CEI153" s="34"/>
      <c r="CEJ153" s="34"/>
      <c r="CEK153" s="34"/>
      <c r="CEL153" s="34"/>
      <c r="CEM153" s="34"/>
      <c r="CEN153" s="34"/>
      <c r="CEO153" s="34"/>
      <c r="CEP153" s="34"/>
      <c r="CEQ153" s="34"/>
      <c r="CER153" s="34"/>
      <c r="CES153" s="34"/>
      <c r="CET153" s="34"/>
      <c r="CEU153" s="34"/>
      <c r="CEV153" s="34"/>
      <c r="CEW153" s="34"/>
      <c r="CEX153" s="34"/>
      <c r="CEY153" s="34"/>
      <c r="CEZ153" s="34"/>
      <c r="CFA153" s="34"/>
      <c r="CFB153" s="34"/>
      <c r="CFC153" s="34"/>
      <c r="CFD153" s="34"/>
      <c r="CFE153" s="34"/>
      <c r="CFF153" s="34"/>
      <c r="CFG153" s="34"/>
      <c r="CFH153" s="34"/>
      <c r="CFI153" s="34"/>
      <c r="CFJ153" s="34"/>
      <c r="CFK153" s="34"/>
      <c r="CFL153" s="34"/>
      <c r="CFM153" s="34"/>
      <c r="CFN153" s="34"/>
      <c r="CFO153" s="34"/>
      <c r="CFP153" s="34"/>
      <c r="CFQ153" s="34"/>
      <c r="CFR153" s="34"/>
      <c r="CFS153" s="34"/>
      <c r="CFT153" s="34"/>
      <c r="CFU153" s="34"/>
      <c r="CFV153" s="34"/>
      <c r="CFW153" s="34"/>
      <c r="CFX153" s="34"/>
      <c r="CFY153" s="34"/>
      <c r="CFZ153" s="34"/>
      <c r="CGA153" s="34"/>
      <c r="CGB153" s="34"/>
      <c r="CGC153" s="34"/>
      <c r="CGD153" s="34"/>
      <c r="CGE153" s="34"/>
      <c r="CGF153" s="34"/>
      <c r="CGG153" s="34"/>
      <c r="CGH153" s="34"/>
      <c r="CGI153" s="34"/>
      <c r="CGJ153" s="34"/>
      <c r="CGK153" s="34"/>
      <c r="CGL153" s="34"/>
      <c r="CGM153" s="34"/>
      <c r="CGN153" s="34"/>
      <c r="CGO153" s="34"/>
      <c r="CGP153" s="34"/>
      <c r="CGQ153" s="34"/>
      <c r="CGR153" s="34"/>
      <c r="CGS153" s="34"/>
      <c r="CGT153" s="34"/>
      <c r="CGU153" s="34"/>
      <c r="CGV153" s="34"/>
      <c r="CGW153" s="34"/>
      <c r="CGX153" s="34"/>
      <c r="CGY153" s="34"/>
      <c r="CGZ153" s="34"/>
      <c r="CHA153" s="34"/>
      <c r="CHB153" s="34"/>
      <c r="CHC153" s="34"/>
      <c r="CHD153" s="34"/>
      <c r="CHE153" s="34"/>
      <c r="CHF153" s="34"/>
      <c r="CHG153" s="34"/>
      <c r="CHH153" s="34"/>
      <c r="CHI153" s="34"/>
      <c r="CHJ153" s="34"/>
      <c r="CHK153" s="34"/>
      <c r="CHL153" s="34"/>
      <c r="CHM153" s="34"/>
      <c r="CHN153" s="34"/>
      <c r="CHO153" s="34"/>
      <c r="CHP153" s="34"/>
      <c r="CHQ153" s="34"/>
      <c r="CHR153" s="34"/>
      <c r="CHS153" s="34"/>
      <c r="CHT153" s="34"/>
      <c r="CHU153" s="34"/>
      <c r="CHV153" s="34"/>
      <c r="CHW153" s="34"/>
      <c r="CHX153" s="34"/>
      <c r="CHY153" s="34"/>
      <c r="CHZ153" s="34"/>
      <c r="CIA153" s="34"/>
      <c r="CIB153" s="34"/>
      <c r="CIC153" s="34"/>
      <c r="CID153" s="34"/>
      <c r="CIE153" s="34"/>
      <c r="CIF153" s="34"/>
      <c r="CIG153" s="34"/>
      <c r="CIH153" s="34"/>
      <c r="CII153" s="34"/>
      <c r="CIJ153" s="34"/>
      <c r="CIK153" s="34"/>
      <c r="CIL153" s="34"/>
      <c r="CIM153" s="34"/>
      <c r="CIN153" s="34"/>
      <c r="CIO153" s="34"/>
      <c r="CIP153" s="34"/>
      <c r="CIQ153" s="34"/>
      <c r="CIR153" s="34"/>
      <c r="CIS153" s="34"/>
      <c r="CIT153" s="34"/>
      <c r="CIU153" s="34"/>
      <c r="CIV153" s="34"/>
      <c r="CIW153" s="34"/>
      <c r="CIX153" s="34"/>
      <c r="CIY153" s="34"/>
      <c r="CIZ153" s="34"/>
      <c r="CJA153" s="34"/>
      <c r="CJB153" s="34"/>
      <c r="CJC153" s="34"/>
      <c r="CJD153" s="34"/>
      <c r="CJE153" s="34"/>
      <c r="CJF153" s="34"/>
      <c r="CJG153" s="34"/>
      <c r="CJH153" s="34"/>
      <c r="CJI153" s="34"/>
      <c r="CJJ153" s="34"/>
      <c r="CJK153" s="34"/>
      <c r="CJL153" s="34"/>
      <c r="CJM153" s="34"/>
      <c r="CJN153" s="34"/>
      <c r="CJO153" s="34"/>
      <c r="CJP153" s="34"/>
      <c r="CJQ153" s="34"/>
      <c r="CJR153" s="34"/>
      <c r="CJS153" s="34"/>
      <c r="CJT153" s="34"/>
      <c r="CJU153" s="34"/>
      <c r="CJV153" s="34"/>
      <c r="CJW153" s="34"/>
      <c r="CJX153" s="34"/>
      <c r="CJY153" s="34"/>
      <c r="CJZ153" s="34"/>
      <c r="CKA153" s="34"/>
      <c r="CKB153" s="34"/>
      <c r="CKC153" s="34"/>
      <c r="CKD153" s="34"/>
      <c r="CKE153" s="34"/>
      <c r="CKF153" s="34"/>
      <c r="CKG153" s="34"/>
      <c r="CKH153" s="34"/>
      <c r="CKI153" s="34"/>
      <c r="CKJ153" s="34"/>
      <c r="CKK153" s="34"/>
      <c r="CKL153" s="34"/>
      <c r="CKM153" s="34"/>
      <c r="CKN153" s="34"/>
      <c r="CKO153" s="34"/>
      <c r="CKP153" s="34"/>
      <c r="CKQ153" s="34"/>
      <c r="CKR153" s="34"/>
      <c r="CKS153" s="34"/>
      <c r="CKT153" s="34"/>
      <c r="CKU153" s="34"/>
      <c r="CKV153" s="34"/>
      <c r="CKW153" s="34"/>
      <c r="CKX153" s="34"/>
      <c r="CKY153" s="34"/>
      <c r="CKZ153" s="34"/>
      <c r="CLA153" s="34"/>
      <c r="CLB153" s="34"/>
      <c r="CLC153" s="34"/>
      <c r="CLD153" s="34"/>
      <c r="CLE153" s="34"/>
      <c r="CLF153" s="34"/>
      <c r="CLG153" s="34"/>
      <c r="CLH153" s="34"/>
      <c r="CLI153" s="34"/>
      <c r="CLJ153" s="34"/>
      <c r="CLK153" s="34"/>
      <c r="CLL153" s="34"/>
      <c r="CLM153" s="34"/>
      <c r="CLN153" s="34"/>
      <c r="CLO153" s="34"/>
      <c r="CLP153" s="34"/>
      <c r="CLQ153" s="34"/>
      <c r="CLR153" s="34"/>
      <c r="CLS153" s="34"/>
      <c r="CLT153" s="34"/>
      <c r="CLU153" s="34"/>
      <c r="CLV153" s="34"/>
      <c r="CLW153" s="34"/>
      <c r="CLX153" s="34"/>
      <c r="CLY153" s="34"/>
      <c r="CLZ153" s="34"/>
      <c r="CMA153" s="34"/>
      <c r="CMB153" s="34"/>
      <c r="CMC153" s="34"/>
      <c r="CMD153" s="34"/>
      <c r="CME153" s="34"/>
      <c r="CMF153" s="34"/>
      <c r="CMG153" s="34"/>
      <c r="CMH153" s="34"/>
      <c r="CMI153" s="34"/>
      <c r="CMJ153" s="34"/>
      <c r="CMK153" s="34"/>
      <c r="CML153" s="34"/>
      <c r="CMM153" s="34"/>
      <c r="CMN153" s="34"/>
      <c r="CMO153" s="34"/>
      <c r="CMP153" s="34"/>
      <c r="CMQ153" s="34"/>
      <c r="CMR153" s="34"/>
      <c r="CMS153" s="34"/>
      <c r="CMT153" s="34"/>
      <c r="CMU153" s="34"/>
      <c r="CMV153" s="34"/>
      <c r="CMW153" s="34"/>
      <c r="CMX153" s="34"/>
      <c r="CMY153" s="34"/>
      <c r="CMZ153" s="34"/>
      <c r="CNA153" s="34"/>
      <c r="CNB153" s="34"/>
      <c r="CNC153" s="34"/>
      <c r="CND153" s="34"/>
      <c r="CNE153" s="34"/>
      <c r="CNF153" s="34"/>
      <c r="CNG153" s="34"/>
      <c r="CNH153" s="34"/>
      <c r="CNI153" s="34"/>
      <c r="CNJ153" s="34"/>
      <c r="CNK153" s="34"/>
      <c r="CNL153" s="34"/>
      <c r="CNM153" s="34"/>
      <c r="CNN153" s="34"/>
      <c r="CNO153" s="34"/>
      <c r="CNP153" s="34"/>
      <c r="CNQ153" s="34"/>
      <c r="CNR153" s="34"/>
      <c r="CNS153" s="34"/>
      <c r="CNT153" s="34"/>
      <c r="CNU153" s="34"/>
      <c r="CNV153" s="34"/>
      <c r="CNW153" s="34"/>
      <c r="CNX153" s="34"/>
      <c r="CNY153" s="34"/>
      <c r="CNZ153" s="34"/>
      <c r="COA153" s="34"/>
      <c r="COB153" s="34"/>
      <c r="COC153" s="34"/>
      <c r="COD153" s="34"/>
      <c r="COE153" s="34"/>
      <c r="COF153" s="34"/>
      <c r="COG153" s="34"/>
      <c r="COH153" s="34"/>
      <c r="COI153" s="34"/>
      <c r="COJ153" s="34"/>
      <c r="COK153" s="34"/>
      <c r="COL153" s="34"/>
      <c r="COM153" s="34"/>
      <c r="CON153" s="34"/>
      <c r="COO153" s="34"/>
      <c r="COP153" s="34"/>
      <c r="COQ153" s="34"/>
      <c r="COR153" s="34"/>
      <c r="COS153" s="34"/>
      <c r="COT153" s="34"/>
      <c r="COU153" s="34"/>
      <c r="COV153" s="34"/>
      <c r="COW153" s="34"/>
      <c r="COX153" s="34"/>
      <c r="COY153" s="34"/>
      <c r="COZ153" s="34"/>
      <c r="CPA153" s="34"/>
      <c r="CPB153" s="34"/>
      <c r="CPC153" s="34"/>
      <c r="CPD153" s="34"/>
      <c r="CPE153" s="34"/>
      <c r="CPF153" s="34"/>
      <c r="CPG153" s="34"/>
      <c r="CPH153" s="34"/>
      <c r="CPI153" s="34"/>
      <c r="CPJ153" s="34"/>
      <c r="CPK153" s="34"/>
      <c r="CPL153" s="34"/>
      <c r="CPM153" s="34"/>
      <c r="CPN153" s="34"/>
      <c r="CPO153" s="34"/>
      <c r="CPP153" s="34"/>
      <c r="CPQ153" s="34"/>
      <c r="CPR153" s="34"/>
      <c r="CPS153" s="34"/>
      <c r="CPT153" s="34"/>
      <c r="CPU153" s="34"/>
      <c r="CPV153" s="34"/>
      <c r="CPW153" s="34"/>
      <c r="CPX153" s="34"/>
      <c r="CPY153" s="34"/>
      <c r="CPZ153" s="34"/>
      <c r="CQA153" s="34"/>
      <c r="CQB153" s="34"/>
      <c r="CQC153" s="34"/>
      <c r="CQD153" s="34"/>
      <c r="CQE153" s="34"/>
      <c r="CQF153" s="34"/>
      <c r="CQG153" s="34"/>
      <c r="CQH153" s="34"/>
      <c r="CQI153" s="34"/>
      <c r="CQJ153" s="34"/>
      <c r="CQK153" s="34"/>
      <c r="CQL153" s="34"/>
      <c r="CQM153" s="34"/>
      <c r="CQN153" s="34"/>
      <c r="CQO153" s="34"/>
      <c r="CQP153" s="34"/>
      <c r="CQQ153" s="34"/>
      <c r="CQR153" s="34"/>
      <c r="CQS153" s="34"/>
      <c r="CQT153" s="34"/>
      <c r="CQU153" s="34"/>
      <c r="CQV153" s="34"/>
      <c r="CQW153" s="34"/>
      <c r="CQX153" s="34"/>
      <c r="CQY153" s="34"/>
      <c r="CQZ153" s="34"/>
      <c r="CRA153" s="34"/>
      <c r="CRB153" s="34"/>
      <c r="CRC153" s="34"/>
      <c r="CRD153" s="34"/>
      <c r="CRE153" s="34"/>
      <c r="CRF153" s="34"/>
      <c r="CRG153" s="34"/>
      <c r="CRH153" s="34"/>
      <c r="CRI153" s="34"/>
      <c r="CRJ153" s="34"/>
      <c r="CRK153" s="34"/>
      <c r="CRL153" s="34"/>
      <c r="CRM153" s="34"/>
      <c r="CRN153" s="34"/>
      <c r="CRO153" s="34"/>
      <c r="CRP153" s="34"/>
      <c r="CRQ153" s="34"/>
      <c r="CRR153" s="34"/>
      <c r="CRS153" s="34"/>
      <c r="CRT153" s="34"/>
      <c r="CRU153" s="34"/>
      <c r="CRV153" s="34"/>
      <c r="CRW153" s="34"/>
      <c r="CRX153" s="34"/>
      <c r="CRY153" s="34"/>
      <c r="CRZ153" s="34"/>
      <c r="CSA153" s="34"/>
      <c r="CSB153" s="34"/>
      <c r="CSC153" s="34"/>
      <c r="CSD153" s="34"/>
      <c r="CSE153" s="34"/>
      <c r="CSF153" s="34"/>
      <c r="CSG153" s="34"/>
      <c r="CSH153" s="34"/>
      <c r="CSI153" s="34"/>
      <c r="CSJ153" s="34"/>
      <c r="CSK153" s="34"/>
      <c r="CSL153" s="34"/>
      <c r="CSM153" s="34"/>
      <c r="CSN153" s="34"/>
      <c r="CSO153" s="34"/>
      <c r="CSP153" s="34"/>
      <c r="CSQ153" s="34"/>
      <c r="CSR153" s="34"/>
      <c r="CSS153" s="34"/>
      <c r="CST153" s="34"/>
      <c r="CSU153" s="34"/>
      <c r="CSV153" s="34"/>
      <c r="CSW153" s="34"/>
      <c r="CSX153" s="34"/>
      <c r="CSY153" s="34"/>
      <c r="CSZ153" s="34"/>
      <c r="CTA153" s="34"/>
      <c r="CTB153" s="34"/>
      <c r="CTC153" s="34"/>
      <c r="CTD153" s="34"/>
      <c r="CTE153" s="34"/>
      <c r="CTF153" s="34"/>
      <c r="CTG153" s="34"/>
      <c r="CTH153" s="34"/>
      <c r="CTI153" s="34"/>
      <c r="CTJ153" s="34"/>
      <c r="CTK153" s="34"/>
      <c r="CTL153" s="34"/>
      <c r="CTM153" s="34"/>
      <c r="CTN153" s="34"/>
      <c r="CTO153" s="34"/>
      <c r="CTP153" s="34"/>
      <c r="CTQ153" s="34"/>
      <c r="CTR153" s="34"/>
      <c r="CTS153" s="34"/>
      <c r="CTT153" s="34"/>
      <c r="CTU153" s="34"/>
      <c r="CTV153" s="34"/>
      <c r="CTW153" s="34"/>
      <c r="CTX153" s="34"/>
      <c r="CTY153" s="34"/>
      <c r="CTZ153" s="34"/>
      <c r="CUA153" s="34"/>
      <c r="CUB153" s="34"/>
      <c r="CUC153" s="34"/>
      <c r="CUD153" s="34"/>
      <c r="CUE153" s="34"/>
      <c r="CUF153" s="34"/>
      <c r="CUG153" s="34"/>
      <c r="CUH153" s="34"/>
      <c r="CUI153" s="34"/>
      <c r="CUJ153" s="34"/>
      <c r="CUK153" s="34"/>
      <c r="CUL153" s="34"/>
      <c r="CUM153" s="34"/>
      <c r="CUN153" s="34"/>
      <c r="CUO153" s="34"/>
      <c r="CUP153" s="34"/>
      <c r="CUQ153" s="34"/>
      <c r="CUR153" s="34"/>
      <c r="CUS153" s="34"/>
      <c r="CUT153" s="34"/>
      <c r="CUU153" s="34"/>
      <c r="CUV153" s="34"/>
      <c r="CUW153" s="34"/>
      <c r="CUX153" s="34"/>
      <c r="CUY153" s="34"/>
      <c r="CUZ153" s="34"/>
      <c r="CVA153" s="34"/>
      <c r="CVB153" s="34"/>
      <c r="CVC153" s="34"/>
      <c r="CVD153" s="34"/>
      <c r="CVE153" s="34"/>
      <c r="CVF153" s="34"/>
      <c r="CVG153" s="34"/>
      <c r="CVH153" s="34"/>
      <c r="CVI153" s="34"/>
      <c r="CVJ153" s="34"/>
      <c r="CVK153" s="34"/>
      <c r="CVL153" s="34"/>
      <c r="CVM153" s="34"/>
      <c r="CVN153" s="34"/>
      <c r="CVO153" s="34"/>
      <c r="CVP153" s="34"/>
      <c r="CVQ153" s="34"/>
      <c r="CVR153" s="34"/>
      <c r="CVS153" s="34"/>
      <c r="CVT153" s="34"/>
      <c r="CVU153" s="34"/>
      <c r="CVV153" s="34"/>
      <c r="CVW153" s="34"/>
      <c r="CVX153" s="34"/>
      <c r="CVY153" s="34"/>
      <c r="CVZ153" s="34"/>
      <c r="CWA153" s="34"/>
      <c r="CWB153" s="34"/>
      <c r="CWC153" s="34"/>
      <c r="CWD153" s="34"/>
      <c r="CWE153" s="34"/>
      <c r="CWF153" s="34"/>
      <c r="CWG153" s="34"/>
      <c r="CWH153" s="34"/>
      <c r="CWI153" s="34"/>
      <c r="CWJ153" s="34"/>
      <c r="CWK153" s="34"/>
      <c r="CWL153" s="34"/>
      <c r="CWM153" s="34"/>
      <c r="CWN153" s="34"/>
      <c r="CWO153" s="34"/>
      <c r="CWP153" s="34"/>
      <c r="CWQ153" s="34"/>
      <c r="CWR153" s="34"/>
      <c r="CWS153" s="34"/>
      <c r="CWT153" s="34"/>
      <c r="CWU153" s="34"/>
      <c r="CWV153" s="34"/>
      <c r="CWW153" s="34"/>
      <c r="CWX153" s="34"/>
      <c r="CWY153" s="34"/>
      <c r="CWZ153" s="34"/>
      <c r="CXA153" s="34"/>
      <c r="CXB153" s="34"/>
      <c r="CXC153" s="34"/>
      <c r="CXD153" s="34"/>
      <c r="CXE153" s="34"/>
      <c r="CXF153" s="34"/>
      <c r="CXG153" s="34"/>
      <c r="CXH153" s="34"/>
      <c r="CXI153" s="34"/>
      <c r="CXJ153" s="34"/>
      <c r="CXK153" s="34"/>
      <c r="CXL153" s="34"/>
      <c r="CXM153" s="34"/>
      <c r="CXN153" s="34"/>
      <c r="CXO153" s="34"/>
      <c r="CXP153" s="34"/>
      <c r="CXQ153" s="34"/>
      <c r="CXR153" s="34"/>
      <c r="CXS153" s="34"/>
      <c r="CXT153" s="34"/>
      <c r="CXU153" s="34"/>
      <c r="CXV153" s="34"/>
      <c r="CXW153" s="34"/>
      <c r="CXX153" s="34"/>
      <c r="CXY153" s="34"/>
      <c r="CXZ153" s="34"/>
      <c r="CYA153" s="34"/>
      <c r="CYB153" s="34"/>
      <c r="CYC153" s="34"/>
      <c r="CYD153" s="34"/>
      <c r="CYE153" s="34"/>
      <c r="CYF153" s="34"/>
      <c r="CYG153" s="34"/>
      <c r="CYH153" s="34"/>
      <c r="CYI153" s="34"/>
      <c r="CYJ153" s="34"/>
      <c r="CYK153" s="34"/>
      <c r="CYL153" s="34"/>
      <c r="CYM153" s="34"/>
      <c r="CYN153" s="34"/>
      <c r="CYO153" s="34"/>
      <c r="CYP153" s="34"/>
      <c r="CYQ153" s="34"/>
      <c r="CYR153" s="34"/>
      <c r="CYS153" s="34"/>
      <c r="CYT153" s="34"/>
      <c r="CYU153" s="34"/>
      <c r="CYV153" s="34"/>
      <c r="CYW153" s="34"/>
      <c r="CYX153" s="34"/>
      <c r="CYY153" s="34"/>
      <c r="CYZ153" s="34"/>
      <c r="CZA153" s="34"/>
      <c r="CZB153" s="34"/>
      <c r="CZC153" s="34"/>
      <c r="CZD153" s="34"/>
      <c r="CZE153" s="34"/>
      <c r="CZF153" s="34"/>
      <c r="CZG153" s="34"/>
      <c r="CZH153" s="34"/>
      <c r="CZI153" s="34"/>
      <c r="CZJ153" s="34"/>
      <c r="CZK153" s="34"/>
      <c r="CZL153" s="34"/>
      <c r="CZM153" s="34"/>
      <c r="CZN153" s="34"/>
      <c r="CZO153" s="34"/>
      <c r="CZP153" s="34"/>
      <c r="CZQ153" s="34"/>
      <c r="CZR153" s="34"/>
      <c r="CZS153" s="34"/>
      <c r="CZT153" s="34"/>
      <c r="CZU153" s="34"/>
      <c r="CZV153" s="34"/>
      <c r="CZW153" s="34"/>
      <c r="CZX153" s="34"/>
      <c r="CZY153" s="34"/>
      <c r="CZZ153" s="34"/>
      <c r="DAA153" s="34"/>
      <c r="DAB153" s="34"/>
      <c r="DAC153" s="34"/>
      <c r="DAD153" s="34"/>
      <c r="DAE153" s="34"/>
      <c r="DAF153" s="34"/>
      <c r="DAG153" s="34"/>
      <c r="DAH153" s="34"/>
      <c r="DAI153" s="34"/>
      <c r="DAJ153" s="34"/>
      <c r="DAK153" s="34"/>
      <c r="DAL153" s="34"/>
      <c r="DAM153" s="34"/>
      <c r="DAN153" s="34"/>
      <c r="DAO153" s="34"/>
      <c r="DAP153" s="34"/>
      <c r="DAQ153" s="34"/>
      <c r="DAR153" s="34"/>
      <c r="DAS153" s="34"/>
      <c r="DAT153" s="34"/>
      <c r="DAU153" s="34"/>
      <c r="DAV153" s="34"/>
      <c r="DAW153" s="34"/>
      <c r="DAX153" s="34"/>
      <c r="DAY153" s="34"/>
      <c r="DAZ153" s="34"/>
      <c r="DBA153" s="34"/>
      <c r="DBB153" s="34"/>
      <c r="DBC153" s="34"/>
      <c r="DBD153" s="34"/>
      <c r="DBE153" s="34"/>
      <c r="DBF153" s="34"/>
      <c r="DBG153" s="34"/>
      <c r="DBH153" s="34"/>
      <c r="DBI153" s="34"/>
      <c r="DBJ153" s="34"/>
      <c r="DBK153" s="34"/>
      <c r="DBL153" s="34"/>
      <c r="DBM153" s="34"/>
      <c r="DBN153" s="34"/>
      <c r="DBO153" s="34"/>
      <c r="DBP153" s="34"/>
      <c r="DBQ153" s="34"/>
      <c r="DBR153" s="34"/>
      <c r="DBS153" s="34"/>
      <c r="DBT153" s="34"/>
      <c r="DBU153" s="34"/>
      <c r="DBV153" s="34"/>
      <c r="DBW153" s="34"/>
      <c r="DBX153" s="34"/>
      <c r="DBY153" s="34"/>
      <c r="DBZ153" s="34"/>
      <c r="DCA153" s="34"/>
      <c r="DCB153" s="34"/>
      <c r="DCC153" s="34"/>
      <c r="DCD153" s="34"/>
      <c r="DCE153" s="34"/>
      <c r="DCF153" s="34"/>
      <c r="DCG153" s="34"/>
      <c r="DCH153" s="34"/>
      <c r="DCI153" s="34"/>
      <c r="DCJ153" s="34"/>
      <c r="DCK153" s="34"/>
      <c r="DCL153" s="34"/>
      <c r="DCM153" s="34"/>
      <c r="DCN153" s="34"/>
      <c r="DCO153" s="34"/>
      <c r="DCP153" s="34"/>
      <c r="DCQ153" s="34"/>
      <c r="DCR153" s="34"/>
      <c r="DCS153" s="34"/>
      <c r="DCT153" s="34"/>
      <c r="DCU153" s="34"/>
      <c r="DCV153" s="34"/>
      <c r="DCW153" s="34"/>
      <c r="DCX153" s="34"/>
      <c r="DCY153" s="34"/>
      <c r="DCZ153" s="34"/>
      <c r="DDA153" s="34"/>
      <c r="DDB153" s="34"/>
      <c r="DDC153" s="34"/>
      <c r="DDD153" s="34"/>
      <c r="DDE153" s="34"/>
      <c r="DDF153" s="34"/>
      <c r="DDG153" s="34"/>
      <c r="DDH153" s="34"/>
      <c r="DDI153" s="34"/>
      <c r="DDJ153" s="34"/>
      <c r="DDK153" s="34"/>
      <c r="DDL153" s="34"/>
      <c r="DDM153" s="34"/>
      <c r="DDN153" s="34"/>
      <c r="DDO153" s="34"/>
      <c r="DDP153" s="34"/>
      <c r="DDQ153" s="34"/>
      <c r="DDR153" s="34"/>
      <c r="DDS153" s="34"/>
      <c r="DDT153" s="34"/>
      <c r="DDU153" s="34"/>
      <c r="DDV153" s="34"/>
      <c r="DDW153" s="34"/>
      <c r="DDX153" s="34"/>
      <c r="DDY153" s="34"/>
      <c r="DDZ153" s="34"/>
      <c r="DEA153" s="34"/>
      <c r="DEB153" s="34"/>
      <c r="DEC153" s="34"/>
      <c r="DED153" s="34"/>
      <c r="DEE153" s="34"/>
      <c r="DEF153" s="34"/>
      <c r="DEG153" s="34"/>
      <c r="DEH153" s="34"/>
      <c r="DEI153" s="34"/>
      <c r="DEJ153" s="34"/>
      <c r="DEK153" s="34"/>
      <c r="DEL153" s="34"/>
      <c r="DEM153" s="34"/>
      <c r="DEN153" s="34"/>
      <c r="DEO153" s="34"/>
      <c r="DEP153" s="34"/>
      <c r="DEQ153" s="34"/>
      <c r="DER153" s="34"/>
      <c r="DES153" s="34"/>
      <c r="DET153" s="34"/>
      <c r="DEU153" s="34"/>
      <c r="DEV153" s="34"/>
      <c r="DEW153" s="34"/>
      <c r="DEX153" s="34"/>
      <c r="DEY153" s="34"/>
      <c r="DEZ153" s="34"/>
      <c r="DFA153" s="34"/>
      <c r="DFB153" s="34"/>
      <c r="DFC153" s="34"/>
      <c r="DFD153" s="34"/>
      <c r="DFE153" s="34"/>
      <c r="DFF153" s="34"/>
      <c r="DFG153" s="34"/>
      <c r="DFH153" s="34"/>
      <c r="DFI153" s="34"/>
      <c r="DFJ153" s="34"/>
      <c r="DFK153" s="34"/>
      <c r="DFL153" s="34"/>
      <c r="DFM153" s="34"/>
      <c r="DFN153" s="34"/>
      <c r="DFO153" s="34"/>
      <c r="DFP153" s="34"/>
      <c r="DFQ153" s="34"/>
      <c r="DFR153" s="34"/>
      <c r="DFS153" s="34"/>
      <c r="DFT153" s="34"/>
      <c r="DFU153" s="34"/>
      <c r="DFV153" s="34"/>
      <c r="DFW153" s="34"/>
      <c r="DFX153" s="34"/>
      <c r="DFY153" s="34"/>
      <c r="DFZ153" s="34"/>
      <c r="DGA153" s="34"/>
      <c r="DGB153" s="34"/>
      <c r="DGC153" s="34"/>
      <c r="DGD153" s="34"/>
      <c r="DGE153" s="34"/>
      <c r="DGF153" s="34"/>
      <c r="DGG153" s="34"/>
      <c r="DGH153" s="34"/>
      <c r="DGI153" s="34"/>
      <c r="DGJ153" s="34"/>
      <c r="DGK153" s="34"/>
      <c r="DGL153" s="34"/>
      <c r="DGM153" s="34"/>
      <c r="DGN153" s="34"/>
      <c r="DGO153" s="34"/>
      <c r="DGP153" s="34"/>
      <c r="DGQ153" s="34"/>
      <c r="DGR153" s="34"/>
      <c r="DGS153" s="34"/>
      <c r="DGT153" s="34"/>
      <c r="DGU153" s="34"/>
      <c r="DGV153" s="34"/>
      <c r="DGW153" s="34"/>
      <c r="DGX153" s="34"/>
      <c r="DGY153" s="34"/>
      <c r="DGZ153" s="34"/>
      <c r="DHA153" s="34"/>
      <c r="DHB153" s="34"/>
      <c r="DHC153" s="34"/>
      <c r="DHD153" s="34"/>
      <c r="DHE153" s="34"/>
      <c r="DHF153" s="34"/>
      <c r="DHG153" s="34"/>
      <c r="DHH153" s="34"/>
      <c r="DHI153" s="34"/>
      <c r="DHJ153" s="34"/>
      <c r="DHK153" s="34"/>
      <c r="DHL153" s="34"/>
      <c r="DHM153" s="34"/>
      <c r="DHN153" s="34"/>
      <c r="DHO153" s="34"/>
      <c r="DHP153" s="34"/>
      <c r="DHQ153" s="34"/>
      <c r="DHR153" s="34"/>
      <c r="DHS153" s="34"/>
      <c r="DHT153" s="34"/>
      <c r="DHU153" s="34"/>
      <c r="DHV153" s="34"/>
      <c r="DHW153" s="34"/>
      <c r="DHX153" s="34"/>
      <c r="DHY153" s="34"/>
      <c r="DHZ153" s="34"/>
      <c r="DIA153" s="34"/>
      <c r="DIB153" s="34"/>
      <c r="DIC153" s="34"/>
      <c r="DID153" s="34"/>
      <c r="DIE153" s="34"/>
      <c r="DIF153" s="34"/>
      <c r="DIG153" s="34"/>
      <c r="DIH153" s="34"/>
      <c r="DII153" s="34"/>
      <c r="DIJ153" s="34"/>
      <c r="DIK153" s="34"/>
      <c r="DIL153" s="34"/>
      <c r="DIM153" s="34"/>
      <c r="DIN153" s="34"/>
      <c r="DIO153" s="34"/>
      <c r="DIP153" s="34"/>
      <c r="DIQ153" s="34"/>
      <c r="DIR153" s="34"/>
      <c r="DIS153" s="34"/>
      <c r="DIT153" s="34"/>
      <c r="DIU153" s="34"/>
      <c r="DIV153" s="34"/>
      <c r="DIW153" s="34"/>
      <c r="DIX153" s="34"/>
      <c r="DIY153" s="34"/>
      <c r="DIZ153" s="34"/>
      <c r="DJA153" s="34"/>
      <c r="DJB153" s="34"/>
      <c r="DJC153" s="34"/>
      <c r="DJD153" s="34"/>
      <c r="DJE153" s="34"/>
      <c r="DJF153" s="34"/>
      <c r="DJG153" s="34"/>
      <c r="DJH153" s="34"/>
      <c r="DJI153" s="34"/>
      <c r="DJJ153" s="34"/>
      <c r="DJK153" s="34"/>
      <c r="DJL153" s="34"/>
      <c r="DJM153" s="34"/>
      <c r="DJN153" s="34"/>
      <c r="DJO153" s="34"/>
      <c r="DJP153" s="34"/>
      <c r="DJQ153" s="34"/>
      <c r="DJR153" s="34"/>
      <c r="DJS153" s="34"/>
      <c r="DJT153" s="34"/>
      <c r="DJU153" s="34"/>
      <c r="DJV153" s="34"/>
      <c r="DJW153" s="34"/>
      <c r="DJX153" s="34"/>
      <c r="DJY153" s="34"/>
      <c r="DJZ153" s="34"/>
      <c r="DKA153" s="34"/>
      <c r="DKB153" s="34"/>
      <c r="DKC153" s="34"/>
      <c r="DKD153" s="34"/>
      <c r="DKE153" s="34"/>
      <c r="DKF153" s="34"/>
      <c r="DKG153" s="34"/>
      <c r="DKH153" s="34"/>
      <c r="DKI153" s="34"/>
      <c r="DKJ153" s="34"/>
      <c r="DKK153" s="34"/>
      <c r="DKL153" s="34"/>
      <c r="DKM153" s="34"/>
      <c r="DKN153" s="34"/>
      <c r="DKO153" s="34"/>
      <c r="DKP153" s="34"/>
      <c r="DKQ153" s="34"/>
      <c r="DKR153" s="34"/>
      <c r="DKS153" s="34"/>
      <c r="DKT153" s="34"/>
      <c r="DKU153" s="34"/>
      <c r="DKV153" s="34"/>
      <c r="DKW153" s="34"/>
      <c r="DKX153" s="34"/>
      <c r="DKY153" s="34"/>
      <c r="DKZ153" s="34"/>
      <c r="DLA153" s="34"/>
      <c r="DLB153" s="34"/>
      <c r="DLC153" s="34"/>
      <c r="DLD153" s="34"/>
      <c r="DLE153" s="34"/>
      <c r="DLF153" s="34"/>
      <c r="DLG153" s="34"/>
      <c r="DLH153" s="34"/>
      <c r="DLI153" s="34"/>
      <c r="DLJ153" s="34"/>
      <c r="DLK153" s="34"/>
      <c r="DLL153" s="34"/>
      <c r="DLM153" s="34"/>
      <c r="DLN153" s="34"/>
      <c r="DLO153" s="34"/>
      <c r="DLP153" s="34"/>
      <c r="DLQ153" s="34"/>
      <c r="DLR153" s="34"/>
      <c r="DLS153" s="34"/>
      <c r="DLT153" s="34"/>
      <c r="DLU153" s="34"/>
      <c r="DLV153" s="34"/>
      <c r="DLW153" s="34"/>
      <c r="DLX153" s="34"/>
      <c r="DLY153" s="34"/>
      <c r="DLZ153" s="34"/>
      <c r="DMA153" s="34"/>
      <c r="DMB153" s="34"/>
      <c r="DMC153" s="34"/>
      <c r="DMD153" s="34"/>
      <c r="DME153" s="34"/>
      <c r="DMF153" s="34"/>
      <c r="DMG153" s="34"/>
      <c r="DMH153" s="34"/>
      <c r="DMI153" s="34"/>
      <c r="DMJ153" s="34"/>
      <c r="DMK153" s="34"/>
      <c r="DML153" s="34"/>
      <c r="DMM153" s="34"/>
      <c r="DMN153" s="34"/>
      <c r="DMO153" s="34"/>
      <c r="DMP153" s="34"/>
      <c r="DMQ153" s="34"/>
      <c r="DMR153" s="34"/>
      <c r="DMS153" s="34"/>
      <c r="DMT153" s="34"/>
      <c r="DMU153" s="34"/>
      <c r="DMV153" s="34"/>
      <c r="DMW153" s="34"/>
      <c r="DMX153" s="34"/>
      <c r="DMY153" s="34"/>
      <c r="DMZ153" s="34"/>
      <c r="DNA153" s="34"/>
      <c r="DNB153" s="34"/>
      <c r="DNC153" s="34"/>
      <c r="DND153" s="34"/>
      <c r="DNE153" s="34"/>
      <c r="DNF153" s="34"/>
      <c r="DNG153" s="34"/>
      <c r="DNH153" s="34"/>
      <c r="DNI153" s="34"/>
      <c r="DNJ153" s="34"/>
      <c r="DNK153" s="34"/>
      <c r="DNL153" s="34"/>
      <c r="DNM153" s="34"/>
      <c r="DNN153" s="34"/>
      <c r="DNO153" s="34"/>
      <c r="DNP153" s="34"/>
      <c r="DNQ153" s="34"/>
      <c r="DNR153" s="34"/>
      <c r="DNS153" s="34"/>
      <c r="DNT153" s="34"/>
      <c r="DNU153" s="34"/>
      <c r="DNV153" s="34"/>
      <c r="DNW153" s="34"/>
      <c r="DNX153" s="34"/>
      <c r="DNY153" s="34"/>
      <c r="DNZ153" s="34"/>
      <c r="DOA153" s="34"/>
      <c r="DOB153" s="34"/>
      <c r="DOC153" s="34"/>
      <c r="DOD153" s="34"/>
      <c r="DOE153" s="34"/>
      <c r="DOF153" s="34"/>
      <c r="DOG153" s="34"/>
      <c r="DOH153" s="34"/>
      <c r="DOI153" s="34"/>
      <c r="DOJ153" s="34"/>
      <c r="DOK153" s="34"/>
      <c r="DOL153" s="34"/>
      <c r="DOM153" s="34"/>
      <c r="DON153" s="34"/>
      <c r="DOO153" s="34"/>
      <c r="DOP153" s="34"/>
      <c r="DOQ153" s="34"/>
      <c r="DOR153" s="34"/>
      <c r="DOS153" s="34"/>
      <c r="DOT153" s="34"/>
      <c r="DOU153" s="34"/>
      <c r="DOV153" s="34"/>
      <c r="DOW153" s="34"/>
      <c r="DOX153" s="34"/>
      <c r="DOY153" s="34"/>
      <c r="DOZ153" s="34"/>
      <c r="DPA153" s="34"/>
      <c r="DPB153" s="34"/>
      <c r="DPC153" s="34"/>
      <c r="DPD153" s="34"/>
      <c r="DPE153" s="34"/>
      <c r="DPF153" s="34"/>
      <c r="DPG153" s="34"/>
      <c r="DPH153" s="34"/>
      <c r="DPI153" s="34"/>
      <c r="DPJ153" s="34"/>
      <c r="DPK153" s="34"/>
      <c r="DPL153" s="34"/>
      <c r="DPM153" s="34"/>
      <c r="DPN153" s="34"/>
      <c r="DPO153" s="34"/>
      <c r="DPP153" s="34"/>
      <c r="DPQ153" s="34"/>
      <c r="DPR153" s="34"/>
      <c r="DPS153" s="34"/>
      <c r="DPT153" s="34"/>
      <c r="DPU153" s="34"/>
      <c r="DPV153" s="34"/>
      <c r="DPW153" s="34"/>
      <c r="DPX153" s="34"/>
      <c r="DPY153" s="34"/>
      <c r="DPZ153" s="34"/>
      <c r="DQA153" s="34"/>
      <c r="DQB153" s="34"/>
      <c r="DQC153" s="34"/>
      <c r="DQD153" s="34"/>
      <c r="DQE153" s="34"/>
      <c r="DQF153" s="34"/>
      <c r="DQG153" s="34"/>
      <c r="DQH153" s="34"/>
      <c r="DQI153" s="34"/>
      <c r="DQJ153" s="34"/>
      <c r="DQK153" s="34"/>
      <c r="DQL153" s="34"/>
      <c r="DQM153" s="34"/>
      <c r="DQN153" s="34"/>
      <c r="DQO153" s="34"/>
      <c r="DQP153" s="34"/>
      <c r="DQQ153" s="34"/>
      <c r="DQR153" s="34"/>
      <c r="DQS153" s="34"/>
      <c r="DQT153" s="34"/>
      <c r="DQU153" s="34"/>
      <c r="DQV153" s="34"/>
      <c r="DQW153" s="34"/>
      <c r="DQX153" s="34"/>
      <c r="DQY153" s="34"/>
      <c r="DQZ153" s="34"/>
      <c r="DRA153" s="34"/>
      <c r="DRB153" s="34"/>
      <c r="DRC153" s="34"/>
      <c r="DRD153" s="34"/>
      <c r="DRE153" s="34"/>
      <c r="DRF153" s="34"/>
      <c r="DRG153" s="34"/>
      <c r="DRH153" s="34"/>
      <c r="DRI153" s="34"/>
      <c r="DRJ153" s="34"/>
      <c r="DRK153" s="34"/>
      <c r="DRL153" s="34"/>
      <c r="DRM153" s="34"/>
      <c r="DRN153" s="34"/>
      <c r="DRO153" s="34"/>
      <c r="DRP153" s="34"/>
      <c r="DRQ153" s="34"/>
      <c r="DRR153" s="34"/>
      <c r="DRS153" s="34"/>
      <c r="DRT153" s="34"/>
      <c r="DRU153" s="34"/>
      <c r="DRV153" s="34"/>
      <c r="DRW153" s="34"/>
      <c r="DRX153" s="34"/>
      <c r="DRY153" s="34"/>
      <c r="DRZ153" s="34"/>
      <c r="DSA153" s="34"/>
      <c r="DSB153" s="34"/>
      <c r="DSC153" s="34"/>
      <c r="DSD153" s="34"/>
      <c r="DSE153" s="34"/>
      <c r="DSF153" s="34"/>
      <c r="DSG153" s="34"/>
      <c r="DSH153" s="34"/>
      <c r="DSI153" s="34"/>
      <c r="DSJ153" s="34"/>
      <c r="DSK153" s="34"/>
      <c r="DSL153" s="34"/>
      <c r="DSM153" s="34"/>
      <c r="DSN153" s="34"/>
      <c r="DSO153" s="34"/>
      <c r="DSP153" s="34"/>
      <c r="DSQ153" s="34"/>
      <c r="DSR153" s="34"/>
      <c r="DSS153" s="34"/>
      <c r="DST153" s="34"/>
      <c r="DSU153" s="34"/>
      <c r="DSV153" s="34"/>
      <c r="DSW153" s="34"/>
      <c r="DSX153" s="34"/>
      <c r="DSY153" s="34"/>
      <c r="DSZ153" s="34"/>
      <c r="DTA153" s="34"/>
      <c r="DTB153" s="34"/>
      <c r="DTC153" s="34"/>
      <c r="DTD153" s="34"/>
      <c r="DTE153" s="34"/>
      <c r="DTF153" s="34"/>
      <c r="DTG153" s="34"/>
      <c r="DTH153" s="34"/>
      <c r="DTI153" s="34"/>
      <c r="DTJ153" s="34"/>
      <c r="DTK153" s="34"/>
      <c r="DTL153" s="34"/>
      <c r="DTM153" s="34"/>
      <c r="DTN153" s="34"/>
      <c r="DTO153" s="34"/>
      <c r="DTP153" s="34"/>
      <c r="DTQ153" s="34"/>
      <c r="DTR153" s="34"/>
      <c r="DTS153" s="34"/>
      <c r="DTT153" s="34"/>
      <c r="DTU153" s="34"/>
      <c r="DTV153" s="34"/>
      <c r="DTW153" s="34"/>
      <c r="DTX153" s="34"/>
      <c r="DTY153" s="34"/>
      <c r="DTZ153" s="34"/>
      <c r="DUA153" s="34"/>
      <c r="DUB153" s="34"/>
      <c r="DUC153" s="34"/>
      <c r="DUD153" s="34"/>
      <c r="DUE153" s="34"/>
      <c r="DUF153" s="34"/>
      <c r="DUG153" s="34"/>
      <c r="DUH153" s="34"/>
      <c r="DUI153" s="34"/>
      <c r="DUJ153" s="34"/>
      <c r="DUK153" s="34"/>
      <c r="DUL153" s="34"/>
      <c r="DUM153" s="34"/>
      <c r="DUN153" s="34"/>
      <c r="DUO153" s="34"/>
      <c r="DUP153" s="34"/>
      <c r="DUQ153" s="34"/>
      <c r="DUR153" s="34"/>
      <c r="DUS153" s="34"/>
      <c r="DUT153" s="34"/>
      <c r="DUU153" s="34"/>
      <c r="DUV153" s="34"/>
      <c r="DUW153" s="34"/>
      <c r="DUX153" s="34"/>
      <c r="DUY153" s="34"/>
      <c r="DUZ153" s="34"/>
      <c r="DVA153" s="34"/>
      <c r="DVB153" s="34"/>
      <c r="DVC153" s="34"/>
      <c r="DVD153" s="34"/>
      <c r="DVE153" s="34"/>
      <c r="DVF153" s="34"/>
      <c r="DVG153" s="34"/>
      <c r="DVH153" s="34"/>
      <c r="DVI153" s="34"/>
      <c r="DVJ153" s="34"/>
      <c r="DVK153" s="34"/>
      <c r="DVL153" s="34"/>
      <c r="DVM153" s="34"/>
      <c r="DVN153" s="34"/>
      <c r="DVO153" s="34"/>
      <c r="DVP153" s="34"/>
      <c r="DVQ153" s="34"/>
      <c r="DVR153" s="34"/>
      <c r="DVS153" s="34"/>
      <c r="DVT153" s="34"/>
      <c r="DVU153" s="34"/>
      <c r="DVV153" s="34"/>
      <c r="DVW153" s="34"/>
      <c r="DVX153" s="34"/>
      <c r="DVY153" s="34"/>
      <c r="DVZ153" s="34"/>
      <c r="DWA153" s="34"/>
      <c r="DWB153" s="34"/>
      <c r="DWC153" s="34"/>
      <c r="DWD153" s="34"/>
      <c r="DWE153" s="34"/>
      <c r="DWF153" s="34"/>
      <c r="DWG153" s="34"/>
      <c r="DWH153" s="34"/>
      <c r="DWI153" s="34"/>
      <c r="DWJ153" s="34"/>
      <c r="DWK153" s="34"/>
      <c r="DWL153" s="34"/>
      <c r="DWM153" s="34"/>
      <c r="DWN153" s="34"/>
      <c r="DWO153" s="34"/>
      <c r="DWP153" s="34"/>
      <c r="DWQ153" s="34"/>
      <c r="DWR153" s="34"/>
      <c r="DWS153" s="34"/>
      <c r="DWT153" s="34"/>
      <c r="DWU153" s="34"/>
      <c r="DWV153" s="34"/>
      <c r="DWW153" s="34"/>
      <c r="DWX153" s="34"/>
      <c r="DWY153" s="34"/>
      <c r="DWZ153" s="34"/>
      <c r="DXA153" s="34"/>
      <c r="DXB153" s="34"/>
      <c r="DXC153" s="34"/>
      <c r="DXD153" s="34"/>
      <c r="DXE153" s="34"/>
      <c r="DXF153" s="34"/>
      <c r="DXG153" s="34"/>
      <c r="DXH153" s="34"/>
      <c r="DXI153" s="34"/>
      <c r="DXJ153" s="34"/>
      <c r="DXK153" s="34"/>
      <c r="DXL153" s="34"/>
      <c r="DXM153" s="34"/>
      <c r="DXN153" s="34"/>
      <c r="DXO153" s="34"/>
      <c r="DXP153" s="34"/>
      <c r="DXQ153" s="34"/>
      <c r="DXR153" s="34"/>
      <c r="DXS153" s="34"/>
      <c r="DXT153" s="34"/>
      <c r="DXU153" s="34"/>
      <c r="DXV153" s="34"/>
      <c r="DXW153" s="34"/>
      <c r="DXX153" s="34"/>
      <c r="DXY153" s="34"/>
      <c r="DXZ153" s="34"/>
      <c r="DYA153" s="34"/>
      <c r="DYB153" s="34"/>
      <c r="DYC153" s="34"/>
      <c r="DYD153" s="34"/>
      <c r="DYE153" s="34"/>
      <c r="DYF153" s="34"/>
      <c r="DYG153" s="34"/>
      <c r="DYH153" s="34"/>
      <c r="DYI153" s="34"/>
      <c r="DYJ153" s="34"/>
      <c r="DYK153" s="34"/>
      <c r="DYL153" s="34"/>
      <c r="DYM153" s="34"/>
      <c r="DYN153" s="34"/>
      <c r="DYO153" s="34"/>
      <c r="DYP153" s="34"/>
      <c r="DYQ153" s="34"/>
      <c r="DYR153" s="34"/>
      <c r="DYS153" s="34"/>
      <c r="DYT153" s="34"/>
      <c r="DYU153" s="34"/>
      <c r="DYV153" s="34"/>
      <c r="DYW153" s="34"/>
      <c r="DYX153" s="34"/>
      <c r="DYY153" s="34"/>
      <c r="DYZ153" s="34"/>
      <c r="DZA153" s="34"/>
      <c r="DZB153" s="34"/>
      <c r="DZC153" s="34"/>
      <c r="DZD153" s="34"/>
      <c r="DZE153" s="34"/>
      <c r="DZF153" s="34"/>
      <c r="DZG153" s="34"/>
      <c r="DZH153" s="34"/>
      <c r="DZI153" s="34"/>
      <c r="DZJ153" s="34"/>
      <c r="DZK153" s="34"/>
      <c r="DZL153" s="34"/>
      <c r="DZM153" s="34"/>
      <c r="DZN153" s="34"/>
      <c r="DZO153" s="34"/>
      <c r="DZP153" s="34"/>
      <c r="DZQ153" s="34"/>
      <c r="DZR153" s="34"/>
      <c r="DZS153" s="34"/>
      <c r="DZT153" s="34"/>
      <c r="DZU153" s="34"/>
      <c r="DZV153" s="34"/>
      <c r="DZW153" s="34"/>
      <c r="DZX153" s="34"/>
      <c r="DZY153" s="34"/>
      <c r="DZZ153" s="34"/>
      <c r="EAA153" s="34"/>
      <c r="EAB153" s="34"/>
      <c r="EAC153" s="34"/>
      <c r="EAD153" s="34"/>
      <c r="EAE153" s="34"/>
      <c r="EAF153" s="34"/>
      <c r="EAG153" s="34"/>
      <c r="EAH153" s="34"/>
      <c r="EAI153" s="34"/>
      <c r="EAJ153" s="34"/>
      <c r="EAK153" s="34"/>
      <c r="EAL153" s="34"/>
      <c r="EAM153" s="34"/>
      <c r="EAN153" s="34"/>
      <c r="EAO153" s="34"/>
      <c r="EAP153" s="34"/>
      <c r="EAQ153" s="34"/>
      <c r="EAR153" s="34"/>
      <c r="EAS153" s="34"/>
      <c r="EAT153" s="34"/>
      <c r="EAU153" s="34"/>
      <c r="EAV153" s="34"/>
      <c r="EAW153" s="34"/>
      <c r="EAX153" s="34"/>
      <c r="EAY153" s="34"/>
      <c r="EAZ153" s="34"/>
      <c r="EBA153" s="34"/>
      <c r="EBB153" s="34"/>
      <c r="EBC153" s="34"/>
      <c r="EBD153" s="34"/>
      <c r="EBE153" s="34"/>
      <c r="EBF153" s="34"/>
      <c r="EBG153" s="34"/>
      <c r="EBH153" s="34"/>
      <c r="EBI153" s="34"/>
      <c r="EBJ153" s="34"/>
      <c r="EBK153" s="34"/>
      <c r="EBL153" s="34"/>
      <c r="EBM153" s="34"/>
      <c r="EBN153" s="34"/>
      <c r="EBO153" s="34"/>
      <c r="EBP153" s="34"/>
      <c r="EBQ153" s="34"/>
      <c r="EBR153" s="34"/>
      <c r="EBS153" s="34"/>
      <c r="EBT153" s="34"/>
      <c r="EBU153" s="34"/>
      <c r="EBV153" s="34"/>
      <c r="EBW153" s="34"/>
      <c r="EBX153" s="34"/>
      <c r="EBY153" s="34"/>
      <c r="EBZ153" s="34"/>
      <c r="ECA153" s="34"/>
      <c r="ECB153" s="34"/>
      <c r="ECC153" s="34"/>
      <c r="ECD153" s="34"/>
      <c r="ECE153" s="34"/>
      <c r="ECF153" s="34"/>
      <c r="ECG153" s="34"/>
      <c r="ECH153" s="34"/>
      <c r="ECI153" s="34"/>
      <c r="ECJ153" s="34"/>
      <c r="ECK153" s="34"/>
      <c r="ECL153" s="34"/>
      <c r="ECM153" s="34"/>
      <c r="ECN153" s="34"/>
      <c r="ECO153" s="34"/>
      <c r="ECP153" s="34"/>
      <c r="ECQ153" s="34"/>
      <c r="ECR153" s="34"/>
      <c r="ECS153" s="34"/>
      <c r="ECT153" s="34"/>
      <c r="ECU153" s="34"/>
      <c r="ECV153" s="34"/>
      <c r="ECW153" s="34"/>
      <c r="ECX153" s="34"/>
      <c r="ECY153" s="34"/>
      <c r="ECZ153" s="34"/>
      <c r="EDA153" s="34"/>
      <c r="EDB153" s="34"/>
      <c r="EDC153" s="34"/>
      <c r="EDD153" s="34"/>
      <c r="EDE153" s="34"/>
      <c r="EDF153" s="34"/>
      <c r="EDG153" s="34"/>
      <c r="EDH153" s="34"/>
      <c r="EDI153" s="34"/>
      <c r="EDJ153" s="34"/>
      <c r="EDK153" s="34"/>
      <c r="EDL153" s="34"/>
      <c r="EDM153" s="34"/>
      <c r="EDN153" s="34"/>
      <c r="EDO153" s="34"/>
      <c r="EDP153" s="34"/>
      <c r="EDQ153" s="34"/>
      <c r="EDR153" s="34"/>
      <c r="EDS153" s="34"/>
      <c r="EDT153" s="34"/>
      <c r="EDU153" s="34"/>
      <c r="EDV153" s="34"/>
      <c r="EDW153" s="34"/>
      <c r="EDX153" s="34"/>
      <c r="EDY153" s="34"/>
      <c r="EDZ153" s="34"/>
      <c r="EEA153" s="34"/>
      <c r="EEB153" s="34"/>
      <c r="EEC153" s="34"/>
      <c r="EED153" s="34"/>
      <c r="EEE153" s="34"/>
      <c r="EEF153" s="34"/>
      <c r="EEG153" s="34"/>
      <c r="EEH153" s="34"/>
      <c r="EEI153" s="34"/>
      <c r="EEJ153" s="34"/>
      <c r="EEK153" s="34"/>
      <c r="EEL153" s="34"/>
      <c r="EEM153" s="34"/>
      <c r="EEN153" s="34"/>
      <c r="EEO153" s="34"/>
      <c r="EEP153" s="34"/>
      <c r="EEQ153" s="34"/>
      <c r="EER153" s="34"/>
      <c r="EES153" s="34"/>
      <c r="EET153" s="34"/>
      <c r="EEU153" s="34"/>
      <c r="EEV153" s="34"/>
      <c r="EEW153" s="34"/>
      <c r="EEX153" s="34"/>
      <c r="EEY153" s="34"/>
      <c r="EEZ153" s="34"/>
      <c r="EFA153" s="34"/>
      <c r="EFB153" s="34"/>
      <c r="EFC153" s="34"/>
      <c r="EFD153" s="34"/>
      <c r="EFE153" s="34"/>
      <c r="EFF153" s="34"/>
      <c r="EFG153" s="34"/>
      <c r="EFH153" s="34"/>
      <c r="EFI153" s="34"/>
      <c r="EFJ153" s="34"/>
      <c r="EFK153" s="34"/>
      <c r="EFL153" s="34"/>
      <c r="EFM153" s="34"/>
      <c r="EFN153" s="34"/>
      <c r="EFO153" s="34"/>
      <c r="EFP153" s="34"/>
      <c r="EFQ153" s="34"/>
      <c r="EFR153" s="34"/>
      <c r="EFS153" s="34"/>
      <c r="EFT153" s="34"/>
      <c r="EFU153" s="34"/>
      <c r="EFV153" s="34"/>
      <c r="EFW153" s="34"/>
      <c r="EFX153" s="34"/>
      <c r="EFY153" s="34"/>
      <c r="EFZ153" s="34"/>
      <c r="EGA153" s="34"/>
      <c r="EGB153" s="34"/>
      <c r="EGC153" s="34"/>
      <c r="EGD153" s="34"/>
      <c r="EGE153" s="34"/>
      <c r="EGF153" s="34"/>
      <c r="EGG153" s="34"/>
      <c r="EGH153" s="34"/>
      <c r="EGI153" s="34"/>
      <c r="EGJ153" s="34"/>
      <c r="EGK153" s="34"/>
      <c r="EGL153" s="34"/>
      <c r="EGM153" s="34"/>
      <c r="EGN153" s="34"/>
      <c r="EGO153" s="34"/>
      <c r="EGP153" s="34"/>
      <c r="EGQ153" s="34"/>
      <c r="EGR153" s="34"/>
      <c r="EGS153" s="34"/>
      <c r="EGT153" s="34"/>
      <c r="EGU153" s="34"/>
      <c r="EGV153" s="34"/>
      <c r="EGW153" s="34"/>
      <c r="EGX153" s="34"/>
      <c r="EGY153" s="34"/>
      <c r="EGZ153" s="34"/>
      <c r="EHA153" s="34"/>
      <c r="EHB153" s="34"/>
      <c r="EHC153" s="34"/>
      <c r="EHD153" s="34"/>
      <c r="EHE153" s="34"/>
      <c r="EHF153" s="34"/>
      <c r="EHG153" s="34"/>
      <c r="EHH153" s="34"/>
      <c r="EHI153" s="34"/>
      <c r="EHJ153" s="34"/>
      <c r="EHK153" s="34"/>
      <c r="EHL153" s="34"/>
      <c r="EHM153" s="34"/>
      <c r="EHN153" s="34"/>
      <c r="EHO153" s="34"/>
      <c r="EHP153" s="34"/>
      <c r="EHQ153" s="34"/>
      <c r="EHR153" s="34"/>
      <c r="EHS153" s="34"/>
      <c r="EHT153" s="34"/>
      <c r="EHU153" s="34"/>
      <c r="EHV153" s="34"/>
      <c r="EHW153" s="34"/>
      <c r="EHX153" s="34"/>
      <c r="EHY153" s="34"/>
      <c r="EHZ153" s="34"/>
      <c r="EIA153" s="34"/>
      <c r="EIB153" s="34"/>
      <c r="EIC153" s="34"/>
      <c r="EID153" s="34"/>
      <c r="EIE153" s="34"/>
      <c r="EIF153" s="34"/>
      <c r="EIG153" s="34"/>
      <c r="EIH153" s="34"/>
      <c r="EII153" s="34"/>
      <c r="EIJ153" s="34"/>
      <c r="EIK153" s="34"/>
      <c r="EIL153" s="34"/>
      <c r="EIM153" s="34"/>
      <c r="EIN153" s="34"/>
      <c r="EIO153" s="34"/>
      <c r="EIP153" s="34"/>
      <c r="EIQ153" s="34"/>
      <c r="EIR153" s="34"/>
      <c r="EIS153" s="34"/>
      <c r="EIT153" s="34"/>
      <c r="EIU153" s="34"/>
      <c r="EIV153" s="34"/>
      <c r="EIW153" s="34"/>
      <c r="EIX153" s="34"/>
      <c r="EIY153" s="34"/>
      <c r="EIZ153" s="34"/>
      <c r="EJA153" s="34"/>
      <c r="EJB153" s="34"/>
      <c r="EJC153" s="34"/>
      <c r="EJD153" s="34"/>
      <c r="EJE153" s="34"/>
      <c r="EJF153" s="34"/>
      <c r="EJG153" s="34"/>
      <c r="EJH153" s="34"/>
      <c r="EJI153" s="34"/>
      <c r="EJJ153" s="34"/>
      <c r="EJK153" s="34"/>
      <c r="EJL153" s="34"/>
      <c r="EJM153" s="34"/>
      <c r="EJN153" s="34"/>
      <c r="EJO153" s="34"/>
      <c r="EJP153" s="34"/>
      <c r="EJQ153" s="34"/>
      <c r="EJR153" s="34"/>
      <c r="EJS153" s="34"/>
      <c r="EJT153" s="34"/>
      <c r="EJU153" s="34"/>
      <c r="EJV153" s="34"/>
      <c r="EJW153" s="34"/>
      <c r="EJX153" s="34"/>
      <c r="EJY153" s="34"/>
      <c r="EJZ153" s="34"/>
      <c r="EKA153" s="34"/>
      <c r="EKB153" s="34"/>
      <c r="EKC153" s="34"/>
      <c r="EKD153" s="34"/>
      <c r="EKE153" s="34"/>
      <c r="EKF153" s="34"/>
      <c r="EKG153" s="34"/>
      <c r="EKH153" s="34"/>
      <c r="EKI153" s="34"/>
      <c r="EKJ153" s="34"/>
      <c r="EKK153" s="34"/>
      <c r="EKL153" s="34"/>
      <c r="EKM153" s="34"/>
      <c r="EKN153" s="34"/>
      <c r="EKO153" s="34"/>
      <c r="EKP153" s="34"/>
      <c r="EKQ153" s="34"/>
      <c r="EKR153" s="34"/>
      <c r="EKS153" s="34"/>
      <c r="EKT153" s="34"/>
      <c r="EKU153" s="34"/>
      <c r="EKV153" s="34"/>
      <c r="EKW153" s="34"/>
      <c r="EKX153" s="34"/>
      <c r="EKY153" s="34"/>
      <c r="EKZ153" s="34"/>
      <c r="ELA153" s="34"/>
      <c r="ELB153" s="34"/>
      <c r="ELC153" s="34"/>
      <c r="ELD153" s="34"/>
      <c r="ELE153" s="34"/>
      <c r="ELF153" s="34"/>
      <c r="ELG153" s="34"/>
      <c r="ELH153" s="34"/>
      <c r="ELI153" s="34"/>
      <c r="ELJ153" s="34"/>
      <c r="ELK153" s="34"/>
      <c r="ELL153" s="34"/>
      <c r="ELM153" s="34"/>
      <c r="ELN153" s="34"/>
      <c r="ELO153" s="34"/>
      <c r="ELP153" s="34"/>
      <c r="ELQ153" s="34"/>
      <c r="ELR153" s="34"/>
      <c r="ELS153" s="34"/>
      <c r="ELT153" s="34"/>
      <c r="ELU153" s="34"/>
      <c r="ELV153" s="34"/>
      <c r="ELW153" s="34"/>
      <c r="ELX153" s="34"/>
      <c r="ELY153" s="34"/>
      <c r="ELZ153" s="34"/>
      <c r="EMA153" s="34"/>
      <c r="EMB153" s="34"/>
      <c r="EMC153" s="34"/>
      <c r="EMD153" s="34"/>
      <c r="EME153" s="34"/>
      <c r="EMF153" s="34"/>
      <c r="EMG153" s="34"/>
      <c r="EMH153" s="34"/>
      <c r="EMI153" s="34"/>
      <c r="EMJ153" s="34"/>
      <c r="EMK153" s="34"/>
      <c r="EML153" s="34"/>
      <c r="EMM153" s="34"/>
      <c r="EMN153" s="34"/>
      <c r="EMO153" s="34"/>
      <c r="EMP153" s="34"/>
      <c r="EMQ153" s="34"/>
      <c r="EMR153" s="34"/>
      <c r="EMS153" s="34"/>
      <c r="EMT153" s="34"/>
      <c r="EMU153" s="34"/>
      <c r="EMV153" s="34"/>
      <c r="EMW153" s="34"/>
      <c r="EMX153" s="34"/>
      <c r="EMY153" s="34"/>
      <c r="EMZ153" s="34"/>
      <c r="ENA153" s="34"/>
      <c r="ENB153" s="34"/>
      <c r="ENC153" s="34"/>
      <c r="END153" s="34"/>
      <c r="ENE153" s="34"/>
      <c r="ENF153" s="34"/>
      <c r="ENG153" s="34"/>
      <c r="ENH153" s="34"/>
      <c r="ENI153" s="34"/>
      <c r="ENJ153" s="34"/>
      <c r="ENK153" s="34"/>
      <c r="ENL153" s="34"/>
      <c r="ENM153" s="34"/>
      <c r="ENN153" s="34"/>
      <c r="ENO153" s="34"/>
      <c r="ENP153" s="34"/>
      <c r="ENQ153" s="34"/>
      <c r="ENR153" s="34"/>
      <c r="ENS153" s="34"/>
      <c r="ENT153" s="34"/>
      <c r="ENU153" s="34"/>
      <c r="ENV153" s="34"/>
      <c r="ENW153" s="34"/>
      <c r="ENX153" s="34"/>
      <c r="ENY153" s="34"/>
      <c r="ENZ153" s="34"/>
      <c r="EOA153" s="34"/>
      <c r="EOB153" s="34"/>
      <c r="EOC153" s="34"/>
      <c r="EOD153" s="34"/>
      <c r="EOE153" s="34"/>
      <c r="EOF153" s="34"/>
      <c r="EOG153" s="34"/>
      <c r="EOH153" s="34"/>
      <c r="EOI153" s="34"/>
      <c r="EOJ153" s="34"/>
      <c r="EOK153" s="34"/>
      <c r="EOL153" s="34"/>
      <c r="EOM153" s="34"/>
      <c r="EON153" s="34"/>
      <c r="EOO153" s="34"/>
      <c r="EOP153" s="34"/>
      <c r="EOQ153" s="34"/>
      <c r="EOR153" s="34"/>
      <c r="EOS153" s="34"/>
      <c r="EOT153" s="34"/>
      <c r="EOU153" s="34"/>
      <c r="EOV153" s="34"/>
      <c r="EOW153" s="34"/>
      <c r="EOX153" s="34"/>
      <c r="EOY153" s="34"/>
      <c r="EOZ153" s="34"/>
      <c r="EPA153" s="34"/>
      <c r="EPB153" s="34"/>
      <c r="EPC153" s="34"/>
      <c r="EPD153" s="34"/>
      <c r="EPE153" s="34"/>
      <c r="EPF153" s="34"/>
      <c r="EPG153" s="34"/>
      <c r="EPH153" s="34"/>
      <c r="EPI153" s="34"/>
      <c r="EPJ153" s="34"/>
      <c r="EPK153" s="34"/>
      <c r="EPL153" s="34"/>
      <c r="EPM153" s="34"/>
      <c r="EPN153" s="34"/>
      <c r="EPO153" s="34"/>
      <c r="EPP153" s="34"/>
      <c r="EPQ153" s="34"/>
      <c r="EPR153" s="34"/>
      <c r="EPS153" s="34"/>
      <c r="EPT153" s="34"/>
      <c r="EPU153" s="34"/>
      <c r="EPV153" s="34"/>
      <c r="EPW153" s="34"/>
      <c r="EPX153" s="34"/>
      <c r="EPY153" s="34"/>
      <c r="EPZ153" s="34"/>
      <c r="EQA153" s="34"/>
      <c r="EQB153" s="34"/>
      <c r="EQC153" s="34"/>
      <c r="EQD153" s="34"/>
      <c r="EQE153" s="34"/>
      <c r="EQF153" s="34"/>
      <c r="EQG153" s="34"/>
      <c r="EQH153" s="34"/>
      <c r="EQI153" s="34"/>
      <c r="EQJ153" s="34"/>
      <c r="EQK153" s="34"/>
      <c r="EQL153" s="34"/>
      <c r="EQM153" s="34"/>
      <c r="EQN153" s="34"/>
      <c r="EQO153" s="34"/>
      <c r="EQP153" s="34"/>
      <c r="EQQ153" s="34"/>
      <c r="EQR153" s="34"/>
      <c r="EQS153" s="34"/>
      <c r="EQT153" s="34"/>
      <c r="EQU153" s="34"/>
      <c r="EQV153" s="34"/>
      <c r="EQW153" s="34"/>
      <c r="EQX153" s="34"/>
      <c r="EQY153" s="34"/>
      <c r="EQZ153" s="34"/>
      <c r="ERA153" s="34"/>
      <c r="ERB153" s="34"/>
      <c r="ERC153" s="34"/>
      <c r="ERD153" s="34"/>
      <c r="ERE153" s="34"/>
      <c r="ERF153" s="34"/>
      <c r="ERG153" s="34"/>
      <c r="ERH153" s="34"/>
      <c r="ERI153" s="34"/>
      <c r="ERJ153" s="34"/>
      <c r="ERK153" s="34"/>
      <c r="ERL153" s="34"/>
      <c r="ERM153" s="34"/>
      <c r="ERN153" s="34"/>
      <c r="ERO153" s="34"/>
      <c r="ERP153" s="34"/>
      <c r="ERQ153" s="34"/>
      <c r="ERR153" s="34"/>
      <c r="ERS153" s="34"/>
      <c r="ERT153" s="34"/>
      <c r="ERU153" s="34"/>
      <c r="ERV153" s="34"/>
      <c r="ERW153" s="34"/>
      <c r="ERX153" s="34"/>
      <c r="ERY153" s="34"/>
      <c r="ERZ153" s="34"/>
      <c r="ESA153" s="34"/>
      <c r="ESB153" s="34"/>
      <c r="ESC153" s="34"/>
      <c r="ESD153" s="34"/>
      <c r="ESE153" s="34"/>
      <c r="ESF153" s="34"/>
      <c r="ESG153" s="34"/>
      <c r="ESH153" s="34"/>
      <c r="ESI153" s="34"/>
      <c r="ESJ153" s="34"/>
      <c r="ESK153" s="34"/>
      <c r="ESL153" s="34"/>
      <c r="ESM153" s="34"/>
      <c r="ESN153" s="34"/>
      <c r="ESO153" s="34"/>
      <c r="ESP153" s="34"/>
      <c r="ESQ153" s="34"/>
      <c r="ESR153" s="34"/>
      <c r="ESS153" s="34"/>
      <c r="EST153" s="34"/>
      <c r="ESU153" s="34"/>
      <c r="ESV153" s="34"/>
      <c r="ESW153" s="34"/>
      <c r="ESX153" s="34"/>
      <c r="ESY153" s="34"/>
      <c r="ESZ153" s="34"/>
      <c r="ETA153" s="34"/>
      <c r="ETB153" s="34"/>
      <c r="ETC153" s="34"/>
      <c r="ETD153" s="34"/>
      <c r="ETE153" s="34"/>
      <c r="ETF153" s="34"/>
      <c r="ETG153" s="34"/>
      <c r="ETH153" s="34"/>
      <c r="ETI153" s="34"/>
      <c r="ETJ153" s="34"/>
      <c r="ETK153" s="34"/>
      <c r="ETL153" s="34"/>
      <c r="ETM153" s="34"/>
      <c r="ETN153" s="34"/>
      <c r="ETO153" s="34"/>
      <c r="ETP153" s="34"/>
      <c r="ETQ153" s="34"/>
      <c r="ETR153" s="34"/>
      <c r="ETS153" s="34"/>
      <c r="ETT153" s="34"/>
      <c r="ETU153" s="34"/>
      <c r="ETV153" s="34"/>
      <c r="ETW153" s="34"/>
      <c r="ETX153" s="34"/>
      <c r="ETY153" s="34"/>
      <c r="ETZ153" s="34"/>
      <c r="EUA153" s="34"/>
      <c r="EUB153" s="34"/>
      <c r="EUC153" s="34"/>
      <c r="EUD153" s="34"/>
      <c r="EUE153" s="34"/>
      <c r="EUF153" s="34"/>
      <c r="EUG153" s="34"/>
      <c r="EUH153" s="34"/>
      <c r="EUI153" s="34"/>
      <c r="EUJ153" s="34"/>
      <c r="EUK153" s="34"/>
      <c r="EUL153" s="34"/>
      <c r="EUM153" s="34"/>
      <c r="EUN153" s="34"/>
      <c r="EUO153" s="34"/>
      <c r="EUP153" s="34"/>
      <c r="EUQ153" s="34"/>
      <c r="EUR153" s="34"/>
      <c r="EUS153" s="34"/>
      <c r="EUT153" s="34"/>
      <c r="EUU153" s="34"/>
      <c r="EUV153" s="34"/>
      <c r="EUW153" s="34"/>
      <c r="EUX153" s="34"/>
      <c r="EUY153" s="34"/>
      <c r="EUZ153" s="34"/>
      <c r="EVA153" s="34"/>
      <c r="EVB153" s="34"/>
      <c r="EVC153" s="34"/>
      <c r="EVD153" s="34"/>
      <c r="EVE153" s="34"/>
      <c r="EVF153" s="34"/>
      <c r="EVG153" s="34"/>
      <c r="EVH153" s="34"/>
      <c r="EVI153" s="34"/>
      <c r="EVJ153" s="34"/>
      <c r="EVK153" s="34"/>
      <c r="EVL153" s="34"/>
      <c r="EVM153" s="34"/>
      <c r="EVN153" s="34"/>
      <c r="EVO153" s="34"/>
      <c r="EVP153" s="34"/>
      <c r="EVQ153" s="34"/>
      <c r="EVR153" s="34"/>
      <c r="EVS153" s="34"/>
      <c r="EVT153" s="34"/>
      <c r="EVU153" s="34"/>
      <c r="EVV153" s="34"/>
      <c r="EVW153" s="34"/>
      <c r="EVX153" s="34"/>
      <c r="EVY153" s="34"/>
      <c r="EVZ153" s="34"/>
      <c r="EWA153" s="34"/>
      <c r="EWB153" s="34"/>
      <c r="EWC153" s="34"/>
      <c r="EWD153" s="34"/>
      <c r="EWE153" s="34"/>
      <c r="EWF153" s="34"/>
      <c r="EWG153" s="34"/>
      <c r="EWH153" s="34"/>
      <c r="EWI153" s="34"/>
      <c r="EWJ153" s="34"/>
      <c r="EWK153" s="34"/>
      <c r="EWL153" s="34"/>
      <c r="EWM153" s="34"/>
      <c r="EWN153" s="34"/>
      <c r="EWO153" s="34"/>
      <c r="EWP153" s="34"/>
      <c r="EWQ153" s="34"/>
      <c r="EWR153" s="34"/>
      <c r="EWS153" s="34"/>
      <c r="EWT153" s="34"/>
      <c r="EWU153" s="34"/>
      <c r="EWV153" s="34"/>
      <c r="EWW153" s="34"/>
      <c r="EWX153" s="34"/>
      <c r="EWY153" s="34"/>
      <c r="EWZ153" s="34"/>
      <c r="EXA153" s="34"/>
      <c r="EXB153" s="34"/>
      <c r="EXC153" s="34"/>
      <c r="EXD153" s="34"/>
      <c r="EXE153" s="34"/>
      <c r="EXF153" s="34"/>
      <c r="EXG153" s="34"/>
      <c r="EXH153" s="34"/>
      <c r="EXI153" s="34"/>
      <c r="EXJ153" s="34"/>
      <c r="EXK153" s="34"/>
      <c r="EXL153" s="34"/>
      <c r="EXM153" s="34"/>
      <c r="EXN153" s="34"/>
      <c r="EXO153" s="34"/>
      <c r="EXP153" s="34"/>
      <c r="EXQ153" s="34"/>
      <c r="EXR153" s="34"/>
      <c r="EXS153" s="34"/>
      <c r="EXT153" s="34"/>
      <c r="EXU153" s="34"/>
      <c r="EXV153" s="34"/>
      <c r="EXW153" s="34"/>
      <c r="EXX153" s="34"/>
      <c r="EXY153" s="34"/>
      <c r="EXZ153" s="34"/>
      <c r="EYA153" s="34"/>
      <c r="EYB153" s="34"/>
      <c r="EYC153" s="34"/>
      <c r="EYD153" s="34"/>
      <c r="EYE153" s="34"/>
      <c r="EYF153" s="34"/>
      <c r="EYG153" s="34"/>
      <c r="EYH153" s="34"/>
      <c r="EYI153" s="34"/>
      <c r="EYJ153" s="34"/>
      <c r="EYK153" s="34"/>
      <c r="EYL153" s="34"/>
      <c r="EYM153" s="34"/>
      <c r="EYN153" s="34"/>
      <c r="EYO153" s="34"/>
      <c r="EYP153" s="34"/>
      <c r="EYQ153" s="34"/>
      <c r="EYR153" s="34"/>
      <c r="EYS153" s="34"/>
      <c r="EYT153" s="34"/>
      <c r="EYU153" s="34"/>
      <c r="EYV153" s="34"/>
      <c r="EYW153" s="34"/>
      <c r="EYX153" s="34"/>
      <c r="EYY153" s="34"/>
      <c r="EYZ153" s="34"/>
      <c r="EZA153" s="34"/>
      <c r="EZB153" s="34"/>
      <c r="EZC153" s="34"/>
      <c r="EZD153" s="34"/>
      <c r="EZE153" s="34"/>
      <c r="EZF153" s="34"/>
      <c r="EZG153" s="34"/>
      <c r="EZH153" s="34"/>
      <c r="EZI153" s="34"/>
      <c r="EZJ153" s="34"/>
      <c r="EZK153" s="34"/>
      <c r="EZL153" s="34"/>
      <c r="EZM153" s="34"/>
      <c r="EZN153" s="34"/>
      <c r="EZO153" s="34"/>
      <c r="EZP153" s="34"/>
      <c r="EZQ153" s="34"/>
      <c r="EZR153" s="34"/>
      <c r="EZS153" s="34"/>
      <c r="EZT153" s="34"/>
      <c r="EZU153" s="34"/>
      <c r="EZV153" s="34"/>
      <c r="EZW153" s="34"/>
      <c r="EZX153" s="34"/>
      <c r="EZY153" s="34"/>
      <c r="EZZ153" s="34"/>
      <c r="FAA153" s="34"/>
      <c r="FAB153" s="34"/>
      <c r="FAC153" s="34"/>
      <c r="FAD153" s="34"/>
      <c r="FAE153" s="34"/>
      <c r="FAF153" s="34"/>
      <c r="FAG153" s="34"/>
      <c r="FAH153" s="34"/>
      <c r="FAI153" s="34"/>
      <c r="FAJ153" s="34"/>
      <c r="FAK153" s="34"/>
      <c r="FAL153" s="34"/>
      <c r="FAM153" s="34"/>
      <c r="FAN153" s="34"/>
      <c r="FAO153" s="34"/>
      <c r="FAP153" s="34"/>
      <c r="FAQ153" s="34"/>
      <c r="FAR153" s="34"/>
      <c r="FAS153" s="34"/>
      <c r="FAT153" s="34"/>
      <c r="FAU153" s="34"/>
      <c r="FAV153" s="34"/>
      <c r="FAW153" s="34"/>
      <c r="FAX153" s="34"/>
      <c r="FAY153" s="34"/>
      <c r="FAZ153" s="34"/>
      <c r="FBA153" s="34"/>
      <c r="FBB153" s="34"/>
      <c r="FBC153" s="34"/>
      <c r="FBD153" s="34"/>
      <c r="FBE153" s="34"/>
      <c r="FBF153" s="34"/>
      <c r="FBG153" s="34"/>
      <c r="FBH153" s="34"/>
      <c r="FBI153" s="34"/>
      <c r="FBJ153" s="34"/>
      <c r="FBK153" s="34"/>
      <c r="FBL153" s="34"/>
      <c r="FBM153" s="34"/>
      <c r="FBN153" s="34"/>
      <c r="FBO153" s="34"/>
      <c r="FBP153" s="34"/>
      <c r="FBQ153" s="34"/>
      <c r="FBR153" s="34"/>
      <c r="FBS153" s="34"/>
      <c r="FBT153" s="34"/>
      <c r="FBU153" s="34"/>
      <c r="FBV153" s="34"/>
      <c r="FBW153" s="34"/>
      <c r="FBX153" s="34"/>
      <c r="FBY153" s="34"/>
      <c r="FBZ153" s="34"/>
      <c r="FCA153" s="34"/>
      <c r="FCB153" s="34"/>
      <c r="FCC153" s="34"/>
      <c r="FCD153" s="34"/>
      <c r="FCE153" s="34"/>
      <c r="FCF153" s="34"/>
      <c r="FCG153" s="34"/>
      <c r="FCH153" s="34"/>
      <c r="FCI153" s="34"/>
      <c r="FCJ153" s="34"/>
      <c r="FCK153" s="34"/>
      <c r="FCL153" s="34"/>
      <c r="FCM153" s="34"/>
      <c r="FCN153" s="34"/>
      <c r="FCO153" s="34"/>
      <c r="FCP153" s="34"/>
      <c r="FCQ153" s="34"/>
      <c r="FCR153" s="34"/>
      <c r="FCS153" s="34"/>
      <c r="FCT153" s="34"/>
      <c r="FCU153" s="34"/>
      <c r="FCV153" s="34"/>
      <c r="FCW153" s="34"/>
      <c r="FCX153" s="34"/>
      <c r="FCY153" s="34"/>
      <c r="FCZ153" s="34"/>
      <c r="FDA153" s="34"/>
      <c r="FDB153" s="34"/>
      <c r="FDC153" s="34"/>
      <c r="FDD153" s="34"/>
      <c r="FDE153" s="34"/>
      <c r="FDF153" s="34"/>
      <c r="FDG153" s="34"/>
      <c r="FDH153" s="34"/>
      <c r="FDI153" s="34"/>
      <c r="FDJ153" s="34"/>
      <c r="FDK153" s="34"/>
      <c r="FDL153" s="34"/>
      <c r="FDM153" s="34"/>
      <c r="FDN153" s="34"/>
      <c r="FDO153" s="34"/>
      <c r="FDP153" s="34"/>
      <c r="FDQ153" s="34"/>
      <c r="FDR153" s="34"/>
      <c r="FDS153" s="34"/>
      <c r="FDT153" s="34"/>
      <c r="FDU153" s="34"/>
      <c r="FDV153" s="34"/>
      <c r="FDW153" s="34"/>
      <c r="FDX153" s="34"/>
      <c r="FDY153" s="34"/>
      <c r="FDZ153" s="34"/>
      <c r="FEA153" s="34"/>
      <c r="FEB153" s="34"/>
      <c r="FEC153" s="34"/>
      <c r="FED153" s="34"/>
      <c r="FEE153" s="34"/>
      <c r="FEF153" s="34"/>
      <c r="FEG153" s="34"/>
      <c r="FEH153" s="34"/>
      <c r="FEI153" s="34"/>
      <c r="FEJ153" s="34"/>
      <c r="FEK153" s="34"/>
      <c r="FEL153" s="34"/>
      <c r="FEM153" s="34"/>
      <c r="FEN153" s="34"/>
      <c r="FEO153" s="34"/>
      <c r="FEP153" s="34"/>
      <c r="FEQ153" s="34"/>
      <c r="FER153" s="34"/>
      <c r="FES153" s="34"/>
      <c r="FET153" s="34"/>
      <c r="FEU153" s="34"/>
      <c r="FEV153" s="34"/>
      <c r="FEW153" s="34"/>
      <c r="FEX153" s="34"/>
      <c r="FEY153" s="34"/>
      <c r="FEZ153" s="34"/>
      <c r="FFA153" s="34"/>
      <c r="FFB153" s="34"/>
      <c r="FFC153" s="34"/>
      <c r="FFD153" s="34"/>
      <c r="FFE153" s="34"/>
      <c r="FFF153" s="34"/>
      <c r="FFG153" s="34"/>
      <c r="FFH153" s="34"/>
      <c r="FFI153" s="34"/>
      <c r="FFJ153" s="34"/>
      <c r="FFK153" s="34"/>
      <c r="FFL153" s="34"/>
      <c r="FFM153" s="34"/>
      <c r="FFN153" s="34"/>
      <c r="FFO153" s="34"/>
      <c r="FFP153" s="34"/>
      <c r="FFQ153" s="34"/>
      <c r="FFR153" s="34"/>
      <c r="FFS153" s="34"/>
      <c r="FFT153" s="34"/>
      <c r="FFU153" s="34"/>
      <c r="FFV153" s="34"/>
      <c r="FFW153" s="34"/>
      <c r="FFX153" s="34"/>
      <c r="FFY153" s="34"/>
      <c r="FFZ153" s="34"/>
      <c r="FGA153" s="34"/>
      <c r="FGB153" s="34"/>
      <c r="FGC153" s="34"/>
      <c r="FGD153" s="34"/>
      <c r="FGE153" s="34"/>
      <c r="FGF153" s="34"/>
      <c r="FGG153" s="34"/>
      <c r="FGH153" s="34"/>
      <c r="FGI153" s="34"/>
      <c r="FGJ153" s="34"/>
      <c r="FGK153" s="34"/>
      <c r="FGL153" s="34"/>
      <c r="FGM153" s="34"/>
      <c r="FGN153" s="34"/>
      <c r="FGO153" s="34"/>
      <c r="FGP153" s="34"/>
      <c r="FGQ153" s="34"/>
      <c r="FGR153" s="34"/>
      <c r="FGS153" s="34"/>
      <c r="FGT153" s="34"/>
      <c r="FGU153" s="34"/>
      <c r="FGV153" s="34"/>
      <c r="FGW153" s="34"/>
      <c r="FGX153" s="34"/>
      <c r="FGY153" s="34"/>
      <c r="FGZ153" s="34"/>
      <c r="FHA153" s="34"/>
      <c r="FHB153" s="34"/>
      <c r="FHC153" s="34"/>
      <c r="FHD153" s="34"/>
      <c r="FHE153" s="34"/>
      <c r="FHF153" s="34"/>
      <c r="FHG153" s="34"/>
      <c r="FHH153" s="34"/>
      <c r="FHI153" s="34"/>
      <c r="FHJ153" s="34"/>
      <c r="FHK153" s="34"/>
      <c r="FHL153" s="34"/>
      <c r="FHM153" s="34"/>
      <c r="FHN153" s="34"/>
      <c r="FHO153" s="34"/>
      <c r="FHP153" s="34"/>
      <c r="FHQ153" s="34"/>
      <c r="FHR153" s="34"/>
      <c r="FHS153" s="34"/>
      <c r="FHT153" s="34"/>
      <c r="FHU153" s="34"/>
      <c r="FHV153" s="34"/>
      <c r="FHW153" s="34"/>
      <c r="FHX153" s="34"/>
      <c r="FHY153" s="34"/>
      <c r="FHZ153" s="34"/>
      <c r="FIA153" s="34"/>
      <c r="FIB153" s="34"/>
      <c r="FIC153" s="34"/>
      <c r="FID153" s="34"/>
      <c r="FIE153" s="34"/>
      <c r="FIF153" s="34"/>
      <c r="FIG153" s="34"/>
      <c r="FIH153" s="34"/>
      <c r="FII153" s="34"/>
      <c r="FIJ153" s="34"/>
      <c r="FIK153" s="34"/>
      <c r="FIL153" s="34"/>
      <c r="FIM153" s="34"/>
      <c r="FIN153" s="34"/>
      <c r="FIO153" s="34"/>
      <c r="FIP153" s="34"/>
      <c r="FIQ153" s="34"/>
      <c r="FIR153" s="34"/>
      <c r="FIS153" s="34"/>
      <c r="FIT153" s="34"/>
      <c r="FIU153" s="34"/>
      <c r="FIV153" s="34"/>
      <c r="FIW153" s="34"/>
      <c r="FIX153" s="34"/>
      <c r="FIY153" s="34"/>
      <c r="FIZ153" s="34"/>
      <c r="FJA153" s="34"/>
      <c r="FJB153" s="34"/>
      <c r="FJC153" s="34"/>
      <c r="FJD153" s="34"/>
      <c r="FJE153" s="34"/>
      <c r="FJF153" s="34"/>
      <c r="FJG153" s="34"/>
      <c r="FJH153" s="34"/>
      <c r="FJI153" s="34"/>
      <c r="FJJ153" s="34"/>
      <c r="FJK153" s="34"/>
      <c r="FJL153" s="34"/>
      <c r="FJM153" s="34"/>
      <c r="FJN153" s="34"/>
      <c r="FJO153" s="34"/>
      <c r="FJP153" s="34"/>
      <c r="FJQ153" s="34"/>
      <c r="FJR153" s="34"/>
      <c r="FJS153" s="34"/>
      <c r="FJT153" s="34"/>
      <c r="FJU153" s="34"/>
      <c r="FJV153" s="34"/>
      <c r="FJW153" s="34"/>
      <c r="FJX153" s="34"/>
      <c r="FJY153" s="34"/>
      <c r="FJZ153" s="34"/>
      <c r="FKA153" s="34"/>
      <c r="FKB153" s="34"/>
      <c r="FKC153" s="34"/>
      <c r="FKD153" s="34"/>
      <c r="FKE153" s="34"/>
      <c r="FKF153" s="34"/>
      <c r="FKG153" s="34"/>
      <c r="FKH153" s="34"/>
      <c r="FKI153" s="34"/>
      <c r="FKJ153" s="34"/>
      <c r="FKK153" s="34"/>
      <c r="FKL153" s="34"/>
      <c r="FKM153" s="34"/>
      <c r="FKN153" s="34"/>
      <c r="FKO153" s="34"/>
      <c r="FKP153" s="34"/>
      <c r="FKQ153" s="34"/>
      <c r="FKR153" s="34"/>
      <c r="FKS153" s="34"/>
      <c r="FKT153" s="34"/>
      <c r="FKU153" s="34"/>
      <c r="FKV153" s="34"/>
      <c r="FKW153" s="34"/>
      <c r="FKX153" s="34"/>
      <c r="FKY153" s="34"/>
      <c r="FKZ153" s="34"/>
      <c r="FLA153" s="34"/>
      <c r="FLB153" s="34"/>
      <c r="FLC153" s="34"/>
      <c r="FLD153" s="34"/>
      <c r="FLE153" s="34"/>
      <c r="FLF153" s="34"/>
      <c r="FLG153" s="34"/>
      <c r="FLH153" s="34"/>
      <c r="FLI153" s="34"/>
      <c r="FLJ153" s="34"/>
      <c r="FLK153" s="34"/>
      <c r="FLL153" s="34"/>
      <c r="FLM153" s="34"/>
      <c r="FLN153" s="34"/>
      <c r="FLO153" s="34"/>
      <c r="FLP153" s="34"/>
      <c r="FLQ153" s="34"/>
      <c r="FLR153" s="34"/>
      <c r="FLS153" s="34"/>
      <c r="FLT153" s="34"/>
      <c r="FLU153" s="34"/>
      <c r="FLV153" s="34"/>
      <c r="FLW153" s="34"/>
      <c r="FLX153" s="34"/>
      <c r="FLY153" s="34"/>
      <c r="FLZ153" s="34"/>
      <c r="FMA153" s="34"/>
      <c r="FMB153" s="34"/>
      <c r="FMC153" s="34"/>
      <c r="FMD153" s="34"/>
      <c r="FME153" s="34"/>
      <c r="FMF153" s="34"/>
      <c r="FMG153" s="34"/>
      <c r="FMH153" s="34"/>
      <c r="FMI153" s="34"/>
      <c r="FMJ153" s="34"/>
      <c r="FMK153" s="34"/>
      <c r="FML153" s="34"/>
      <c r="FMM153" s="34"/>
      <c r="FMN153" s="34"/>
      <c r="FMO153" s="34"/>
      <c r="FMP153" s="34"/>
      <c r="FMQ153" s="34"/>
      <c r="FMR153" s="34"/>
      <c r="FMS153" s="34"/>
      <c r="FMT153" s="34"/>
      <c r="FMU153" s="34"/>
      <c r="FMV153" s="34"/>
      <c r="FMW153" s="34"/>
      <c r="FMX153" s="34"/>
      <c r="FMY153" s="34"/>
      <c r="FMZ153" s="34"/>
      <c r="FNA153" s="34"/>
      <c r="FNB153" s="34"/>
      <c r="FNC153" s="34"/>
      <c r="FND153" s="34"/>
      <c r="FNE153" s="34"/>
      <c r="FNF153" s="34"/>
      <c r="FNG153" s="34"/>
      <c r="FNH153" s="34"/>
      <c r="FNI153" s="34"/>
      <c r="FNJ153" s="34"/>
      <c r="FNK153" s="34"/>
      <c r="FNL153" s="34"/>
      <c r="FNM153" s="34"/>
      <c r="FNN153" s="34"/>
      <c r="FNO153" s="34"/>
      <c r="FNP153" s="34"/>
      <c r="FNQ153" s="34"/>
      <c r="FNR153" s="34"/>
      <c r="FNS153" s="34"/>
      <c r="FNT153" s="34"/>
      <c r="FNU153" s="34"/>
      <c r="FNV153" s="34"/>
      <c r="FNW153" s="34"/>
      <c r="FNX153" s="34"/>
      <c r="FNY153" s="34"/>
      <c r="FNZ153" s="34"/>
      <c r="FOA153" s="34"/>
      <c r="FOB153" s="34"/>
      <c r="FOC153" s="34"/>
      <c r="FOD153" s="34"/>
      <c r="FOE153" s="34"/>
      <c r="FOF153" s="34"/>
      <c r="FOG153" s="34"/>
      <c r="FOH153" s="34"/>
      <c r="FOI153" s="34"/>
      <c r="FOJ153" s="34"/>
      <c r="FOK153" s="34"/>
      <c r="FOL153" s="34"/>
      <c r="FOM153" s="34"/>
      <c r="FON153" s="34"/>
      <c r="FOO153" s="34"/>
      <c r="FOP153" s="34"/>
      <c r="FOQ153" s="34"/>
      <c r="FOR153" s="34"/>
      <c r="FOS153" s="34"/>
      <c r="FOT153" s="34"/>
      <c r="FOU153" s="34"/>
      <c r="FOV153" s="34"/>
      <c r="FOW153" s="34"/>
      <c r="FOX153" s="34"/>
      <c r="FOY153" s="34"/>
      <c r="FOZ153" s="34"/>
      <c r="FPA153" s="34"/>
      <c r="FPB153" s="34"/>
      <c r="FPC153" s="34"/>
      <c r="FPD153" s="34"/>
      <c r="FPE153" s="34"/>
      <c r="FPF153" s="34"/>
      <c r="FPG153" s="34"/>
      <c r="FPH153" s="34"/>
      <c r="FPI153" s="34"/>
      <c r="FPJ153" s="34"/>
      <c r="FPK153" s="34"/>
      <c r="FPL153" s="34"/>
      <c r="FPM153" s="34"/>
      <c r="FPN153" s="34"/>
      <c r="FPO153" s="34"/>
      <c r="FPP153" s="34"/>
      <c r="FPQ153" s="34"/>
      <c r="FPR153" s="34"/>
      <c r="FPS153" s="34"/>
      <c r="FPT153" s="34"/>
      <c r="FPU153" s="34"/>
      <c r="FPV153" s="34"/>
      <c r="FPW153" s="34"/>
      <c r="FPX153" s="34"/>
      <c r="FPY153" s="34"/>
      <c r="FPZ153" s="34"/>
      <c r="FQA153" s="34"/>
      <c r="FQB153" s="34"/>
      <c r="FQC153" s="34"/>
      <c r="FQD153" s="34"/>
      <c r="FQE153" s="34"/>
      <c r="FQF153" s="34"/>
      <c r="FQG153" s="34"/>
      <c r="FQH153" s="34"/>
      <c r="FQI153" s="34"/>
      <c r="FQJ153" s="34"/>
      <c r="FQK153" s="34"/>
      <c r="FQL153" s="34"/>
      <c r="FQM153" s="34"/>
      <c r="FQN153" s="34"/>
      <c r="FQO153" s="34"/>
      <c r="FQP153" s="34"/>
      <c r="FQQ153" s="34"/>
      <c r="FQR153" s="34"/>
      <c r="FQS153" s="34"/>
      <c r="FQT153" s="34"/>
      <c r="FQU153" s="34"/>
      <c r="FQV153" s="34"/>
      <c r="FQW153" s="34"/>
      <c r="FQX153" s="34"/>
      <c r="FQY153" s="34"/>
      <c r="FQZ153" s="34"/>
      <c r="FRA153" s="34"/>
      <c r="FRB153" s="34"/>
      <c r="FRC153" s="34"/>
      <c r="FRD153" s="34"/>
      <c r="FRE153" s="34"/>
      <c r="FRF153" s="34"/>
      <c r="FRG153" s="34"/>
      <c r="FRH153" s="34"/>
      <c r="FRI153" s="34"/>
      <c r="FRJ153" s="34"/>
      <c r="FRK153" s="34"/>
      <c r="FRL153" s="34"/>
      <c r="FRM153" s="34"/>
      <c r="FRN153" s="34"/>
      <c r="FRO153" s="34"/>
      <c r="FRP153" s="34"/>
      <c r="FRQ153" s="34"/>
      <c r="FRR153" s="34"/>
      <c r="FRS153" s="34"/>
      <c r="FRT153" s="34"/>
      <c r="FRU153" s="34"/>
      <c r="FRV153" s="34"/>
      <c r="FRW153" s="34"/>
      <c r="FRX153" s="34"/>
      <c r="FRY153" s="34"/>
      <c r="FRZ153" s="34"/>
      <c r="FSA153" s="34"/>
      <c r="FSB153" s="34"/>
      <c r="FSC153" s="34"/>
      <c r="FSD153" s="34"/>
      <c r="FSE153" s="34"/>
      <c r="FSF153" s="34"/>
      <c r="FSG153" s="34"/>
      <c r="FSH153" s="34"/>
      <c r="FSI153" s="34"/>
      <c r="FSJ153" s="34"/>
      <c r="FSK153" s="34"/>
      <c r="FSL153" s="34"/>
      <c r="FSM153" s="34"/>
      <c r="FSN153" s="34"/>
      <c r="FSO153" s="34"/>
      <c r="FSP153" s="34"/>
      <c r="FSQ153" s="34"/>
      <c r="FSR153" s="34"/>
      <c r="FSS153" s="34"/>
      <c r="FST153" s="34"/>
      <c r="FSU153" s="34"/>
      <c r="FSV153" s="34"/>
      <c r="FSW153" s="34"/>
      <c r="FSX153" s="34"/>
      <c r="FSY153" s="34"/>
      <c r="FSZ153" s="34"/>
      <c r="FTA153" s="34"/>
      <c r="FTB153" s="34"/>
      <c r="FTC153" s="34"/>
      <c r="FTD153" s="34"/>
      <c r="FTE153" s="34"/>
      <c r="FTF153" s="34"/>
      <c r="FTG153" s="34"/>
      <c r="FTH153" s="34"/>
      <c r="FTI153" s="34"/>
      <c r="FTJ153" s="34"/>
      <c r="FTK153" s="34"/>
      <c r="FTL153" s="34"/>
      <c r="FTM153" s="34"/>
      <c r="FTN153" s="34"/>
      <c r="FTO153" s="34"/>
      <c r="FTP153" s="34"/>
      <c r="FTQ153" s="34"/>
      <c r="FTR153" s="34"/>
      <c r="FTS153" s="34"/>
      <c r="FTT153" s="34"/>
      <c r="FTU153" s="34"/>
      <c r="FTV153" s="34"/>
      <c r="FTW153" s="34"/>
      <c r="FTX153" s="34"/>
      <c r="FTY153" s="34"/>
      <c r="FTZ153" s="34"/>
      <c r="FUA153" s="34"/>
      <c r="FUB153" s="34"/>
      <c r="FUC153" s="34"/>
      <c r="FUD153" s="34"/>
      <c r="FUE153" s="34"/>
      <c r="FUF153" s="34"/>
      <c r="FUG153" s="34"/>
      <c r="FUH153" s="34"/>
      <c r="FUI153" s="34"/>
      <c r="FUJ153" s="34"/>
      <c r="FUK153" s="34"/>
      <c r="FUL153" s="34"/>
      <c r="FUM153" s="34"/>
      <c r="FUN153" s="34"/>
      <c r="FUO153" s="34"/>
      <c r="FUP153" s="34"/>
      <c r="FUQ153" s="34"/>
      <c r="FUR153" s="34"/>
      <c r="FUS153" s="34"/>
      <c r="FUT153" s="34"/>
      <c r="FUU153" s="34"/>
      <c r="FUV153" s="34"/>
      <c r="FUW153" s="34"/>
      <c r="FUX153" s="34"/>
      <c r="FUY153" s="34"/>
      <c r="FUZ153" s="34"/>
      <c r="FVA153" s="34"/>
      <c r="FVB153" s="34"/>
      <c r="FVC153" s="34"/>
      <c r="FVD153" s="34"/>
      <c r="FVE153" s="34"/>
      <c r="FVF153" s="34"/>
      <c r="FVG153" s="34"/>
      <c r="FVH153" s="34"/>
      <c r="FVI153" s="34"/>
      <c r="FVJ153" s="34"/>
      <c r="FVK153" s="34"/>
      <c r="FVL153" s="34"/>
      <c r="FVM153" s="34"/>
      <c r="FVN153" s="34"/>
      <c r="FVO153" s="34"/>
      <c r="FVP153" s="34"/>
      <c r="FVQ153" s="34"/>
      <c r="FVR153" s="34"/>
      <c r="FVS153" s="34"/>
      <c r="FVT153" s="34"/>
      <c r="FVU153" s="34"/>
      <c r="FVV153" s="34"/>
      <c r="FVW153" s="34"/>
      <c r="FVX153" s="34"/>
      <c r="FVY153" s="34"/>
      <c r="FVZ153" s="34"/>
      <c r="FWA153" s="34"/>
      <c r="FWB153" s="34"/>
      <c r="FWC153" s="34"/>
      <c r="FWD153" s="34"/>
      <c r="FWE153" s="34"/>
      <c r="FWF153" s="34"/>
      <c r="FWG153" s="34"/>
      <c r="FWH153" s="34"/>
      <c r="FWI153" s="34"/>
      <c r="FWJ153" s="34"/>
      <c r="FWK153" s="34"/>
      <c r="FWL153" s="34"/>
      <c r="FWM153" s="34"/>
      <c r="FWN153" s="34"/>
      <c r="FWO153" s="34"/>
      <c r="FWP153" s="34"/>
      <c r="FWQ153" s="34"/>
      <c r="FWR153" s="34"/>
      <c r="FWS153" s="34"/>
      <c r="FWT153" s="34"/>
      <c r="FWU153" s="34"/>
      <c r="FWV153" s="34"/>
      <c r="FWW153" s="34"/>
      <c r="FWX153" s="34"/>
      <c r="FWY153" s="34"/>
      <c r="FWZ153" s="34"/>
      <c r="FXA153" s="34"/>
      <c r="FXB153" s="34"/>
      <c r="FXC153" s="34"/>
      <c r="FXD153" s="34"/>
      <c r="FXE153" s="34"/>
      <c r="FXF153" s="34"/>
      <c r="FXG153" s="34"/>
      <c r="FXH153" s="34"/>
      <c r="FXI153" s="34"/>
      <c r="FXJ153" s="34"/>
      <c r="FXK153" s="34"/>
      <c r="FXL153" s="34"/>
      <c r="FXM153" s="34"/>
      <c r="FXN153" s="34"/>
      <c r="FXO153" s="34"/>
      <c r="FXP153" s="34"/>
      <c r="FXQ153" s="34"/>
      <c r="FXR153" s="34"/>
      <c r="FXS153" s="34"/>
      <c r="FXT153" s="34"/>
      <c r="FXU153" s="34"/>
      <c r="FXV153" s="34"/>
      <c r="FXW153" s="34"/>
      <c r="FXX153" s="34"/>
      <c r="FXY153" s="34"/>
      <c r="FXZ153" s="34"/>
      <c r="FYA153" s="34"/>
      <c r="FYB153" s="34"/>
      <c r="FYC153" s="34"/>
      <c r="FYD153" s="34"/>
      <c r="FYE153" s="34"/>
      <c r="FYF153" s="34"/>
      <c r="FYG153" s="34"/>
      <c r="FYH153" s="34"/>
      <c r="FYI153" s="34"/>
      <c r="FYJ153" s="34"/>
      <c r="FYK153" s="34"/>
      <c r="FYL153" s="34"/>
      <c r="FYM153" s="34"/>
      <c r="FYN153" s="34"/>
      <c r="FYO153" s="34"/>
      <c r="FYP153" s="34"/>
      <c r="FYQ153" s="34"/>
      <c r="FYR153" s="34"/>
      <c r="FYS153" s="34"/>
      <c r="FYT153" s="34"/>
      <c r="FYU153" s="34"/>
      <c r="FYV153" s="34"/>
      <c r="FYW153" s="34"/>
      <c r="FYX153" s="34"/>
      <c r="FYY153" s="34"/>
      <c r="FYZ153" s="34"/>
      <c r="FZA153" s="34"/>
      <c r="FZB153" s="34"/>
      <c r="FZC153" s="34"/>
      <c r="FZD153" s="34"/>
      <c r="FZE153" s="34"/>
      <c r="FZF153" s="34"/>
      <c r="FZG153" s="34"/>
      <c r="FZH153" s="34"/>
      <c r="FZI153" s="34"/>
      <c r="FZJ153" s="34"/>
      <c r="FZK153" s="34"/>
      <c r="FZL153" s="34"/>
      <c r="FZM153" s="34"/>
      <c r="FZN153" s="34"/>
      <c r="FZO153" s="34"/>
      <c r="FZP153" s="34"/>
      <c r="FZQ153" s="34"/>
      <c r="FZR153" s="34"/>
      <c r="FZS153" s="34"/>
      <c r="FZT153" s="34"/>
      <c r="FZU153" s="34"/>
      <c r="FZV153" s="34"/>
      <c r="FZW153" s="34"/>
      <c r="FZX153" s="34"/>
      <c r="FZY153" s="34"/>
      <c r="FZZ153" s="34"/>
      <c r="GAA153" s="34"/>
      <c r="GAB153" s="34"/>
      <c r="GAC153" s="34"/>
      <c r="GAD153" s="34"/>
      <c r="GAE153" s="34"/>
      <c r="GAF153" s="34"/>
      <c r="GAG153" s="34"/>
      <c r="GAH153" s="34"/>
      <c r="GAI153" s="34"/>
      <c r="GAJ153" s="34"/>
      <c r="GAK153" s="34"/>
      <c r="GAL153" s="34"/>
      <c r="GAM153" s="34"/>
      <c r="GAN153" s="34"/>
      <c r="GAO153" s="34"/>
      <c r="GAP153" s="34"/>
      <c r="GAQ153" s="34"/>
      <c r="GAR153" s="34"/>
      <c r="GAS153" s="34"/>
      <c r="GAT153" s="34"/>
      <c r="GAU153" s="34"/>
      <c r="GAV153" s="34"/>
      <c r="GAW153" s="34"/>
      <c r="GAX153" s="34"/>
      <c r="GAY153" s="34"/>
      <c r="GAZ153" s="34"/>
      <c r="GBA153" s="34"/>
      <c r="GBB153" s="34"/>
      <c r="GBC153" s="34"/>
      <c r="GBD153" s="34"/>
      <c r="GBE153" s="34"/>
      <c r="GBF153" s="34"/>
      <c r="GBG153" s="34"/>
      <c r="GBH153" s="34"/>
      <c r="GBI153" s="34"/>
      <c r="GBJ153" s="34"/>
      <c r="GBK153" s="34"/>
      <c r="GBL153" s="34"/>
      <c r="GBM153" s="34"/>
      <c r="GBN153" s="34"/>
      <c r="GBO153" s="34"/>
      <c r="GBP153" s="34"/>
      <c r="GBQ153" s="34"/>
      <c r="GBR153" s="34"/>
      <c r="GBS153" s="34"/>
      <c r="GBT153" s="34"/>
      <c r="GBU153" s="34"/>
      <c r="GBV153" s="34"/>
      <c r="GBW153" s="34"/>
      <c r="GBX153" s="34"/>
      <c r="GBY153" s="34"/>
      <c r="GBZ153" s="34"/>
      <c r="GCA153" s="34"/>
      <c r="GCB153" s="34"/>
      <c r="GCC153" s="34"/>
      <c r="GCD153" s="34"/>
      <c r="GCE153" s="34"/>
      <c r="GCF153" s="34"/>
      <c r="GCG153" s="34"/>
      <c r="GCH153" s="34"/>
      <c r="GCI153" s="34"/>
      <c r="GCJ153" s="34"/>
      <c r="GCK153" s="34"/>
      <c r="GCL153" s="34"/>
      <c r="GCM153" s="34"/>
      <c r="GCN153" s="34"/>
      <c r="GCO153" s="34"/>
      <c r="GCP153" s="34"/>
      <c r="GCQ153" s="34"/>
      <c r="GCR153" s="34"/>
      <c r="GCS153" s="34"/>
      <c r="GCT153" s="34"/>
      <c r="GCU153" s="34"/>
      <c r="GCV153" s="34"/>
      <c r="GCW153" s="34"/>
      <c r="GCX153" s="34"/>
      <c r="GCY153" s="34"/>
      <c r="GCZ153" s="34"/>
      <c r="GDA153" s="34"/>
      <c r="GDB153" s="34"/>
      <c r="GDC153" s="34"/>
      <c r="GDD153" s="34"/>
      <c r="GDE153" s="34"/>
      <c r="GDF153" s="34"/>
      <c r="GDG153" s="34"/>
      <c r="GDH153" s="34"/>
      <c r="GDI153" s="34"/>
      <c r="GDJ153" s="34"/>
      <c r="GDK153" s="34"/>
      <c r="GDL153" s="34"/>
      <c r="GDM153" s="34"/>
      <c r="GDN153" s="34"/>
      <c r="GDO153" s="34"/>
      <c r="GDP153" s="34"/>
      <c r="GDQ153" s="34"/>
      <c r="GDR153" s="34"/>
      <c r="GDS153" s="34"/>
      <c r="GDT153" s="34"/>
      <c r="GDU153" s="34"/>
      <c r="GDV153" s="34"/>
      <c r="GDW153" s="34"/>
      <c r="GDX153" s="34"/>
      <c r="GDY153" s="34"/>
      <c r="GDZ153" s="34"/>
      <c r="GEA153" s="34"/>
      <c r="GEB153" s="34"/>
      <c r="GEC153" s="34"/>
      <c r="GED153" s="34"/>
      <c r="GEE153" s="34"/>
      <c r="GEF153" s="34"/>
      <c r="GEG153" s="34"/>
      <c r="GEH153" s="34"/>
      <c r="GEI153" s="34"/>
      <c r="GEJ153" s="34"/>
      <c r="GEK153" s="34"/>
      <c r="GEL153" s="34"/>
      <c r="GEM153" s="34"/>
      <c r="GEN153" s="34"/>
      <c r="GEO153" s="34"/>
      <c r="GEP153" s="34"/>
      <c r="GEQ153" s="34"/>
      <c r="GER153" s="34"/>
      <c r="GES153" s="34"/>
      <c r="GET153" s="34"/>
      <c r="GEU153" s="34"/>
      <c r="GEV153" s="34"/>
      <c r="GEW153" s="34"/>
      <c r="GEX153" s="34"/>
      <c r="GEY153" s="34"/>
      <c r="GEZ153" s="34"/>
      <c r="GFA153" s="34"/>
      <c r="GFB153" s="34"/>
      <c r="GFC153" s="34"/>
      <c r="GFD153" s="34"/>
      <c r="GFE153" s="34"/>
      <c r="GFF153" s="34"/>
      <c r="GFG153" s="34"/>
      <c r="GFH153" s="34"/>
      <c r="GFI153" s="34"/>
      <c r="GFJ153" s="34"/>
      <c r="GFK153" s="34"/>
      <c r="GFL153" s="34"/>
      <c r="GFM153" s="34"/>
      <c r="GFN153" s="34"/>
      <c r="GFO153" s="34"/>
      <c r="GFP153" s="34"/>
      <c r="GFQ153" s="34"/>
      <c r="GFR153" s="34"/>
      <c r="GFS153" s="34"/>
      <c r="GFT153" s="34"/>
      <c r="GFU153" s="34"/>
      <c r="GFV153" s="34"/>
      <c r="GFW153" s="34"/>
      <c r="GFX153" s="34"/>
      <c r="GFY153" s="34"/>
      <c r="GFZ153" s="34"/>
      <c r="GGA153" s="34"/>
      <c r="GGB153" s="34"/>
      <c r="GGC153" s="34"/>
      <c r="GGD153" s="34"/>
      <c r="GGE153" s="34"/>
      <c r="GGF153" s="34"/>
      <c r="GGG153" s="34"/>
      <c r="GGH153" s="34"/>
      <c r="GGI153" s="34"/>
      <c r="GGJ153" s="34"/>
      <c r="GGK153" s="34"/>
      <c r="GGL153" s="34"/>
      <c r="GGM153" s="34"/>
      <c r="GGN153" s="34"/>
      <c r="GGO153" s="34"/>
      <c r="GGP153" s="34"/>
      <c r="GGQ153" s="34"/>
      <c r="GGR153" s="34"/>
      <c r="GGS153" s="34"/>
      <c r="GGT153" s="34"/>
      <c r="GGU153" s="34"/>
      <c r="GGV153" s="34"/>
      <c r="GGW153" s="34"/>
      <c r="GGX153" s="34"/>
      <c r="GGY153" s="34"/>
      <c r="GGZ153" s="34"/>
      <c r="GHA153" s="34"/>
      <c r="GHB153" s="34"/>
      <c r="GHC153" s="34"/>
      <c r="GHD153" s="34"/>
      <c r="GHE153" s="34"/>
      <c r="GHF153" s="34"/>
      <c r="GHG153" s="34"/>
      <c r="GHH153" s="34"/>
      <c r="GHI153" s="34"/>
      <c r="GHJ153" s="34"/>
      <c r="GHK153" s="34"/>
      <c r="GHL153" s="34"/>
      <c r="GHM153" s="34"/>
      <c r="GHN153" s="34"/>
      <c r="GHO153" s="34"/>
      <c r="GHP153" s="34"/>
      <c r="GHQ153" s="34"/>
      <c r="GHR153" s="34"/>
      <c r="GHS153" s="34"/>
      <c r="GHT153" s="34"/>
      <c r="GHU153" s="34"/>
      <c r="GHV153" s="34"/>
      <c r="GHW153" s="34"/>
      <c r="GHX153" s="34"/>
      <c r="GHY153" s="34"/>
      <c r="GHZ153" s="34"/>
      <c r="GIA153" s="34"/>
      <c r="GIB153" s="34"/>
      <c r="GIC153" s="34"/>
      <c r="GID153" s="34"/>
      <c r="GIE153" s="34"/>
      <c r="GIF153" s="34"/>
      <c r="GIG153" s="34"/>
      <c r="GIH153" s="34"/>
      <c r="GII153" s="34"/>
      <c r="GIJ153" s="34"/>
      <c r="GIK153" s="34"/>
      <c r="GIL153" s="34"/>
      <c r="GIM153" s="34"/>
      <c r="GIN153" s="34"/>
      <c r="GIO153" s="34"/>
      <c r="GIP153" s="34"/>
      <c r="GIQ153" s="34"/>
      <c r="GIR153" s="34"/>
      <c r="GIS153" s="34"/>
      <c r="GIT153" s="34"/>
      <c r="GIU153" s="34"/>
      <c r="GIV153" s="34"/>
      <c r="GIW153" s="34"/>
      <c r="GIX153" s="34"/>
      <c r="GIY153" s="34"/>
      <c r="GIZ153" s="34"/>
      <c r="GJA153" s="34"/>
      <c r="GJB153" s="34"/>
      <c r="GJC153" s="34"/>
      <c r="GJD153" s="34"/>
      <c r="GJE153" s="34"/>
      <c r="GJF153" s="34"/>
      <c r="GJG153" s="34"/>
      <c r="GJH153" s="34"/>
      <c r="GJI153" s="34"/>
      <c r="GJJ153" s="34"/>
      <c r="GJK153" s="34"/>
      <c r="GJL153" s="34"/>
      <c r="GJM153" s="34"/>
      <c r="GJN153" s="34"/>
      <c r="GJO153" s="34"/>
      <c r="GJP153" s="34"/>
      <c r="GJQ153" s="34"/>
      <c r="GJR153" s="34"/>
      <c r="GJS153" s="34"/>
      <c r="GJT153" s="34"/>
      <c r="GJU153" s="34"/>
      <c r="GJV153" s="34"/>
      <c r="GJW153" s="34"/>
      <c r="GJX153" s="34"/>
      <c r="GJY153" s="34"/>
      <c r="GJZ153" s="34"/>
      <c r="GKA153" s="34"/>
      <c r="GKB153" s="34"/>
      <c r="GKC153" s="34"/>
      <c r="GKD153" s="34"/>
      <c r="GKE153" s="34"/>
      <c r="GKF153" s="34"/>
      <c r="GKG153" s="34"/>
      <c r="GKH153" s="34"/>
      <c r="GKI153" s="34"/>
      <c r="GKJ153" s="34"/>
      <c r="GKK153" s="34"/>
      <c r="GKL153" s="34"/>
      <c r="GKM153" s="34"/>
      <c r="GKN153" s="34"/>
      <c r="GKO153" s="34"/>
      <c r="GKP153" s="34"/>
      <c r="GKQ153" s="34"/>
      <c r="GKR153" s="34"/>
      <c r="GKS153" s="34"/>
      <c r="GKT153" s="34"/>
      <c r="GKU153" s="34"/>
      <c r="GKV153" s="34"/>
      <c r="GKW153" s="34"/>
      <c r="GKX153" s="34"/>
      <c r="GKY153" s="34"/>
      <c r="GKZ153" s="34"/>
      <c r="GLA153" s="34"/>
      <c r="GLB153" s="34"/>
      <c r="GLC153" s="34"/>
      <c r="GLD153" s="34"/>
      <c r="GLE153" s="34"/>
      <c r="GLF153" s="34"/>
      <c r="GLG153" s="34"/>
      <c r="GLH153" s="34"/>
      <c r="GLI153" s="34"/>
      <c r="GLJ153" s="34"/>
      <c r="GLK153" s="34"/>
      <c r="GLL153" s="34"/>
      <c r="GLM153" s="34"/>
      <c r="GLN153" s="34"/>
      <c r="GLO153" s="34"/>
      <c r="GLP153" s="34"/>
      <c r="GLQ153" s="34"/>
      <c r="GLR153" s="34"/>
      <c r="GLS153" s="34"/>
      <c r="GLT153" s="34"/>
      <c r="GLU153" s="34"/>
      <c r="GLV153" s="34"/>
      <c r="GLW153" s="34"/>
      <c r="GLX153" s="34"/>
      <c r="GLY153" s="34"/>
      <c r="GLZ153" s="34"/>
      <c r="GMA153" s="34"/>
      <c r="GMB153" s="34"/>
      <c r="GMC153" s="34"/>
      <c r="GMD153" s="34"/>
      <c r="GME153" s="34"/>
      <c r="GMF153" s="34"/>
      <c r="GMG153" s="34"/>
      <c r="GMH153" s="34"/>
      <c r="GMI153" s="34"/>
      <c r="GMJ153" s="34"/>
      <c r="GMK153" s="34"/>
      <c r="GML153" s="34"/>
      <c r="GMM153" s="34"/>
      <c r="GMN153" s="34"/>
      <c r="GMO153" s="34"/>
      <c r="GMP153" s="34"/>
      <c r="GMQ153" s="34"/>
      <c r="GMR153" s="34"/>
      <c r="GMS153" s="34"/>
      <c r="GMT153" s="34"/>
      <c r="GMU153" s="34"/>
      <c r="GMV153" s="34"/>
      <c r="GMW153" s="34"/>
      <c r="GMX153" s="34"/>
      <c r="GMY153" s="34"/>
      <c r="GMZ153" s="34"/>
      <c r="GNA153" s="34"/>
      <c r="GNB153" s="34"/>
      <c r="GNC153" s="34"/>
      <c r="GND153" s="34"/>
      <c r="GNE153" s="34"/>
      <c r="GNF153" s="34"/>
      <c r="GNG153" s="34"/>
      <c r="GNH153" s="34"/>
      <c r="GNI153" s="34"/>
      <c r="GNJ153" s="34"/>
      <c r="GNK153" s="34"/>
      <c r="GNL153" s="34"/>
      <c r="GNM153" s="34"/>
      <c r="GNN153" s="34"/>
      <c r="GNO153" s="34"/>
      <c r="GNP153" s="34"/>
      <c r="GNQ153" s="34"/>
      <c r="GNR153" s="34"/>
      <c r="GNS153" s="34"/>
      <c r="GNT153" s="34"/>
      <c r="GNU153" s="34"/>
      <c r="GNV153" s="34"/>
      <c r="GNW153" s="34"/>
      <c r="GNX153" s="34"/>
      <c r="GNY153" s="34"/>
      <c r="GNZ153" s="34"/>
      <c r="GOA153" s="34"/>
      <c r="GOB153" s="34"/>
      <c r="GOC153" s="34"/>
      <c r="GOD153" s="34"/>
      <c r="GOE153" s="34"/>
      <c r="GOF153" s="34"/>
      <c r="GOG153" s="34"/>
      <c r="GOH153" s="34"/>
      <c r="GOI153" s="34"/>
      <c r="GOJ153" s="34"/>
      <c r="GOK153" s="34"/>
      <c r="GOL153" s="34"/>
      <c r="GOM153" s="34"/>
      <c r="GON153" s="34"/>
      <c r="GOO153" s="34"/>
      <c r="GOP153" s="34"/>
      <c r="GOQ153" s="34"/>
      <c r="GOR153" s="34"/>
      <c r="GOS153" s="34"/>
      <c r="GOT153" s="34"/>
      <c r="GOU153" s="34"/>
      <c r="GOV153" s="34"/>
      <c r="GOW153" s="34"/>
      <c r="GOX153" s="34"/>
      <c r="GOY153" s="34"/>
      <c r="GOZ153" s="34"/>
      <c r="GPA153" s="34"/>
      <c r="GPB153" s="34"/>
      <c r="GPC153" s="34"/>
      <c r="GPD153" s="34"/>
      <c r="GPE153" s="34"/>
      <c r="GPF153" s="34"/>
      <c r="GPG153" s="34"/>
      <c r="GPH153" s="34"/>
      <c r="GPI153" s="34"/>
      <c r="GPJ153" s="34"/>
      <c r="GPK153" s="34"/>
      <c r="GPL153" s="34"/>
      <c r="GPM153" s="34"/>
      <c r="GPN153" s="34"/>
      <c r="GPO153" s="34"/>
      <c r="GPP153" s="34"/>
      <c r="GPQ153" s="34"/>
      <c r="GPR153" s="34"/>
      <c r="GPS153" s="34"/>
      <c r="GPT153" s="34"/>
      <c r="GPU153" s="34"/>
      <c r="GPV153" s="34"/>
      <c r="GPW153" s="34"/>
      <c r="GPX153" s="34"/>
      <c r="GPY153" s="34"/>
      <c r="GPZ153" s="34"/>
      <c r="GQA153" s="34"/>
      <c r="GQB153" s="34"/>
      <c r="GQC153" s="34"/>
      <c r="GQD153" s="34"/>
      <c r="GQE153" s="34"/>
      <c r="GQF153" s="34"/>
      <c r="GQG153" s="34"/>
      <c r="GQH153" s="34"/>
      <c r="GQI153" s="34"/>
      <c r="GQJ153" s="34"/>
      <c r="GQK153" s="34"/>
      <c r="GQL153" s="34"/>
      <c r="GQM153" s="34"/>
      <c r="GQN153" s="34"/>
      <c r="GQO153" s="34"/>
      <c r="GQP153" s="34"/>
      <c r="GQQ153" s="34"/>
      <c r="GQR153" s="34"/>
      <c r="GQS153" s="34"/>
      <c r="GQT153" s="34"/>
      <c r="GQU153" s="34"/>
      <c r="GQV153" s="34"/>
      <c r="GQW153" s="34"/>
      <c r="GQX153" s="34"/>
      <c r="GQY153" s="34"/>
      <c r="GQZ153" s="34"/>
      <c r="GRA153" s="34"/>
      <c r="GRB153" s="34"/>
      <c r="GRC153" s="34"/>
      <c r="GRD153" s="34"/>
      <c r="GRE153" s="34"/>
      <c r="GRF153" s="34"/>
      <c r="GRG153" s="34"/>
      <c r="GRH153" s="34"/>
      <c r="GRI153" s="34"/>
      <c r="GRJ153" s="34"/>
      <c r="GRK153" s="34"/>
      <c r="GRL153" s="34"/>
      <c r="GRM153" s="34"/>
      <c r="GRN153" s="34"/>
      <c r="GRO153" s="34"/>
      <c r="GRP153" s="34"/>
      <c r="GRQ153" s="34"/>
      <c r="GRR153" s="34"/>
      <c r="GRS153" s="34"/>
      <c r="GRT153" s="34"/>
      <c r="GRU153" s="34"/>
      <c r="GRV153" s="34"/>
      <c r="GRW153" s="34"/>
      <c r="GRX153" s="34"/>
      <c r="GRY153" s="34"/>
      <c r="GRZ153" s="34"/>
      <c r="GSA153" s="34"/>
      <c r="GSB153" s="34"/>
      <c r="GSC153" s="34"/>
      <c r="GSD153" s="34"/>
      <c r="GSE153" s="34"/>
      <c r="GSF153" s="34"/>
      <c r="GSG153" s="34"/>
      <c r="GSH153" s="34"/>
      <c r="GSI153" s="34"/>
      <c r="GSJ153" s="34"/>
      <c r="GSK153" s="34"/>
      <c r="GSL153" s="34"/>
      <c r="GSM153" s="34"/>
      <c r="GSN153" s="34"/>
      <c r="GSO153" s="34"/>
      <c r="GSP153" s="34"/>
      <c r="GSQ153" s="34"/>
      <c r="GSR153" s="34"/>
      <c r="GSS153" s="34"/>
      <c r="GST153" s="34"/>
      <c r="GSU153" s="34"/>
      <c r="GSV153" s="34"/>
      <c r="GSW153" s="34"/>
      <c r="GSX153" s="34"/>
      <c r="GSY153" s="34"/>
      <c r="GSZ153" s="34"/>
      <c r="GTA153" s="34"/>
      <c r="GTB153" s="34"/>
      <c r="GTC153" s="34"/>
      <c r="GTD153" s="34"/>
      <c r="GTE153" s="34"/>
      <c r="GTF153" s="34"/>
      <c r="GTG153" s="34"/>
      <c r="GTH153" s="34"/>
      <c r="GTI153" s="34"/>
      <c r="GTJ153" s="34"/>
      <c r="GTK153" s="34"/>
      <c r="GTL153" s="34"/>
      <c r="GTM153" s="34"/>
      <c r="GTN153" s="34"/>
      <c r="GTO153" s="34"/>
      <c r="GTP153" s="34"/>
      <c r="GTQ153" s="34"/>
      <c r="GTR153" s="34"/>
      <c r="GTS153" s="34"/>
      <c r="GTT153" s="34"/>
      <c r="GTU153" s="34"/>
      <c r="GTV153" s="34"/>
      <c r="GTW153" s="34"/>
      <c r="GTX153" s="34"/>
      <c r="GTY153" s="34"/>
      <c r="GTZ153" s="34"/>
      <c r="GUA153" s="34"/>
      <c r="GUB153" s="34"/>
      <c r="GUC153" s="34"/>
      <c r="GUD153" s="34"/>
      <c r="GUE153" s="34"/>
      <c r="GUF153" s="34"/>
      <c r="GUG153" s="34"/>
      <c r="GUH153" s="34"/>
      <c r="GUI153" s="34"/>
      <c r="GUJ153" s="34"/>
      <c r="GUK153" s="34"/>
      <c r="GUL153" s="34"/>
      <c r="GUM153" s="34"/>
      <c r="GUN153" s="34"/>
      <c r="GUO153" s="34"/>
      <c r="GUP153" s="34"/>
      <c r="GUQ153" s="34"/>
      <c r="GUR153" s="34"/>
      <c r="GUS153" s="34"/>
      <c r="GUT153" s="34"/>
      <c r="GUU153" s="34"/>
      <c r="GUV153" s="34"/>
      <c r="GUW153" s="34"/>
      <c r="GUX153" s="34"/>
      <c r="GUY153" s="34"/>
      <c r="GUZ153" s="34"/>
      <c r="GVA153" s="34"/>
      <c r="GVB153" s="34"/>
      <c r="GVC153" s="34"/>
      <c r="GVD153" s="34"/>
      <c r="GVE153" s="34"/>
      <c r="GVF153" s="34"/>
      <c r="GVG153" s="34"/>
      <c r="GVH153" s="34"/>
      <c r="GVI153" s="34"/>
      <c r="GVJ153" s="34"/>
      <c r="GVK153" s="34"/>
      <c r="GVL153" s="34"/>
      <c r="GVM153" s="34"/>
      <c r="GVN153" s="34"/>
      <c r="GVO153" s="34"/>
      <c r="GVP153" s="34"/>
      <c r="GVQ153" s="34"/>
      <c r="GVR153" s="34"/>
      <c r="GVS153" s="34"/>
      <c r="GVT153" s="34"/>
      <c r="GVU153" s="34"/>
      <c r="GVV153" s="34"/>
      <c r="GVW153" s="34"/>
      <c r="GVX153" s="34"/>
      <c r="GVY153" s="34"/>
      <c r="GVZ153" s="34"/>
      <c r="GWA153" s="34"/>
      <c r="GWB153" s="34"/>
      <c r="GWC153" s="34"/>
      <c r="GWD153" s="34"/>
      <c r="GWE153" s="34"/>
      <c r="GWF153" s="34"/>
      <c r="GWG153" s="34"/>
      <c r="GWH153" s="34"/>
      <c r="GWI153" s="34"/>
      <c r="GWJ153" s="34"/>
      <c r="GWK153" s="34"/>
      <c r="GWL153" s="34"/>
      <c r="GWM153" s="34"/>
      <c r="GWN153" s="34"/>
      <c r="GWO153" s="34"/>
      <c r="GWP153" s="34"/>
      <c r="GWQ153" s="34"/>
      <c r="GWR153" s="34"/>
      <c r="GWS153" s="34"/>
      <c r="GWT153" s="34"/>
      <c r="GWU153" s="34"/>
      <c r="GWV153" s="34"/>
      <c r="GWW153" s="34"/>
      <c r="GWX153" s="34"/>
      <c r="GWY153" s="34"/>
      <c r="GWZ153" s="34"/>
      <c r="GXA153" s="34"/>
      <c r="GXB153" s="34"/>
      <c r="GXC153" s="34"/>
      <c r="GXD153" s="34"/>
      <c r="GXE153" s="34"/>
      <c r="GXF153" s="34"/>
      <c r="GXG153" s="34"/>
      <c r="GXH153" s="34"/>
      <c r="GXI153" s="34"/>
      <c r="GXJ153" s="34"/>
      <c r="GXK153" s="34"/>
      <c r="GXL153" s="34"/>
      <c r="GXM153" s="34"/>
      <c r="GXN153" s="34"/>
      <c r="GXO153" s="34"/>
      <c r="GXP153" s="34"/>
      <c r="GXQ153" s="34"/>
      <c r="GXR153" s="34"/>
      <c r="GXS153" s="34"/>
      <c r="GXT153" s="34"/>
      <c r="GXU153" s="34"/>
      <c r="GXV153" s="34"/>
      <c r="GXW153" s="34"/>
      <c r="GXX153" s="34"/>
      <c r="GXY153" s="34"/>
      <c r="GXZ153" s="34"/>
      <c r="GYA153" s="34"/>
      <c r="GYB153" s="34"/>
      <c r="GYC153" s="34"/>
      <c r="GYD153" s="34"/>
      <c r="GYE153" s="34"/>
      <c r="GYF153" s="34"/>
      <c r="GYG153" s="34"/>
      <c r="GYH153" s="34"/>
      <c r="GYI153" s="34"/>
      <c r="GYJ153" s="34"/>
      <c r="GYK153" s="34"/>
      <c r="GYL153" s="34"/>
      <c r="GYM153" s="34"/>
      <c r="GYN153" s="34"/>
      <c r="GYO153" s="34"/>
      <c r="GYP153" s="34"/>
      <c r="GYQ153" s="34"/>
      <c r="GYR153" s="34"/>
      <c r="GYS153" s="34"/>
      <c r="GYT153" s="34"/>
      <c r="GYU153" s="34"/>
      <c r="GYV153" s="34"/>
      <c r="GYW153" s="34"/>
      <c r="GYX153" s="34"/>
      <c r="GYY153" s="34"/>
      <c r="GYZ153" s="34"/>
      <c r="GZA153" s="34"/>
      <c r="GZB153" s="34"/>
      <c r="GZC153" s="34"/>
      <c r="GZD153" s="34"/>
      <c r="GZE153" s="34"/>
      <c r="GZF153" s="34"/>
      <c r="GZG153" s="34"/>
      <c r="GZH153" s="34"/>
      <c r="GZI153" s="34"/>
      <c r="GZJ153" s="34"/>
      <c r="GZK153" s="34"/>
      <c r="GZL153" s="34"/>
      <c r="GZM153" s="34"/>
      <c r="GZN153" s="34"/>
      <c r="GZO153" s="34"/>
      <c r="GZP153" s="34"/>
      <c r="GZQ153" s="34"/>
      <c r="GZR153" s="34"/>
      <c r="GZS153" s="34"/>
      <c r="GZT153" s="34"/>
      <c r="GZU153" s="34"/>
      <c r="GZV153" s="34"/>
      <c r="GZW153" s="34"/>
      <c r="GZX153" s="34"/>
      <c r="GZY153" s="34"/>
      <c r="GZZ153" s="34"/>
      <c r="HAA153" s="34"/>
      <c r="HAB153" s="34"/>
      <c r="HAC153" s="34"/>
      <c r="HAD153" s="34"/>
      <c r="HAE153" s="34"/>
      <c r="HAF153" s="34"/>
      <c r="HAG153" s="34"/>
      <c r="HAH153" s="34"/>
      <c r="HAI153" s="34"/>
      <c r="HAJ153" s="34"/>
      <c r="HAK153" s="34"/>
      <c r="HAL153" s="34"/>
      <c r="HAM153" s="34"/>
      <c r="HAN153" s="34"/>
      <c r="HAO153" s="34"/>
      <c r="HAP153" s="34"/>
      <c r="HAQ153" s="34"/>
      <c r="HAR153" s="34"/>
      <c r="HAS153" s="34"/>
      <c r="HAT153" s="34"/>
      <c r="HAU153" s="34"/>
      <c r="HAV153" s="34"/>
      <c r="HAW153" s="34"/>
      <c r="HAX153" s="34"/>
      <c r="HAY153" s="34"/>
      <c r="HAZ153" s="34"/>
      <c r="HBA153" s="34"/>
      <c r="HBB153" s="34"/>
      <c r="HBC153" s="34"/>
      <c r="HBD153" s="34"/>
      <c r="HBE153" s="34"/>
      <c r="HBF153" s="34"/>
      <c r="HBG153" s="34"/>
      <c r="HBH153" s="34"/>
      <c r="HBI153" s="34"/>
      <c r="HBJ153" s="34"/>
      <c r="HBK153" s="34"/>
      <c r="HBL153" s="34"/>
      <c r="HBM153" s="34"/>
      <c r="HBN153" s="34"/>
      <c r="HBO153" s="34"/>
      <c r="HBP153" s="34"/>
      <c r="HBQ153" s="34"/>
      <c r="HBR153" s="34"/>
      <c r="HBS153" s="34"/>
      <c r="HBT153" s="34"/>
      <c r="HBU153" s="34"/>
      <c r="HBV153" s="34"/>
      <c r="HBW153" s="34"/>
      <c r="HBX153" s="34"/>
      <c r="HBY153" s="34"/>
      <c r="HBZ153" s="34"/>
      <c r="HCA153" s="34"/>
      <c r="HCB153" s="34"/>
      <c r="HCC153" s="34"/>
      <c r="HCD153" s="34"/>
      <c r="HCE153" s="34"/>
      <c r="HCF153" s="34"/>
      <c r="HCG153" s="34"/>
      <c r="HCH153" s="34"/>
      <c r="HCI153" s="34"/>
      <c r="HCJ153" s="34"/>
      <c r="HCK153" s="34"/>
      <c r="HCL153" s="34"/>
      <c r="HCM153" s="34"/>
      <c r="HCN153" s="34"/>
      <c r="HCO153" s="34"/>
      <c r="HCP153" s="34"/>
      <c r="HCQ153" s="34"/>
      <c r="HCR153" s="34"/>
      <c r="HCS153" s="34"/>
      <c r="HCT153" s="34"/>
      <c r="HCU153" s="34"/>
      <c r="HCV153" s="34"/>
      <c r="HCW153" s="34"/>
      <c r="HCX153" s="34"/>
      <c r="HCY153" s="34"/>
      <c r="HCZ153" s="34"/>
      <c r="HDA153" s="34"/>
      <c r="HDB153" s="34"/>
      <c r="HDC153" s="34"/>
      <c r="HDD153" s="34"/>
      <c r="HDE153" s="34"/>
      <c r="HDF153" s="34"/>
      <c r="HDG153" s="34"/>
      <c r="HDH153" s="34"/>
      <c r="HDI153" s="34"/>
      <c r="HDJ153" s="34"/>
      <c r="HDK153" s="34"/>
      <c r="HDL153" s="34"/>
      <c r="HDM153" s="34"/>
      <c r="HDN153" s="34"/>
      <c r="HDO153" s="34"/>
      <c r="HDP153" s="34"/>
      <c r="HDQ153" s="34"/>
      <c r="HDR153" s="34"/>
      <c r="HDS153" s="34"/>
      <c r="HDT153" s="34"/>
      <c r="HDU153" s="34"/>
      <c r="HDV153" s="34"/>
      <c r="HDW153" s="34"/>
      <c r="HDX153" s="34"/>
      <c r="HDY153" s="34"/>
      <c r="HDZ153" s="34"/>
      <c r="HEA153" s="34"/>
      <c r="HEB153" s="34"/>
      <c r="HEC153" s="34"/>
      <c r="HED153" s="34"/>
      <c r="HEE153" s="34"/>
      <c r="HEF153" s="34"/>
      <c r="HEG153" s="34"/>
      <c r="HEH153" s="34"/>
      <c r="HEI153" s="34"/>
      <c r="HEJ153" s="34"/>
      <c r="HEK153" s="34"/>
      <c r="HEL153" s="34"/>
      <c r="HEM153" s="34"/>
      <c r="HEN153" s="34"/>
      <c r="HEO153" s="34"/>
      <c r="HEP153" s="34"/>
      <c r="HEQ153" s="34"/>
      <c r="HER153" s="34"/>
      <c r="HES153" s="34"/>
      <c r="HET153" s="34"/>
      <c r="HEU153" s="34"/>
      <c r="HEV153" s="34"/>
      <c r="HEW153" s="34"/>
      <c r="HEX153" s="34"/>
      <c r="HEY153" s="34"/>
      <c r="HEZ153" s="34"/>
      <c r="HFA153" s="34"/>
      <c r="HFB153" s="34"/>
      <c r="HFC153" s="34"/>
      <c r="HFD153" s="34"/>
      <c r="HFE153" s="34"/>
      <c r="HFF153" s="34"/>
      <c r="HFG153" s="34"/>
      <c r="HFH153" s="34"/>
      <c r="HFI153" s="34"/>
      <c r="HFJ153" s="34"/>
      <c r="HFK153" s="34"/>
      <c r="HFL153" s="34"/>
      <c r="HFM153" s="34"/>
      <c r="HFN153" s="34"/>
      <c r="HFO153" s="34"/>
      <c r="HFP153" s="34"/>
      <c r="HFQ153" s="34"/>
      <c r="HFR153" s="34"/>
      <c r="HFS153" s="34"/>
      <c r="HFT153" s="34"/>
      <c r="HFU153" s="34"/>
      <c r="HFV153" s="34"/>
      <c r="HFW153" s="34"/>
      <c r="HFX153" s="34"/>
      <c r="HFY153" s="34"/>
      <c r="HFZ153" s="34"/>
      <c r="HGA153" s="34"/>
      <c r="HGB153" s="34"/>
      <c r="HGC153" s="34"/>
      <c r="HGD153" s="34"/>
      <c r="HGE153" s="34"/>
      <c r="HGF153" s="34"/>
      <c r="HGG153" s="34"/>
      <c r="HGH153" s="34"/>
      <c r="HGI153" s="34"/>
      <c r="HGJ153" s="34"/>
      <c r="HGK153" s="34"/>
      <c r="HGL153" s="34"/>
      <c r="HGM153" s="34"/>
      <c r="HGN153" s="34"/>
      <c r="HGO153" s="34"/>
      <c r="HGP153" s="34"/>
      <c r="HGQ153" s="34"/>
      <c r="HGR153" s="34"/>
      <c r="HGS153" s="34"/>
      <c r="HGT153" s="34"/>
      <c r="HGU153" s="34"/>
      <c r="HGV153" s="34"/>
      <c r="HGW153" s="34"/>
      <c r="HGX153" s="34"/>
      <c r="HGY153" s="34"/>
      <c r="HGZ153" s="34"/>
      <c r="HHA153" s="34"/>
      <c r="HHB153" s="34"/>
      <c r="HHC153" s="34"/>
      <c r="HHD153" s="34"/>
      <c r="HHE153" s="34"/>
      <c r="HHF153" s="34"/>
      <c r="HHG153" s="34"/>
      <c r="HHH153" s="34"/>
      <c r="HHI153" s="34"/>
      <c r="HHJ153" s="34"/>
      <c r="HHK153" s="34"/>
      <c r="HHL153" s="34"/>
      <c r="HHM153" s="34"/>
      <c r="HHN153" s="34"/>
      <c r="HHO153" s="34"/>
      <c r="HHP153" s="34"/>
      <c r="HHQ153" s="34"/>
      <c r="HHR153" s="34"/>
      <c r="HHS153" s="34"/>
      <c r="HHT153" s="34"/>
      <c r="HHU153" s="34"/>
      <c r="HHV153" s="34"/>
      <c r="HHW153" s="34"/>
      <c r="HHX153" s="34"/>
      <c r="HHY153" s="34"/>
      <c r="HHZ153" s="34"/>
      <c r="HIA153" s="34"/>
      <c r="HIB153" s="34"/>
      <c r="HIC153" s="34"/>
      <c r="HID153" s="34"/>
      <c r="HIE153" s="34"/>
      <c r="HIF153" s="34"/>
      <c r="HIG153" s="34"/>
      <c r="HIH153" s="34"/>
      <c r="HII153" s="34"/>
      <c r="HIJ153" s="34"/>
      <c r="HIK153" s="34"/>
      <c r="HIL153" s="34"/>
      <c r="HIM153" s="34"/>
      <c r="HIN153" s="34"/>
      <c r="HIO153" s="34"/>
      <c r="HIP153" s="34"/>
      <c r="HIQ153" s="34"/>
      <c r="HIR153" s="34"/>
      <c r="HIS153" s="34"/>
      <c r="HIT153" s="34"/>
      <c r="HIU153" s="34"/>
      <c r="HIV153" s="34"/>
      <c r="HIW153" s="34"/>
      <c r="HIX153" s="34"/>
      <c r="HIY153" s="34"/>
      <c r="HIZ153" s="34"/>
      <c r="HJA153" s="34"/>
      <c r="HJB153" s="34"/>
      <c r="HJC153" s="34"/>
      <c r="HJD153" s="34"/>
      <c r="HJE153" s="34"/>
      <c r="HJF153" s="34"/>
      <c r="HJG153" s="34"/>
      <c r="HJH153" s="34"/>
      <c r="HJI153" s="34"/>
      <c r="HJJ153" s="34"/>
      <c r="HJK153" s="34"/>
      <c r="HJL153" s="34"/>
      <c r="HJM153" s="34"/>
      <c r="HJN153" s="34"/>
      <c r="HJO153" s="34"/>
      <c r="HJP153" s="34"/>
      <c r="HJQ153" s="34"/>
      <c r="HJR153" s="34"/>
      <c r="HJS153" s="34"/>
      <c r="HJT153" s="34"/>
      <c r="HJU153" s="34"/>
      <c r="HJV153" s="34"/>
      <c r="HJW153" s="34"/>
      <c r="HJX153" s="34"/>
      <c r="HJY153" s="34"/>
      <c r="HJZ153" s="34"/>
      <c r="HKA153" s="34"/>
      <c r="HKB153" s="34"/>
      <c r="HKC153" s="34"/>
      <c r="HKD153" s="34"/>
      <c r="HKE153" s="34"/>
      <c r="HKF153" s="34"/>
      <c r="HKG153" s="34"/>
      <c r="HKH153" s="34"/>
      <c r="HKI153" s="34"/>
      <c r="HKJ153" s="34"/>
      <c r="HKK153" s="34"/>
      <c r="HKL153" s="34"/>
      <c r="HKM153" s="34"/>
      <c r="HKN153" s="34"/>
      <c r="HKO153" s="34"/>
      <c r="HKP153" s="34"/>
      <c r="HKQ153" s="34"/>
      <c r="HKR153" s="34"/>
      <c r="HKS153" s="34"/>
      <c r="HKT153" s="34"/>
      <c r="HKU153" s="34"/>
      <c r="HKV153" s="34"/>
      <c r="HKW153" s="34"/>
      <c r="HKX153" s="34"/>
      <c r="HKY153" s="34"/>
      <c r="HKZ153" s="34"/>
      <c r="HLA153" s="34"/>
      <c r="HLB153" s="34"/>
      <c r="HLC153" s="34"/>
      <c r="HLD153" s="34"/>
      <c r="HLE153" s="34"/>
      <c r="HLF153" s="34"/>
      <c r="HLG153" s="34"/>
      <c r="HLH153" s="34"/>
      <c r="HLI153" s="34"/>
      <c r="HLJ153" s="34"/>
      <c r="HLK153" s="34"/>
      <c r="HLL153" s="34"/>
      <c r="HLM153" s="34"/>
      <c r="HLN153" s="34"/>
      <c r="HLO153" s="34"/>
      <c r="HLP153" s="34"/>
      <c r="HLQ153" s="34"/>
      <c r="HLR153" s="34"/>
      <c r="HLS153" s="34"/>
      <c r="HLT153" s="34"/>
      <c r="HLU153" s="34"/>
      <c r="HLV153" s="34"/>
      <c r="HLW153" s="34"/>
      <c r="HLX153" s="34"/>
      <c r="HLY153" s="34"/>
      <c r="HLZ153" s="34"/>
      <c r="HMA153" s="34"/>
      <c r="HMB153" s="34"/>
      <c r="HMC153" s="34"/>
      <c r="HMD153" s="34"/>
      <c r="HME153" s="34"/>
      <c r="HMF153" s="34"/>
      <c r="HMG153" s="34"/>
      <c r="HMH153" s="34"/>
      <c r="HMI153" s="34"/>
      <c r="HMJ153" s="34"/>
      <c r="HMK153" s="34"/>
      <c r="HML153" s="34"/>
      <c r="HMM153" s="34"/>
      <c r="HMN153" s="34"/>
      <c r="HMO153" s="34"/>
      <c r="HMP153" s="34"/>
      <c r="HMQ153" s="34"/>
      <c r="HMR153" s="34"/>
      <c r="HMS153" s="34"/>
      <c r="HMT153" s="34"/>
      <c r="HMU153" s="34"/>
      <c r="HMV153" s="34"/>
      <c r="HMW153" s="34"/>
      <c r="HMX153" s="34"/>
      <c r="HMY153" s="34"/>
      <c r="HMZ153" s="34"/>
      <c r="HNA153" s="34"/>
      <c r="HNB153" s="34"/>
      <c r="HNC153" s="34"/>
      <c r="HND153" s="34"/>
      <c r="HNE153" s="34"/>
      <c r="HNF153" s="34"/>
      <c r="HNG153" s="34"/>
      <c r="HNH153" s="34"/>
      <c r="HNI153" s="34"/>
      <c r="HNJ153" s="34"/>
      <c r="HNK153" s="34"/>
      <c r="HNL153" s="34"/>
      <c r="HNM153" s="34"/>
      <c r="HNN153" s="34"/>
      <c r="HNO153" s="34"/>
      <c r="HNP153" s="34"/>
      <c r="HNQ153" s="34"/>
      <c r="HNR153" s="34"/>
      <c r="HNS153" s="34"/>
      <c r="HNT153" s="34"/>
      <c r="HNU153" s="34"/>
      <c r="HNV153" s="34"/>
      <c r="HNW153" s="34"/>
      <c r="HNX153" s="34"/>
      <c r="HNY153" s="34"/>
      <c r="HNZ153" s="34"/>
      <c r="HOA153" s="34"/>
      <c r="HOB153" s="34"/>
      <c r="HOC153" s="34"/>
      <c r="HOD153" s="34"/>
      <c r="HOE153" s="34"/>
      <c r="HOF153" s="34"/>
      <c r="HOG153" s="34"/>
      <c r="HOH153" s="34"/>
      <c r="HOI153" s="34"/>
      <c r="HOJ153" s="34"/>
      <c r="HOK153" s="34"/>
      <c r="HOL153" s="34"/>
      <c r="HOM153" s="34"/>
      <c r="HON153" s="34"/>
      <c r="HOO153" s="34"/>
      <c r="HOP153" s="34"/>
      <c r="HOQ153" s="34"/>
      <c r="HOR153" s="34"/>
      <c r="HOS153" s="34"/>
      <c r="HOT153" s="34"/>
      <c r="HOU153" s="34"/>
      <c r="HOV153" s="34"/>
      <c r="HOW153" s="34"/>
      <c r="HOX153" s="34"/>
      <c r="HOY153" s="34"/>
      <c r="HOZ153" s="34"/>
      <c r="HPA153" s="34"/>
      <c r="HPB153" s="34"/>
      <c r="HPC153" s="34"/>
      <c r="HPD153" s="34"/>
      <c r="HPE153" s="34"/>
      <c r="HPF153" s="34"/>
      <c r="HPG153" s="34"/>
      <c r="HPH153" s="34"/>
      <c r="HPI153" s="34"/>
      <c r="HPJ153" s="34"/>
      <c r="HPK153" s="34"/>
      <c r="HPL153" s="34"/>
      <c r="HPM153" s="34"/>
      <c r="HPN153" s="34"/>
      <c r="HPO153" s="34"/>
      <c r="HPP153" s="34"/>
      <c r="HPQ153" s="34"/>
      <c r="HPR153" s="34"/>
      <c r="HPS153" s="34"/>
      <c r="HPT153" s="34"/>
      <c r="HPU153" s="34"/>
      <c r="HPV153" s="34"/>
      <c r="HPW153" s="34"/>
      <c r="HPX153" s="34"/>
      <c r="HPY153" s="34"/>
      <c r="HPZ153" s="34"/>
      <c r="HQA153" s="34"/>
      <c r="HQB153" s="34"/>
      <c r="HQC153" s="34"/>
      <c r="HQD153" s="34"/>
      <c r="HQE153" s="34"/>
      <c r="HQF153" s="34"/>
      <c r="HQG153" s="34"/>
      <c r="HQH153" s="34"/>
      <c r="HQI153" s="34"/>
      <c r="HQJ153" s="34"/>
      <c r="HQK153" s="34"/>
      <c r="HQL153" s="34"/>
      <c r="HQM153" s="34"/>
      <c r="HQN153" s="34"/>
      <c r="HQO153" s="34"/>
      <c r="HQP153" s="34"/>
      <c r="HQQ153" s="34"/>
      <c r="HQR153" s="34"/>
      <c r="HQS153" s="34"/>
      <c r="HQT153" s="34"/>
      <c r="HQU153" s="34"/>
      <c r="HQV153" s="34"/>
      <c r="HQW153" s="34"/>
      <c r="HQX153" s="34"/>
      <c r="HQY153" s="34"/>
      <c r="HQZ153" s="34"/>
      <c r="HRA153" s="34"/>
      <c r="HRB153" s="34"/>
      <c r="HRC153" s="34"/>
      <c r="HRD153" s="34"/>
      <c r="HRE153" s="34"/>
      <c r="HRF153" s="34"/>
      <c r="HRG153" s="34"/>
      <c r="HRH153" s="34"/>
      <c r="HRI153" s="34"/>
      <c r="HRJ153" s="34"/>
      <c r="HRK153" s="34"/>
      <c r="HRL153" s="34"/>
      <c r="HRM153" s="34"/>
      <c r="HRN153" s="34"/>
      <c r="HRO153" s="34"/>
      <c r="HRP153" s="34"/>
      <c r="HRQ153" s="34"/>
      <c r="HRR153" s="34"/>
      <c r="HRS153" s="34"/>
      <c r="HRT153" s="34"/>
      <c r="HRU153" s="34"/>
      <c r="HRV153" s="34"/>
      <c r="HRW153" s="34"/>
      <c r="HRX153" s="34"/>
      <c r="HRY153" s="34"/>
      <c r="HRZ153" s="34"/>
      <c r="HSA153" s="34"/>
      <c r="HSB153" s="34"/>
      <c r="HSC153" s="34"/>
      <c r="HSD153" s="34"/>
      <c r="HSE153" s="34"/>
      <c r="HSF153" s="34"/>
      <c r="HSG153" s="34"/>
      <c r="HSH153" s="34"/>
      <c r="HSI153" s="34"/>
      <c r="HSJ153" s="34"/>
      <c r="HSK153" s="34"/>
      <c r="HSL153" s="34"/>
      <c r="HSM153" s="34"/>
      <c r="HSN153" s="34"/>
      <c r="HSO153" s="34"/>
      <c r="HSP153" s="34"/>
      <c r="HSQ153" s="34"/>
      <c r="HSR153" s="34"/>
      <c r="HSS153" s="34"/>
      <c r="HST153" s="34"/>
      <c r="HSU153" s="34"/>
      <c r="HSV153" s="34"/>
      <c r="HSW153" s="34"/>
      <c r="HSX153" s="34"/>
      <c r="HSY153" s="34"/>
      <c r="HSZ153" s="34"/>
      <c r="HTA153" s="34"/>
      <c r="HTB153" s="34"/>
      <c r="HTC153" s="34"/>
      <c r="HTD153" s="34"/>
      <c r="HTE153" s="34"/>
      <c r="HTF153" s="34"/>
      <c r="HTG153" s="34"/>
      <c r="HTH153" s="34"/>
      <c r="HTI153" s="34"/>
      <c r="HTJ153" s="34"/>
      <c r="HTK153" s="34"/>
      <c r="HTL153" s="34"/>
      <c r="HTM153" s="34"/>
      <c r="HTN153" s="34"/>
      <c r="HTO153" s="34"/>
      <c r="HTP153" s="34"/>
      <c r="HTQ153" s="34"/>
      <c r="HTR153" s="34"/>
      <c r="HTS153" s="34"/>
      <c r="HTT153" s="34"/>
      <c r="HTU153" s="34"/>
      <c r="HTV153" s="34"/>
      <c r="HTW153" s="34"/>
      <c r="HTX153" s="34"/>
      <c r="HTY153" s="34"/>
      <c r="HTZ153" s="34"/>
      <c r="HUA153" s="34"/>
      <c r="HUB153" s="34"/>
      <c r="HUC153" s="34"/>
      <c r="HUD153" s="34"/>
      <c r="HUE153" s="34"/>
      <c r="HUF153" s="34"/>
      <c r="HUG153" s="34"/>
      <c r="HUH153" s="34"/>
      <c r="HUI153" s="34"/>
      <c r="HUJ153" s="34"/>
      <c r="HUK153" s="34"/>
      <c r="HUL153" s="34"/>
      <c r="HUM153" s="34"/>
      <c r="HUN153" s="34"/>
      <c r="HUO153" s="34"/>
      <c r="HUP153" s="34"/>
      <c r="HUQ153" s="34"/>
      <c r="HUR153" s="34"/>
      <c r="HUS153" s="34"/>
      <c r="HUT153" s="34"/>
      <c r="HUU153" s="34"/>
      <c r="HUV153" s="34"/>
      <c r="HUW153" s="34"/>
      <c r="HUX153" s="34"/>
      <c r="HUY153" s="34"/>
      <c r="HUZ153" s="34"/>
      <c r="HVA153" s="34"/>
      <c r="HVB153" s="34"/>
      <c r="HVC153" s="34"/>
      <c r="HVD153" s="34"/>
      <c r="HVE153" s="34"/>
      <c r="HVF153" s="34"/>
      <c r="HVG153" s="34"/>
      <c r="HVH153" s="34"/>
      <c r="HVI153" s="34"/>
      <c r="HVJ153" s="34"/>
      <c r="HVK153" s="34"/>
      <c r="HVL153" s="34"/>
      <c r="HVM153" s="34"/>
      <c r="HVN153" s="34"/>
      <c r="HVO153" s="34"/>
      <c r="HVP153" s="34"/>
      <c r="HVQ153" s="34"/>
      <c r="HVR153" s="34"/>
      <c r="HVS153" s="34"/>
      <c r="HVT153" s="34"/>
      <c r="HVU153" s="34"/>
      <c r="HVV153" s="34"/>
      <c r="HVW153" s="34"/>
      <c r="HVX153" s="34"/>
      <c r="HVY153" s="34"/>
      <c r="HVZ153" s="34"/>
      <c r="HWA153" s="34"/>
      <c r="HWB153" s="34"/>
      <c r="HWC153" s="34"/>
      <c r="HWD153" s="34"/>
      <c r="HWE153" s="34"/>
      <c r="HWF153" s="34"/>
      <c r="HWG153" s="34"/>
      <c r="HWH153" s="34"/>
      <c r="HWI153" s="34"/>
      <c r="HWJ153" s="34"/>
      <c r="HWK153" s="34"/>
      <c r="HWL153" s="34"/>
      <c r="HWM153" s="34"/>
      <c r="HWN153" s="34"/>
      <c r="HWO153" s="34"/>
      <c r="HWP153" s="34"/>
      <c r="HWQ153" s="34"/>
      <c r="HWR153" s="34"/>
      <c r="HWS153" s="34"/>
      <c r="HWT153" s="34"/>
      <c r="HWU153" s="34"/>
      <c r="HWV153" s="34"/>
      <c r="HWW153" s="34"/>
      <c r="HWX153" s="34"/>
      <c r="HWY153" s="34"/>
      <c r="HWZ153" s="34"/>
      <c r="HXA153" s="34"/>
      <c r="HXB153" s="34"/>
      <c r="HXC153" s="34"/>
      <c r="HXD153" s="34"/>
      <c r="HXE153" s="34"/>
      <c r="HXF153" s="34"/>
      <c r="HXG153" s="34"/>
      <c r="HXH153" s="34"/>
      <c r="HXI153" s="34"/>
      <c r="HXJ153" s="34"/>
      <c r="HXK153" s="34"/>
      <c r="HXL153" s="34"/>
      <c r="HXM153" s="34"/>
      <c r="HXN153" s="34"/>
      <c r="HXO153" s="34"/>
      <c r="HXP153" s="34"/>
      <c r="HXQ153" s="34"/>
      <c r="HXR153" s="34"/>
      <c r="HXS153" s="34"/>
      <c r="HXT153" s="34"/>
      <c r="HXU153" s="34"/>
      <c r="HXV153" s="34"/>
      <c r="HXW153" s="34"/>
      <c r="HXX153" s="34"/>
      <c r="HXY153" s="34"/>
      <c r="HXZ153" s="34"/>
      <c r="HYA153" s="34"/>
      <c r="HYB153" s="34"/>
      <c r="HYC153" s="34"/>
      <c r="HYD153" s="34"/>
      <c r="HYE153" s="34"/>
      <c r="HYF153" s="34"/>
      <c r="HYG153" s="34"/>
      <c r="HYH153" s="34"/>
      <c r="HYI153" s="34"/>
      <c r="HYJ153" s="34"/>
      <c r="HYK153" s="34"/>
      <c r="HYL153" s="34"/>
      <c r="HYM153" s="34"/>
      <c r="HYN153" s="34"/>
      <c r="HYO153" s="34"/>
      <c r="HYP153" s="34"/>
      <c r="HYQ153" s="34"/>
      <c r="HYR153" s="34"/>
      <c r="HYS153" s="34"/>
      <c r="HYT153" s="34"/>
      <c r="HYU153" s="34"/>
      <c r="HYV153" s="34"/>
      <c r="HYW153" s="34"/>
      <c r="HYX153" s="34"/>
      <c r="HYY153" s="34"/>
      <c r="HYZ153" s="34"/>
      <c r="HZA153" s="34"/>
      <c r="HZB153" s="34"/>
      <c r="HZC153" s="34"/>
      <c r="HZD153" s="34"/>
      <c r="HZE153" s="34"/>
      <c r="HZF153" s="34"/>
      <c r="HZG153" s="34"/>
      <c r="HZH153" s="34"/>
      <c r="HZI153" s="34"/>
      <c r="HZJ153" s="34"/>
      <c r="HZK153" s="34"/>
      <c r="HZL153" s="34"/>
      <c r="HZM153" s="34"/>
      <c r="HZN153" s="34"/>
      <c r="HZO153" s="34"/>
      <c r="HZP153" s="34"/>
      <c r="HZQ153" s="34"/>
      <c r="HZR153" s="34"/>
      <c r="HZS153" s="34"/>
      <c r="HZT153" s="34"/>
      <c r="HZU153" s="34"/>
      <c r="HZV153" s="34"/>
      <c r="HZW153" s="34"/>
      <c r="HZX153" s="34"/>
      <c r="HZY153" s="34"/>
      <c r="HZZ153" s="34"/>
      <c r="IAA153" s="34"/>
      <c r="IAB153" s="34"/>
      <c r="IAC153" s="34"/>
      <c r="IAD153" s="34"/>
      <c r="IAE153" s="34"/>
      <c r="IAF153" s="34"/>
      <c r="IAG153" s="34"/>
      <c r="IAH153" s="34"/>
      <c r="IAI153" s="34"/>
      <c r="IAJ153" s="34"/>
      <c r="IAK153" s="34"/>
      <c r="IAL153" s="34"/>
      <c r="IAM153" s="34"/>
      <c r="IAN153" s="34"/>
      <c r="IAO153" s="34"/>
      <c r="IAP153" s="34"/>
      <c r="IAQ153" s="34"/>
      <c r="IAR153" s="34"/>
      <c r="IAS153" s="34"/>
      <c r="IAT153" s="34"/>
      <c r="IAU153" s="34"/>
      <c r="IAV153" s="34"/>
      <c r="IAW153" s="34"/>
      <c r="IAX153" s="34"/>
      <c r="IAY153" s="34"/>
      <c r="IAZ153" s="34"/>
      <c r="IBA153" s="34"/>
      <c r="IBB153" s="34"/>
      <c r="IBC153" s="34"/>
      <c r="IBD153" s="34"/>
      <c r="IBE153" s="34"/>
      <c r="IBF153" s="34"/>
      <c r="IBG153" s="34"/>
      <c r="IBH153" s="34"/>
      <c r="IBI153" s="34"/>
      <c r="IBJ153" s="34"/>
      <c r="IBK153" s="34"/>
      <c r="IBL153" s="34"/>
      <c r="IBM153" s="34"/>
      <c r="IBN153" s="34"/>
      <c r="IBO153" s="34"/>
      <c r="IBP153" s="34"/>
      <c r="IBQ153" s="34"/>
      <c r="IBR153" s="34"/>
      <c r="IBS153" s="34"/>
      <c r="IBT153" s="34"/>
      <c r="IBU153" s="34"/>
      <c r="IBV153" s="34"/>
      <c r="IBW153" s="34"/>
      <c r="IBX153" s="34"/>
      <c r="IBY153" s="34"/>
      <c r="IBZ153" s="34"/>
      <c r="ICA153" s="34"/>
      <c r="ICB153" s="34"/>
      <c r="ICC153" s="34"/>
      <c r="ICD153" s="34"/>
      <c r="ICE153" s="34"/>
      <c r="ICF153" s="34"/>
      <c r="ICG153" s="34"/>
      <c r="ICH153" s="34"/>
      <c r="ICI153" s="34"/>
      <c r="ICJ153" s="34"/>
      <c r="ICK153" s="34"/>
      <c r="ICL153" s="34"/>
      <c r="ICM153" s="34"/>
      <c r="ICN153" s="34"/>
      <c r="ICO153" s="34"/>
      <c r="ICP153" s="34"/>
      <c r="ICQ153" s="34"/>
      <c r="ICR153" s="34"/>
      <c r="ICS153" s="34"/>
      <c r="ICT153" s="34"/>
      <c r="ICU153" s="34"/>
      <c r="ICV153" s="34"/>
      <c r="ICW153" s="34"/>
      <c r="ICX153" s="34"/>
      <c r="ICY153" s="34"/>
      <c r="ICZ153" s="34"/>
      <c r="IDA153" s="34"/>
      <c r="IDB153" s="34"/>
      <c r="IDC153" s="34"/>
      <c r="IDD153" s="34"/>
      <c r="IDE153" s="34"/>
      <c r="IDF153" s="34"/>
      <c r="IDG153" s="34"/>
      <c r="IDH153" s="34"/>
      <c r="IDI153" s="34"/>
      <c r="IDJ153" s="34"/>
      <c r="IDK153" s="34"/>
      <c r="IDL153" s="34"/>
      <c r="IDM153" s="34"/>
      <c r="IDN153" s="34"/>
      <c r="IDO153" s="34"/>
      <c r="IDP153" s="34"/>
      <c r="IDQ153" s="34"/>
      <c r="IDR153" s="34"/>
      <c r="IDS153" s="34"/>
      <c r="IDT153" s="34"/>
      <c r="IDU153" s="34"/>
      <c r="IDV153" s="34"/>
      <c r="IDW153" s="34"/>
      <c r="IDX153" s="34"/>
      <c r="IDY153" s="34"/>
      <c r="IDZ153" s="34"/>
      <c r="IEA153" s="34"/>
      <c r="IEB153" s="34"/>
      <c r="IEC153" s="34"/>
      <c r="IED153" s="34"/>
      <c r="IEE153" s="34"/>
      <c r="IEF153" s="34"/>
      <c r="IEG153" s="34"/>
      <c r="IEH153" s="34"/>
      <c r="IEI153" s="34"/>
      <c r="IEJ153" s="34"/>
      <c r="IEK153" s="34"/>
      <c r="IEL153" s="34"/>
      <c r="IEM153" s="34"/>
      <c r="IEN153" s="34"/>
      <c r="IEO153" s="34"/>
      <c r="IEP153" s="34"/>
      <c r="IEQ153" s="34"/>
      <c r="IER153" s="34"/>
      <c r="IES153" s="34"/>
      <c r="IET153" s="34"/>
      <c r="IEU153" s="34"/>
      <c r="IEV153" s="34"/>
      <c r="IEW153" s="34"/>
      <c r="IEX153" s="34"/>
      <c r="IEY153" s="34"/>
      <c r="IEZ153" s="34"/>
      <c r="IFA153" s="34"/>
      <c r="IFB153" s="34"/>
      <c r="IFC153" s="34"/>
      <c r="IFD153" s="34"/>
      <c r="IFE153" s="34"/>
      <c r="IFF153" s="34"/>
      <c r="IFG153" s="34"/>
      <c r="IFH153" s="34"/>
      <c r="IFI153" s="34"/>
      <c r="IFJ153" s="34"/>
      <c r="IFK153" s="34"/>
      <c r="IFL153" s="34"/>
      <c r="IFM153" s="34"/>
      <c r="IFN153" s="34"/>
      <c r="IFO153" s="34"/>
      <c r="IFP153" s="34"/>
      <c r="IFQ153" s="34"/>
      <c r="IFR153" s="34"/>
      <c r="IFS153" s="34"/>
      <c r="IFT153" s="34"/>
      <c r="IFU153" s="34"/>
      <c r="IFV153" s="34"/>
      <c r="IFW153" s="34"/>
      <c r="IFX153" s="34"/>
      <c r="IFY153" s="34"/>
      <c r="IFZ153" s="34"/>
      <c r="IGA153" s="34"/>
      <c r="IGB153" s="34"/>
      <c r="IGC153" s="34"/>
      <c r="IGD153" s="34"/>
      <c r="IGE153" s="34"/>
      <c r="IGF153" s="34"/>
      <c r="IGG153" s="34"/>
      <c r="IGH153" s="34"/>
      <c r="IGI153" s="34"/>
      <c r="IGJ153" s="34"/>
      <c r="IGK153" s="34"/>
      <c r="IGL153" s="34"/>
      <c r="IGM153" s="34"/>
      <c r="IGN153" s="34"/>
      <c r="IGO153" s="34"/>
      <c r="IGP153" s="34"/>
      <c r="IGQ153" s="34"/>
      <c r="IGR153" s="34"/>
      <c r="IGS153" s="34"/>
      <c r="IGT153" s="34"/>
      <c r="IGU153" s="34"/>
      <c r="IGV153" s="34"/>
      <c r="IGW153" s="34"/>
      <c r="IGX153" s="34"/>
      <c r="IGY153" s="34"/>
      <c r="IGZ153" s="34"/>
      <c r="IHA153" s="34"/>
      <c r="IHB153" s="34"/>
      <c r="IHC153" s="34"/>
      <c r="IHD153" s="34"/>
      <c r="IHE153" s="34"/>
      <c r="IHF153" s="34"/>
      <c r="IHG153" s="34"/>
      <c r="IHH153" s="34"/>
      <c r="IHI153" s="34"/>
      <c r="IHJ153" s="34"/>
      <c r="IHK153" s="34"/>
      <c r="IHL153" s="34"/>
      <c r="IHM153" s="34"/>
      <c r="IHN153" s="34"/>
      <c r="IHO153" s="34"/>
      <c r="IHP153" s="34"/>
      <c r="IHQ153" s="34"/>
      <c r="IHR153" s="34"/>
      <c r="IHS153" s="34"/>
      <c r="IHT153" s="34"/>
      <c r="IHU153" s="34"/>
      <c r="IHV153" s="34"/>
      <c r="IHW153" s="34"/>
      <c r="IHX153" s="34"/>
      <c r="IHY153" s="34"/>
      <c r="IHZ153" s="34"/>
      <c r="IIA153" s="34"/>
      <c r="IIB153" s="34"/>
      <c r="IIC153" s="34"/>
      <c r="IID153" s="34"/>
      <c r="IIE153" s="34"/>
      <c r="IIF153" s="34"/>
      <c r="IIG153" s="34"/>
      <c r="IIH153" s="34"/>
      <c r="III153" s="34"/>
      <c r="IIJ153" s="34"/>
      <c r="IIK153" s="34"/>
      <c r="IIL153" s="34"/>
      <c r="IIM153" s="34"/>
      <c r="IIN153" s="34"/>
      <c r="IIO153" s="34"/>
      <c r="IIP153" s="34"/>
      <c r="IIQ153" s="34"/>
      <c r="IIR153" s="34"/>
      <c r="IIS153" s="34"/>
      <c r="IIT153" s="34"/>
      <c r="IIU153" s="34"/>
      <c r="IIV153" s="34"/>
      <c r="IIW153" s="34"/>
      <c r="IIX153" s="34"/>
      <c r="IIY153" s="34"/>
      <c r="IIZ153" s="34"/>
      <c r="IJA153" s="34"/>
      <c r="IJB153" s="34"/>
      <c r="IJC153" s="34"/>
      <c r="IJD153" s="34"/>
      <c r="IJE153" s="34"/>
      <c r="IJF153" s="34"/>
      <c r="IJG153" s="34"/>
      <c r="IJH153" s="34"/>
      <c r="IJI153" s="34"/>
      <c r="IJJ153" s="34"/>
      <c r="IJK153" s="34"/>
      <c r="IJL153" s="34"/>
      <c r="IJM153" s="34"/>
      <c r="IJN153" s="34"/>
      <c r="IJO153" s="34"/>
      <c r="IJP153" s="34"/>
      <c r="IJQ153" s="34"/>
      <c r="IJR153" s="34"/>
      <c r="IJS153" s="34"/>
      <c r="IJT153" s="34"/>
      <c r="IJU153" s="34"/>
      <c r="IJV153" s="34"/>
      <c r="IJW153" s="34"/>
      <c r="IJX153" s="34"/>
      <c r="IJY153" s="34"/>
      <c r="IJZ153" s="34"/>
      <c r="IKA153" s="34"/>
      <c r="IKB153" s="34"/>
      <c r="IKC153" s="34"/>
      <c r="IKD153" s="34"/>
      <c r="IKE153" s="34"/>
      <c r="IKF153" s="34"/>
      <c r="IKG153" s="34"/>
      <c r="IKH153" s="34"/>
      <c r="IKI153" s="34"/>
      <c r="IKJ153" s="34"/>
      <c r="IKK153" s="34"/>
      <c r="IKL153" s="34"/>
      <c r="IKM153" s="34"/>
      <c r="IKN153" s="34"/>
      <c r="IKO153" s="34"/>
      <c r="IKP153" s="34"/>
      <c r="IKQ153" s="34"/>
      <c r="IKR153" s="34"/>
      <c r="IKS153" s="34"/>
      <c r="IKT153" s="34"/>
      <c r="IKU153" s="34"/>
      <c r="IKV153" s="34"/>
      <c r="IKW153" s="34"/>
      <c r="IKX153" s="34"/>
      <c r="IKY153" s="34"/>
      <c r="IKZ153" s="34"/>
      <c r="ILA153" s="34"/>
      <c r="ILB153" s="34"/>
      <c r="ILC153" s="34"/>
      <c r="ILD153" s="34"/>
      <c r="ILE153" s="34"/>
      <c r="ILF153" s="34"/>
      <c r="ILG153" s="34"/>
      <c r="ILH153" s="34"/>
      <c r="ILI153" s="34"/>
      <c r="ILJ153" s="34"/>
      <c r="ILK153" s="34"/>
      <c r="ILL153" s="34"/>
      <c r="ILM153" s="34"/>
      <c r="ILN153" s="34"/>
      <c r="ILO153" s="34"/>
      <c r="ILP153" s="34"/>
      <c r="ILQ153" s="34"/>
      <c r="ILR153" s="34"/>
      <c r="ILS153" s="34"/>
      <c r="ILT153" s="34"/>
      <c r="ILU153" s="34"/>
      <c r="ILV153" s="34"/>
      <c r="ILW153" s="34"/>
      <c r="ILX153" s="34"/>
      <c r="ILY153" s="34"/>
      <c r="ILZ153" s="34"/>
      <c r="IMA153" s="34"/>
      <c r="IMB153" s="34"/>
      <c r="IMC153" s="34"/>
      <c r="IMD153" s="34"/>
      <c r="IME153" s="34"/>
      <c r="IMF153" s="34"/>
      <c r="IMG153" s="34"/>
      <c r="IMH153" s="34"/>
      <c r="IMI153" s="34"/>
      <c r="IMJ153" s="34"/>
      <c r="IMK153" s="34"/>
      <c r="IML153" s="34"/>
      <c r="IMM153" s="34"/>
      <c r="IMN153" s="34"/>
      <c r="IMO153" s="34"/>
      <c r="IMP153" s="34"/>
      <c r="IMQ153" s="34"/>
      <c r="IMR153" s="34"/>
      <c r="IMS153" s="34"/>
      <c r="IMT153" s="34"/>
      <c r="IMU153" s="34"/>
      <c r="IMV153" s="34"/>
      <c r="IMW153" s="34"/>
      <c r="IMX153" s="34"/>
      <c r="IMY153" s="34"/>
      <c r="IMZ153" s="34"/>
      <c r="INA153" s="34"/>
      <c r="INB153" s="34"/>
      <c r="INC153" s="34"/>
      <c r="IND153" s="34"/>
      <c r="INE153" s="34"/>
      <c r="INF153" s="34"/>
      <c r="ING153" s="34"/>
      <c r="INH153" s="34"/>
      <c r="INI153" s="34"/>
      <c r="INJ153" s="34"/>
      <c r="INK153" s="34"/>
      <c r="INL153" s="34"/>
      <c r="INM153" s="34"/>
      <c r="INN153" s="34"/>
      <c r="INO153" s="34"/>
      <c r="INP153" s="34"/>
      <c r="INQ153" s="34"/>
      <c r="INR153" s="34"/>
      <c r="INS153" s="34"/>
      <c r="INT153" s="34"/>
      <c r="INU153" s="34"/>
      <c r="INV153" s="34"/>
      <c r="INW153" s="34"/>
      <c r="INX153" s="34"/>
      <c r="INY153" s="34"/>
      <c r="INZ153" s="34"/>
      <c r="IOA153" s="34"/>
      <c r="IOB153" s="34"/>
      <c r="IOC153" s="34"/>
      <c r="IOD153" s="34"/>
      <c r="IOE153" s="34"/>
      <c r="IOF153" s="34"/>
      <c r="IOG153" s="34"/>
      <c r="IOH153" s="34"/>
      <c r="IOI153" s="34"/>
      <c r="IOJ153" s="34"/>
      <c r="IOK153" s="34"/>
      <c r="IOL153" s="34"/>
      <c r="IOM153" s="34"/>
      <c r="ION153" s="34"/>
      <c r="IOO153" s="34"/>
      <c r="IOP153" s="34"/>
      <c r="IOQ153" s="34"/>
      <c r="IOR153" s="34"/>
      <c r="IOS153" s="34"/>
      <c r="IOT153" s="34"/>
      <c r="IOU153" s="34"/>
      <c r="IOV153" s="34"/>
      <c r="IOW153" s="34"/>
      <c r="IOX153" s="34"/>
      <c r="IOY153" s="34"/>
      <c r="IOZ153" s="34"/>
      <c r="IPA153" s="34"/>
      <c r="IPB153" s="34"/>
      <c r="IPC153" s="34"/>
      <c r="IPD153" s="34"/>
      <c r="IPE153" s="34"/>
      <c r="IPF153" s="34"/>
      <c r="IPG153" s="34"/>
      <c r="IPH153" s="34"/>
      <c r="IPI153" s="34"/>
      <c r="IPJ153" s="34"/>
      <c r="IPK153" s="34"/>
      <c r="IPL153" s="34"/>
      <c r="IPM153" s="34"/>
      <c r="IPN153" s="34"/>
      <c r="IPO153" s="34"/>
      <c r="IPP153" s="34"/>
      <c r="IPQ153" s="34"/>
      <c r="IPR153" s="34"/>
      <c r="IPS153" s="34"/>
      <c r="IPT153" s="34"/>
      <c r="IPU153" s="34"/>
      <c r="IPV153" s="34"/>
      <c r="IPW153" s="34"/>
      <c r="IPX153" s="34"/>
      <c r="IPY153" s="34"/>
      <c r="IPZ153" s="34"/>
      <c r="IQA153" s="34"/>
      <c r="IQB153" s="34"/>
      <c r="IQC153" s="34"/>
      <c r="IQD153" s="34"/>
      <c r="IQE153" s="34"/>
      <c r="IQF153" s="34"/>
      <c r="IQG153" s="34"/>
      <c r="IQH153" s="34"/>
      <c r="IQI153" s="34"/>
      <c r="IQJ153" s="34"/>
      <c r="IQK153" s="34"/>
      <c r="IQL153" s="34"/>
      <c r="IQM153" s="34"/>
      <c r="IQN153" s="34"/>
      <c r="IQO153" s="34"/>
      <c r="IQP153" s="34"/>
      <c r="IQQ153" s="34"/>
      <c r="IQR153" s="34"/>
      <c r="IQS153" s="34"/>
      <c r="IQT153" s="34"/>
      <c r="IQU153" s="34"/>
      <c r="IQV153" s="34"/>
      <c r="IQW153" s="34"/>
      <c r="IQX153" s="34"/>
      <c r="IQY153" s="34"/>
      <c r="IQZ153" s="34"/>
      <c r="IRA153" s="34"/>
      <c r="IRB153" s="34"/>
      <c r="IRC153" s="34"/>
      <c r="IRD153" s="34"/>
      <c r="IRE153" s="34"/>
      <c r="IRF153" s="34"/>
      <c r="IRG153" s="34"/>
      <c r="IRH153" s="34"/>
      <c r="IRI153" s="34"/>
      <c r="IRJ153" s="34"/>
      <c r="IRK153" s="34"/>
      <c r="IRL153" s="34"/>
      <c r="IRM153" s="34"/>
      <c r="IRN153" s="34"/>
      <c r="IRO153" s="34"/>
      <c r="IRP153" s="34"/>
      <c r="IRQ153" s="34"/>
      <c r="IRR153" s="34"/>
      <c r="IRS153" s="34"/>
      <c r="IRT153" s="34"/>
      <c r="IRU153" s="34"/>
      <c r="IRV153" s="34"/>
      <c r="IRW153" s="34"/>
      <c r="IRX153" s="34"/>
      <c r="IRY153" s="34"/>
      <c r="IRZ153" s="34"/>
      <c r="ISA153" s="34"/>
      <c r="ISB153" s="34"/>
      <c r="ISC153" s="34"/>
      <c r="ISD153" s="34"/>
      <c r="ISE153" s="34"/>
      <c r="ISF153" s="34"/>
      <c r="ISG153" s="34"/>
      <c r="ISH153" s="34"/>
      <c r="ISI153" s="34"/>
      <c r="ISJ153" s="34"/>
      <c r="ISK153" s="34"/>
      <c r="ISL153" s="34"/>
      <c r="ISM153" s="34"/>
      <c r="ISN153" s="34"/>
      <c r="ISO153" s="34"/>
      <c r="ISP153" s="34"/>
      <c r="ISQ153" s="34"/>
      <c r="ISR153" s="34"/>
      <c r="ISS153" s="34"/>
      <c r="IST153" s="34"/>
      <c r="ISU153" s="34"/>
      <c r="ISV153" s="34"/>
      <c r="ISW153" s="34"/>
      <c r="ISX153" s="34"/>
      <c r="ISY153" s="34"/>
      <c r="ISZ153" s="34"/>
      <c r="ITA153" s="34"/>
      <c r="ITB153" s="34"/>
      <c r="ITC153" s="34"/>
      <c r="ITD153" s="34"/>
      <c r="ITE153" s="34"/>
      <c r="ITF153" s="34"/>
      <c r="ITG153" s="34"/>
      <c r="ITH153" s="34"/>
      <c r="ITI153" s="34"/>
      <c r="ITJ153" s="34"/>
      <c r="ITK153" s="34"/>
      <c r="ITL153" s="34"/>
      <c r="ITM153" s="34"/>
      <c r="ITN153" s="34"/>
      <c r="ITO153" s="34"/>
      <c r="ITP153" s="34"/>
      <c r="ITQ153" s="34"/>
      <c r="ITR153" s="34"/>
      <c r="ITS153" s="34"/>
      <c r="ITT153" s="34"/>
      <c r="ITU153" s="34"/>
      <c r="ITV153" s="34"/>
      <c r="ITW153" s="34"/>
      <c r="ITX153" s="34"/>
      <c r="ITY153" s="34"/>
      <c r="ITZ153" s="34"/>
      <c r="IUA153" s="34"/>
      <c r="IUB153" s="34"/>
      <c r="IUC153" s="34"/>
      <c r="IUD153" s="34"/>
      <c r="IUE153" s="34"/>
      <c r="IUF153" s="34"/>
      <c r="IUG153" s="34"/>
      <c r="IUH153" s="34"/>
      <c r="IUI153" s="34"/>
      <c r="IUJ153" s="34"/>
      <c r="IUK153" s="34"/>
      <c r="IUL153" s="34"/>
      <c r="IUM153" s="34"/>
      <c r="IUN153" s="34"/>
      <c r="IUO153" s="34"/>
      <c r="IUP153" s="34"/>
      <c r="IUQ153" s="34"/>
      <c r="IUR153" s="34"/>
      <c r="IUS153" s="34"/>
      <c r="IUT153" s="34"/>
      <c r="IUU153" s="34"/>
      <c r="IUV153" s="34"/>
      <c r="IUW153" s="34"/>
      <c r="IUX153" s="34"/>
      <c r="IUY153" s="34"/>
      <c r="IUZ153" s="34"/>
      <c r="IVA153" s="34"/>
      <c r="IVB153" s="34"/>
      <c r="IVC153" s="34"/>
      <c r="IVD153" s="34"/>
      <c r="IVE153" s="34"/>
      <c r="IVF153" s="34"/>
      <c r="IVG153" s="34"/>
      <c r="IVH153" s="34"/>
      <c r="IVI153" s="34"/>
      <c r="IVJ153" s="34"/>
      <c r="IVK153" s="34"/>
      <c r="IVL153" s="34"/>
      <c r="IVM153" s="34"/>
      <c r="IVN153" s="34"/>
      <c r="IVO153" s="34"/>
      <c r="IVP153" s="34"/>
      <c r="IVQ153" s="34"/>
      <c r="IVR153" s="34"/>
      <c r="IVS153" s="34"/>
      <c r="IVT153" s="34"/>
      <c r="IVU153" s="34"/>
      <c r="IVV153" s="34"/>
      <c r="IVW153" s="34"/>
      <c r="IVX153" s="34"/>
      <c r="IVY153" s="34"/>
      <c r="IVZ153" s="34"/>
      <c r="IWA153" s="34"/>
      <c r="IWB153" s="34"/>
      <c r="IWC153" s="34"/>
      <c r="IWD153" s="34"/>
      <c r="IWE153" s="34"/>
      <c r="IWF153" s="34"/>
      <c r="IWG153" s="34"/>
      <c r="IWH153" s="34"/>
      <c r="IWI153" s="34"/>
      <c r="IWJ153" s="34"/>
      <c r="IWK153" s="34"/>
      <c r="IWL153" s="34"/>
      <c r="IWM153" s="34"/>
      <c r="IWN153" s="34"/>
      <c r="IWO153" s="34"/>
      <c r="IWP153" s="34"/>
      <c r="IWQ153" s="34"/>
      <c r="IWR153" s="34"/>
      <c r="IWS153" s="34"/>
      <c r="IWT153" s="34"/>
      <c r="IWU153" s="34"/>
      <c r="IWV153" s="34"/>
      <c r="IWW153" s="34"/>
      <c r="IWX153" s="34"/>
      <c r="IWY153" s="34"/>
      <c r="IWZ153" s="34"/>
      <c r="IXA153" s="34"/>
      <c r="IXB153" s="34"/>
      <c r="IXC153" s="34"/>
      <c r="IXD153" s="34"/>
      <c r="IXE153" s="34"/>
      <c r="IXF153" s="34"/>
      <c r="IXG153" s="34"/>
      <c r="IXH153" s="34"/>
      <c r="IXI153" s="34"/>
      <c r="IXJ153" s="34"/>
      <c r="IXK153" s="34"/>
      <c r="IXL153" s="34"/>
      <c r="IXM153" s="34"/>
      <c r="IXN153" s="34"/>
      <c r="IXO153" s="34"/>
      <c r="IXP153" s="34"/>
      <c r="IXQ153" s="34"/>
      <c r="IXR153" s="34"/>
      <c r="IXS153" s="34"/>
      <c r="IXT153" s="34"/>
      <c r="IXU153" s="34"/>
      <c r="IXV153" s="34"/>
      <c r="IXW153" s="34"/>
      <c r="IXX153" s="34"/>
      <c r="IXY153" s="34"/>
      <c r="IXZ153" s="34"/>
      <c r="IYA153" s="34"/>
      <c r="IYB153" s="34"/>
      <c r="IYC153" s="34"/>
      <c r="IYD153" s="34"/>
      <c r="IYE153" s="34"/>
      <c r="IYF153" s="34"/>
      <c r="IYG153" s="34"/>
      <c r="IYH153" s="34"/>
      <c r="IYI153" s="34"/>
      <c r="IYJ153" s="34"/>
      <c r="IYK153" s="34"/>
      <c r="IYL153" s="34"/>
      <c r="IYM153" s="34"/>
      <c r="IYN153" s="34"/>
      <c r="IYO153" s="34"/>
      <c r="IYP153" s="34"/>
      <c r="IYQ153" s="34"/>
      <c r="IYR153" s="34"/>
      <c r="IYS153" s="34"/>
      <c r="IYT153" s="34"/>
      <c r="IYU153" s="34"/>
      <c r="IYV153" s="34"/>
      <c r="IYW153" s="34"/>
      <c r="IYX153" s="34"/>
      <c r="IYY153" s="34"/>
      <c r="IYZ153" s="34"/>
      <c r="IZA153" s="34"/>
      <c r="IZB153" s="34"/>
      <c r="IZC153" s="34"/>
      <c r="IZD153" s="34"/>
      <c r="IZE153" s="34"/>
      <c r="IZF153" s="34"/>
      <c r="IZG153" s="34"/>
      <c r="IZH153" s="34"/>
      <c r="IZI153" s="34"/>
      <c r="IZJ153" s="34"/>
      <c r="IZK153" s="34"/>
      <c r="IZL153" s="34"/>
      <c r="IZM153" s="34"/>
      <c r="IZN153" s="34"/>
      <c r="IZO153" s="34"/>
      <c r="IZP153" s="34"/>
      <c r="IZQ153" s="34"/>
      <c r="IZR153" s="34"/>
      <c r="IZS153" s="34"/>
      <c r="IZT153" s="34"/>
      <c r="IZU153" s="34"/>
      <c r="IZV153" s="34"/>
      <c r="IZW153" s="34"/>
      <c r="IZX153" s="34"/>
      <c r="IZY153" s="34"/>
      <c r="IZZ153" s="34"/>
      <c r="JAA153" s="34"/>
      <c r="JAB153" s="34"/>
      <c r="JAC153" s="34"/>
      <c r="JAD153" s="34"/>
      <c r="JAE153" s="34"/>
      <c r="JAF153" s="34"/>
      <c r="JAG153" s="34"/>
      <c r="JAH153" s="34"/>
      <c r="JAI153" s="34"/>
      <c r="JAJ153" s="34"/>
      <c r="JAK153" s="34"/>
      <c r="JAL153" s="34"/>
      <c r="JAM153" s="34"/>
      <c r="JAN153" s="34"/>
      <c r="JAO153" s="34"/>
      <c r="JAP153" s="34"/>
      <c r="JAQ153" s="34"/>
      <c r="JAR153" s="34"/>
      <c r="JAS153" s="34"/>
      <c r="JAT153" s="34"/>
      <c r="JAU153" s="34"/>
      <c r="JAV153" s="34"/>
      <c r="JAW153" s="34"/>
      <c r="JAX153" s="34"/>
      <c r="JAY153" s="34"/>
      <c r="JAZ153" s="34"/>
      <c r="JBA153" s="34"/>
      <c r="JBB153" s="34"/>
      <c r="JBC153" s="34"/>
      <c r="JBD153" s="34"/>
      <c r="JBE153" s="34"/>
      <c r="JBF153" s="34"/>
      <c r="JBG153" s="34"/>
      <c r="JBH153" s="34"/>
      <c r="JBI153" s="34"/>
      <c r="JBJ153" s="34"/>
      <c r="JBK153" s="34"/>
      <c r="JBL153" s="34"/>
      <c r="JBM153" s="34"/>
      <c r="JBN153" s="34"/>
      <c r="JBO153" s="34"/>
      <c r="JBP153" s="34"/>
      <c r="JBQ153" s="34"/>
      <c r="JBR153" s="34"/>
      <c r="JBS153" s="34"/>
      <c r="JBT153" s="34"/>
      <c r="JBU153" s="34"/>
      <c r="JBV153" s="34"/>
      <c r="JBW153" s="34"/>
      <c r="JBX153" s="34"/>
      <c r="JBY153" s="34"/>
      <c r="JBZ153" s="34"/>
      <c r="JCA153" s="34"/>
      <c r="JCB153" s="34"/>
      <c r="JCC153" s="34"/>
      <c r="JCD153" s="34"/>
      <c r="JCE153" s="34"/>
      <c r="JCF153" s="34"/>
      <c r="JCG153" s="34"/>
      <c r="JCH153" s="34"/>
      <c r="JCI153" s="34"/>
      <c r="JCJ153" s="34"/>
      <c r="JCK153" s="34"/>
      <c r="JCL153" s="34"/>
      <c r="JCM153" s="34"/>
      <c r="JCN153" s="34"/>
      <c r="JCO153" s="34"/>
      <c r="JCP153" s="34"/>
      <c r="JCQ153" s="34"/>
      <c r="JCR153" s="34"/>
      <c r="JCS153" s="34"/>
      <c r="JCT153" s="34"/>
      <c r="JCU153" s="34"/>
      <c r="JCV153" s="34"/>
      <c r="JCW153" s="34"/>
      <c r="JCX153" s="34"/>
      <c r="JCY153" s="34"/>
      <c r="JCZ153" s="34"/>
      <c r="JDA153" s="34"/>
      <c r="JDB153" s="34"/>
      <c r="JDC153" s="34"/>
      <c r="JDD153" s="34"/>
      <c r="JDE153" s="34"/>
      <c r="JDF153" s="34"/>
      <c r="JDG153" s="34"/>
      <c r="JDH153" s="34"/>
      <c r="JDI153" s="34"/>
      <c r="JDJ153" s="34"/>
      <c r="JDK153" s="34"/>
      <c r="JDL153" s="34"/>
      <c r="JDM153" s="34"/>
      <c r="JDN153" s="34"/>
      <c r="JDO153" s="34"/>
      <c r="JDP153" s="34"/>
      <c r="JDQ153" s="34"/>
      <c r="JDR153" s="34"/>
      <c r="JDS153" s="34"/>
      <c r="JDT153" s="34"/>
      <c r="JDU153" s="34"/>
      <c r="JDV153" s="34"/>
      <c r="JDW153" s="34"/>
      <c r="JDX153" s="34"/>
      <c r="JDY153" s="34"/>
      <c r="JDZ153" s="34"/>
      <c r="JEA153" s="34"/>
      <c r="JEB153" s="34"/>
      <c r="JEC153" s="34"/>
      <c r="JED153" s="34"/>
      <c r="JEE153" s="34"/>
      <c r="JEF153" s="34"/>
      <c r="JEG153" s="34"/>
      <c r="JEH153" s="34"/>
      <c r="JEI153" s="34"/>
      <c r="JEJ153" s="34"/>
      <c r="JEK153" s="34"/>
      <c r="JEL153" s="34"/>
      <c r="JEM153" s="34"/>
      <c r="JEN153" s="34"/>
      <c r="JEO153" s="34"/>
      <c r="JEP153" s="34"/>
      <c r="JEQ153" s="34"/>
      <c r="JER153" s="34"/>
      <c r="JES153" s="34"/>
      <c r="JET153" s="34"/>
      <c r="JEU153" s="34"/>
      <c r="JEV153" s="34"/>
      <c r="JEW153" s="34"/>
      <c r="JEX153" s="34"/>
      <c r="JEY153" s="34"/>
      <c r="JEZ153" s="34"/>
      <c r="JFA153" s="34"/>
      <c r="JFB153" s="34"/>
      <c r="JFC153" s="34"/>
      <c r="JFD153" s="34"/>
      <c r="JFE153" s="34"/>
      <c r="JFF153" s="34"/>
      <c r="JFG153" s="34"/>
      <c r="JFH153" s="34"/>
      <c r="JFI153" s="34"/>
      <c r="JFJ153" s="34"/>
      <c r="JFK153" s="34"/>
      <c r="JFL153" s="34"/>
      <c r="JFM153" s="34"/>
      <c r="JFN153" s="34"/>
      <c r="JFO153" s="34"/>
      <c r="JFP153" s="34"/>
      <c r="JFQ153" s="34"/>
      <c r="JFR153" s="34"/>
      <c r="JFS153" s="34"/>
      <c r="JFT153" s="34"/>
      <c r="JFU153" s="34"/>
      <c r="JFV153" s="34"/>
      <c r="JFW153" s="34"/>
      <c r="JFX153" s="34"/>
      <c r="JFY153" s="34"/>
      <c r="JFZ153" s="34"/>
      <c r="JGA153" s="34"/>
      <c r="JGB153" s="34"/>
      <c r="JGC153" s="34"/>
      <c r="JGD153" s="34"/>
      <c r="JGE153" s="34"/>
      <c r="JGF153" s="34"/>
      <c r="JGG153" s="34"/>
      <c r="JGH153" s="34"/>
      <c r="JGI153" s="34"/>
      <c r="JGJ153" s="34"/>
      <c r="JGK153" s="34"/>
      <c r="JGL153" s="34"/>
      <c r="JGM153" s="34"/>
      <c r="JGN153" s="34"/>
      <c r="JGO153" s="34"/>
      <c r="JGP153" s="34"/>
      <c r="JGQ153" s="34"/>
      <c r="JGR153" s="34"/>
      <c r="JGS153" s="34"/>
      <c r="JGT153" s="34"/>
      <c r="JGU153" s="34"/>
      <c r="JGV153" s="34"/>
      <c r="JGW153" s="34"/>
      <c r="JGX153" s="34"/>
      <c r="JGY153" s="34"/>
      <c r="JGZ153" s="34"/>
      <c r="JHA153" s="34"/>
      <c r="JHB153" s="34"/>
      <c r="JHC153" s="34"/>
      <c r="JHD153" s="34"/>
      <c r="JHE153" s="34"/>
      <c r="JHF153" s="34"/>
      <c r="JHG153" s="34"/>
      <c r="JHH153" s="34"/>
      <c r="JHI153" s="34"/>
      <c r="JHJ153" s="34"/>
      <c r="JHK153" s="34"/>
      <c r="JHL153" s="34"/>
      <c r="JHM153" s="34"/>
      <c r="JHN153" s="34"/>
      <c r="JHO153" s="34"/>
      <c r="JHP153" s="34"/>
      <c r="JHQ153" s="34"/>
      <c r="JHR153" s="34"/>
      <c r="JHS153" s="34"/>
      <c r="JHT153" s="34"/>
      <c r="JHU153" s="34"/>
      <c r="JHV153" s="34"/>
      <c r="JHW153" s="34"/>
      <c r="JHX153" s="34"/>
      <c r="JHY153" s="34"/>
      <c r="JHZ153" s="34"/>
      <c r="JIA153" s="34"/>
      <c r="JIB153" s="34"/>
      <c r="JIC153" s="34"/>
      <c r="JID153" s="34"/>
      <c r="JIE153" s="34"/>
      <c r="JIF153" s="34"/>
      <c r="JIG153" s="34"/>
      <c r="JIH153" s="34"/>
      <c r="JII153" s="34"/>
      <c r="JIJ153" s="34"/>
      <c r="JIK153" s="34"/>
      <c r="JIL153" s="34"/>
      <c r="JIM153" s="34"/>
      <c r="JIN153" s="34"/>
      <c r="JIO153" s="34"/>
      <c r="JIP153" s="34"/>
      <c r="JIQ153" s="34"/>
      <c r="JIR153" s="34"/>
      <c r="JIS153" s="34"/>
      <c r="JIT153" s="34"/>
      <c r="JIU153" s="34"/>
      <c r="JIV153" s="34"/>
      <c r="JIW153" s="34"/>
      <c r="JIX153" s="34"/>
      <c r="JIY153" s="34"/>
      <c r="JIZ153" s="34"/>
      <c r="JJA153" s="34"/>
      <c r="JJB153" s="34"/>
      <c r="JJC153" s="34"/>
      <c r="JJD153" s="34"/>
      <c r="JJE153" s="34"/>
      <c r="JJF153" s="34"/>
      <c r="JJG153" s="34"/>
      <c r="JJH153" s="34"/>
      <c r="JJI153" s="34"/>
      <c r="JJJ153" s="34"/>
      <c r="JJK153" s="34"/>
      <c r="JJL153" s="34"/>
      <c r="JJM153" s="34"/>
      <c r="JJN153" s="34"/>
      <c r="JJO153" s="34"/>
      <c r="JJP153" s="34"/>
      <c r="JJQ153" s="34"/>
      <c r="JJR153" s="34"/>
      <c r="JJS153" s="34"/>
      <c r="JJT153" s="34"/>
      <c r="JJU153" s="34"/>
      <c r="JJV153" s="34"/>
      <c r="JJW153" s="34"/>
      <c r="JJX153" s="34"/>
      <c r="JJY153" s="34"/>
      <c r="JJZ153" s="34"/>
      <c r="JKA153" s="34"/>
      <c r="JKB153" s="34"/>
      <c r="JKC153" s="34"/>
      <c r="JKD153" s="34"/>
      <c r="JKE153" s="34"/>
      <c r="JKF153" s="34"/>
      <c r="JKG153" s="34"/>
      <c r="JKH153" s="34"/>
      <c r="JKI153" s="34"/>
      <c r="JKJ153" s="34"/>
      <c r="JKK153" s="34"/>
      <c r="JKL153" s="34"/>
      <c r="JKM153" s="34"/>
      <c r="JKN153" s="34"/>
      <c r="JKO153" s="34"/>
      <c r="JKP153" s="34"/>
      <c r="JKQ153" s="34"/>
      <c r="JKR153" s="34"/>
      <c r="JKS153" s="34"/>
      <c r="JKT153" s="34"/>
      <c r="JKU153" s="34"/>
      <c r="JKV153" s="34"/>
      <c r="JKW153" s="34"/>
      <c r="JKX153" s="34"/>
      <c r="JKY153" s="34"/>
      <c r="JKZ153" s="34"/>
      <c r="JLA153" s="34"/>
      <c r="JLB153" s="34"/>
      <c r="JLC153" s="34"/>
      <c r="JLD153" s="34"/>
      <c r="JLE153" s="34"/>
      <c r="JLF153" s="34"/>
      <c r="JLG153" s="34"/>
      <c r="JLH153" s="34"/>
      <c r="JLI153" s="34"/>
      <c r="JLJ153" s="34"/>
      <c r="JLK153" s="34"/>
      <c r="JLL153" s="34"/>
      <c r="JLM153" s="34"/>
      <c r="JLN153" s="34"/>
      <c r="JLO153" s="34"/>
      <c r="JLP153" s="34"/>
      <c r="JLQ153" s="34"/>
      <c r="JLR153" s="34"/>
      <c r="JLS153" s="34"/>
      <c r="JLT153" s="34"/>
      <c r="JLU153" s="34"/>
      <c r="JLV153" s="34"/>
      <c r="JLW153" s="34"/>
      <c r="JLX153" s="34"/>
      <c r="JLY153" s="34"/>
      <c r="JLZ153" s="34"/>
      <c r="JMA153" s="34"/>
      <c r="JMB153" s="34"/>
      <c r="JMC153" s="34"/>
      <c r="JMD153" s="34"/>
      <c r="JME153" s="34"/>
      <c r="JMF153" s="34"/>
      <c r="JMG153" s="34"/>
      <c r="JMH153" s="34"/>
      <c r="JMI153" s="34"/>
      <c r="JMJ153" s="34"/>
      <c r="JMK153" s="34"/>
      <c r="JML153" s="34"/>
      <c r="JMM153" s="34"/>
      <c r="JMN153" s="34"/>
      <c r="JMO153" s="34"/>
      <c r="JMP153" s="34"/>
      <c r="JMQ153" s="34"/>
      <c r="JMR153" s="34"/>
      <c r="JMS153" s="34"/>
      <c r="JMT153" s="34"/>
      <c r="JMU153" s="34"/>
      <c r="JMV153" s="34"/>
      <c r="JMW153" s="34"/>
      <c r="JMX153" s="34"/>
      <c r="JMY153" s="34"/>
      <c r="JMZ153" s="34"/>
      <c r="JNA153" s="34"/>
      <c r="JNB153" s="34"/>
      <c r="JNC153" s="34"/>
      <c r="JND153" s="34"/>
      <c r="JNE153" s="34"/>
      <c r="JNF153" s="34"/>
      <c r="JNG153" s="34"/>
      <c r="JNH153" s="34"/>
      <c r="JNI153" s="34"/>
      <c r="JNJ153" s="34"/>
      <c r="JNK153" s="34"/>
      <c r="JNL153" s="34"/>
      <c r="JNM153" s="34"/>
      <c r="JNN153" s="34"/>
      <c r="JNO153" s="34"/>
      <c r="JNP153" s="34"/>
      <c r="JNQ153" s="34"/>
      <c r="JNR153" s="34"/>
      <c r="JNS153" s="34"/>
      <c r="JNT153" s="34"/>
      <c r="JNU153" s="34"/>
      <c r="JNV153" s="34"/>
      <c r="JNW153" s="34"/>
      <c r="JNX153" s="34"/>
      <c r="JNY153" s="34"/>
      <c r="JNZ153" s="34"/>
      <c r="JOA153" s="34"/>
      <c r="JOB153" s="34"/>
      <c r="JOC153" s="34"/>
      <c r="JOD153" s="34"/>
      <c r="JOE153" s="34"/>
      <c r="JOF153" s="34"/>
      <c r="JOG153" s="34"/>
      <c r="JOH153" s="34"/>
      <c r="JOI153" s="34"/>
      <c r="JOJ153" s="34"/>
      <c r="JOK153" s="34"/>
      <c r="JOL153" s="34"/>
      <c r="JOM153" s="34"/>
      <c r="JON153" s="34"/>
      <c r="JOO153" s="34"/>
      <c r="JOP153" s="34"/>
      <c r="JOQ153" s="34"/>
      <c r="JOR153" s="34"/>
      <c r="JOS153" s="34"/>
      <c r="JOT153" s="34"/>
      <c r="JOU153" s="34"/>
      <c r="JOV153" s="34"/>
      <c r="JOW153" s="34"/>
      <c r="JOX153" s="34"/>
      <c r="JOY153" s="34"/>
      <c r="JOZ153" s="34"/>
      <c r="JPA153" s="34"/>
      <c r="JPB153" s="34"/>
      <c r="JPC153" s="34"/>
      <c r="JPD153" s="34"/>
      <c r="JPE153" s="34"/>
      <c r="JPF153" s="34"/>
      <c r="JPG153" s="34"/>
      <c r="JPH153" s="34"/>
      <c r="JPI153" s="34"/>
      <c r="JPJ153" s="34"/>
      <c r="JPK153" s="34"/>
      <c r="JPL153" s="34"/>
      <c r="JPM153" s="34"/>
      <c r="JPN153" s="34"/>
      <c r="JPO153" s="34"/>
      <c r="JPP153" s="34"/>
      <c r="JPQ153" s="34"/>
      <c r="JPR153" s="34"/>
      <c r="JPS153" s="34"/>
      <c r="JPT153" s="34"/>
      <c r="JPU153" s="34"/>
      <c r="JPV153" s="34"/>
      <c r="JPW153" s="34"/>
      <c r="JPX153" s="34"/>
      <c r="JPY153" s="34"/>
      <c r="JPZ153" s="34"/>
      <c r="JQA153" s="34"/>
      <c r="JQB153" s="34"/>
      <c r="JQC153" s="34"/>
      <c r="JQD153" s="34"/>
      <c r="JQE153" s="34"/>
      <c r="JQF153" s="34"/>
      <c r="JQG153" s="34"/>
      <c r="JQH153" s="34"/>
      <c r="JQI153" s="34"/>
      <c r="JQJ153" s="34"/>
      <c r="JQK153" s="34"/>
      <c r="JQL153" s="34"/>
      <c r="JQM153" s="34"/>
      <c r="JQN153" s="34"/>
      <c r="JQO153" s="34"/>
      <c r="JQP153" s="34"/>
      <c r="JQQ153" s="34"/>
      <c r="JQR153" s="34"/>
      <c r="JQS153" s="34"/>
      <c r="JQT153" s="34"/>
      <c r="JQU153" s="34"/>
      <c r="JQV153" s="34"/>
      <c r="JQW153" s="34"/>
      <c r="JQX153" s="34"/>
      <c r="JQY153" s="34"/>
      <c r="JQZ153" s="34"/>
      <c r="JRA153" s="34"/>
      <c r="JRB153" s="34"/>
      <c r="JRC153" s="34"/>
      <c r="JRD153" s="34"/>
      <c r="JRE153" s="34"/>
      <c r="JRF153" s="34"/>
      <c r="JRG153" s="34"/>
      <c r="JRH153" s="34"/>
      <c r="JRI153" s="34"/>
      <c r="JRJ153" s="34"/>
      <c r="JRK153" s="34"/>
      <c r="JRL153" s="34"/>
      <c r="JRM153" s="34"/>
      <c r="JRN153" s="34"/>
      <c r="JRO153" s="34"/>
      <c r="JRP153" s="34"/>
      <c r="JRQ153" s="34"/>
      <c r="JRR153" s="34"/>
      <c r="JRS153" s="34"/>
      <c r="JRT153" s="34"/>
      <c r="JRU153" s="34"/>
      <c r="JRV153" s="34"/>
      <c r="JRW153" s="34"/>
      <c r="JRX153" s="34"/>
      <c r="JRY153" s="34"/>
      <c r="JRZ153" s="34"/>
      <c r="JSA153" s="34"/>
      <c r="JSB153" s="34"/>
      <c r="JSC153" s="34"/>
      <c r="JSD153" s="34"/>
      <c r="JSE153" s="34"/>
      <c r="JSF153" s="34"/>
      <c r="JSG153" s="34"/>
      <c r="JSH153" s="34"/>
      <c r="JSI153" s="34"/>
      <c r="JSJ153" s="34"/>
      <c r="JSK153" s="34"/>
      <c r="JSL153" s="34"/>
      <c r="JSM153" s="34"/>
      <c r="JSN153" s="34"/>
      <c r="JSO153" s="34"/>
      <c r="JSP153" s="34"/>
      <c r="JSQ153" s="34"/>
      <c r="JSR153" s="34"/>
      <c r="JSS153" s="34"/>
      <c r="JST153" s="34"/>
      <c r="JSU153" s="34"/>
      <c r="JSV153" s="34"/>
      <c r="JSW153" s="34"/>
      <c r="JSX153" s="34"/>
      <c r="JSY153" s="34"/>
      <c r="JSZ153" s="34"/>
      <c r="JTA153" s="34"/>
      <c r="JTB153" s="34"/>
      <c r="JTC153" s="34"/>
      <c r="JTD153" s="34"/>
      <c r="JTE153" s="34"/>
      <c r="JTF153" s="34"/>
      <c r="JTG153" s="34"/>
      <c r="JTH153" s="34"/>
      <c r="JTI153" s="34"/>
      <c r="JTJ153" s="34"/>
      <c r="JTK153" s="34"/>
      <c r="JTL153" s="34"/>
      <c r="JTM153" s="34"/>
      <c r="JTN153" s="34"/>
      <c r="JTO153" s="34"/>
      <c r="JTP153" s="34"/>
      <c r="JTQ153" s="34"/>
      <c r="JTR153" s="34"/>
      <c r="JTS153" s="34"/>
      <c r="JTT153" s="34"/>
      <c r="JTU153" s="34"/>
      <c r="JTV153" s="34"/>
      <c r="JTW153" s="34"/>
      <c r="JTX153" s="34"/>
      <c r="JTY153" s="34"/>
      <c r="JTZ153" s="34"/>
      <c r="JUA153" s="34"/>
      <c r="JUB153" s="34"/>
      <c r="JUC153" s="34"/>
      <c r="JUD153" s="34"/>
      <c r="JUE153" s="34"/>
      <c r="JUF153" s="34"/>
      <c r="JUG153" s="34"/>
      <c r="JUH153" s="34"/>
      <c r="JUI153" s="34"/>
      <c r="JUJ153" s="34"/>
      <c r="JUK153" s="34"/>
      <c r="JUL153" s="34"/>
      <c r="JUM153" s="34"/>
      <c r="JUN153" s="34"/>
      <c r="JUO153" s="34"/>
      <c r="JUP153" s="34"/>
      <c r="JUQ153" s="34"/>
      <c r="JUR153" s="34"/>
      <c r="JUS153" s="34"/>
      <c r="JUT153" s="34"/>
      <c r="JUU153" s="34"/>
      <c r="JUV153" s="34"/>
      <c r="JUW153" s="34"/>
      <c r="JUX153" s="34"/>
      <c r="JUY153" s="34"/>
      <c r="JUZ153" s="34"/>
      <c r="JVA153" s="34"/>
      <c r="JVB153" s="34"/>
      <c r="JVC153" s="34"/>
      <c r="JVD153" s="34"/>
      <c r="JVE153" s="34"/>
      <c r="JVF153" s="34"/>
      <c r="JVG153" s="34"/>
      <c r="JVH153" s="34"/>
      <c r="JVI153" s="34"/>
      <c r="JVJ153" s="34"/>
      <c r="JVK153" s="34"/>
      <c r="JVL153" s="34"/>
      <c r="JVM153" s="34"/>
      <c r="JVN153" s="34"/>
      <c r="JVO153" s="34"/>
      <c r="JVP153" s="34"/>
      <c r="JVQ153" s="34"/>
      <c r="JVR153" s="34"/>
      <c r="JVS153" s="34"/>
      <c r="JVT153" s="34"/>
      <c r="JVU153" s="34"/>
      <c r="JVV153" s="34"/>
      <c r="JVW153" s="34"/>
      <c r="JVX153" s="34"/>
      <c r="JVY153" s="34"/>
      <c r="JVZ153" s="34"/>
      <c r="JWA153" s="34"/>
      <c r="JWB153" s="34"/>
      <c r="JWC153" s="34"/>
      <c r="JWD153" s="34"/>
      <c r="JWE153" s="34"/>
      <c r="JWF153" s="34"/>
      <c r="JWG153" s="34"/>
      <c r="JWH153" s="34"/>
      <c r="JWI153" s="34"/>
      <c r="JWJ153" s="34"/>
      <c r="JWK153" s="34"/>
      <c r="JWL153" s="34"/>
      <c r="JWM153" s="34"/>
      <c r="JWN153" s="34"/>
      <c r="JWO153" s="34"/>
      <c r="JWP153" s="34"/>
      <c r="JWQ153" s="34"/>
      <c r="JWR153" s="34"/>
      <c r="JWS153" s="34"/>
      <c r="JWT153" s="34"/>
      <c r="JWU153" s="34"/>
      <c r="JWV153" s="34"/>
      <c r="JWW153" s="34"/>
      <c r="JWX153" s="34"/>
      <c r="JWY153" s="34"/>
      <c r="JWZ153" s="34"/>
      <c r="JXA153" s="34"/>
      <c r="JXB153" s="34"/>
      <c r="JXC153" s="34"/>
      <c r="JXD153" s="34"/>
      <c r="JXE153" s="34"/>
      <c r="JXF153" s="34"/>
      <c r="JXG153" s="34"/>
      <c r="JXH153" s="34"/>
      <c r="JXI153" s="34"/>
      <c r="JXJ153" s="34"/>
      <c r="JXK153" s="34"/>
      <c r="JXL153" s="34"/>
      <c r="JXM153" s="34"/>
      <c r="JXN153" s="34"/>
      <c r="JXO153" s="34"/>
      <c r="JXP153" s="34"/>
      <c r="JXQ153" s="34"/>
      <c r="JXR153" s="34"/>
      <c r="JXS153" s="34"/>
      <c r="JXT153" s="34"/>
      <c r="JXU153" s="34"/>
      <c r="JXV153" s="34"/>
      <c r="JXW153" s="34"/>
      <c r="JXX153" s="34"/>
      <c r="JXY153" s="34"/>
      <c r="JXZ153" s="34"/>
      <c r="JYA153" s="34"/>
      <c r="JYB153" s="34"/>
      <c r="JYC153" s="34"/>
      <c r="JYD153" s="34"/>
      <c r="JYE153" s="34"/>
      <c r="JYF153" s="34"/>
      <c r="JYG153" s="34"/>
      <c r="JYH153" s="34"/>
      <c r="JYI153" s="34"/>
      <c r="JYJ153" s="34"/>
      <c r="JYK153" s="34"/>
      <c r="JYL153" s="34"/>
      <c r="JYM153" s="34"/>
      <c r="JYN153" s="34"/>
      <c r="JYO153" s="34"/>
      <c r="JYP153" s="34"/>
      <c r="JYQ153" s="34"/>
      <c r="JYR153" s="34"/>
      <c r="JYS153" s="34"/>
      <c r="JYT153" s="34"/>
      <c r="JYU153" s="34"/>
      <c r="JYV153" s="34"/>
      <c r="JYW153" s="34"/>
      <c r="JYX153" s="34"/>
      <c r="JYY153" s="34"/>
      <c r="JYZ153" s="34"/>
      <c r="JZA153" s="34"/>
      <c r="JZB153" s="34"/>
      <c r="JZC153" s="34"/>
      <c r="JZD153" s="34"/>
      <c r="JZE153" s="34"/>
      <c r="JZF153" s="34"/>
      <c r="JZG153" s="34"/>
      <c r="JZH153" s="34"/>
      <c r="JZI153" s="34"/>
      <c r="JZJ153" s="34"/>
      <c r="JZK153" s="34"/>
      <c r="JZL153" s="34"/>
      <c r="JZM153" s="34"/>
      <c r="JZN153" s="34"/>
      <c r="JZO153" s="34"/>
      <c r="JZP153" s="34"/>
      <c r="JZQ153" s="34"/>
      <c r="JZR153" s="34"/>
      <c r="JZS153" s="34"/>
      <c r="JZT153" s="34"/>
      <c r="JZU153" s="34"/>
      <c r="JZV153" s="34"/>
      <c r="JZW153" s="34"/>
      <c r="JZX153" s="34"/>
      <c r="JZY153" s="34"/>
      <c r="JZZ153" s="34"/>
      <c r="KAA153" s="34"/>
      <c r="KAB153" s="34"/>
      <c r="KAC153" s="34"/>
      <c r="KAD153" s="34"/>
      <c r="KAE153" s="34"/>
      <c r="KAF153" s="34"/>
      <c r="KAG153" s="34"/>
      <c r="KAH153" s="34"/>
      <c r="KAI153" s="34"/>
      <c r="KAJ153" s="34"/>
      <c r="KAK153" s="34"/>
      <c r="KAL153" s="34"/>
      <c r="KAM153" s="34"/>
      <c r="KAN153" s="34"/>
      <c r="KAO153" s="34"/>
      <c r="KAP153" s="34"/>
      <c r="KAQ153" s="34"/>
      <c r="KAR153" s="34"/>
      <c r="KAS153" s="34"/>
      <c r="KAT153" s="34"/>
      <c r="KAU153" s="34"/>
      <c r="KAV153" s="34"/>
      <c r="KAW153" s="34"/>
      <c r="KAX153" s="34"/>
      <c r="KAY153" s="34"/>
      <c r="KAZ153" s="34"/>
      <c r="KBA153" s="34"/>
      <c r="KBB153" s="34"/>
      <c r="KBC153" s="34"/>
      <c r="KBD153" s="34"/>
      <c r="KBE153" s="34"/>
      <c r="KBF153" s="34"/>
      <c r="KBG153" s="34"/>
      <c r="KBH153" s="34"/>
      <c r="KBI153" s="34"/>
      <c r="KBJ153" s="34"/>
      <c r="KBK153" s="34"/>
      <c r="KBL153" s="34"/>
      <c r="KBM153" s="34"/>
      <c r="KBN153" s="34"/>
      <c r="KBO153" s="34"/>
      <c r="KBP153" s="34"/>
      <c r="KBQ153" s="34"/>
      <c r="KBR153" s="34"/>
      <c r="KBS153" s="34"/>
      <c r="KBT153" s="34"/>
      <c r="KBU153" s="34"/>
      <c r="KBV153" s="34"/>
      <c r="KBW153" s="34"/>
      <c r="KBX153" s="34"/>
      <c r="KBY153" s="34"/>
      <c r="KBZ153" s="34"/>
      <c r="KCA153" s="34"/>
      <c r="KCB153" s="34"/>
      <c r="KCC153" s="34"/>
      <c r="KCD153" s="34"/>
      <c r="KCE153" s="34"/>
      <c r="KCF153" s="34"/>
      <c r="KCG153" s="34"/>
      <c r="KCH153" s="34"/>
      <c r="KCI153" s="34"/>
      <c r="KCJ153" s="34"/>
      <c r="KCK153" s="34"/>
      <c r="KCL153" s="34"/>
      <c r="KCM153" s="34"/>
      <c r="KCN153" s="34"/>
      <c r="KCO153" s="34"/>
      <c r="KCP153" s="34"/>
      <c r="KCQ153" s="34"/>
      <c r="KCR153" s="34"/>
      <c r="KCS153" s="34"/>
      <c r="KCT153" s="34"/>
      <c r="KCU153" s="34"/>
      <c r="KCV153" s="34"/>
      <c r="KCW153" s="34"/>
      <c r="KCX153" s="34"/>
      <c r="KCY153" s="34"/>
      <c r="KCZ153" s="34"/>
      <c r="KDA153" s="34"/>
      <c r="KDB153" s="34"/>
      <c r="KDC153" s="34"/>
      <c r="KDD153" s="34"/>
      <c r="KDE153" s="34"/>
      <c r="KDF153" s="34"/>
      <c r="KDG153" s="34"/>
      <c r="KDH153" s="34"/>
      <c r="KDI153" s="34"/>
      <c r="KDJ153" s="34"/>
      <c r="KDK153" s="34"/>
      <c r="KDL153" s="34"/>
      <c r="KDM153" s="34"/>
      <c r="KDN153" s="34"/>
      <c r="KDO153" s="34"/>
      <c r="KDP153" s="34"/>
      <c r="KDQ153" s="34"/>
      <c r="KDR153" s="34"/>
      <c r="KDS153" s="34"/>
      <c r="KDT153" s="34"/>
      <c r="KDU153" s="34"/>
      <c r="KDV153" s="34"/>
      <c r="KDW153" s="34"/>
      <c r="KDX153" s="34"/>
      <c r="KDY153" s="34"/>
      <c r="KDZ153" s="34"/>
      <c r="KEA153" s="34"/>
      <c r="KEB153" s="34"/>
      <c r="KEC153" s="34"/>
      <c r="KED153" s="34"/>
      <c r="KEE153" s="34"/>
      <c r="KEF153" s="34"/>
      <c r="KEG153" s="34"/>
      <c r="KEH153" s="34"/>
      <c r="KEI153" s="34"/>
      <c r="KEJ153" s="34"/>
      <c r="KEK153" s="34"/>
      <c r="KEL153" s="34"/>
      <c r="KEM153" s="34"/>
      <c r="KEN153" s="34"/>
      <c r="KEO153" s="34"/>
      <c r="KEP153" s="34"/>
      <c r="KEQ153" s="34"/>
      <c r="KER153" s="34"/>
      <c r="KES153" s="34"/>
      <c r="KET153" s="34"/>
      <c r="KEU153" s="34"/>
      <c r="KEV153" s="34"/>
      <c r="KEW153" s="34"/>
      <c r="KEX153" s="34"/>
      <c r="KEY153" s="34"/>
      <c r="KEZ153" s="34"/>
      <c r="KFA153" s="34"/>
      <c r="KFB153" s="34"/>
      <c r="KFC153" s="34"/>
      <c r="KFD153" s="34"/>
      <c r="KFE153" s="34"/>
      <c r="KFF153" s="34"/>
      <c r="KFG153" s="34"/>
      <c r="KFH153" s="34"/>
      <c r="KFI153" s="34"/>
      <c r="KFJ153" s="34"/>
      <c r="KFK153" s="34"/>
      <c r="KFL153" s="34"/>
      <c r="KFM153" s="34"/>
      <c r="KFN153" s="34"/>
      <c r="KFO153" s="34"/>
      <c r="KFP153" s="34"/>
      <c r="KFQ153" s="34"/>
      <c r="KFR153" s="34"/>
      <c r="KFS153" s="34"/>
      <c r="KFT153" s="34"/>
      <c r="KFU153" s="34"/>
      <c r="KFV153" s="34"/>
      <c r="KFW153" s="34"/>
      <c r="KFX153" s="34"/>
      <c r="KFY153" s="34"/>
      <c r="KFZ153" s="34"/>
      <c r="KGA153" s="34"/>
      <c r="KGB153" s="34"/>
      <c r="KGC153" s="34"/>
      <c r="KGD153" s="34"/>
      <c r="KGE153" s="34"/>
      <c r="KGF153" s="34"/>
      <c r="KGG153" s="34"/>
      <c r="KGH153" s="34"/>
      <c r="KGI153" s="34"/>
      <c r="KGJ153" s="34"/>
      <c r="KGK153" s="34"/>
      <c r="KGL153" s="34"/>
      <c r="KGM153" s="34"/>
      <c r="KGN153" s="34"/>
      <c r="KGO153" s="34"/>
      <c r="KGP153" s="34"/>
      <c r="KGQ153" s="34"/>
      <c r="KGR153" s="34"/>
      <c r="KGS153" s="34"/>
      <c r="KGT153" s="34"/>
      <c r="KGU153" s="34"/>
      <c r="KGV153" s="34"/>
      <c r="KGW153" s="34"/>
      <c r="KGX153" s="34"/>
      <c r="KGY153" s="34"/>
      <c r="KGZ153" s="34"/>
      <c r="KHA153" s="34"/>
      <c r="KHB153" s="34"/>
      <c r="KHC153" s="34"/>
      <c r="KHD153" s="34"/>
      <c r="KHE153" s="34"/>
      <c r="KHF153" s="34"/>
      <c r="KHG153" s="34"/>
      <c r="KHH153" s="34"/>
      <c r="KHI153" s="34"/>
      <c r="KHJ153" s="34"/>
      <c r="KHK153" s="34"/>
      <c r="KHL153" s="34"/>
      <c r="KHM153" s="34"/>
      <c r="KHN153" s="34"/>
      <c r="KHO153" s="34"/>
      <c r="KHP153" s="34"/>
      <c r="KHQ153" s="34"/>
      <c r="KHR153" s="34"/>
      <c r="KHS153" s="34"/>
      <c r="KHT153" s="34"/>
      <c r="KHU153" s="34"/>
      <c r="KHV153" s="34"/>
      <c r="KHW153" s="34"/>
      <c r="KHX153" s="34"/>
      <c r="KHY153" s="34"/>
      <c r="KHZ153" s="34"/>
      <c r="KIA153" s="34"/>
      <c r="KIB153" s="34"/>
      <c r="KIC153" s="34"/>
      <c r="KID153" s="34"/>
      <c r="KIE153" s="34"/>
      <c r="KIF153" s="34"/>
      <c r="KIG153" s="34"/>
      <c r="KIH153" s="34"/>
      <c r="KII153" s="34"/>
      <c r="KIJ153" s="34"/>
      <c r="KIK153" s="34"/>
      <c r="KIL153" s="34"/>
      <c r="KIM153" s="34"/>
      <c r="KIN153" s="34"/>
      <c r="KIO153" s="34"/>
      <c r="KIP153" s="34"/>
      <c r="KIQ153" s="34"/>
      <c r="KIR153" s="34"/>
      <c r="KIS153" s="34"/>
      <c r="KIT153" s="34"/>
      <c r="KIU153" s="34"/>
      <c r="KIV153" s="34"/>
      <c r="KIW153" s="34"/>
      <c r="KIX153" s="34"/>
      <c r="KIY153" s="34"/>
      <c r="KIZ153" s="34"/>
      <c r="KJA153" s="34"/>
      <c r="KJB153" s="34"/>
      <c r="KJC153" s="34"/>
      <c r="KJD153" s="34"/>
      <c r="KJE153" s="34"/>
      <c r="KJF153" s="34"/>
      <c r="KJG153" s="34"/>
      <c r="KJH153" s="34"/>
      <c r="KJI153" s="34"/>
      <c r="KJJ153" s="34"/>
      <c r="KJK153" s="34"/>
      <c r="KJL153" s="34"/>
      <c r="KJM153" s="34"/>
      <c r="KJN153" s="34"/>
      <c r="KJO153" s="34"/>
      <c r="KJP153" s="34"/>
      <c r="KJQ153" s="34"/>
      <c r="KJR153" s="34"/>
      <c r="KJS153" s="34"/>
      <c r="KJT153" s="34"/>
      <c r="KJU153" s="34"/>
      <c r="KJV153" s="34"/>
      <c r="KJW153" s="34"/>
      <c r="KJX153" s="34"/>
      <c r="KJY153" s="34"/>
      <c r="KJZ153" s="34"/>
      <c r="KKA153" s="34"/>
      <c r="KKB153" s="34"/>
      <c r="KKC153" s="34"/>
      <c r="KKD153" s="34"/>
      <c r="KKE153" s="34"/>
      <c r="KKF153" s="34"/>
      <c r="KKG153" s="34"/>
      <c r="KKH153" s="34"/>
      <c r="KKI153" s="34"/>
      <c r="KKJ153" s="34"/>
      <c r="KKK153" s="34"/>
      <c r="KKL153" s="34"/>
      <c r="KKM153" s="34"/>
      <c r="KKN153" s="34"/>
      <c r="KKO153" s="34"/>
      <c r="KKP153" s="34"/>
      <c r="KKQ153" s="34"/>
      <c r="KKR153" s="34"/>
      <c r="KKS153" s="34"/>
      <c r="KKT153" s="34"/>
      <c r="KKU153" s="34"/>
      <c r="KKV153" s="34"/>
      <c r="KKW153" s="34"/>
      <c r="KKX153" s="34"/>
      <c r="KKY153" s="34"/>
      <c r="KKZ153" s="34"/>
      <c r="KLA153" s="34"/>
      <c r="KLB153" s="34"/>
      <c r="KLC153" s="34"/>
      <c r="KLD153" s="34"/>
      <c r="KLE153" s="34"/>
      <c r="KLF153" s="34"/>
      <c r="KLG153" s="34"/>
      <c r="KLH153" s="34"/>
      <c r="KLI153" s="34"/>
      <c r="KLJ153" s="34"/>
      <c r="KLK153" s="34"/>
      <c r="KLL153" s="34"/>
      <c r="KLM153" s="34"/>
      <c r="KLN153" s="34"/>
      <c r="KLO153" s="34"/>
      <c r="KLP153" s="34"/>
      <c r="KLQ153" s="34"/>
      <c r="KLR153" s="34"/>
      <c r="KLS153" s="34"/>
      <c r="KLT153" s="34"/>
      <c r="KLU153" s="34"/>
      <c r="KLV153" s="34"/>
      <c r="KLW153" s="34"/>
      <c r="KLX153" s="34"/>
      <c r="KLY153" s="34"/>
      <c r="KLZ153" s="34"/>
      <c r="KMA153" s="34"/>
      <c r="KMB153" s="34"/>
      <c r="KMC153" s="34"/>
      <c r="KMD153" s="34"/>
      <c r="KME153" s="34"/>
      <c r="KMF153" s="34"/>
      <c r="KMG153" s="34"/>
      <c r="KMH153" s="34"/>
      <c r="KMI153" s="34"/>
      <c r="KMJ153" s="34"/>
      <c r="KMK153" s="34"/>
      <c r="KML153" s="34"/>
      <c r="KMM153" s="34"/>
      <c r="KMN153" s="34"/>
      <c r="KMO153" s="34"/>
      <c r="KMP153" s="34"/>
      <c r="KMQ153" s="34"/>
      <c r="KMR153" s="34"/>
      <c r="KMS153" s="34"/>
      <c r="KMT153" s="34"/>
      <c r="KMU153" s="34"/>
      <c r="KMV153" s="34"/>
      <c r="KMW153" s="34"/>
      <c r="KMX153" s="34"/>
      <c r="KMY153" s="34"/>
      <c r="KMZ153" s="34"/>
      <c r="KNA153" s="34"/>
      <c r="KNB153" s="34"/>
      <c r="KNC153" s="34"/>
      <c r="KND153" s="34"/>
      <c r="KNE153" s="34"/>
      <c r="KNF153" s="34"/>
      <c r="KNG153" s="34"/>
      <c r="KNH153" s="34"/>
      <c r="KNI153" s="34"/>
      <c r="KNJ153" s="34"/>
      <c r="KNK153" s="34"/>
      <c r="KNL153" s="34"/>
      <c r="KNM153" s="34"/>
      <c r="KNN153" s="34"/>
      <c r="KNO153" s="34"/>
      <c r="KNP153" s="34"/>
      <c r="KNQ153" s="34"/>
      <c r="KNR153" s="34"/>
      <c r="KNS153" s="34"/>
      <c r="KNT153" s="34"/>
      <c r="KNU153" s="34"/>
      <c r="KNV153" s="34"/>
      <c r="KNW153" s="34"/>
      <c r="KNX153" s="34"/>
      <c r="KNY153" s="34"/>
      <c r="KNZ153" s="34"/>
      <c r="KOA153" s="34"/>
      <c r="KOB153" s="34"/>
      <c r="KOC153" s="34"/>
      <c r="KOD153" s="34"/>
      <c r="KOE153" s="34"/>
      <c r="KOF153" s="34"/>
      <c r="KOG153" s="34"/>
      <c r="KOH153" s="34"/>
      <c r="KOI153" s="34"/>
      <c r="KOJ153" s="34"/>
      <c r="KOK153" s="34"/>
      <c r="KOL153" s="34"/>
      <c r="KOM153" s="34"/>
      <c r="KON153" s="34"/>
      <c r="KOO153" s="34"/>
      <c r="KOP153" s="34"/>
      <c r="KOQ153" s="34"/>
      <c r="KOR153" s="34"/>
      <c r="KOS153" s="34"/>
      <c r="KOT153" s="34"/>
      <c r="KOU153" s="34"/>
      <c r="KOV153" s="34"/>
      <c r="KOW153" s="34"/>
      <c r="KOX153" s="34"/>
      <c r="KOY153" s="34"/>
      <c r="KOZ153" s="34"/>
      <c r="KPA153" s="34"/>
      <c r="KPB153" s="34"/>
      <c r="KPC153" s="34"/>
      <c r="KPD153" s="34"/>
      <c r="KPE153" s="34"/>
      <c r="KPF153" s="34"/>
      <c r="KPG153" s="34"/>
      <c r="KPH153" s="34"/>
      <c r="KPI153" s="34"/>
      <c r="KPJ153" s="34"/>
      <c r="KPK153" s="34"/>
      <c r="KPL153" s="34"/>
      <c r="KPM153" s="34"/>
      <c r="KPN153" s="34"/>
      <c r="KPO153" s="34"/>
      <c r="KPP153" s="34"/>
      <c r="KPQ153" s="34"/>
      <c r="KPR153" s="34"/>
      <c r="KPS153" s="34"/>
      <c r="KPT153" s="34"/>
      <c r="KPU153" s="34"/>
      <c r="KPV153" s="34"/>
      <c r="KPW153" s="34"/>
      <c r="KPX153" s="34"/>
      <c r="KPY153" s="34"/>
      <c r="KPZ153" s="34"/>
      <c r="KQA153" s="34"/>
      <c r="KQB153" s="34"/>
      <c r="KQC153" s="34"/>
      <c r="KQD153" s="34"/>
      <c r="KQE153" s="34"/>
      <c r="KQF153" s="34"/>
      <c r="KQG153" s="34"/>
      <c r="KQH153" s="34"/>
      <c r="KQI153" s="34"/>
      <c r="KQJ153" s="34"/>
      <c r="KQK153" s="34"/>
      <c r="KQL153" s="34"/>
      <c r="KQM153" s="34"/>
      <c r="KQN153" s="34"/>
      <c r="KQO153" s="34"/>
      <c r="KQP153" s="34"/>
      <c r="KQQ153" s="34"/>
      <c r="KQR153" s="34"/>
      <c r="KQS153" s="34"/>
      <c r="KQT153" s="34"/>
      <c r="KQU153" s="34"/>
      <c r="KQV153" s="34"/>
      <c r="KQW153" s="34"/>
      <c r="KQX153" s="34"/>
      <c r="KQY153" s="34"/>
      <c r="KQZ153" s="34"/>
      <c r="KRA153" s="34"/>
      <c r="KRB153" s="34"/>
      <c r="KRC153" s="34"/>
      <c r="KRD153" s="34"/>
      <c r="KRE153" s="34"/>
      <c r="KRF153" s="34"/>
      <c r="KRG153" s="34"/>
      <c r="KRH153" s="34"/>
      <c r="KRI153" s="34"/>
      <c r="KRJ153" s="34"/>
      <c r="KRK153" s="34"/>
      <c r="KRL153" s="34"/>
      <c r="KRM153" s="34"/>
      <c r="KRN153" s="34"/>
      <c r="KRO153" s="34"/>
      <c r="KRP153" s="34"/>
      <c r="KRQ153" s="34"/>
      <c r="KRR153" s="34"/>
      <c r="KRS153" s="34"/>
      <c r="KRT153" s="34"/>
      <c r="KRU153" s="34"/>
      <c r="KRV153" s="34"/>
      <c r="KRW153" s="34"/>
      <c r="KRX153" s="34"/>
      <c r="KRY153" s="34"/>
      <c r="KRZ153" s="34"/>
      <c r="KSA153" s="34"/>
      <c r="KSB153" s="34"/>
      <c r="KSC153" s="34"/>
      <c r="KSD153" s="34"/>
      <c r="KSE153" s="34"/>
      <c r="KSF153" s="34"/>
      <c r="KSG153" s="34"/>
      <c r="KSH153" s="34"/>
      <c r="KSI153" s="34"/>
      <c r="KSJ153" s="34"/>
      <c r="KSK153" s="34"/>
      <c r="KSL153" s="34"/>
      <c r="KSM153" s="34"/>
      <c r="KSN153" s="34"/>
      <c r="KSO153" s="34"/>
      <c r="KSP153" s="34"/>
      <c r="KSQ153" s="34"/>
      <c r="KSR153" s="34"/>
      <c r="KSS153" s="34"/>
      <c r="KST153" s="34"/>
      <c r="KSU153" s="34"/>
      <c r="KSV153" s="34"/>
      <c r="KSW153" s="34"/>
      <c r="KSX153" s="34"/>
      <c r="KSY153" s="34"/>
      <c r="KSZ153" s="34"/>
      <c r="KTA153" s="34"/>
      <c r="KTB153" s="34"/>
      <c r="KTC153" s="34"/>
      <c r="KTD153" s="34"/>
      <c r="KTE153" s="34"/>
      <c r="KTF153" s="34"/>
      <c r="KTG153" s="34"/>
      <c r="KTH153" s="34"/>
      <c r="KTI153" s="34"/>
      <c r="KTJ153" s="34"/>
      <c r="KTK153" s="34"/>
      <c r="KTL153" s="34"/>
      <c r="KTM153" s="34"/>
      <c r="KTN153" s="34"/>
      <c r="KTO153" s="34"/>
      <c r="KTP153" s="34"/>
      <c r="KTQ153" s="34"/>
      <c r="KTR153" s="34"/>
      <c r="KTS153" s="34"/>
      <c r="KTT153" s="34"/>
      <c r="KTU153" s="34"/>
      <c r="KTV153" s="34"/>
      <c r="KTW153" s="34"/>
      <c r="KTX153" s="34"/>
      <c r="KTY153" s="34"/>
      <c r="KTZ153" s="34"/>
      <c r="KUA153" s="34"/>
      <c r="KUB153" s="34"/>
      <c r="KUC153" s="34"/>
      <c r="KUD153" s="34"/>
      <c r="KUE153" s="34"/>
      <c r="KUF153" s="34"/>
      <c r="KUG153" s="34"/>
      <c r="KUH153" s="34"/>
      <c r="KUI153" s="34"/>
      <c r="KUJ153" s="34"/>
      <c r="KUK153" s="34"/>
      <c r="KUL153" s="34"/>
      <c r="KUM153" s="34"/>
      <c r="KUN153" s="34"/>
      <c r="KUO153" s="34"/>
      <c r="KUP153" s="34"/>
      <c r="KUQ153" s="34"/>
      <c r="KUR153" s="34"/>
      <c r="KUS153" s="34"/>
      <c r="KUT153" s="34"/>
      <c r="KUU153" s="34"/>
      <c r="KUV153" s="34"/>
      <c r="KUW153" s="34"/>
      <c r="KUX153" s="34"/>
      <c r="KUY153" s="34"/>
      <c r="KUZ153" s="34"/>
      <c r="KVA153" s="34"/>
      <c r="KVB153" s="34"/>
      <c r="KVC153" s="34"/>
      <c r="KVD153" s="34"/>
      <c r="KVE153" s="34"/>
      <c r="KVF153" s="34"/>
      <c r="KVG153" s="34"/>
      <c r="KVH153" s="34"/>
      <c r="KVI153" s="34"/>
      <c r="KVJ153" s="34"/>
      <c r="KVK153" s="34"/>
      <c r="KVL153" s="34"/>
      <c r="KVM153" s="34"/>
      <c r="KVN153" s="34"/>
      <c r="KVO153" s="34"/>
      <c r="KVP153" s="34"/>
      <c r="KVQ153" s="34"/>
      <c r="KVR153" s="34"/>
      <c r="KVS153" s="34"/>
      <c r="KVT153" s="34"/>
      <c r="KVU153" s="34"/>
      <c r="KVV153" s="34"/>
      <c r="KVW153" s="34"/>
      <c r="KVX153" s="34"/>
      <c r="KVY153" s="34"/>
      <c r="KVZ153" s="34"/>
      <c r="KWA153" s="34"/>
      <c r="KWB153" s="34"/>
      <c r="KWC153" s="34"/>
      <c r="KWD153" s="34"/>
      <c r="KWE153" s="34"/>
      <c r="KWF153" s="34"/>
      <c r="KWG153" s="34"/>
      <c r="KWH153" s="34"/>
      <c r="KWI153" s="34"/>
      <c r="KWJ153" s="34"/>
      <c r="KWK153" s="34"/>
      <c r="KWL153" s="34"/>
      <c r="KWM153" s="34"/>
      <c r="KWN153" s="34"/>
      <c r="KWO153" s="34"/>
      <c r="KWP153" s="34"/>
      <c r="KWQ153" s="34"/>
      <c r="KWR153" s="34"/>
      <c r="KWS153" s="34"/>
      <c r="KWT153" s="34"/>
      <c r="KWU153" s="34"/>
      <c r="KWV153" s="34"/>
      <c r="KWW153" s="34"/>
      <c r="KWX153" s="34"/>
      <c r="KWY153" s="34"/>
      <c r="KWZ153" s="34"/>
      <c r="KXA153" s="34"/>
      <c r="KXB153" s="34"/>
      <c r="KXC153" s="34"/>
      <c r="KXD153" s="34"/>
      <c r="KXE153" s="34"/>
      <c r="KXF153" s="34"/>
      <c r="KXG153" s="34"/>
      <c r="KXH153" s="34"/>
      <c r="KXI153" s="34"/>
      <c r="KXJ153" s="34"/>
      <c r="KXK153" s="34"/>
      <c r="KXL153" s="34"/>
      <c r="KXM153" s="34"/>
      <c r="KXN153" s="34"/>
      <c r="KXO153" s="34"/>
      <c r="KXP153" s="34"/>
      <c r="KXQ153" s="34"/>
      <c r="KXR153" s="34"/>
      <c r="KXS153" s="34"/>
      <c r="KXT153" s="34"/>
      <c r="KXU153" s="34"/>
      <c r="KXV153" s="34"/>
      <c r="KXW153" s="34"/>
      <c r="KXX153" s="34"/>
      <c r="KXY153" s="34"/>
      <c r="KXZ153" s="34"/>
      <c r="KYA153" s="34"/>
      <c r="KYB153" s="34"/>
      <c r="KYC153" s="34"/>
      <c r="KYD153" s="34"/>
      <c r="KYE153" s="34"/>
      <c r="KYF153" s="34"/>
      <c r="KYG153" s="34"/>
      <c r="KYH153" s="34"/>
      <c r="KYI153" s="34"/>
      <c r="KYJ153" s="34"/>
      <c r="KYK153" s="34"/>
      <c r="KYL153" s="34"/>
      <c r="KYM153" s="34"/>
      <c r="KYN153" s="34"/>
      <c r="KYO153" s="34"/>
      <c r="KYP153" s="34"/>
      <c r="KYQ153" s="34"/>
      <c r="KYR153" s="34"/>
      <c r="KYS153" s="34"/>
      <c r="KYT153" s="34"/>
      <c r="KYU153" s="34"/>
      <c r="KYV153" s="34"/>
      <c r="KYW153" s="34"/>
      <c r="KYX153" s="34"/>
      <c r="KYY153" s="34"/>
      <c r="KYZ153" s="34"/>
      <c r="KZA153" s="34"/>
      <c r="KZB153" s="34"/>
      <c r="KZC153" s="34"/>
      <c r="KZD153" s="34"/>
      <c r="KZE153" s="34"/>
      <c r="KZF153" s="34"/>
      <c r="KZG153" s="34"/>
      <c r="KZH153" s="34"/>
      <c r="KZI153" s="34"/>
      <c r="KZJ153" s="34"/>
      <c r="KZK153" s="34"/>
      <c r="KZL153" s="34"/>
      <c r="KZM153" s="34"/>
      <c r="KZN153" s="34"/>
      <c r="KZO153" s="34"/>
      <c r="KZP153" s="34"/>
      <c r="KZQ153" s="34"/>
      <c r="KZR153" s="34"/>
      <c r="KZS153" s="34"/>
      <c r="KZT153" s="34"/>
      <c r="KZU153" s="34"/>
      <c r="KZV153" s="34"/>
      <c r="KZW153" s="34"/>
      <c r="KZX153" s="34"/>
      <c r="KZY153" s="34"/>
      <c r="KZZ153" s="34"/>
      <c r="LAA153" s="34"/>
      <c r="LAB153" s="34"/>
      <c r="LAC153" s="34"/>
      <c r="LAD153" s="34"/>
      <c r="LAE153" s="34"/>
      <c r="LAF153" s="34"/>
      <c r="LAG153" s="34"/>
      <c r="LAH153" s="34"/>
      <c r="LAI153" s="34"/>
      <c r="LAJ153" s="34"/>
      <c r="LAK153" s="34"/>
      <c r="LAL153" s="34"/>
      <c r="LAM153" s="34"/>
      <c r="LAN153" s="34"/>
      <c r="LAO153" s="34"/>
      <c r="LAP153" s="34"/>
      <c r="LAQ153" s="34"/>
      <c r="LAR153" s="34"/>
      <c r="LAS153" s="34"/>
      <c r="LAT153" s="34"/>
      <c r="LAU153" s="34"/>
      <c r="LAV153" s="34"/>
      <c r="LAW153" s="34"/>
      <c r="LAX153" s="34"/>
      <c r="LAY153" s="34"/>
      <c r="LAZ153" s="34"/>
      <c r="LBA153" s="34"/>
      <c r="LBB153" s="34"/>
      <c r="LBC153" s="34"/>
      <c r="LBD153" s="34"/>
      <c r="LBE153" s="34"/>
      <c r="LBF153" s="34"/>
      <c r="LBG153" s="34"/>
      <c r="LBH153" s="34"/>
      <c r="LBI153" s="34"/>
      <c r="LBJ153" s="34"/>
      <c r="LBK153" s="34"/>
      <c r="LBL153" s="34"/>
      <c r="LBM153" s="34"/>
      <c r="LBN153" s="34"/>
      <c r="LBO153" s="34"/>
      <c r="LBP153" s="34"/>
      <c r="LBQ153" s="34"/>
      <c r="LBR153" s="34"/>
      <c r="LBS153" s="34"/>
      <c r="LBT153" s="34"/>
      <c r="LBU153" s="34"/>
      <c r="LBV153" s="34"/>
      <c r="LBW153" s="34"/>
      <c r="LBX153" s="34"/>
      <c r="LBY153" s="34"/>
      <c r="LBZ153" s="34"/>
      <c r="LCA153" s="34"/>
      <c r="LCB153" s="34"/>
      <c r="LCC153" s="34"/>
      <c r="LCD153" s="34"/>
      <c r="LCE153" s="34"/>
      <c r="LCF153" s="34"/>
      <c r="LCG153" s="34"/>
      <c r="LCH153" s="34"/>
      <c r="LCI153" s="34"/>
      <c r="LCJ153" s="34"/>
      <c r="LCK153" s="34"/>
      <c r="LCL153" s="34"/>
      <c r="LCM153" s="34"/>
      <c r="LCN153" s="34"/>
      <c r="LCO153" s="34"/>
      <c r="LCP153" s="34"/>
      <c r="LCQ153" s="34"/>
      <c r="LCR153" s="34"/>
      <c r="LCS153" s="34"/>
      <c r="LCT153" s="34"/>
      <c r="LCU153" s="34"/>
      <c r="LCV153" s="34"/>
      <c r="LCW153" s="34"/>
      <c r="LCX153" s="34"/>
      <c r="LCY153" s="34"/>
      <c r="LCZ153" s="34"/>
      <c r="LDA153" s="34"/>
      <c r="LDB153" s="34"/>
      <c r="LDC153" s="34"/>
      <c r="LDD153" s="34"/>
      <c r="LDE153" s="34"/>
      <c r="LDF153" s="34"/>
      <c r="LDG153" s="34"/>
      <c r="LDH153" s="34"/>
      <c r="LDI153" s="34"/>
      <c r="LDJ153" s="34"/>
      <c r="LDK153" s="34"/>
      <c r="LDL153" s="34"/>
      <c r="LDM153" s="34"/>
      <c r="LDN153" s="34"/>
      <c r="LDO153" s="34"/>
      <c r="LDP153" s="34"/>
      <c r="LDQ153" s="34"/>
      <c r="LDR153" s="34"/>
      <c r="LDS153" s="34"/>
      <c r="LDT153" s="34"/>
      <c r="LDU153" s="34"/>
      <c r="LDV153" s="34"/>
      <c r="LDW153" s="34"/>
      <c r="LDX153" s="34"/>
      <c r="LDY153" s="34"/>
      <c r="LDZ153" s="34"/>
      <c r="LEA153" s="34"/>
      <c r="LEB153" s="34"/>
      <c r="LEC153" s="34"/>
      <c r="LED153" s="34"/>
      <c r="LEE153" s="34"/>
      <c r="LEF153" s="34"/>
      <c r="LEG153" s="34"/>
      <c r="LEH153" s="34"/>
      <c r="LEI153" s="34"/>
      <c r="LEJ153" s="34"/>
      <c r="LEK153" s="34"/>
      <c r="LEL153" s="34"/>
      <c r="LEM153" s="34"/>
      <c r="LEN153" s="34"/>
      <c r="LEO153" s="34"/>
      <c r="LEP153" s="34"/>
      <c r="LEQ153" s="34"/>
      <c r="LER153" s="34"/>
      <c r="LES153" s="34"/>
      <c r="LET153" s="34"/>
      <c r="LEU153" s="34"/>
      <c r="LEV153" s="34"/>
      <c r="LEW153" s="34"/>
      <c r="LEX153" s="34"/>
      <c r="LEY153" s="34"/>
      <c r="LEZ153" s="34"/>
      <c r="LFA153" s="34"/>
      <c r="LFB153" s="34"/>
      <c r="LFC153" s="34"/>
      <c r="LFD153" s="34"/>
      <c r="LFE153" s="34"/>
      <c r="LFF153" s="34"/>
      <c r="LFG153" s="34"/>
      <c r="LFH153" s="34"/>
      <c r="LFI153" s="34"/>
      <c r="LFJ153" s="34"/>
      <c r="LFK153" s="34"/>
      <c r="LFL153" s="34"/>
      <c r="LFM153" s="34"/>
      <c r="LFN153" s="34"/>
      <c r="LFO153" s="34"/>
      <c r="LFP153" s="34"/>
      <c r="LFQ153" s="34"/>
      <c r="LFR153" s="34"/>
      <c r="LFS153" s="34"/>
      <c r="LFT153" s="34"/>
      <c r="LFU153" s="34"/>
      <c r="LFV153" s="34"/>
      <c r="LFW153" s="34"/>
      <c r="LFX153" s="34"/>
      <c r="LFY153" s="34"/>
      <c r="LFZ153" s="34"/>
      <c r="LGA153" s="34"/>
      <c r="LGB153" s="34"/>
      <c r="LGC153" s="34"/>
      <c r="LGD153" s="34"/>
      <c r="LGE153" s="34"/>
      <c r="LGF153" s="34"/>
      <c r="LGG153" s="34"/>
      <c r="LGH153" s="34"/>
      <c r="LGI153" s="34"/>
      <c r="LGJ153" s="34"/>
      <c r="LGK153" s="34"/>
      <c r="LGL153" s="34"/>
      <c r="LGM153" s="34"/>
      <c r="LGN153" s="34"/>
      <c r="LGO153" s="34"/>
      <c r="LGP153" s="34"/>
      <c r="LGQ153" s="34"/>
      <c r="LGR153" s="34"/>
      <c r="LGS153" s="34"/>
      <c r="LGT153" s="34"/>
      <c r="LGU153" s="34"/>
      <c r="LGV153" s="34"/>
      <c r="LGW153" s="34"/>
      <c r="LGX153" s="34"/>
      <c r="LGY153" s="34"/>
      <c r="LGZ153" s="34"/>
      <c r="LHA153" s="34"/>
      <c r="LHB153" s="34"/>
      <c r="LHC153" s="34"/>
      <c r="LHD153" s="34"/>
      <c r="LHE153" s="34"/>
      <c r="LHF153" s="34"/>
      <c r="LHG153" s="34"/>
      <c r="LHH153" s="34"/>
      <c r="LHI153" s="34"/>
      <c r="LHJ153" s="34"/>
      <c r="LHK153" s="34"/>
      <c r="LHL153" s="34"/>
      <c r="LHM153" s="34"/>
      <c r="LHN153" s="34"/>
      <c r="LHO153" s="34"/>
      <c r="LHP153" s="34"/>
      <c r="LHQ153" s="34"/>
      <c r="LHR153" s="34"/>
      <c r="LHS153" s="34"/>
      <c r="LHT153" s="34"/>
      <c r="LHU153" s="34"/>
      <c r="LHV153" s="34"/>
      <c r="LHW153" s="34"/>
      <c r="LHX153" s="34"/>
      <c r="LHY153" s="34"/>
      <c r="LHZ153" s="34"/>
      <c r="LIA153" s="34"/>
      <c r="LIB153" s="34"/>
      <c r="LIC153" s="34"/>
      <c r="LID153" s="34"/>
      <c r="LIE153" s="34"/>
      <c r="LIF153" s="34"/>
      <c r="LIG153" s="34"/>
      <c r="LIH153" s="34"/>
      <c r="LII153" s="34"/>
      <c r="LIJ153" s="34"/>
      <c r="LIK153" s="34"/>
      <c r="LIL153" s="34"/>
      <c r="LIM153" s="34"/>
      <c r="LIN153" s="34"/>
      <c r="LIO153" s="34"/>
      <c r="LIP153" s="34"/>
      <c r="LIQ153" s="34"/>
      <c r="LIR153" s="34"/>
      <c r="LIS153" s="34"/>
      <c r="LIT153" s="34"/>
      <c r="LIU153" s="34"/>
      <c r="LIV153" s="34"/>
      <c r="LIW153" s="34"/>
      <c r="LIX153" s="34"/>
      <c r="LIY153" s="34"/>
      <c r="LIZ153" s="34"/>
      <c r="LJA153" s="34"/>
      <c r="LJB153" s="34"/>
      <c r="LJC153" s="34"/>
      <c r="LJD153" s="34"/>
      <c r="LJE153" s="34"/>
      <c r="LJF153" s="34"/>
      <c r="LJG153" s="34"/>
      <c r="LJH153" s="34"/>
      <c r="LJI153" s="34"/>
      <c r="LJJ153" s="34"/>
      <c r="LJK153" s="34"/>
      <c r="LJL153" s="34"/>
      <c r="LJM153" s="34"/>
      <c r="LJN153" s="34"/>
      <c r="LJO153" s="34"/>
      <c r="LJP153" s="34"/>
      <c r="LJQ153" s="34"/>
      <c r="LJR153" s="34"/>
      <c r="LJS153" s="34"/>
      <c r="LJT153" s="34"/>
      <c r="LJU153" s="34"/>
      <c r="LJV153" s="34"/>
      <c r="LJW153" s="34"/>
      <c r="LJX153" s="34"/>
      <c r="LJY153" s="34"/>
      <c r="LJZ153" s="34"/>
      <c r="LKA153" s="34"/>
      <c r="LKB153" s="34"/>
      <c r="LKC153" s="34"/>
      <c r="LKD153" s="34"/>
      <c r="LKE153" s="34"/>
      <c r="LKF153" s="34"/>
      <c r="LKG153" s="34"/>
      <c r="LKH153" s="34"/>
      <c r="LKI153" s="34"/>
      <c r="LKJ153" s="34"/>
      <c r="LKK153" s="34"/>
      <c r="LKL153" s="34"/>
      <c r="LKM153" s="34"/>
      <c r="LKN153" s="34"/>
      <c r="LKO153" s="34"/>
      <c r="LKP153" s="34"/>
      <c r="LKQ153" s="34"/>
      <c r="LKR153" s="34"/>
      <c r="LKS153" s="34"/>
      <c r="LKT153" s="34"/>
      <c r="LKU153" s="34"/>
      <c r="LKV153" s="34"/>
      <c r="LKW153" s="34"/>
      <c r="LKX153" s="34"/>
      <c r="LKY153" s="34"/>
      <c r="LKZ153" s="34"/>
      <c r="LLA153" s="34"/>
      <c r="LLB153" s="34"/>
      <c r="LLC153" s="34"/>
      <c r="LLD153" s="34"/>
      <c r="LLE153" s="34"/>
      <c r="LLF153" s="34"/>
      <c r="LLG153" s="34"/>
      <c r="LLH153" s="34"/>
      <c r="LLI153" s="34"/>
      <c r="LLJ153" s="34"/>
      <c r="LLK153" s="34"/>
      <c r="LLL153" s="34"/>
      <c r="LLM153" s="34"/>
      <c r="LLN153" s="34"/>
      <c r="LLO153" s="34"/>
      <c r="LLP153" s="34"/>
      <c r="LLQ153" s="34"/>
      <c r="LLR153" s="34"/>
      <c r="LLS153" s="34"/>
      <c r="LLT153" s="34"/>
      <c r="LLU153" s="34"/>
      <c r="LLV153" s="34"/>
      <c r="LLW153" s="34"/>
      <c r="LLX153" s="34"/>
      <c r="LLY153" s="34"/>
      <c r="LLZ153" s="34"/>
      <c r="LMA153" s="34"/>
      <c r="LMB153" s="34"/>
      <c r="LMC153" s="34"/>
      <c r="LMD153" s="34"/>
      <c r="LME153" s="34"/>
      <c r="LMF153" s="34"/>
      <c r="LMG153" s="34"/>
      <c r="LMH153" s="34"/>
      <c r="LMI153" s="34"/>
      <c r="LMJ153" s="34"/>
      <c r="LMK153" s="34"/>
      <c r="LML153" s="34"/>
      <c r="LMM153" s="34"/>
      <c r="LMN153" s="34"/>
      <c r="LMO153" s="34"/>
      <c r="LMP153" s="34"/>
      <c r="LMQ153" s="34"/>
      <c r="LMR153" s="34"/>
      <c r="LMS153" s="34"/>
      <c r="LMT153" s="34"/>
      <c r="LMU153" s="34"/>
      <c r="LMV153" s="34"/>
      <c r="LMW153" s="34"/>
      <c r="LMX153" s="34"/>
      <c r="LMY153" s="34"/>
      <c r="LMZ153" s="34"/>
      <c r="LNA153" s="34"/>
      <c r="LNB153" s="34"/>
      <c r="LNC153" s="34"/>
      <c r="LND153" s="34"/>
      <c r="LNE153" s="34"/>
      <c r="LNF153" s="34"/>
      <c r="LNG153" s="34"/>
      <c r="LNH153" s="34"/>
      <c r="LNI153" s="34"/>
      <c r="LNJ153" s="34"/>
      <c r="LNK153" s="34"/>
      <c r="LNL153" s="34"/>
      <c r="LNM153" s="34"/>
      <c r="LNN153" s="34"/>
      <c r="LNO153" s="34"/>
      <c r="LNP153" s="34"/>
      <c r="LNQ153" s="34"/>
      <c r="LNR153" s="34"/>
      <c r="LNS153" s="34"/>
      <c r="LNT153" s="34"/>
      <c r="LNU153" s="34"/>
      <c r="LNV153" s="34"/>
      <c r="LNW153" s="34"/>
      <c r="LNX153" s="34"/>
      <c r="LNY153" s="34"/>
      <c r="LNZ153" s="34"/>
      <c r="LOA153" s="34"/>
      <c r="LOB153" s="34"/>
      <c r="LOC153" s="34"/>
      <c r="LOD153" s="34"/>
      <c r="LOE153" s="34"/>
      <c r="LOF153" s="34"/>
      <c r="LOG153" s="34"/>
      <c r="LOH153" s="34"/>
      <c r="LOI153" s="34"/>
      <c r="LOJ153" s="34"/>
      <c r="LOK153" s="34"/>
      <c r="LOL153" s="34"/>
      <c r="LOM153" s="34"/>
      <c r="LON153" s="34"/>
      <c r="LOO153" s="34"/>
      <c r="LOP153" s="34"/>
      <c r="LOQ153" s="34"/>
      <c r="LOR153" s="34"/>
      <c r="LOS153" s="34"/>
      <c r="LOT153" s="34"/>
      <c r="LOU153" s="34"/>
      <c r="LOV153" s="34"/>
      <c r="LOW153" s="34"/>
      <c r="LOX153" s="34"/>
      <c r="LOY153" s="34"/>
      <c r="LOZ153" s="34"/>
      <c r="LPA153" s="34"/>
      <c r="LPB153" s="34"/>
      <c r="LPC153" s="34"/>
      <c r="LPD153" s="34"/>
      <c r="LPE153" s="34"/>
      <c r="LPF153" s="34"/>
      <c r="LPG153" s="34"/>
      <c r="LPH153" s="34"/>
      <c r="LPI153" s="34"/>
      <c r="LPJ153" s="34"/>
      <c r="LPK153" s="34"/>
      <c r="LPL153" s="34"/>
      <c r="LPM153" s="34"/>
      <c r="LPN153" s="34"/>
      <c r="LPO153" s="34"/>
      <c r="LPP153" s="34"/>
      <c r="LPQ153" s="34"/>
      <c r="LPR153" s="34"/>
      <c r="LPS153" s="34"/>
      <c r="LPT153" s="34"/>
      <c r="LPU153" s="34"/>
      <c r="LPV153" s="34"/>
      <c r="LPW153" s="34"/>
      <c r="LPX153" s="34"/>
      <c r="LPY153" s="34"/>
      <c r="LPZ153" s="34"/>
      <c r="LQA153" s="34"/>
      <c r="LQB153" s="34"/>
      <c r="LQC153" s="34"/>
      <c r="LQD153" s="34"/>
      <c r="LQE153" s="34"/>
      <c r="LQF153" s="34"/>
      <c r="LQG153" s="34"/>
      <c r="LQH153" s="34"/>
      <c r="LQI153" s="34"/>
      <c r="LQJ153" s="34"/>
      <c r="LQK153" s="34"/>
      <c r="LQL153" s="34"/>
      <c r="LQM153" s="34"/>
      <c r="LQN153" s="34"/>
      <c r="LQO153" s="34"/>
      <c r="LQP153" s="34"/>
      <c r="LQQ153" s="34"/>
      <c r="LQR153" s="34"/>
      <c r="LQS153" s="34"/>
      <c r="LQT153" s="34"/>
      <c r="LQU153" s="34"/>
      <c r="LQV153" s="34"/>
      <c r="LQW153" s="34"/>
      <c r="LQX153" s="34"/>
      <c r="LQY153" s="34"/>
      <c r="LQZ153" s="34"/>
      <c r="LRA153" s="34"/>
      <c r="LRB153" s="34"/>
      <c r="LRC153" s="34"/>
      <c r="LRD153" s="34"/>
      <c r="LRE153" s="34"/>
      <c r="LRF153" s="34"/>
      <c r="LRG153" s="34"/>
      <c r="LRH153" s="34"/>
      <c r="LRI153" s="34"/>
      <c r="LRJ153" s="34"/>
      <c r="LRK153" s="34"/>
      <c r="LRL153" s="34"/>
      <c r="LRM153" s="34"/>
      <c r="LRN153" s="34"/>
      <c r="LRO153" s="34"/>
      <c r="LRP153" s="34"/>
      <c r="LRQ153" s="34"/>
      <c r="LRR153" s="34"/>
      <c r="LRS153" s="34"/>
      <c r="LRT153" s="34"/>
      <c r="LRU153" s="34"/>
      <c r="LRV153" s="34"/>
      <c r="LRW153" s="34"/>
      <c r="LRX153" s="34"/>
      <c r="LRY153" s="34"/>
      <c r="LRZ153" s="34"/>
      <c r="LSA153" s="34"/>
      <c r="LSB153" s="34"/>
      <c r="LSC153" s="34"/>
      <c r="LSD153" s="34"/>
      <c r="LSE153" s="34"/>
      <c r="LSF153" s="34"/>
      <c r="LSG153" s="34"/>
      <c r="LSH153" s="34"/>
      <c r="LSI153" s="34"/>
      <c r="LSJ153" s="34"/>
      <c r="LSK153" s="34"/>
      <c r="LSL153" s="34"/>
      <c r="LSM153" s="34"/>
      <c r="LSN153" s="34"/>
      <c r="LSO153" s="34"/>
      <c r="LSP153" s="34"/>
      <c r="LSQ153" s="34"/>
      <c r="LSR153" s="34"/>
      <c r="LSS153" s="34"/>
      <c r="LST153" s="34"/>
      <c r="LSU153" s="34"/>
      <c r="LSV153" s="34"/>
      <c r="LSW153" s="34"/>
      <c r="LSX153" s="34"/>
      <c r="LSY153" s="34"/>
      <c r="LSZ153" s="34"/>
      <c r="LTA153" s="34"/>
      <c r="LTB153" s="34"/>
      <c r="LTC153" s="34"/>
      <c r="LTD153" s="34"/>
      <c r="LTE153" s="34"/>
      <c r="LTF153" s="34"/>
      <c r="LTG153" s="34"/>
      <c r="LTH153" s="34"/>
      <c r="LTI153" s="34"/>
      <c r="LTJ153" s="34"/>
      <c r="LTK153" s="34"/>
      <c r="LTL153" s="34"/>
      <c r="LTM153" s="34"/>
      <c r="LTN153" s="34"/>
      <c r="LTO153" s="34"/>
      <c r="LTP153" s="34"/>
      <c r="LTQ153" s="34"/>
      <c r="LTR153" s="34"/>
      <c r="LTS153" s="34"/>
      <c r="LTT153" s="34"/>
      <c r="LTU153" s="34"/>
      <c r="LTV153" s="34"/>
      <c r="LTW153" s="34"/>
      <c r="LTX153" s="34"/>
      <c r="LTY153" s="34"/>
      <c r="LTZ153" s="34"/>
      <c r="LUA153" s="34"/>
      <c r="LUB153" s="34"/>
      <c r="LUC153" s="34"/>
      <c r="LUD153" s="34"/>
      <c r="LUE153" s="34"/>
      <c r="LUF153" s="34"/>
      <c r="LUG153" s="34"/>
      <c r="LUH153" s="34"/>
      <c r="LUI153" s="34"/>
      <c r="LUJ153" s="34"/>
      <c r="LUK153" s="34"/>
      <c r="LUL153" s="34"/>
      <c r="LUM153" s="34"/>
      <c r="LUN153" s="34"/>
      <c r="LUO153" s="34"/>
      <c r="LUP153" s="34"/>
      <c r="LUQ153" s="34"/>
      <c r="LUR153" s="34"/>
      <c r="LUS153" s="34"/>
      <c r="LUT153" s="34"/>
      <c r="LUU153" s="34"/>
      <c r="LUV153" s="34"/>
      <c r="LUW153" s="34"/>
      <c r="LUX153" s="34"/>
      <c r="LUY153" s="34"/>
      <c r="LUZ153" s="34"/>
      <c r="LVA153" s="34"/>
      <c r="LVB153" s="34"/>
      <c r="LVC153" s="34"/>
      <c r="LVD153" s="34"/>
      <c r="LVE153" s="34"/>
      <c r="LVF153" s="34"/>
      <c r="LVG153" s="34"/>
      <c r="LVH153" s="34"/>
      <c r="LVI153" s="34"/>
      <c r="LVJ153" s="34"/>
      <c r="LVK153" s="34"/>
      <c r="LVL153" s="34"/>
      <c r="LVM153" s="34"/>
      <c r="LVN153" s="34"/>
      <c r="LVO153" s="34"/>
      <c r="LVP153" s="34"/>
      <c r="LVQ153" s="34"/>
      <c r="LVR153" s="34"/>
      <c r="LVS153" s="34"/>
      <c r="LVT153" s="34"/>
      <c r="LVU153" s="34"/>
      <c r="LVV153" s="34"/>
      <c r="LVW153" s="34"/>
      <c r="LVX153" s="34"/>
      <c r="LVY153" s="34"/>
      <c r="LVZ153" s="34"/>
      <c r="LWA153" s="34"/>
      <c r="LWB153" s="34"/>
      <c r="LWC153" s="34"/>
      <c r="LWD153" s="34"/>
      <c r="LWE153" s="34"/>
      <c r="LWF153" s="34"/>
      <c r="LWG153" s="34"/>
      <c r="LWH153" s="34"/>
      <c r="LWI153" s="34"/>
      <c r="LWJ153" s="34"/>
      <c r="LWK153" s="34"/>
      <c r="LWL153" s="34"/>
      <c r="LWM153" s="34"/>
      <c r="LWN153" s="34"/>
      <c r="LWO153" s="34"/>
      <c r="LWP153" s="34"/>
      <c r="LWQ153" s="34"/>
      <c r="LWR153" s="34"/>
      <c r="LWS153" s="34"/>
      <c r="LWT153" s="34"/>
      <c r="LWU153" s="34"/>
      <c r="LWV153" s="34"/>
      <c r="LWW153" s="34"/>
      <c r="LWX153" s="34"/>
      <c r="LWY153" s="34"/>
      <c r="LWZ153" s="34"/>
      <c r="LXA153" s="34"/>
      <c r="LXB153" s="34"/>
      <c r="LXC153" s="34"/>
      <c r="LXD153" s="34"/>
      <c r="LXE153" s="34"/>
      <c r="LXF153" s="34"/>
      <c r="LXG153" s="34"/>
      <c r="LXH153" s="34"/>
      <c r="LXI153" s="34"/>
      <c r="LXJ153" s="34"/>
      <c r="LXK153" s="34"/>
      <c r="LXL153" s="34"/>
      <c r="LXM153" s="34"/>
      <c r="LXN153" s="34"/>
      <c r="LXO153" s="34"/>
      <c r="LXP153" s="34"/>
      <c r="LXQ153" s="34"/>
      <c r="LXR153" s="34"/>
      <c r="LXS153" s="34"/>
      <c r="LXT153" s="34"/>
      <c r="LXU153" s="34"/>
      <c r="LXV153" s="34"/>
      <c r="LXW153" s="34"/>
      <c r="LXX153" s="34"/>
      <c r="LXY153" s="34"/>
      <c r="LXZ153" s="34"/>
      <c r="LYA153" s="34"/>
      <c r="LYB153" s="34"/>
      <c r="LYC153" s="34"/>
      <c r="LYD153" s="34"/>
      <c r="LYE153" s="34"/>
      <c r="LYF153" s="34"/>
      <c r="LYG153" s="34"/>
      <c r="LYH153" s="34"/>
      <c r="LYI153" s="34"/>
      <c r="LYJ153" s="34"/>
      <c r="LYK153" s="34"/>
      <c r="LYL153" s="34"/>
      <c r="LYM153" s="34"/>
      <c r="LYN153" s="34"/>
      <c r="LYO153" s="34"/>
      <c r="LYP153" s="34"/>
      <c r="LYQ153" s="34"/>
      <c r="LYR153" s="34"/>
      <c r="LYS153" s="34"/>
      <c r="LYT153" s="34"/>
      <c r="LYU153" s="34"/>
      <c r="LYV153" s="34"/>
      <c r="LYW153" s="34"/>
      <c r="LYX153" s="34"/>
      <c r="LYY153" s="34"/>
      <c r="LYZ153" s="34"/>
      <c r="LZA153" s="34"/>
      <c r="LZB153" s="34"/>
      <c r="LZC153" s="34"/>
      <c r="LZD153" s="34"/>
      <c r="LZE153" s="34"/>
      <c r="LZF153" s="34"/>
      <c r="LZG153" s="34"/>
      <c r="LZH153" s="34"/>
      <c r="LZI153" s="34"/>
      <c r="LZJ153" s="34"/>
      <c r="LZK153" s="34"/>
      <c r="LZL153" s="34"/>
      <c r="LZM153" s="34"/>
      <c r="LZN153" s="34"/>
      <c r="LZO153" s="34"/>
      <c r="LZP153" s="34"/>
      <c r="LZQ153" s="34"/>
      <c r="LZR153" s="34"/>
      <c r="LZS153" s="34"/>
      <c r="LZT153" s="34"/>
      <c r="LZU153" s="34"/>
      <c r="LZV153" s="34"/>
      <c r="LZW153" s="34"/>
      <c r="LZX153" s="34"/>
      <c r="LZY153" s="34"/>
      <c r="LZZ153" s="34"/>
      <c r="MAA153" s="34"/>
      <c r="MAB153" s="34"/>
      <c r="MAC153" s="34"/>
      <c r="MAD153" s="34"/>
      <c r="MAE153" s="34"/>
      <c r="MAF153" s="34"/>
      <c r="MAG153" s="34"/>
      <c r="MAH153" s="34"/>
      <c r="MAI153" s="34"/>
      <c r="MAJ153" s="34"/>
      <c r="MAK153" s="34"/>
      <c r="MAL153" s="34"/>
      <c r="MAM153" s="34"/>
      <c r="MAN153" s="34"/>
      <c r="MAO153" s="34"/>
      <c r="MAP153" s="34"/>
      <c r="MAQ153" s="34"/>
      <c r="MAR153" s="34"/>
      <c r="MAS153" s="34"/>
      <c r="MAT153" s="34"/>
      <c r="MAU153" s="34"/>
      <c r="MAV153" s="34"/>
      <c r="MAW153" s="34"/>
      <c r="MAX153" s="34"/>
      <c r="MAY153" s="34"/>
      <c r="MAZ153" s="34"/>
      <c r="MBA153" s="34"/>
      <c r="MBB153" s="34"/>
      <c r="MBC153" s="34"/>
      <c r="MBD153" s="34"/>
      <c r="MBE153" s="34"/>
      <c r="MBF153" s="34"/>
      <c r="MBG153" s="34"/>
      <c r="MBH153" s="34"/>
      <c r="MBI153" s="34"/>
      <c r="MBJ153" s="34"/>
      <c r="MBK153" s="34"/>
      <c r="MBL153" s="34"/>
      <c r="MBM153" s="34"/>
      <c r="MBN153" s="34"/>
      <c r="MBO153" s="34"/>
      <c r="MBP153" s="34"/>
      <c r="MBQ153" s="34"/>
      <c r="MBR153" s="34"/>
      <c r="MBS153" s="34"/>
      <c r="MBT153" s="34"/>
      <c r="MBU153" s="34"/>
      <c r="MBV153" s="34"/>
      <c r="MBW153" s="34"/>
      <c r="MBX153" s="34"/>
      <c r="MBY153" s="34"/>
      <c r="MBZ153" s="34"/>
      <c r="MCA153" s="34"/>
      <c r="MCB153" s="34"/>
      <c r="MCC153" s="34"/>
      <c r="MCD153" s="34"/>
      <c r="MCE153" s="34"/>
      <c r="MCF153" s="34"/>
      <c r="MCG153" s="34"/>
      <c r="MCH153" s="34"/>
      <c r="MCI153" s="34"/>
      <c r="MCJ153" s="34"/>
      <c r="MCK153" s="34"/>
      <c r="MCL153" s="34"/>
      <c r="MCM153" s="34"/>
      <c r="MCN153" s="34"/>
      <c r="MCO153" s="34"/>
      <c r="MCP153" s="34"/>
      <c r="MCQ153" s="34"/>
      <c r="MCR153" s="34"/>
      <c r="MCS153" s="34"/>
      <c r="MCT153" s="34"/>
      <c r="MCU153" s="34"/>
      <c r="MCV153" s="34"/>
      <c r="MCW153" s="34"/>
      <c r="MCX153" s="34"/>
      <c r="MCY153" s="34"/>
      <c r="MCZ153" s="34"/>
      <c r="MDA153" s="34"/>
      <c r="MDB153" s="34"/>
      <c r="MDC153" s="34"/>
      <c r="MDD153" s="34"/>
      <c r="MDE153" s="34"/>
      <c r="MDF153" s="34"/>
      <c r="MDG153" s="34"/>
      <c r="MDH153" s="34"/>
      <c r="MDI153" s="34"/>
      <c r="MDJ153" s="34"/>
      <c r="MDK153" s="34"/>
      <c r="MDL153" s="34"/>
      <c r="MDM153" s="34"/>
      <c r="MDN153" s="34"/>
      <c r="MDO153" s="34"/>
      <c r="MDP153" s="34"/>
      <c r="MDQ153" s="34"/>
      <c r="MDR153" s="34"/>
      <c r="MDS153" s="34"/>
      <c r="MDT153" s="34"/>
      <c r="MDU153" s="34"/>
      <c r="MDV153" s="34"/>
      <c r="MDW153" s="34"/>
      <c r="MDX153" s="34"/>
      <c r="MDY153" s="34"/>
      <c r="MDZ153" s="34"/>
      <c r="MEA153" s="34"/>
      <c r="MEB153" s="34"/>
      <c r="MEC153" s="34"/>
      <c r="MED153" s="34"/>
      <c r="MEE153" s="34"/>
      <c r="MEF153" s="34"/>
      <c r="MEG153" s="34"/>
      <c r="MEH153" s="34"/>
      <c r="MEI153" s="34"/>
      <c r="MEJ153" s="34"/>
      <c r="MEK153" s="34"/>
      <c r="MEL153" s="34"/>
      <c r="MEM153" s="34"/>
      <c r="MEN153" s="34"/>
      <c r="MEO153" s="34"/>
      <c r="MEP153" s="34"/>
      <c r="MEQ153" s="34"/>
      <c r="MER153" s="34"/>
      <c r="MES153" s="34"/>
      <c r="MET153" s="34"/>
      <c r="MEU153" s="34"/>
      <c r="MEV153" s="34"/>
      <c r="MEW153" s="34"/>
      <c r="MEX153" s="34"/>
      <c r="MEY153" s="34"/>
      <c r="MEZ153" s="34"/>
      <c r="MFA153" s="34"/>
      <c r="MFB153" s="34"/>
      <c r="MFC153" s="34"/>
      <c r="MFD153" s="34"/>
      <c r="MFE153" s="34"/>
      <c r="MFF153" s="34"/>
      <c r="MFG153" s="34"/>
      <c r="MFH153" s="34"/>
      <c r="MFI153" s="34"/>
      <c r="MFJ153" s="34"/>
      <c r="MFK153" s="34"/>
      <c r="MFL153" s="34"/>
      <c r="MFM153" s="34"/>
      <c r="MFN153" s="34"/>
      <c r="MFO153" s="34"/>
      <c r="MFP153" s="34"/>
      <c r="MFQ153" s="34"/>
      <c r="MFR153" s="34"/>
      <c r="MFS153" s="34"/>
      <c r="MFT153" s="34"/>
      <c r="MFU153" s="34"/>
      <c r="MFV153" s="34"/>
      <c r="MFW153" s="34"/>
      <c r="MFX153" s="34"/>
      <c r="MFY153" s="34"/>
      <c r="MFZ153" s="34"/>
      <c r="MGA153" s="34"/>
      <c r="MGB153" s="34"/>
      <c r="MGC153" s="34"/>
      <c r="MGD153" s="34"/>
      <c r="MGE153" s="34"/>
      <c r="MGF153" s="34"/>
      <c r="MGG153" s="34"/>
      <c r="MGH153" s="34"/>
      <c r="MGI153" s="34"/>
      <c r="MGJ153" s="34"/>
      <c r="MGK153" s="34"/>
      <c r="MGL153" s="34"/>
      <c r="MGM153" s="34"/>
      <c r="MGN153" s="34"/>
      <c r="MGO153" s="34"/>
      <c r="MGP153" s="34"/>
      <c r="MGQ153" s="34"/>
      <c r="MGR153" s="34"/>
      <c r="MGS153" s="34"/>
      <c r="MGT153" s="34"/>
      <c r="MGU153" s="34"/>
      <c r="MGV153" s="34"/>
      <c r="MGW153" s="34"/>
      <c r="MGX153" s="34"/>
      <c r="MGY153" s="34"/>
      <c r="MGZ153" s="34"/>
      <c r="MHA153" s="34"/>
      <c r="MHB153" s="34"/>
      <c r="MHC153" s="34"/>
      <c r="MHD153" s="34"/>
      <c r="MHE153" s="34"/>
      <c r="MHF153" s="34"/>
      <c r="MHG153" s="34"/>
      <c r="MHH153" s="34"/>
      <c r="MHI153" s="34"/>
      <c r="MHJ153" s="34"/>
      <c r="MHK153" s="34"/>
      <c r="MHL153" s="34"/>
      <c r="MHM153" s="34"/>
      <c r="MHN153" s="34"/>
      <c r="MHO153" s="34"/>
      <c r="MHP153" s="34"/>
      <c r="MHQ153" s="34"/>
      <c r="MHR153" s="34"/>
      <c r="MHS153" s="34"/>
      <c r="MHT153" s="34"/>
      <c r="MHU153" s="34"/>
      <c r="MHV153" s="34"/>
      <c r="MHW153" s="34"/>
      <c r="MHX153" s="34"/>
      <c r="MHY153" s="34"/>
      <c r="MHZ153" s="34"/>
      <c r="MIA153" s="34"/>
      <c r="MIB153" s="34"/>
      <c r="MIC153" s="34"/>
      <c r="MID153" s="34"/>
      <c r="MIE153" s="34"/>
      <c r="MIF153" s="34"/>
      <c r="MIG153" s="34"/>
      <c r="MIH153" s="34"/>
      <c r="MII153" s="34"/>
      <c r="MIJ153" s="34"/>
      <c r="MIK153" s="34"/>
      <c r="MIL153" s="34"/>
      <c r="MIM153" s="34"/>
      <c r="MIN153" s="34"/>
      <c r="MIO153" s="34"/>
      <c r="MIP153" s="34"/>
      <c r="MIQ153" s="34"/>
      <c r="MIR153" s="34"/>
      <c r="MIS153" s="34"/>
      <c r="MIT153" s="34"/>
      <c r="MIU153" s="34"/>
      <c r="MIV153" s="34"/>
      <c r="MIW153" s="34"/>
      <c r="MIX153" s="34"/>
      <c r="MIY153" s="34"/>
      <c r="MIZ153" s="34"/>
      <c r="MJA153" s="34"/>
      <c r="MJB153" s="34"/>
      <c r="MJC153" s="34"/>
      <c r="MJD153" s="34"/>
      <c r="MJE153" s="34"/>
      <c r="MJF153" s="34"/>
      <c r="MJG153" s="34"/>
      <c r="MJH153" s="34"/>
      <c r="MJI153" s="34"/>
      <c r="MJJ153" s="34"/>
      <c r="MJK153" s="34"/>
      <c r="MJL153" s="34"/>
      <c r="MJM153" s="34"/>
      <c r="MJN153" s="34"/>
      <c r="MJO153" s="34"/>
      <c r="MJP153" s="34"/>
      <c r="MJQ153" s="34"/>
      <c r="MJR153" s="34"/>
      <c r="MJS153" s="34"/>
      <c r="MJT153" s="34"/>
      <c r="MJU153" s="34"/>
      <c r="MJV153" s="34"/>
      <c r="MJW153" s="34"/>
      <c r="MJX153" s="34"/>
      <c r="MJY153" s="34"/>
      <c r="MJZ153" s="34"/>
      <c r="MKA153" s="34"/>
      <c r="MKB153" s="34"/>
      <c r="MKC153" s="34"/>
      <c r="MKD153" s="34"/>
      <c r="MKE153" s="34"/>
      <c r="MKF153" s="34"/>
      <c r="MKG153" s="34"/>
      <c r="MKH153" s="34"/>
      <c r="MKI153" s="34"/>
      <c r="MKJ153" s="34"/>
      <c r="MKK153" s="34"/>
      <c r="MKL153" s="34"/>
      <c r="MKM153" s="34"/>
      <c r="MKN153" s="34"/>
      <c r="MKO153" s="34"/>
      <c r="MKP153" s="34"/>
      <c r="MKQ153" s="34"/>
      <c r="MKR153" s="34"/>
      <c r="MKS153" s="34"/>
      <c r="MKT153" s="34"/>
      <c r="MKU153" s="34"/>
      <c r="MKV153" s="34"/>
      <c r="MKW153" s="34"/>
      <c r="MKX153" s="34"/>
      <c r="MKY153" s="34"/>
      <c r="MKZ153" s="34"/>
      <c r="MLA153" s="34"/>
      <c r="MLB153" s="34"/>
      <c r="MLC153" s="34"/>
      <c r="MLD153" s="34"/>
      <c r="MLE153" s="34"/>
      <c r="MLF153" s="34"/>
      <c r="MLG153" s="34"/>
      <c r="MLH153" s="34"/>
      <c r="MLI153" s="34"/>
      <c r="MLJ153" s="34"/>
      <c r="MLK153" s="34"/>
      <c r="MLL153" s="34"/>
      <c r="MLM153" s="34"/>
      <c r="MLN153" s="34"/>
      <c r="MLO153" s="34"/>
      <c r="MLP153" s="34"/>
      <c r="MLQ153" s="34"/>
      <c r="MLR153" s="34"/>
      <c r="MLS153" s="34"/>
      <c r="MLT153" s="34"/>
      <c r="MLU153" s="34"/>
      <c r="MLV153" s="34"/>
      <c r="MLW153" s="34"/>
      <c r="MLX153" s="34"/>
      <c r="MLY153" s="34"/>
      <c r="MLZ153" s="34"/>
      <c r="MMA153" s="34"/>
      <c r="MMB153" s="34"/>
      <c r="MMC153" s="34"/>
      <c r="MMD153" s="34"/>
      <c r="MME153" s="34"/>
      <c r="MMF153" s="34"/>
      <c r="MMG153" s="34"/>
      <c r="MMH153" s="34"/>
      <c r="MMI153" s="34"/>
      <c r="MMJ153" s="34"/>
      <c r="MMK153" s="34"/>
      <c r="MML153" s="34"/>
      <c r="MMM153" s="34"/>
      <c r="MMN153" s="34"/>
      <c r="MMO153" s="34"/>
      <c r="MMP153" s="34"/>
      <c r="MMQ153" s="34"/>
      <c r="MMR153" s="34"/>
      <c r="MMS153" s="34"/>
      <c r="MMT153" s="34"/>
      <c r="MMU153" s="34"/>
      <c r="MMV153" s="34"/>
      <c r="MMW153" s="34"/>
      <c r="MMX153" s="34"/>
      <c r="MMY153" s="34"/>
      <c r="MMZ153" s="34"/>
      <c r="MNA153" s="34"/>
      <c r="MNB153" s="34"/>
      <c r="MNC153" s="34"/>
      <c r="MND153" s="34"/>
      <c r="MNE153" s="34"/>
      <c r="MNF153" s="34"/>
      <c r="MNG153" s="34"/>
      <c r="MNH153" s="34"/>
      <c r="MNI153" s="34"/>
      <c r="MNJ153" s="34"/>
      <c r="MNK153" s="34"/>
      <c r="MNL153" s="34"/>
      <c r="MNM153" s="34"/>
      <c r="MNN153" s="34"/>
      <c r="MNO153" s="34"/>
      <c r="MNP153" s="34"/>
      <c r="MNQ153" s="34"/>
      <c r="MNR153" s="34"/>
      <c r="MNS153" s="34"/>
      <c r="MNT153" s="34"/>
      <c r="MNU153" s="34"/>
      <c r="MNV153" s="34"/>
      <c r="MNW153" s="34"/>
      <c r="MNX153" s="34"/>
      <c r="MNY153" s="34"/>
      <c r="MNZ153" s="34"/>
      <c r="MOA153" s="34"/>
      <c r="MOB153" s="34"/>
      <c r="MOC153" s="34"/>
      <c r="MOD153" s="34"/>
      <c r="MOE153" s="34"/>
      <c r="MOF153" s="34"/>
      <c r="MOG153" s="34"/>
      <c r="MOH153" s="34"/>
      <c r="MOI153" s="34"/>
      <c r="MOJ153" s="34"/>
      <c r="MOK153" s="34"/>
      <c r="MOL153" s="34"/>
      <c r="MOM153" s="34"/>
      <c r="MON153" s="34"/>
      <c r="MOO153" s="34"/>
      <c r="MOP153" s="34"/>
      <c r="MOQ153" s="34"/>
      <c r="MOR153" s="34"/>
      <c r="MOS153" s="34"/>
      <c r="MOT153" s="34"/>
      <c r="MOU153" s="34"/>
      <c r="MOV153" s="34"/>
      <c r="MOW153" s="34"/>
      <c r="MOX153" s="34"/>
      <c r="MOY153" s="34"/>
      <c r="MOZ153" s="34"/>
      <c r="MPA153" s="34"/>
      <c r="MPB153" s="34"/>
      <c r="MPC153" s="34"/>
      <c r="MPD153" s="34"/>
      <c r="MPE153" s="34"/>
      <c r="MPF153" s="34"/>
      <c r="MPG153" s="34"/>
      <c r="MPH153" s="34"/>
      <c r="MPI153" s="34"/>
      <c r="MPJ153" s="34"/>
      <c r="MPK153" s="34"/>
      <c r="MPL153" s="34"/>
      <c r="MPM153" s="34"/>
      <c r="MPN153" s="34"/>
      <c r="MPO153" s="34"/>
      <c r="MPP153" s="34"/>
      <c r="MPQ153" s="34"/>
      <c r="MPR153" s="34"/>
      <c r="MPS153" s="34"/>
      <c r="MPT153" s="34"/>
      <c r="MPU153" s="34"/>
      <c r="MPV153" s="34"/>
      <c r="MPW153" s="34"/>
      <c r="MPX153" s="34"/>
      <c r="MPY153" s="34"/>
      <c r="MPZ153" s="34"/>
      <c r="MQA153" s="34"/>
      <c r="MQB153" s="34"/>
      <c r="MQC153" s="34"/>
      <c r="MQD153" s="34"/>
      <c r="MQE153" s="34"/>
      <c r="MQF153" s="34"/>
      <c r="MQG153" s="34"/>
      <c r="MQH153" s="34"/>
      <c r="MQI153" s="34"/>
      <c r="MQJ153" s="34"/>
      <c r="MQK153" s="34"/>
      <c r="MQL153" s="34"/>
      <c r="MQM153" s="34"/>
      <c r="MQN153" s="34"/>
      <c r="MQO153" s="34"/>
      <c r="MQP153" s="34"/>
      <c r="MQQ153" s="34"/>
      <c r="MQR153" s="34"/>
      <c r="MQS153" s="34"/>
      <c r="MQT153" s="34"/>
      <c r="MQU153" s="34"/>
      <c r="MQV153" s="34"/>
      <c r="MQW153" s="34"/>
      <c r="MQX153" s="34"/>
      <c r="MQY153" s="34"/>
      <c r="MQZ153" s="34"/>
      <c r="MRA153" s="34"/>
      <c r="MRB153" s="34"/>
      <c r="MRC153" s="34"/>
      <c r="MRD153" s="34"/>
      <c r="MRE153" s="34"/>
      <c r="MRF153" s="34"/>
      <c r="MRG153" s="34"/>
      <c r="MRH153" s="34"/>
      <c r="MRI153" s="34"/>
      <c r="MRJ153" s="34"/>
      <c r="MRK153" s="34"/>
      <c r="MRL153" s="34"/>
      <c r="MRM153" s="34"/>
      <c r="MRN153" s="34"/>
      <c r="MRO153" s="34"/>
      <c r="MRP153" s="34"/>
      <c r="MRQ153" s="34"/>
      <c r="MRR153" s="34"/>
      <c r="MRS153" s="34"/>
      <c r="MRT153" s="34"/>
      <c r="MRU153" s="34"/>
      <c r="MRV153" s="34"/>
      <c r="MRW153" s="34"/>
      <c r="MRX153" s="34"/>
      <c r="MRY153" s="34"/>
      <c r="MRZ153" s="34"/>
      <c r="MSA153" s="34"/>
      <c r="MSB153" s="34"/>
      <c r="MSC153" s="34"/>
      <c r="MSD153" s="34"/>
      <c r="MSE153" s="34"/>
      <c r="MSF153" s="34"/>
      <c r="MSG153" s="34"/>
      <c r="MSH153" s="34"/>
      <c r="MSI153" s="34"/>
      <c r="MSJ153" s="34"/>
      <c r="MSK153" s="34"/>
      <c r="MSL153" s="34"/>
      <c r="MSM153" s="34"/>
      <c r="MSN153" s="34"/>
      <c r="MSO153" s="34"/>
      <c r="MSP153" s="34"/>
      <c r="MSQ153" s="34"/>
      <c r="MSR153" s="34"/>
      <c r="MSS153" s="34"/>
      <c r="MST153" s="34"/>
      <c r="MSU153" s="34"/>
      <c r="MSV153" s="34"/>
      <c r="MSW153" s="34"/>
      <c r="MSX153" s="34"/>
      <c r="MSY153" s="34"/>
      <c r="MSZ153" s="34"/>
      <c r="MTA153" s="34"/>
      <c r="MTB153" s="34"/>
      <c r="MTC153" s="34"/>
      <c r="MTD153" s="34"/>
      <c r="MTE153" s="34"/>
      <c r="MTF153" s="34"/>
      <c r="MTG153" s="34"/>
      <c r="MTH153" s="34"/>
      <c r="MTI153" s="34"/>
      <c r="MTJ153" s="34"/>
      <c r="MTK153" s="34"/>
      <c r="MTL153" s="34"/>
      <c r="MTM153" s="34"/>
      <c r="MTN153" s="34"/>
      <c r="MTO153" s="34"/>
      <c r="MTP153" s="34"/>
      <c r="MTQ153" s="34"/>
      <c r="MTR153" s="34"/>
      <c r="MTS153" s="34"/>
      <c r="MTT153" s="34"/>
      <c r="MTU153" s="34"/>
      <c r="MTV153" s="34"/>
      <c r="MTW153" s="34"/>
      <c r="MTX153" s="34"/>
      <c r="MTY153" s="34"/>
      <c r="MTZ153" s="34"/>
      <c r="MUA153" s="34"/>
      <c r="MUB153" s="34"/>
      <c r="MUC153" s="34"/>
      <c r="MUD153" s="34"/>
      <c r="MUE153" s="34"/>
      <c r="MUF153" s="34"/>
      <c r="MUG153" s="34"/>
      <c r="MUH153" s="34"/>
      <c r="MUI153" s="34"/>
      <c r="MUJ153" s="34"/>
      <c r="MUK153" s="34"/>
      <c r="MUL153" s="34"/>
      <c r="MUM153" s="34"/>
      <c r="MUN153" s="34"/>
      <c r="MUO153" s="34"/>
      <c r="MUP153" s="34"/>
      <c r="MUQ153" s="34"/>
      <c r="MUR153" s="34"/>
      <c r="MUS153" s="34"/>
      <c r="MUT153" s="34"/>
      <c r="MUU153" s="34"/>
      <c r="MUV153" s="34"/>
      <c r="MUW153" s="34"/>
      <c r="MUX153" s="34"/>
      <c r="MUY153" s="34"/>
      <c r="MUZ153" s="34"/>
      <c r="MVA153" s="34"/>
      <c r="MVB153" s="34"/>
      <c r="MVC153" s="34"/>
      <c r="MVD153" s="34"/>
      <c r="MVE153" s="34"/>
      <c r="MVF153" s="34"/>
      <c r="MVG153" s="34"/>
      <c r="MVH153" s="34"/>
      <c r="MVI153" s="34"/>
      <c r="MVJ153" s="34"/>
      <c r="MVK153" s="34"/>
      <c r="MVL153" s="34"/>
      <c r="MVM153" s="34"/>
      <c r="MVN153" s="34"/>
      <c r="MVO153" s="34"/>
      <c r="MVP153" s="34"/>
      <c r="MVQ153" s="34"/>
      <c r="MVR153" s="34"/>
      <c r="MVS153" s="34"/>
      <c r="MVT153" s="34"/>
      <c r="MVU153" s="34"/>
      <c r="MVV153" s="34"/>
      <c r="MVW153" s="34"/>
      <c r="MVX153" s="34"/>
      <c r="MVY153" s="34"/>
      <c r="MVZ153" s="34"/>
      <c r="MWA153" s="34"/>
      <c r="MWB153" s="34"/>
      <c r="MWC153" s="34"/>
      <c r="MWD153" s="34"/>
      <c r="MWE153" s="34"/>
      <c r="MWF153" s="34"/>
      <c r="MWG153" s="34"/>
      <c r="MWH153" s="34"/>
      <c r="MWI153" s="34"/>
      <c r="MWJ153" s="34"/>
      <c r="MWK153" s="34"/>
      <c r="MWL153" s="34"/>
      <c r="MWM153" s="34"/>
      <c r="MWN153" s="34"/>
      <c r="MWO153" s="34"/>
      <c r="MWP153" s="34"/>
      <c r="MWQ153" s="34"/>
      <c r="MWR153" s="34"/>
      <c r="MWS153" s="34"/>
      <c r="MWT153" s="34"/>
      <c r="MWU153" s="34"/>
      <c r="MWV153" s="34"/>
      <c r="MWW153" s="34"/>
      <c r="MWX153" s="34"/>
      <c r="MWY153" s="34"/>
      <c r="MWZ153" s="34"/>
      <c r="MXA153" s="34"/>
      <c r="MXB153" s="34"/>
      <c r="MXC153" s="34"/>
      <c r="MXD153" s="34"/>
      <c r="MXE153" s="34"/>
      <c r="MXF153" s="34"/>
      <c r="MXG153" s="34"/>
      <c r="MXH153" s="34"/>
      <c r="MXI153" s="34"/>
      <c r="MXJ153" s="34"/>
      <c r="MXK153" s="34"/>
      <c r="MXL153" s="34"/>
      <c r="MXM153" s="34"/>
      <c r="MXN153" s="34"/>
      <c r="MXO153" s="34"/>
      <c r="MXP153" s="34"/>
      <c r="MXQ153" s="34"/>
      <c r="MXR153" s="34"/>
      <c r="MXS153" s="34"/>
      <c r="MXT153" s="34"/>
      <c r="MXU153" s="34"/>
      <c r="MXV153" s="34"/>
      <c r="MXW153" s="34"/>
      <c r="MXX153" s="34"/>
      <c r="MXY153" s="34"/>
      <c r="MXZ153" s="34"/>
      <c r="MYA153" s="34"/>
      <c r="MYB153" s="34"/>
      <c r="MYC153" s="34"/>
      <c r="MYD153" s="34"/>
      <c r="MYE153" s="34"/>
      <c r="MYF153" s="34"/>
      <c r="MYG153" s="34"/>
      <c r="MYH153" s="34"/>
      <c r="MYI153" s="34"/>
      <c r="MYJ153" s="34"/>
      <c r="MYK153" s="34"/>
      <c r="MYL153" s="34"/>
      <c r="MYM153" s="34"/>
      <c r="MYN153" s="34"/>
      <c r="MYO153" s="34"/>
      <c r="MYP153" s="34"/>
      <c r="MYQ153" s="34"/>
      <c r="MYR153" s="34"/>
      <c r="MYS153" s="34"/>
      <c r="MYT153" s="34"/>
      <c r="MYU153" s="34"/>
      <c r="MYV153" s="34"/>
      <c r="MYW153" s="34"/>
      <c r="MYX153" s="34"/>
      <c r="MYY153" s="34"/>
      <c r="MYZ153" s="34"/>
      <c r="MZA153" s="34"/>
      <c r="MZB153" s="34"/>
      <c r="MZC153" s="34"/>
      <c r="MZD153" s="34"/>
      <c r="MZE153" s="34"/>
      <c r="MZF153" s="34"/>
      <c r="MZG153" s="34"/>
      <c r="MZH153" s="34"/>
      <c r="MZI153" s="34"/>
      <c r="MZJ153" s="34"/>
      <c r="MZK153" s="34"/>
      <c r="MZL153" s="34"/>
      <c r="MZM153" s="34"/>
      <c r="MZN153" s="34"/>
      <c r="MZO153" s="34"/>
      <c r="MZP153" s="34"/>
      <c r="MZQ153" s="34"/>
      <c r="MZR153" s="34"/>
      <c r="MZS153" s="34"/>
      <c r="MZT153" s="34"/>
      <c r="MZU153" s="34"/>
      <c r="MZV153" s="34"/>
      <c r="MZW153" s="34"/>
      <c r="MZX153" s="34"/>
      <c r="MZY153" s="34"/>
      <c r="MZZ153" s="34"/>
      <c r="NAA153" s="34"/>
      <c r="NAB153" s="34"/>
      <c r="NAC153" s="34"/>
      <c r="NAD153" s="34"/>
      <c r="NAE153" s="34"/>
      <c r="NAF153" s="34"/>
      <c r="NAG153" s="34"/>
      <c r="NAH153" s="34"/>
      <c r="NAI153" s="34"/>
      <c r="NAJ153" s="34"/>
      <c r="NAK153" s="34"/>
      <c r="NAL153" s="34"/>
      <c r="NAM153" s="34"/>
      <c r="NAN153" s="34"/>
      <c r="NAO153" s="34"/>
      <c r="NAP153" s="34"/>
      <c r="NAQ153" s="34"/>
      <c r="NAR153" s="34"/>
      <c r="NAS153" s="34"/>
      <c r="NAT153" s="34"/>
      <c r="NAU153" s="34"/>
      <c r="NAV153" s="34"/>
      <c r="NAW153" s="34"/>
      <c r="NAX153" s="34"/>
      <c r="NAY153" s="34"/>
      <c r="NAZ153" s="34"/>
      <c r="NBA153" s="34"/>
      <c r="NBB153" s="34"/>
      <c r="NBC153" s="34"/>
      <c r="NBD153" s="34"/>
      <c r="NBE153" s="34"/>
      <c r="NBF153" s="34"/>
      <c r="NBG153" s="34"/>
      <c r="NBH153" s="34"/>
      <c r="NBI153" s="34"/>
      <c r="NBJ153" s="34"/>
      <c r="NBK153" s="34"/>
      <c r="NBL153" s="34"/>
      <c r="NBM153" s="34"/>
      <c r="NBN153" s="34"/>
      <c r="NBO153" s="34"/>
      <c r="NBP153" s="34"/>
      <c r="NBQ153" s="34"/>
      <c r="NBR153" s="34"/>
      <c r="NBS153" s="34"/>
      <c r="NBT153" s="34"/>
      <c r="NBU153" s="34"/>
      <c r="NBV153" s="34"/>
      <c r="NBW153" s="34"/>
      <c r="NBX153" s="34"/>
      <c r="NBY153" s="34"/>
      <c r="NBZ153" s="34"/>
      <c r="NCA153" s="34"/>
      <c r="NCB153" s="34"/>
      <c r="NCC153" s="34"/>
      <c r="NCD153" s="34"/>
      <c r="NCE153" s="34"/>
      <c r="NCF153" s="34"/>
      <c r="NCG153" s="34"/>
      <c r="NCH153" s="34"/>
      <c r="NCI153" s="34"/>
      <c r="NCJ153" s="34"/>
      <c r="NCK153" s="34"/>
      <c r="NCL153" s="34"/>
      <c r="NCM153" s="34"/>
      <c r="NCN153" s="34"/>
      <c r="NCO153" s="34"/>
      <c r="NCP153" s="34"/>
      <c r="NCQ153" s="34"/>
      <c r="NCR153" s="34"/>
      <c r="NCS153" s="34"/>
      <c r="NCT153" s="34"/>
      <c r="NCU153" s="34"/>
      <c r="NCV153" s="34"/>
      <c r="NCW153" s="34"/>
      <c r="NCX153" s="34"/>
      <c r="NCY153" s="34"/>
      <c r="NCZ153" s="34"/>
      <c r="NDA153" s="34"/>
      <c r="NDB153" s="34"/>
      <c r="NDC153" s="34"/>
      <c r="NDD153" s="34"/>
      <c r="NDE153" s="34"/>
      <c r="NDF153" s="34"/>
      <c r="NDG153" s="34"/>
      <c r="NDH153" s="34"/>
      <c r="NDI153" s="34"/>
      <c r="NDJ153" s="34"/>
      <c r="NDK153" s="34"/>
      <c r="NDL153" s="34"/>
      <c r="NDM153" s="34"/>
      <c r="NDN153" s="34"/>
      <c r="NDO153" s="34"/>
      <c r="NDP153" s="34"/>
      <c r="NDQ153" s="34"/>
      <c r="NDR153" s="34"/>
      <c r="NDS153" s="34"/>
      <c r="NDT153" s="34"/>
      <c r="NDU153" s="34"/>
      <c r="NDV153" s="34"/>
      <c r="NDW153" s="34"/>
      <c r="NDX153" s="34"/>
      <c r="NDY153" s="34"/>
      <c r="NDZ153" s="34"/>
      <c r="NEA153" s="34"/>
      <c r="NEB153" s="34"/>
      <c r="NEC153" s="34"/>
      <c r="NED153" s="34"/>
      <c r="NEE153" s="34"/>
      <c r="NEF153" s="34"/>
      <c r="NEG153" s="34"/>
      <c r="NEH153" s="34"/>
      <c r="NEI153" s="34"/>
      <c r="NEJ153" s="34"/>
      <c r="NEK153" s="34"/>
      <c r="NEL153" s="34"/>
      <c r="NEM153" s="34"/>
      <c r="NEN153" s="34"/>
      <c r="NEO153" s="34"/>
      <c r="NEP153" s="34"/>
      <c r="NEQ153" s="34"/>
      <c r="NER153" s="34"/>
      <c r="NES153" s="34"/>
      <c r="NET153" s="34"/>
      <c r="NEU153" s="34"/>
      <c r="NEV153" s="34"/>
      <c r="NEW153" s="34"/>
      <c r="NEX153" s="34"/>
      <c r="NEY153" s="34"/>
      <c r="NEZ153" s="34"/>
      <c r="NFA153" s="34"/>
      <c r="NFB153" s="34"/>
      <c r="NFC153" s="34"/>
      <c r="NFD153" s="34"/>
      <c r="NFE153" s="34"/>
      <c r="NFF153" s="34"/>
      <c r="NFG153" s="34"/>
      <c r="NFH153" s="34"/>
      <c r="NFI153" s="34"/>
      <c r="NFJ153" s="34"/>
      <c r="NFK153" s="34"/>
      <c r="NFL153" s="34"/>
      <c r="NFM153" s="34"/>
      <c r="NFN153" s="34"/>
      <c r="NFO153" s="34"/>
      <c r="NFP153" s="34"/>
      <c r="NFQ153" s="34"/>
      <c r="NFR153" s="34"/>
      <c r="NFS153" s="34"/>
      <c r="NFT153" s="34"/>
      <c r="NFU153" s="34"/>
      <c r="NFV153" s="34"/>
      <c r="NFW153" s="34"/>
      <c r="NFX153" s="34"/>
      <c r="NFY153" s="34"/>
      <c r="NFZ153" s="34"/>
      <c r="NGA153" s="34"/>
      <c r="NGB153" s="34"/>
      <c r="NGC153" s="34"/>
      <c r="NGD153" s="34"/>
      <c r="NGE153" s="34"/>
      <c r="NGF153" s="34"/>
      <c r="NGG153" s="34"/>
      <c r="NGH153" s="34"/>
      <c r="NGI153" s="34"/>
      <c r="NGJ153" s="34"/>
      <c r="NGK153" s="34"/>
      <c r="NGL153" s="34"/>
      <c r="NGM153" s="34"/>
      <c r="NGN153" s="34"/>
      <c r="NGO153" s="34"/>
      <c r="NGP153" s="34"/>
      <c r="NGQ153" s="34"/>
      <c r="NGR153" s="34"/>
      <c r="NGS153" s="34"/>
      <c r="NGT153" s="34"/>
      <c r="NGU153" s="34"/>
      <c r="NGV153" s="34"/>
      <c r="NGW153" s="34"/>
      <c r="NGX153" s="34"/>
      <c r="NGY153" s="34"/>
      <c r="NGZ153" s="34"/>
      <c r="NHA153" s="34"/>
      <c r="NHB153" s="34"/>
      <c r="NHC153" s="34"/>
      <c r="NHD153" s="34"/>
      <c r="NHE153" s="34"/>
      <c r="NHF153" s="34"/>
      <c r="NHG153" s="34"/>
      <c r="NHH153" s="34"/>
      <c r="NHI153" s="34"/>
      <c r="NHJ153" s="34"/>
      <c r="NHK153" s="34"/>
      <c r="NHL153" s="34"/>
      <c r="NHM153" s="34"/>
      <c r="NHN153" s="34"/>
      <c r="NHO153" s="34"/>
      <c r="NHP153" s="34"/>
      <c r="NHQ153" s="34"/>
      <c r="NHR153" s="34"/>
      <c r="NHS153" s="34"/>
      <c r="NHT153" s="34"/>
      <c r="NHU153" s="34"/>
      <c r="NHV153" s="34"/>
      <c r="NHW153" s="34"/>
      <c r="NHX153" s="34"/>
      <c r="NHY153" s="34"/>
      <c r="NHZ153" s="34"/>
      <c r="NIA153" s="34"/>
      <c r="NIB153" s="34"/>
      <c r="NIC153" s="34"/>
      <c r="NID153" s="34"/>
      <c r="NIE153" s="34"/>
      <c r="NIF153" s="34"/>
      <c r="NIG153" s="34"/>
      <c r="NIH153" s="34"/>
      <c r="NII153" s="34"/>
      <c r="NIJ153" s="34"/>
      <c r="NIK153" s="34"/>
      <c r="NIL153" s="34"/>
      <c r="NIM153" s="34"/>
      <c r="NIN153" s="34"/>
      <c r="NIO153" s="34"/>
      <c r="NIP153" s="34"/>
      <c r="NIQ153" s="34"/>
      <c r="NIR153" s="34"/>
      <c r="NIS153" s="34"/>
      <c r="NIT153" s="34"/>
      <c r="NIU153" s="34"/>
      <c r="NIV153" s="34"/>
      <c r="NIW153" s="34"/>
      <c r="NIX153" s="34"/>
      <c r="NIY153" s="34"/>
      <c r="NIZ153" s="34"/>
      <c r="NJA153" s="34"/>
      <c r="NJB153" s="34"/>
      <c r="NJC153" s="34"/>
      <c r="NJD153" s="34"/>
      <c r="NJE153" s="34"/>
      <c r="NJF153" s="34"/>
      <c r="NJG153" s="34"/>
      <c r="NJH153" s="34"/>
      <c r="NJI153" s="34"/>
      <c r="NJJ153" s="34"/>
      <c r="NJK153" s="34"/>
      <c r="NJL153" s="34"/>
      <c r="NJM153" s="34"/>
      <c r="NJN153" s="34"/>
      <c r="NJO153" s="34"/>
      <c r="NJP153" s="34"/>
      <c r="NJQ153" s="34"/>
      <c r="NJR153" s="34"/>
      <c r="NJS153" s="34"/>
      <c r="NJT153" s="34"/>
      <c r="NJU153" s="34"/>
      <c r="NJV153" s="34"/>
      <c r="NJW153" s="34"/>
      <c r="NJX153" s="34"/>
      <c r="NJY153" s="34"/>
      <c r="NJZ153" s="34"/>
      <c r="NKA153" s="34"/>
      <c r="NKB153" s="34"/>
      <c r="NKC153" s="34"/>
      <c r="NKD153" s="34"/>
      <c r="NKE153" s="34"/>
      <c r="NKF153" s="34"/>
      <c r="NKG153" s="34"/>
      <c r="NKH153" s="34"/>
      <c r="NKI153" s="34"/>
      <c r="NKJ153" s="34"/>
      <c r="NKK153" s="34"/>
      <c r="NKL153" s="34"/>
      <c r="NKM153" s="34"/>
      <c r="NKN153" s="34"/>
      <c r="NKO153" s="34"/>
      <c r="NKP153" s="34"/>
      <c r="NKQ153" s="34"/>
      <c r="NKR153" s="34"/>
      <c r="NKS153" s="34"/>
      <c r="NKT153" s="34"/>
      <c r="NKU153" s="34"/>
      <c r="NKV153" s="34"/>
      <c r="NKW153" s="34"/>
      <c r="NKX153" s="34"/>
      <c r="NKY153" s="34"/>
      <c r="NKZ153" s="34"/>
      <c r="NLA153" s="34"/>
      <c r="NLB153" s="34"/>
      <c r="NLC153" s="34"/>
      <c r="NLD153" s="34"/>
      <c r="NLE153" s="34"/>
      <c r="NLF153" s="34"/>
      <c r="NLG153" s="34"/>
      <c r="NLH153" s="34"/>
      <c r="NLI153" s="34"/>
      <c r="NLJ153" s="34"/>
      <c r="NLK153" s="34"/>
      <c r="NLL153" s="34"/>
      <c r="NLM153" s="34"/>
      <c r="NLN153" s="34"/>
      <c r="NLO153" s="34"/>
      <c r="NLP153" s="34"/>
      <c r="NLQ153" s="34"/>
      <c r="NLR153" s="34"/>
      <c r="NLS153" s="34"/>
      <c r="NLT153" s="34"/>
      <c r="NLU153" s="34"/>
      <c r="NLV153" s="34"/>
      <c r="NLW153" s="34"/>
      <c r="NLX153" s="34"/>
      <c r="NLY153" s="34"/>
      <c r="NLZ153" s="34"/>
      <c r="NMA153" s="34"/>
      <c r="NMB153" s="34"/>
      <c r="NMC153" s="34"/>
      <c r="NMD153" s="34"/>
      <c r="NME153" s="34"/>
      <c r="NMF153" s="34"/>
      <c r="NMG153" s="34"/>
      <c r="NMH153" s="34"/>
      <c r="NMI153" s="34"/>
      <c r="NMJ153" s="34"/>
      <c r="NMK153" s="34"/>
      <c r="NML153" s="34"/>
      <c r="NMM153" s="34"/>
      <c r="NMN153" s="34"/>
      <c r="NMO153" s="34"/>
      <c r="NMP153" s="34"/>
      <c r="NMQ153" s="34"/>
      <c r="NMR153" s="34"/>
      <c r="NMS153" s="34"/>
      <c r="NMT153" s="34"/>
      <c r="NMU153" s="34"/>
      <c r="NMV153" s="34"/>
      <c r="NMW153" s="34"/>
      <c r="NMX153" s="34"/>
      <c r="NMY153" s="34"/>
      <c r="NMZ153" s="34"/>
      <c r="NNA153" s="34"/>
      <c r="NNB153" s="34"/>
      <c r="NNC153" s="34"/>
      <c r="NND153" s="34"/>
      <c r="NNE153" s="34"/>
      <c r="NNF153" s="34"/>
      <c r="NNG153" s="34"/>
      <c r="NNH153" s="34"/>
      <c r="NNI153" s="34"/>
      <c r="NNJ153" s="34"/>
      <c r="NNK153" s="34"/>
      <c r="NNL153" s="34"/>
      <c r="NNM153" s="34"/>
      <c r="NNN153" s="34"/>
      <c r="NNO153" s="34"/>
      <c r="NNP153" s="34"/>
      <c r="NNQ153" s="34"/>
      <c r="NNR153" s="34"/>
      <c r="NNS153" s="34"/>
      <c r="NNT153" s="34"/>
      <c r="NNU153" s="34"/>
      <c r="NNV153" s="34"/>
      <c r="NNW153" s="34"/>
      <c r="NNX153" s="34"/>
      <c r="NNY153" s="34"/>
      <c r="NNZ153" s="34"/>
      <c r="NOA153" s="34"/>
      <c r="NOB153" s="34"/>
      <c r="NOC153" s="34"/>
      <c r="NOD153" s="34"/>
      <c r="NOE153" s="34"/>
      <c r="NOF153" s="34"/>
      <c r="NOG153" s="34"/>
      <c r="NOH153" s="34"/>
      <c r="NOI153" s="34"/>
      <c r="NOJ153" s="34"/>
      <c r="NOK153" s="34"/>
      <c r="NOL153" s="34"/>
      <c r="NOM153" s="34"/>
      <c r="NON153" s="34"/>
      <c r="NOO153" s="34"/>
      <c r="NOP153" s="34"/>
      <c r="NOQ153" s="34"/>
      <c r="NOR153" s="34"/>
      <c r="NOS153" s="34"/>
      <c r="NOT153" s="34"/>
      <c r="NOU153" s="34"/>
      <c r="NOV153" s="34"/>
      <c r="NOW153" s="34"/>
      <c r="NOX153" s="34"/>
      <c r="NOY153" s="34"/>
      <c r="NOZ153" s="34"/>
      <c r="NPA153" s="34"/>
      <c r="NPB153" s="34"/>
      <c r="NPC153" s="34"/>
      <c r="NPD153" s="34"/>
      <c r="NPE153" s="34"/>
      <c r="NPF153" s="34"/>
      <c r="NPG153" s="34"/>
      <c r="NPH153" s="34"/>
      <c r="NPI153" s="34"/>
      <c r="NPJ153" s="34"/>
      <c r="NPK153" s="34"/>
      <c r="NPL153" s="34"/>
      <c r="NPM153" s="34"/>
      <c r="NPN153" s="34"/>
      <c r="NPO153" s="34"/>
      <c r="NPP153" s="34"/>
      <c r="NPQ153" s="34"/>
      <c r="NPR153" s="34"/>
      <c r="NPS153" s="34"/>
      <c r="NPT153" s="34"/>
      <c r="NPU153" s="34"/>
      <c r="NPV153" s="34"/>
      <c r="NPW153" s="34"/>
      <c r="NPX153" s="34"/>
      <c r="NPY153" s="34"/>
      <c r="NPZ153" s="34"/>
      <c r="NQA153" s="34"/>
      <c r="NQB153" s="34"/>
      <c r="NQC153" s="34"/>
      <c r="NQD153" s="34"/>
      <c r="NQE153" s="34"/>
      <c r="NQF153" s="34"/>
      <c r="NQG153" s="34"/>
      <c r="NQH153" s="34"/>
      <c r="NQI153" s="34"/>
      <c r="NQJ153" s="34"/>
      <c r="NQK153" s="34"/>
      <c r="NQL153" s="34"/>
      <c r="NQM153" s="34"/>
      <c r="NQN153" s="34"/>
      <c r="NQO153" s="34"/>
      <c r="NQP153" s="34"/>
      <c r="NQQ153" s="34"/>
      <c r="NQR153" s="34"/>
      <c r="NQS153" s="34"/>
      <c r="NQT153" s="34"/>
      <c r="NQU153" s="34"/>
      <c r="NQV153" s="34"/>
      <c r="NQW153" s="34"/>
      <c r="NQX153" s="34"/>
      <c r="NQY153" s="34"/>
      <c r="NQZ153" s="34"/>
      <c r="NRA153" s="34"/>
      <c r="NRB153" s="34"/>
      <c r="NRC153" s="34"/>
      <c r="NRD153" s="34"/>
      <c r="NRE153" s="34"/>
      <c r="NRF153" s="34"/>
      <c r="NRG153" s="34"/>
      <c r="NRH153" s="34"/>
      <c r="NRI153" s="34"/>
      <c r="NRJ153" s="34"/>
      <c r="NRK153" s="34"/>
      <c r="NRL153" s="34"/>
      <c r="NRM153" s="34"/>
      <c r="NRN153" s="34"/>
      <c r="NRO153" s="34"/>
      <c r="NRP153" s="34"/>
      <c r="NRQ153" s="34"/>
      <c r="NRR153" s="34"/>
      <c r="NRS153" s="34"/>
      <c r="NRT153" s="34"/>
      <c r="NRU153" s="34"/>
      <c r="NRV153" s="34"/>
      <c r="NRW153" s="34"/>
      <c r="NRX153" s="34"/>
      <c r="NRY153" s="34"/>
      <c r="NRZ153" s="34"/>
      <c r="NSA153" s="34"/>
      <c r="NSB153" s="34"/>
      <c r="NSC153" s="34"/>
      <c r="NSD153" s="34"/>
      <c r="NSE153" s="34"/>
      <c r="NSF153" s="34"/>
      <c r="NSG153" s="34"/>
      <c r="NSH153" s="34"/>
      <c r="NSI153" s="34"/>
      <c r="NSJ153" s="34"/>
      <c r="NSK153" s="34"/>
      <c r="NSL153" s="34"/>
      <c r="NSM153" s="34"/>
      <c r="NSN153" s="34"/>
      <c r="NSO153" s="34"/>
      <c r="NSP153" s="34"/>
      <c r="NSQ153" s="34"/>
      <c r="NSR153" s="34"/>
      <c r="NSS153" s="34"/>
      <c r="NST153" s="34"/>
      <c r="NSU153" s="34"/>
      <c r="NSV153" s="34"/>
      <c r="NSW153" s="34"/>
      <c r="NSX153" s="34"/>
      <c r="NSY153" s="34"/>
      <c r="NSZ153" s="34"/>
      <c r="NTA153" s="34"/>
      <c r="NTB153" s="34"/>
      <c r="NTC153" s="34"/>
      <c r="NTD153" s="34"/>
      <c r="NTE153" s="34"/>
      <c r="NTF153" s="34"/>
      <c r="NTG153" s="34"/>
      <c r="NTH153" s="34"/>
      <c r="NTI153" s="34"/>
      <c r="NTJ153" s="34"/>
      <c r="NTK153" s="34"/>
      <c r="NTL153" s="34"/>
      <c r="NTM153" s="34"/>
      <c r="NTN153" s="34"/>
      <c r="NTO153" s="34"/>
      <c r="NTP153" s="34"/>
      <c r="NTQ153" s="34"/>
      <c r="NTR153" s="34"/>
      <c r="NTS153" s="34"/>
      <c r="NTT153" s="34"/>
      <c r="NTU153" s="34"/>
      <c r="NTV153" s="34"/>
      <c r="NTW153" s="34"/>
      <c r="NTX153" s="34"/>
      <c r="NTY153" s="34"/>
      <c r="NTZ153" s="34"/>
      <c r="NUA153" s="34"/>
      <c r="NUB153" s="34"/>
      <c r="NUC153" s="34"/>
      <c r="NUD153" s="34"/>
      <c r="NUE153" s="34"/>
      <c r="NUF153" s="34"/>
      <c r="NUG153" s="34"/>
      <c r="NUH153" s="34"/>
      <c r="NUI153" s="34"/>
      <c r="NUJ153" s="34"/>
      <c r="NUK153" s="34"/>
      <c r="NUL153" s="34"/>
      <c r="NUM153" s="34"/>
      <c r="NUN153" s="34"/>
      <c r="NUO153" s="34"/>
      <c r="NUP153" s="34"/>
      <c r="NUQ153" s="34"/>
      <c r="NUR153" s="34"/>
      <c r="NUS153" s="34"/>
      <c r="NUT153" s="34"/>
      <c r="NUU153" s="34"/>
      <c r="NUV153" s="34"/>
      <c r="NUW153" s="34"/>
      <c r="NUX153" s="34"/>
      <c r="NUY153" s="34"/>
      <c r="NUZ153" s="34"/>
      <c r="NVA153" s="34"/>
      <c r="NVB153" s="34"/>
      <c r="NVC153" s="34"/>
      <c r="NVD153" s="34"/>
      <c r="NVE153" s="34"/>
      <c r="NVF153" s="34"/>
      <c r="NVG153" s="34"/>
      <c r="NVH153" s="34"/>
      <c r="NVI153" s="34"/>
      <c r="NVJ153" s="34"/>
      <c r="NVK153" s="34"/>
      <c r="NVL153" s="34"/>
      <c r="NVM153" s="34"/>
      <c r="NVN153" s="34"/>
      <c r="NVO153" s="34"/>
      <c r="NVP153" s="34"/>
      <c r="NVQ153" s="34"/>
      <c r="NVR153" s="34"/>
      <c r="NVS153" s="34"/>
      <c r="NVT153" s="34"/>
      <c r="NVU153" s="34"/>
      <c r="NVV153" s="34"/>
      <c r="NVW153" s="34"/>
      <c r="NVX153" s="34"/>
      <c r="NVY153" s="34"/>
      <c r="NVZ153" s="34"/>
      <c r="NWA153" s="34"/>
      <c r="NWB153" s="34"/>
      <c r="NWC153" s="34"/>
      <c r="NWD153" s="34"/>
      <c r="NWE153" s="34"/>
      <c r="NWF153" s="34"/>
      <c r="NWG153" s="34"/>
      <c r="NWH153" s="34"/>
      <c r="NWI153" s="34"/>
      <c r="NWJ153" s="34"/>
      <c r="NWK153" s="34"/>
      <c r="NWL153" s="34"/>
      <c r="NWM153" s="34"/>
      <c r="NWN153" s="34"/>
      <c r="NWO153" s="34"/>
      <c r="NWP153" s="34"/>
      <c r="NWQ153" s="34"/>
      <c r="NWR153" s="34"/>
      <c r="NWS153" s="34"/>
      <c r="NWT153" s="34"/>
      <c r="NWU153" s="34"/>
      <c r="NWV153" s="34"/>
      <c r="NWW153" s="34"/>
      <c r="NWX153" s="34"/>
      <c r="NWY153" s="34"/>
      <c r="NWZ153" s="34"/>
      <c r="NXA153" s="34"/>
      <c r="NXB153" s="34"/>
      <c r="NXC153" s="34"/>
      <c r="NXD153" s="34"/>
      <c r="NXE153" s="34"/>
      <c r="NXF153" s="34"/>
      <c r="NXG153" s="34"/>
      <c r="NXH153" s="34"/>
      <c r="NXI153" s="34"/>
      <c r="NXJ153" s="34"/>
      <c r="NXK153" s="34"/>
      <c r="NXL153" s="34"/>
      <c r="NXM153" s="34"/>
      <c r="NXN153" s="34"/>
      <c r="NXO153" s="34"/>
      <c r="NXP153" s="34"/>
      <c r="NXQ153" s="34"/>
      <c r="NXR153" s="34"/>
      <c r="NXS153" s="34"/>
      <c r="NXT153" s="34"/>
      <c r="NXU153" s="34"/>
      <c r="NXV153" s="34"/>
      <c r="NXW153" s="34"/>
      <c r="NXX153" s="34"/>
      <c r="NXY153" s="34"/>
      <c r="NXZ153" s="34"/>
      <c r="NYA153" s="34"/>
      <c r="NYB153" s="34"/>
      <c r="NYC153" s="34"/>
      <c r="NYD153" s="34"/>
      <c r="NYE153" s="34"/>
      <c r="NYF153" s="34"/>
      <c r="NYG153" s="34"/>
      <c r="NYH153" s="34"/>
      <c r="NYI153" s="34"/>
      <c r="NYJ153" s="34"/>
      <c r="NYK153" s="34"/>
      <c r="NYL153" s="34"/>
      <c r="NYM153" s="34"/>
      <c r="NYN153" s="34"/>
      <c r="NYO153" s="34"/>
      <c r="NYP153" s="34"/>
      <c r="NYQ153" s="34"/>
      <c r="NYR153" s="34"/>
      <c r="NYS153" s="34"/>
      <c r="NYT153" s="34"/>
      <c r="NYU153" s="34"/>
      <c r="NYV153" s="34"/>
      <c r="NYW153" s="34"/>
      <c r="NYX153" s="34"/>
      <c r="NYY153" s="34"/>
      <c r="NYZ153" s="34"/>
      <c r="NZA153" s="34"/>
      <c r="NZB153" s="34"/>
      <c r="NZC153" s="34"/>
      <c r="NZD153" s="34"/>
      <c r="NZE153" s="34"/>
      <c r="NZF153" s="34"/>
      <c r="NZG153" s="34"/>
      <c r="NZH153" s="34"/>
      <c r="NZI153" s="34"/>
      <c r="NZJ153" s="34"/>
      <c r="NZK153" s="34"/>
      <c r="NZL153" s="34"/>
      <c r="NZM153" s="34"/>
      <c r="NZN153" s="34"/>
      <c r="NZO153" s="34"/>
      <c r="NZP153" s="34"/>
      <c r="NZQ153" s="34"/>
      <c r="NZR153" s="34"/>
      <c r="NZS153" s="34"/>
      <c r="NZT153" s="34"/>
      <c r="NZU153" s="34"/>
      <c r="NZV153" s="34"/>
      <c r="NZW153" s="34"/>
      <c r="NZX153" s="34"/>
      <c r="NZY153" s="34"/>
      <c r="NZZ153" s="34"/>
      <c r="OAA153" s="34"/>
      <c r="OAB153" s="34"/>
      <c r="OAC153" s="34"/>
      <c r="OAD153" s="34"/>
      <c r="OAE153" s="34"/>
      <c r="OAF153" s="34"/>
      <c r="OAG153" s="34"/>
      <c r="OAH153" s="34"/>
      <c r="OAI153" s="34"/>
      <c r="OAJ153" s="34"/>
      <c r="OAK153" s="34"/>
      <c r="OAL153" s="34"/>
      <c r="OAM153" s="34"/>
      <c r="OAN153" s="34"/>
      <c r="OAO153" s="34"/>
      <c r="OAP153" s="34"/>
      <c r="OAQ153" s="34"/>
      <c r="OAR153" s="34"/>
      <c r="OAS153" s="34"/>
      <c r="OAT153" s="34"/>
      <c r="OAU153" s="34"/>
      <c r="OAV153" s="34"/>
      <c r="OAW153" s="34"/>
      <c r="OAX153" s="34"/>
      <c r="OAY153" s="34"/>
      <c r="OAZ153" s="34"/>
      <c r="OBA153" s="34"/>
      <c r="OBB153" s="34"/>
      <c r="OBC153" s="34"/>
      <c r="OBD153" s="34"/>
      <c r="OBE153" s="34"/>
      <c r="OBF153" s="34"/>
      <c r="OBG153" s="34"/>
      <c r="OBH153" s="34"/>
      <c r="OBI153" s="34"/>
      <c r="OBJ153" s="34"/>
      <c r="OBK153" s="34"/>
      <c r="OBL153" s="34"/>
      <c r="OBM153" s="34"/>
      <c r="OBN153" s="34"/>
      <c r="OBO153" s="34"/>
      <c r="OBP153" s="34"/>
      <c r="OBQ153" s="34"/>
      <c r="OBR153" s="34"/>
      <c r="OBS153" s="34"/>
      <c r="OBT153" s="34"/>
      <c r="OBU153" s="34"/>
      <c r="OBV153" s="34"/>
      <c r="OBW153" s="34"/>
      <c r="OBX153" s="34"/>
      <c r="OBY153" s="34"/>
      <c r="OBZ153" s="34"/>
      <c r="OCA153" s="34"/>
      <c r="OCB153" s="34"/>
      <c r="OCC153" s="34"/>
      <c r="OCD153" s="34"/>
      <c r="OCE153" s="34"/>
      <c r="OCF153" s="34"/>
      <c r="OCG153" s="34"/>
      <c r="OCH153" s="34"/>
      <c r="OCI153" s="34"/>
      <c r="OCJ153" s="34"/>
      <c r="OCK153" s="34"/>
      <c r="OCL153" s="34"/>
      <c r="OCM153" s="34"/>
      <c r="OCN153" s="34"/>
      <c r="OCO153" s="34"/>
      <c r="OCP153" s="34"/>
      <c r="OCQ153" s="34"/>
      <c r="OCR153" s="34"/>
      <c r="OCS153" s="34"/>
      <c r="OCT153" s="34"/>
      <c r="OCU153" s="34"/>
      <c r="OCV153" s="34"/>
      <c r="OCW153" s="34"/>
      <c r="OCX153" s="34"/>
      <c r="OCY153" s="34"/>
      <c r="OCZ153" s="34"/>
      <c r="ODA153" s="34"/>
      <c r="ODB153" s="34"/>
      <c r="ODC153" s="34"/>
      <c r="ODD153" s="34"/>
      <c r="ODE153" s="34"/>
      <c r="ODF153" s="34"/>
      <c r="ODG153" s="34"/>
      <c r="ODH153" s="34"/>
      <c r="ODI153" s="34"/>
      <c r="ODJ153" s="34"/>
      <c r="ODK153" s="34"/>
      <c r="ODL153" s="34"/>
      <c r="ODM153" s="34"/>
      <c r="ODN153" s="34"/>
      <c r="ODO153" s="34"/>
      <c r="ODP153" s="34"/>
      <c r="ODQ153" s="34"/>
      <c r="ODR153" s="34"/>
      <c r="ODS153" s="34"/>
      <c r="ODT153" s="34"/>
      <c r="ODU153" s="34"/>
      <c r="ODV153" s="34"/>
      <c r="ODW153" s="34"/>
      <c r="ODX153" s="34"/>
      <c r="ODY153" s="34"/>
      <c r="ODZ153" s="34"/>
      <c r="OEA153" s="34"/>
      <c r="OEB153" s="34"/>
      <c r="OEC153" s="34"/>
      <c r="OED153" s="34"/>
      <c r="OEE153" s="34"/>
      <c r="OEF153" s="34"/>
      <c r="OEG153" s="34"/>
      <c r="OEH153" s="34"/>
      <c r="OEI153" s="34"/>
      <c r="OEJ153" s="34"/>
      <c r="OEK153" s="34"/>
      <c r="OEL153" s="34"/>
      <c r="OEM153" s="34"/>
      <c r="OEN153" s="34"/>
      <c r="OEO153" s="34"/>
      <c r="OEP153" s="34"/>
      <c r="OEQ153" s="34"/>
      <c r="OER153" s="34"/>
      <c r="OES153" s="34"/>
      <c r="OET153" s="34"/>
      <c r="OEU153" s="34"/>
      <c r="OEV153" s="34"/>
      <c r="OEW153" s="34"/>
      <c r="OEX153" s="34"/>
      <c r="OEY153" s="34"/>
      <c r="OEZ153" s="34"/>
      <c r="OFA153" s="34"/>
      <c r="OFB153" s="34"/>
      <c r="OFC153" s="34"/>
      <c r="OFD153" s="34"/>
      <c r="OFE153" s="34"/>
      <c r="OFF153" s="34"/>
      <c r="OFG153" s="34"/>
      <c r="OFH153" s="34"/>
      <c r="OFI153" s="34"/>
      <c r="OFJ153" s="34"/>
      <c r="OFK153" s="34"/>
      <c r="OFL153" s="34"/>
      <c r="OFM153" s="34"/>
      <c r="OFN153" s="34"/>
      <c r="OFO153" s="34"/>
      <c r="OFP153" s="34"/>
      <c r="OFQ153" s="34"/>
      <c r="OFR153" s="34"/>
      <c r="OFS153" s="34"/>
      <c r="OFT153" s="34"/>
      <c r="OFU153" s="34"/>
      <c r="OFV153" s="34"/>
      <c r="OFW153" s="34"/>
      <c r="OFX153" s="34"/>
      <c r="OFY153" s="34"/>
      <c r="OFZ153" s="34"/>
      <c r="OGA153" s="34"/>
      <c r="OGB153" s="34"/>
      <c r="OGC153" s="34"/>
      <c r="OGD153" s="34"/>
      <c r="OGE153" s="34"/>
      <c r="OGF153" s="34"/>
      <c r="OGG153" s="34"/>
      <c r="OGH153" s="34"/>
      <c r="OGI153" s="34"/>
      <c r="OGJ153" s="34"/>
      <c r="OGK153" s="34"/>
      <c r="OGL153" s="34"/>
      <c r="OGM153" s="34"/>
      <c r="OGN153" s="34"/>
      <c r="OGO153" s="34"/>
      <c r="OGP153" s="34"/>
      <c r="OGQ153" s="34"/>
      <c r="OGR153" s="34"/>
      <c r="OGS153" s="34"/>
      <c r="OGT153" s="34"/>
      <c r="OGU153" s="34"/>
      <c r="OGV153" s="34"/>
      <c r="OGW153" s="34"/>
      <c r="OGX153" s="34"/>
      <c r="OGY153" s="34"/>
      <c r="OGZ153" s="34"/>
      <c r="OHA153" s="34"/>
      <c r="OHB153" s="34"/>
      <c r="OHC153" s="34"/>
      <c r="OHD153" s="34"/>
      <c r="OHE153" s="34"/>
      <c r="OHF153" s="34"/>
      <c r="OHG153" s="34"/>
      <c r="OHH153" s="34"/>
      <c r="OHI153" s="34"/>
      <c r="OHJ153" s="34"/>
      <c r="OHK153" s="34"/>
      <c r="OHL153" s="34"/>
      <c r="OHM153" s="34"/>
      <c r="OHN153" s="34"/>
      <c r="OHO153" s="34"/>
      <c r="OHP153" s="34"/>
      <c r="OHQ153" s="34"/>
      <c r="OHR153" s="34"/>
      <c r="OHS153" s="34"/>
      <c r="OHT153" s="34"/>
      <c r="OHU153" s="34"/>
      <c r="OHV153" s="34"/>
      <c r="OHW153" s="34"/>
      <c r="OHX153" s="34"/>
      <c r="OHY153" s="34"/>
      <c r="OHZ153" s="34"/>
      <c r="OIA153" s="34"/>
      <c r="OIB153" s="34"/>
      <c r="OIC153" s="34"/>
      <c r="OID153" s="34"/>
      <c r="OIE153" s="34"/>
      <c r="OIF153" s="34"/>
      <c r="OIG153" s="34"/>
      <c r="OIH153" s="34"/>
      <c r="OII153" s="34"/>
      <c r="OIJ153" s="34"/>
      <c r="OIK153" s="34"/>
      <c r="OIL153" s="34"/>
      <c r="OIM153" s="34"/>
      <c r="OIN153" s="34"/>
      <c r="OIO153" s="34"/>
      <c r="OIP153" s="34"/>
      <c r="OIQ153" s="34"/>
      <c r="OIR153" s="34"/>
      <c r="OIS153" s="34"/>
      <c r="OIT153" s="34"/>
      <c r="OIU153" s="34"/>
      <c r="OIV153" s="34"/>
      <c r="OIW153" s="34"/>
      <c r="OIX153" s="34"/>
      <c r="OIY153" s="34"/>
      <c r="OIZ153" s="34"/>
      <c r="OJA153" s="34"/>
      <c r="OJB153" s="34"/>
      <c r="OJC153" s="34"/>
      <c r="OJD153" s="34"/>
      <c r="OJE153" s="34"/>
      <c r="OJF153" s="34"/>
      <c r="OJG153" s="34"/>
      <c r="OJH153" s="34"/>
      <c r="OJI153" s="34"/>
      <c r="OJJ153" s="34"/>
      <c r="OJK153" s="34"/>
      <c r="OJL153" s="34"/>
      <c r="OJM153" s="34"/>
      <c r="OJN153" s="34"/>
      <c r="OJO153" s="34"/>
      <c r="OJP153" s="34"/>
      <c r="OJQ153" s="34"/>
      <c r="OJR153" s="34"/>
      <c r="OJS153" s="34"/>
      <c r="OJT153" s="34"/>
      <c r="OJU153" s="34"/>
      <c r="OJV153" s="34"/>
      <c r="OJW153" s="34"/>
      <c r="OJX153" s="34"/>
      <c r="OJY153" s="34"/>
      <c r="OJZ153" s="34"/>
      <c r="OKA153" s="34"/>
      <c r="OKB153" s="34"/>
      <c r="OKC153" s="34"/>
      <c r="OKD153" s="34"/>
      <c r="OKE153" s="34"/>
      <c r="OKF153" s="34"/>
      <c r="OKG153" s="34"/>
      <c r="OKH153" s="34"/>
      <c r="OKI153" s="34"/>
      <c r="OKJ153" s="34"/>
      <c r="OKK153" s="34"/>
      <c r="OKL153" s="34"/>
      <c r="OKM153" s="34"/>
      <c r="OKN153" s="34"/>
      <c r="OKO153" s="34"/>
      <c r="OKP153" s="34"/>
      <c r="OKQ153" s="34"/>
      <c r="OKR153" s="34"/>
      <c r="OKS153" s="34"/>
      <c r="OKT153" s="34"/>
      <c r="OKU153" s="34"/>
      <c r="OKV153" s="34"/>
      <c r="OKW153" s="34"/>
      <c r="OKX153" s="34"/>
      <c r="OKY153" s="34"/>
      <c r="OKZ153" s="34"/>
      <c r="OLA153" s="34"/>
      <c r="OLB153" s="34"/>
      <c r="OLC153" s="34"/>
      <c r="OLD153" s="34"/>
      <c r="OLE153" s="34"/>
      <c r="OLF153" s="34"/>
      <c r="OLG153" s="34"/>
      <c r="OLH153" s="34"/>
      <c r="OLI153" s="34"/>
      <c r="OLJ153" s="34"/>
      <c r="OLK153" s="34"/>
      <c r="OLL153" s="34"/>
      <c r="OLM153" s="34"/>
      <c r="OLN153" s="34"/>
      <c r="OLO153" s="34"/>
      <c r="OLP153" s="34"/>
      <c r="OLQ153" s="34"/>
      <c r="OLR153" s="34"/>
      <c r="OLS153" s="34"/>
      <c r="OLT153" s="34"/>
      <c r="OLU153" s="34"/>
      <c r="OLV153" s="34"/>
      <c r="OLW153" s="34"/>
      <c r="OLX153" s="34"/>
      <c r="OLY153" s="34"/>
      <c r="OLZ153" s="34"/>
      <c r="OMA153" s="34"/>
      <c r="OMB153" s="34"/>
      <c r="OMC153" s="34"/>
      <c r="OMD153" s="34"/>
      <c r="OME153" s="34"/>
      <c r="OMF153" s="34"/>
      <c r="OMG153" s="34"/>
      <c r="OMH153" s="34"/>
      <c r="OMI153" s="34"/>
      <c r="OMJ153" s="34"/>
      <c r="OMK153" s="34"/>
      <c r="OML153" s="34"/>
      <c r="OMM153" s="34"/>
      <c r="OMN153" s="34"/>
      <c r="OMO153" s="34"/>
      <c r="OMP153" s="34"/>
      <c r="OMQ153" s="34"/>
      <c r="OMR153" s="34"/>
      <c r="OMS153" s="34"/>
      <c r="OMT153" s="34"/>
      <c r="OMU153" s="34"/>
      <c r="OMV153" s="34"/>
      <c r="OMW153" s="34"/>
      <c r="OMX153" s="34"/>
      <c r="OMY153" s="34"/>
      <c r="OMZ153" s="34"/>
      <c r="ONA153" s="34"/>
      <c r="ONB153" s="34"/>
      <c r="ONC153" s="34"/>
      <c r="OND153" s="34"/>
      <c r="ONE153" s="34"/>
      <c r="ONF153" s="34"/>
      <c r="ONG153" s="34"/>
      <c r="ONH153" s="34"/>
      <c r="ONI153" s="34"/>
      <c r="ONJ153" s="34"/>
      <c r="ONK153" s="34"/>
      <c r="ONL153" s="34"/>
      <c r="ONM153" s="34"/>
      <c r="ONN153" s="34"/>
      <c r="ONO153" s="34"/>
      <c r="ONP153" s="34"/>
      <c r="ONQ153" s="34"/>
      <c r="ONR153" s="34"/>
      <c r="ONS153" s="34"/>
      <c r="ONT153" s="34"/>
      <c r="ONU153" s="34"/>
      <c r="ONV153" s="34"/>
      <c r="ONW153" s="34"/>
      <c r="ONX153" s="34"/>
      <c r="ONY153" s="34"/>
      <c r="ONZ153" s="34"/>
      <c r="OOA153" s="34"/>
      <c r="OOB153" s="34"/>
      <c r="OOC153" s="34"/>
      <c r="OOD153" s="34"/>
      <c r="OOE153" s="34"/>
      <c r="OOF153" s="34"/>
      <c r="OOG153" s="34"/>
      <c r="OOH153" s="34"/>
      <c r="OOI153" s="34"/>
      <c r="OOJ153" s="34"/>
      <c r="OOK153" s="34"/>
      <c r="OOL153" s="34"/>
      <c r="OOM153" s="34"/>
      <c r="OON153" s="34"/>
      <c r="OOO153" s="34"/>
      <c r="OOP153" s="34"/>
      <c r="OOQ153" s="34"/>
      <c r="OOR153" s="34"/>
      <c r="OOS153" s="34"/>
      <c r="OOT153" s="34"/>
      <c r="OOU153" s="34"/>
      <c r="OOV153" s="34"/>
      <c r="OOW153" s="34"/>
      <c r="OOX153" s="34"/>
      <c r="OOY153" s="34"/>
      <c r="OOZ153" s="34"/>
      <c r="OPA153" s="34"/>
      <c r="OPB153" s="34"/>
      <c r="OPC153" s="34"/>
      <c r="OPD153" s="34"/>
      <c r="OPE153" s="34"/>
      <c r="OPF153" s="34"/>
      <c r="OPG153" s="34"/>
      <c r="OPH153" s="34"/>
      <c r="OPI153" s="34"/>
      <c r="OPJ153" s="34"/>
      <c r="OPK153" s="34"/>
      <c r="OPL153" s="34"/>
      <c r="OPM153" s="34"/>
      <c r="OPN153" s="34"/>
      <c r="OPO153" s="34"/>
      <c r="OPP153" s="34"/>
      <c r="OPQ153" s="34"/>
      <c r="OPR153" s="34"/>
      <c r="OPS153" s="34"/>
      <c r="OPT153" s="34"/>
      <c r="OPU153" s="34"/>
      <c r="OPV153" s="34"/>
      <c r="OPW153" s="34"/>
      <c r="OPX153" s="34"/>
      <c r="OPY153" s="34"/>
      <c r="OPZ153" s="34"/>
      <c r="OQA153" s="34"/>
      <c r="OQB153" s="34"/>
      <c r="OQC153" s="34"/>
      <c r="OQD153" s="34"/>
      <c r="OQE153" s="34"/>
      <c r="OQF153" s="34"/>
      <c r="OQG153" s="34"/>
      <c r="OQH153" s="34"/>
      <c r="OQI153" s="34"/>
      <c r="OQJ153" s="34"/>
      <c r="OQK153" s="34"/>
      <c r="OQL153" s="34"/>
      <c r="OQM153" s="34"/>
      <c r="OQN153" s="34"/>
      <c r="OQO153" s="34"/>
      <c r="OQP153" s="34"/>
      <c r="OQQ153" s="34"/>
      <c r="OQR153" s="34"/>
      <c r="OQS153" s="34"/>
      <c r="OQT153" s="34"/>
      <c r="OQU153" s="34"/>
      <c r="OQV153" s="34"/>
      <c r="OQW153" s="34"/>
      <c r="OQX153" s="34"/>
      <c r="OQY153" s="34"/>
      <c r="OQZ153" s="34"/>
      <c r="ORA153" s="34"/>
      <c r="ORB153" s="34"/>
      <c r="ORC153" s="34"/>
      <c r="ORD153" s="34"/>
      <c r="ORE153" s="34"/>
      <c r="ORF153" s="34"/>
      <c r="ORG153" s="34"/>
      <c r="ORH153" s="34"/>
      <c r="ORI153" s="34"/>
      <c r="ORJ153" s="34"/>
      <c r="ORK153" s="34"/>
      <c r="ORL153" s="34"/>
      <c r="ORM153" s="34"/>
      <c r="ORN153" s="34"/>
      <c r="ORO153" s="34"/>
      <c r="ORP153" s="34"/>
      <c r="ORQ153" s="34"/>
      <c r="ORR153" s="34"/>
      <c r="ORS153" s="34"/>
      <c r="ORT153" s="34"/>
      <c r="ORU153" s="34"/>
      <c r="ORV153" s="34"/>
      <c r="ORW153" s="34"/>
      <c r="ORX153" s="34"/>
      <c r="ORY153" s="34"/>
      <c r="ORZ153" s="34"/>
      <c r="OSA153" s="34"/>
      <c r="OSB153" s="34"/>
      <c r="OSC153" s="34"/>
      <c r="OSD153" s="34"/>
      <c r="OSE153" s="34"/>
      <c r="OSF153" s="34"/>
      <c r="OSG153" s="34"/>
      <c r="OSH153" s="34"/>
      <c r="OSI153" s="34"/>
      <c r="OSJ153" s="34"/>
      <c r="OSK153" s="34"/>
      <c r="OSL153" s="34"/>
      <c r="OSM153" s="34"/>
      <c r="OSN153" s="34"/>
      <c r="OSO153" s="34"/>
      <c r="OSP153" s="34"/>
      <c r="OSQ153" s="34"/>
      <c r="OSR153" s="34"/>
      <c r="OSS153" s="34"/>
      <c r="OST153" s="34"/>
      <c r="OSU153" s="34"/>
      <c r="OSV153" s="34"/>
      <c r="OSW153" s="34"/>
      <c r="OSX153" s="34"/>
      <c r="OSY153" s="34"/>
      <c r="OSZ153" s="34"/>
      <c r="OTA153" s="34"/>
      <c r="OTB153" s="34"/>
      <c r="OTC153" s="34"/>
      <c r="OTD153" s="34"/>
      <c r="OTE153" s="34"/>
      <c r="OTF153" s="34"/>
      <c r="OTG153" s="34"/>
      <c r="OTH153" s="34"/>
      <c r="OTI153" s="34"/>
      <c r="OTJ153" s="34"/>
      <c r="OTK153" s="34"/>
      <c r="OTL153" s="34"/>
      <c r="OTM153" s="34"/>
      <c r="OTN153" s="34"/>
      <c r="OTO153" s="34"/>
      <c r="OTP153" s="34"/>
      <c r="OTQ153" s="34"/>
      <c r="OTR153" s="34"/>
      <c r="OTS153" s="34"/>
      <c r="OTT153" s="34"/>
      <c r="OTU153" s="34"/>
      <c r="OTV153" s="34"/>
      <c r="OTW153" s="34"/>
      <c r="OTX153" s="34"/>
      <c r="OTY153" s="34"/>
      <c r="OTZ153" s="34"/>
      <c r="OUA153" s="34"/>
      <c r="OUB153" s="34"/>
      <c r="OUC153" s="34"/>
      <c r="OUD153" s="34"/>
      <c r="OUE153" s="34"/>
      <c r="OUF153" s="34"/>
      <c r="OUG153" s="34"/>
      <c r="OUH153" s="34"/>
      <c r="OUI153" s="34"/>
      <c r="OUJ153" s="34"/>
      <c r="OUK153" s="34"/>
      <c r="OUL153" s="34"/>
      <c r="OUM153" s="34"/>
      <c r="OUN153" s="34"/>
      <c r="OUO153" s="34"/>
      <c r="OUP153" s="34"/>
      <c r="OUQ153" s="34"/>
      <c r="OUR153" s="34"/>
      <c r="OUS153" s="34"/>
      <c r="OUT153" s="34"/>
      <c r="OUU153" s="34"/>
      <c r="OUV153" s="34"/>
      <c r="OUW153" s="34"/>
      <c r="OUX153" s="34"/>
      <c r="OUY153" s="34"/>
      <c r="OUZ153" s="34"/>
      <c r="OVA153" s="34"/>
      <c r="OVB153" s="34"/>
      <c r="OVC153" s="34"/>
      <c r="OVD153" s="34"/>
      <c r="OVE153" s="34"/>
      <c r="OVF153" s="34"/>
      <c r="OVG153" s="34"/>
      <c r="OVH153" s="34"/>
      <c r="OVI153" s="34"/>
      <c r="OVJ153" s="34"/>
      <c r="OVK153" s="34"/>
      <c r="OVL153" s="34"/>
      <c r="OVM153" s="34"/>
      <c r="OVN153" s="34"/>
      <c r="OVO153" s="34"/>
      <c r="OVP153" s="34"/>
      <c r="OVQ153" s="34"/>
      <c r="OVR153" s="34"/>
      <c r="OVS153" s="34"/>
      <c r="OVT153" s="34"/>
      <c r="OVU153" s="34"/>
      <c r="OVV153" s="34"/>
      <c r="OVW153" s="34"/>
      <c r="OVX153" s="34"/>
      <c r="OVY153" s="34"/>
      <c r="OVZ153" s="34"/>
      <c r="OWA153" s="34"/>
      <c r="OWB153" s="34"/>
      <c r="OWC153" s="34"/>
      <c r="OWD153" s="34"/>
      <c r="OWE153" s="34"/>
      <c r="OWF153" s="34"/>
      <c r="OWG153" s="34"/>
      <c r="OWH153" s="34"/>
      <c r="OWI153" s="34"/>
      <c r="OWJ153" s="34"/>
      <c r="OWK153" s="34"/>
      <c r="OWL153" s="34"/>
      <c r="OWM153" s="34"/>
      <c r="OWN153" s="34"/>
      <c r="OWO153" s="34"/>
      <c r="OWP153" s="34"/>
      <c r="OWQ153" s="34"/>
      <c r="OWR153" s="34"/>
      <c r="OWS153" s="34"/>
      <c r="OWT153" s="34"/>
      <c r="OWU153" s="34"/>
      <c r="OWV153" s="34"/>
      <c r="OWW153" s="34"/>
      <c r="OWX153" s="34"/>
      <c r="OWY153" s="34"/>
      <c r="OWZ153" s="34"/>
      <c r="OXA153" s="34"/>
      <c r="OXB153" s="34"/>
      <c r="OXC153" s="34"/>
      <c r="OXD153" s="34"/>
      <c r="OXE153" s="34"/>
      <c r="OXF153" s="34"/>
      <c r="OXG153" s="34"/>
      <c r="OXH153" s="34"/>
      <c r="OXI153" s="34"/>
      <c r="OXJ153" s="34"/>
      <c r="OXK153" s="34"/>
      <c r="OXL153" s="34"/>
      <c r="OXM153" s="34"/>
      <c r="OXN153" s="34"/>
      <c r="OXO153" s="34"/>
      <c r="OXP153" s="34"/>
      <c r="OXQ153" s="34"/>
      <c r="OXR153" s="34"/>
      <c r="OXS153" s="34"/>
      <c r="OXT153" s="34"/>
      <c r="OXU153" s="34"/>
      <c r="OXV153" s="34"/>
      <c r="OXW153" s="34"/>
      <c r="OXX153" s="34"/>
      <c r="OXY153" s="34"/>
      <c r="OXZ153" s="34"/>
      <c r="OYA153" s="34"/>
      <c r="OYB153" s="34"/>
      <c r="OYC153" s="34"/>
      <c r="OYD153" s="34"/>
      <c r="OYE153" s="34"/>
      <c r="OYF153" s="34"/>
      <c r="OYG153" s="34"/>
      <c r="OYH153" s="34"/>
      <c r="OYI153" s="34"/>
      <c r="OYJ153" s="34"/>
      <c r="OYK153" s="34"/>
      <c r="OYL153" s="34"/>
      <c r="OYM153" s="34"/>
      <c r="OYN153" s="34"/>
      <c r="OYO153" s="34"/>
      <c r="OYP153" s="34"/>
      <c r="OYQ153" s="34"/>
      <c r="OYR153" s="34"/>
      <c r="OYS153" s="34"/>
      <c r="OYT153" s="34"/>
      <c r="OYU153" s="34"/>
      <c r="OYV153" s="34"/>
      <c r="OYW153" s="34"/>
      <c r="OYX153" s="34"/>
      <c r="OYY153" s="34"/>
      <c r="OYZ153" s="34"/>
      <c r="OZA153" s="34"/>
      <c r="OZB153" s="34"/>
      <c r="OZC153" s="34"/>
      <c r="OZD153" s="34"/>
      <c r="OZE153" s="34"/>
      <c r="OZF153" s="34"/>
      <c r="OZG153" s="34"/>
      <c r="OZH153" s="34"/>
      <c r="OZI153" s="34"/>
      <c r="OZJ153" s="34"/>
      <c r="OZK153" s="34"/>
      <c r="OZL153" s="34"/>
      <c r="OZM153" s="34"/>
      <c r="OZN153" s="34"/>
      <c r="OZO153" s="34"/>
      <c r="OZP153" s="34"/>
      <c r="OZQ153" s="34"/>
      <c r="OZR153" s="34"/>
      <c r="OZS153" s="34"/>
      <c r="OZT153" s="34"/>
      <c r="OZU153" s="34"/>
      <c r="OZV153" s="34"/>
      <c r="OZW153" s="34"/>
      <c r="OZX153" s="34"/>
      <c r="OZY153" s="34"/>
      <c r="OZZ153" s="34"/>
      <c r="PAA153" s="34"/>
      <c r="PAB153" s="34"/>
      <c r="PAC153" s="34"/>
      <c r="PAD153" s="34"/>
      <c r="PAE153" s="34"/>
      <c r="PAF153" s="34"/>
      <c r="PAG153" s="34"/>
      <c r="PAH153" s="34"/>
      <c r="PAI153" s="34"/>
      <c r="PAJ153" s="34"/>
      <c r="PAK153" s="34"/>
      <c r="PAL153" s="34"/>
      <c r="PAM153" s="34"/>
      <c r="PAN153" s="34"/>
      <c r="PAO153" s="34"/>
      <c r="PAP153" s="34"/>
      <c r="PAQ153" s="34"/>
      <c r="PAR153" s="34"/>
      <c r="PAS153" s="34"/>
      <c r="PAT153" s="34"/>
      <c r="PAU153" s="34"/>
      <c r="PAV153" s="34"/>
      <c r="PAW153" s="34"/>
      <c r="PAX153" s="34"/>
      <c r="PAY153" s="34"/>
      <c r="PAZ153" s="34"/>
      <c r="PBA153" s="34"/>
      <c r="PBB153" s="34"/>
      <c r="PBC153" s="34"/>
      <c r="PBD153" s="34"/>
      <c r="PBE153" s="34"/>
      <c r="PBF153" s="34"/>
      <c r="PBG153" s="34"/>
      <c r="PBH153" s="34"/>
      <c r="PBI153" s="34"/>
      <c r="PBJ153" s="34"/>
      <c r="PBK153" s="34"/>
      <c r="PBL153" s="34"/>
      <c r="PBM153" s="34"/>
      <c r="PBN153" s="34"/>
      <c r="PBO153" s="34"/>
      <c r="PBP153" s="34"/>
      <c r="PBQ153" s="34"/>
      <c r="PBR153" s="34"/>
      <c r="PBS153" s="34"/>
      <c r="PBT153" s="34"/>
      <c r="PBU153" s="34"/>
      <c r="PBV153" s="34"/>
      <c r="PBW153" s="34"/>
      <c r="PBX153" s="34"/>
      <c r="PBY153" s="34"/>
      <c r="PBZ153" s="34"/>
      <c r="PCA153" s="34"/>
      <c r="PCB153" s="34"/>
      <c r="PCC153" s="34"/>
      <c r="PCD153" s="34"/>
      <c r="PCE153" s="34"/>
      <c r="PCF153" s="34"/>
      <c r="PCG153" s="34"/>
      <c r="PCH153" s="34"/>
      <c r="PCI153" s="34"/>
      <c r="PCJ153" s="34"/>
      <c r="PCK153" s="34"/>
      <c r="PCL153" s="34"/>
      <c r="PCM153" s="34"/>
      <c r="PCN153" s="34"/>
      <c r="PCO153" s="34"/>
      <c r="PCP153" s="34"/>
      <c r="PCQ153" s="34"/>
      <c r="PCR153" s="34"/>
      <c r="PCS153" s="34"/>
      <c r="PCT153" s="34"/>
      <c r="PCU153" s="34"/>
      <c r="PCV153" s="34"/>
      <c r="PCW153" s="34"/>
      <c r="PCX153" s="34"/>
      <c r="PCY153" s="34"/>
      <c r="PCZ153" s="34"/>
      <c r="PDA153" s="34"/>
      <c r="PDB153" s="34"/>
      <c r="PDC153" s="34"/>
      <c r="PDD153" s="34"/>
      <c r="PDE153" s="34"/>
      <c r="PDF153" s="34"/>
      <c r="PDG153" s="34"/>
      <c r="PDH153" s="34"/>
      <c r="PDI153" s="34"/>
      <c r="PDJ153" s="34"/>
      <c r="PDK153" s="34"/>
      <c r="PDL153" s="34"/>
      <c r="PDM153" s="34"/>
      <c r="PDN153" s="34"/>
      <c r="PDO153" s="34"/>
      <c r="PDP153" s="34"/>
      <c r="PDQ153" s="34"/>
      <c r="PDR153" s="34"/>
      <c r="PDS153" s="34"/>
      <c r="PDT153" s="34"/>
      <c r="PDU153" s="34"/>
      <c r="PDV153" s="34"/>
      <c r="PDW153" s="34"/>
      <c r="PDX153" s="34"/>
      <c r="PDY153" s="34"/>
      <c r="PDZ153" s="34"/>
      <c r="PEA153" s="34"/>
      <c r="PEB153" s="34"/>
      <c r="PEC153" s="34"/>
      <c r="PED153" s="34"/>
      <c r="PEE153" s="34"/>
      <c r="PEF153" s="34"/>
      <c r="PEG153" s="34"/>
      <c r="PEH153" s="34"/>
      <c r="PEI153" s="34"/>
      <c r="PEJ153" s="34"/>
      <c r="PEK153" s="34"/>
      <c r="PEL153" s="34"/>
      <c r="PEM153" s="34"/>
      <c r="PEN153" s="34"/>
      <c r="PEO153" s="34"/>
      <c r="PEP153" s="34"/>
      <c r="PEQ153" s="34"/>
      <c r="PER153" s="34"/>
      <c r="PES153" s="34"/>
      <c r="PET153" s="34"/>
      <c r="PEU153" s="34"/>
      <c r="PEV153" s="34"/>
      <c r="PEW153" s="34"/>
      <c r="PEX153" s="34"/>
      <c r="PEY153" s="34"/>
      <c r="PEZ153" s="34"/>
      <c r="PFA153" s="34"/>
      <c r="PFB153" s="34"/>
      <c r="PFC153" s="34"/>
      <c r="PFD153" s="34"/>
      <c r="PFE153" s="34"/>
      <c r="PFF153" s="34"/>
      <c r="PFG153" s="34"/>
      <c r="PFH153" s="34"/>
      <c r="PFI153" s="34"/>
      <c r="PFJ153" s="34"/>
      <c r="PFK153" s="34"/>
      <c r="PFL153" s="34"/>
      <c r="PFM153" s="34"/>
      <c r="PFN153" s="34"/>
      <c r="PFO153" s="34"/>
      <c r="PFP153" s="34"/>
      <c r="PFQ153" s="34"/>
      <c r="PFR153" s="34"/>
      <c r="PFS153" s="34"/>
      <c r="PFT153" s="34"/>
      <c r="PFU153" s="34"/>
      <c r="PFV153" s="34"/>
      <c r="PFW153" s="34"/>
      <c r="PFX153" s="34"/>
      <c r="PFY153" s="34"/>
      <c r="PFZ153" s="34"/>
      <c r="PGA153" s="34"/>
      <c r="PGB153" s="34"/>
      <c r="PGC153" s="34"/>
      <c r="PGD153" s="34"/>
      <c r="PGE153" s="34"/>
      <c r="PGF153" s="34"/>
      <c r="PGG153" s="34"/>
      <c r="PGH153" s="34"/>
      <c r="PGI153" s="34"/>
      <c r="PGJ153" s="34"/>
      <c r="PGK153" s="34"/>
      <c r="PGL153" s="34"/>
      <c r="PGM153" s="34"/>
      <c r="PGN153" s="34"/>
      <c r="PGO153" s="34"/>
      <c r="PGP153" s="34"/>
      <c r="PGQ153" s="34"/>
      <c r="PGR153" s="34"/>
      <c r="PGS153" s="34"/>
      <c r="PGT153" s="34"/>
      <c r="PGU153" s="34"/>
      <c r="PGV153" s="34"/>
      <c r="PGW153" s="34"/>
      <c r="PGX153" s="34"/>
      <c r="PGY153" s="34"/>
      <c r="PGZ153" s="34"/>
      <c r="PHA153" s="34"/>
      <c r="PHB153" s="34"/>
      <c r="PHC153" s="34"/>
      <c r="PHD153" s="34"/>
      <c r="PHE153" s="34"/>
      <c r="PHF153" s="34"/>
      <c r="PHG153" s="34"/>
      <c r="PHH153" s="34"/>
      <c r="PHI153" s="34"/>
      <c r="PHJ153" s="34"/>
      <c r="PHK153" s="34"/>
      <c r="PHL153" s="34"/>
      <c r="PHM153" s="34"/>
      <c r="PHN153" s="34"/>
      <c r="PHO153" s="34"/>
      <c r="PHP153" s="34"/>
      <c r="PHQ153" s="34"/>
      <c r="PHR153" s="34"/>
      <c r="PHS153" s="34"/>
      <c r="PHT153" s="34"/>
      <c r="PHU153" s="34"/>
      <c r="PHV153" s="34"/>
      <c r="PHW153" s="34"/>
      <c r="PHX153" s="34"/>
      <c r="PHY153" s="34"/>
      <c r="PHZ153" s="34"/>
      <c r="PIA153" s="34"/>
      <c r="PIB153" s="34"/>
      <c r="PIC153" s="34"/>
      <c r="PID153" s="34"/>
      <c r="PIE153" s="34"/>
      <c r="PIF153" s="34"/>
      <c r="PIG153" s="34"/>
      <c r="PIH153" s="34"/>
      <c r="PII153" s="34"/>
      <c r="PIJ153" s="34"/>
      <c r="PIK153" s="34"/>
      <c r="PIL153" s="34"/>
      <c r="PIM153" s="34"/>
      <c r="PIN153" s="34"/>
      <c r="PIO153" s="34"/>
      <c r="PIP153" s="34"/>
      <c r="PIQ153" s="34"/>
      <c r="PIR153" s="34"/>
      <c r="PIS153" s="34"/>
      <c r="PIT153" s="34"/>
      <c r="PIU153" s="34"/>
      <c r="PIV153" s="34"/>
      <c r="PIW153" s="34"/>
      <c r="PIX153" s="34"/>
      <c r="PIY153" s="34"/>
      <c r="PIZ153" s="34"/>
      <c r="PJA153" s="34"/>
      <c r="PJB153" s="34"/>
      <c r="PJC153" s="34"/>
      <c r="PJD153" s="34"/>
      <c r="PJE153" s="34"/>
      <c r="PJF153" s="34"/>
      <c r="PJG153" s="34"/>
      <c r="PJH153" s="34"/>
      <c r="PJI153" s="34"/>
      <c r="PJJ153" s="34"/>
      <c r="PJK153" s="34"/>
      <c r="PJL153" s="34"/>
      <c r="PJM153" s="34"/>
      <c r="PJN153" s="34"/>
      <c r="PJO153" s="34"/>
      <c r="PJP153" s="34"/>
      <c r="PJQ153" s="34"/>
      <c r="PJR153" s="34"/>
      <c r="PJS153" s="34"/>
      <c r="PJT153" s="34"/>
      <c r="PJU153" s="34"/>
      <c r="PJV153" s="34"/>
      <c r="PJW153" s="34"/>
      <c r="PJX153" s="34"/>
      <c r="PJY153" s="34"/>
      <c r="PJZ153" s="34"/>
      <c r="PKA153" s="34"/>
      <c r="PKB153" s="34"/>
      <c r="PKC153" s="34"/>
      <c r="PKD153" s="34"/>
      <c r="PKE153" s="34"/>
      <c r="PKF153" s="34"/>
      <c r="PKG153" s="34"/>
      <c r="PKH153" s="34"/>
      <c r="PKI153" s="34"/>
      <c r="PKJ153" s="34"/>
      <c r="PKK153" s="34"/>
      <c r="PKL153" s="34"/>
      <c r="PKM153" s="34"/>
      <c r="PKN153" s="34"/>
      <c r="PKO153" s="34"/>
      <c r="PKP153" s="34"/>
      <c r="PKQ153" s="34"/>
      <c r="PKR153" s="34"/>
      <c r="PKS153" s="34"/>
      <c r="PKT153" s="34"/>
      <c r="PKU153" s="34"/>
      <c r="PKV153" s="34"/>
      <c r="PKW153" s="34"/>
      <c r="PKX153" s="34"/>
      <c r="PKY153" s="34"/>
      <c r="PKZ153" s="34"/>
      <c r="PLA153" s="34"/>
      <c r="PLB153" s="34"/>
      <c r="PLC153" s="34"/>
      <c r="PLD153" s="34"/>
      <c r="PLE153" s="34"/>
      <c r="PLF153" s="34"/>
      <c r="PLG153" s="34"/>
      <c r="PLH153" s="34"/>
      <c r="PLI153" s="34"/>
      <c r="PLJ153" s="34"/>
      <c r="PLK153" s="34"/>
      <c r="PLL153" s="34"/>
      <c r="PLM153" s="34"/>
      <c r="PLN153" s="34"/>
      <c r="PLO153" s="34"/>
      <c r="PLP153" s="34"/>
      <c r="PLQ153" s="34"/>
      <c r="PLR153" s="34"/>
      <c r="PLS153" s="34"/>
      <c r="PLT153" s="34"/>
      <c r="PLU153" s="34"/>
      <c r="PLV153" s="34"/>
      <c r="PLW153" s="34"/>
      <c r="PLX153" s="34"/>
      <c r="PLY153" s="34"/>
      <c r="PLZ153" s="34"/>
      <c r="PMA153" s="34"/>
      <c r="PMB153" s="34"/>
      <c r="PMC153" s="34"/>
      <c r="PMD153" s="34"/>
      <c r="PME153" s="34"/>
      <c r="PMF153" s="34"/>
      <c r="PMG153" s="34"/>
      <c r="PMH153" s="34"/>
      <c r="PMI153" s="34"/>
      <c r="PMJ153" s="34"/>
      <c r="PMK153" s="34"/>
      <c r="PML153" s="34"/>
      <c r="PMM153" s="34"/>
      <c r="PMN153" s="34"/>
      <c r="PMO153" s="34"/>
      <c r="PMP153" s="34"/>
      <c r="PMQ153" s="34"/>
      <c r="PMR153" s="34"/>
      <c r="PMS153" s="34"/>
      <c r="PMT153" s="34"/>
      <c r="PMU153" s="34"/>
      <c r="PMV153" s="34"/>
      <c r="PMW153" s="34"/>
      <c r="PMX153" s="34"/>
      <c r="PMY153" s="34"/>
      <c r="PMZ153" s="34"/>
      <c r="PNA153" s="34"/>
      <c r="PNB153" s="34"/>
      <c r="PNC153" s="34"/>
      <c r="PND153" s="34"/>
      <c r="PNE153" s="34"/>
      <c r="PNF153" s="34"/>
      <c r="PNG153" s="34"/>
      <c r="PNH153" s="34"/>
      <c r="PNI153" s="34"/>
      <c r="PNJ153" s="34"/>
      <c r="PNK153" s="34"/>
      <c r="PNL153" s="34"/>
      <c r="PNM153" s="34"/>
      <c r="PNN153" s="34"/>
      <c r="PNO153" s="34"/>
      <c r="PNP153" s="34"/>
      <c r="PNQ153" s="34"/>
      <c r="PNR153" s="34"/>
      <c r="PNS153" s="34"/>
      <c r="PNT153" s="34"/>
      <c r="PNU153" s="34"/>
      <c r="PNV153" s="34"/>
      <c r="PNW153" s="34"/>
      <c r="PNX153" s="34"/>
      <c r="PNY153" s="34"/>
      <c r="PNZ153" s="34"/>
      <c r="POA153" s="34"/>
      <c r="POB153" s="34"/>
      <c r="POC153" s="34"/>
      <c r="POD153" s="34"/>
      <c r="POE153" s="34"/>
      <c r="POF153" s="34"/>
      <c r="POG153" s="34"/>
      <c r="POH153" s="34"/>
      <c r="POI153" s="34"/>
      <c r="POJ153" s="34"/>
      <c r="POK153" s="34"/>
      <c r="POL153" s="34"/>
      <c r="POM153" s="34"/>
      <c r="PON153" s="34"/>
      <c r="POO153" s="34"/>
      <c r="POP153" s="34"/>
      <c r="POQ153" s="34"/>
      <c r="POR153" s="34"/>
      <c r="POS153" s="34"/>
      <c r="POT153" s="34"/>
      <c r="POU153" s="34"/>
      <c r="POV153" s="34"/>
      <c r="POW153" s="34"/>
      <c r="POX153" s="34"/>
      <c r="POY153" s="34"/>
      <c r="POZ153" s="34"/>
      <c r="PPA153" s="34"/>
      <c r="PPB153" s="34"/>
      <c r="PPC153" s="34"/>
      <c r="PPD153" s="34"/>
      <c r="PPE153" s="34"/>
      <c r="PPF153" s="34"/>
      <c r="PPG153" s="34"/>
      <c r="PPH153" s="34"/>
      <c r="PPI153" s="34"/>
      <c r="PPJ153" s="34"/>
      <c r="PPK153" s="34"/>
      <c r="PPL153" s="34"/>
      <c r="PPM153" s="34"/>
      <c r="PPN153" s="34"/>
      <c r="PPO153" s="34"/>
      <c r="PPP153" s="34"/>
      <c r="PPQ153" s="34"/>
      <c r="PPR153" s="34"/>
      <c r="PPS153" s="34"/>
      <c r="PPT153" s="34"/>
      <c r="PPU153" s="34"/>
      <c r="PPV153" s="34"/>
      <c r="PPW153" s="34"/>
      <c r="PPX153" s="34"/>
      <c r="PPY153" s="34"/>
      <c r="PPZ153" s="34"/>
      <c r="PQA153" s="34"/>
      <c r="PQB153" s="34"/>
      <c r="PQC153" s="34"/>
      <c r="PQD153" s="34"/>
      <c r="PQE153" s="34"/>
      <c r="PQF153" s="34"/>
      <c r="PQG153" s="34"/>
      <c r="PQH153" s="34"/>
      <c r="PQI153" s="34"/>
      <c r="PQJ153" s="34"/>
      <c r="PQK153" s="34"/>
      <c r="PQL153" s="34"/>
      <c r="PQM153" s="34"/>
      <c r="PQN153" s="34"/>
      <c r="PQO153" s="34"/>
      <c r="PQP153" s="34"/>
      <c r="PQQ153" s="34"/>
      <c r="PQR153" s="34"/>
      <c r="PQS153" s="34"/>
      <c r="PQT153" s="34"/>
      <c r="PQU153" s="34"/>
      <c r="PQV153" s="34"/>
      <c r="PQW153" s="34"/>
      <c r="PQX153" s="34"/>
      <c r="PQY153" s="34"/>
      <c r="PQZ153" s="34"/>
      <c r="PRA153" s="34"/>
      <c r="PRB153" s="34"/>
      <c r="PRC153" s="34"/>
      <c r="PRD153" s="34"/>
      <c r="PRE153" s="34"/>
      <c r="PRF153" s="34"/>
      <c r="PRG153" s="34"/>
      <c r="PRH153" s="34"/>
      <c r="PRI153" s="34"/>
      <c r="PRJ153" s="34"/>
      <c r="PRK153" s="34"/>
      <c r="PRL153" s="34"/>
      <c r="PRM153" s="34"/>
      <c r="PRN153" s="34"/>
      <c r="PRO153" s="34"/>
      <c r="PRP153" s="34"/>
      <c r="PRQ153" s="34"/>
      <c r="PRR153" s="34"/>
      <c r="PRS153" s="34"/>
      <c r="PRT153" s="34"/>
      <c r="PRU153" s="34"/>
      <c r="PRV153" s="34"/>
      <c r="PRW153" s="34"/>
      <c r="PRX153" s="34"/>
      <c r="PRY153" s="34"/>
      <c r="PRZ153" s="34"/>
      <c r="PSA153" s="34"/>
      <c r="PSB153" s="34"/>
      <c r="PSC153" s="34"/>
      <c r="PSD153" s="34"/>
      <c r="PSE153" s="34"/>
      <c r="PSF153" s="34"/>
      <c r="PSG153" s="34"/>
      <c r="PSH153" s="34"/>
      <c r="PSI153" s="34"/>
      <c r="PSJ153" s="34"/>
      <c r="PSK153" s="34"/>
      <c r="PSL153" s="34"/>
      <c r="PSM153" s="34"/>
      <c r="PSN153" s="34"/>
      <c r="PSO153" s="34"/>
      <c r="PSP153" s="34"/>
      <c r="PSQ153" s="34"/>
      <c r="PSR153" s="34"/>
      <c r="PSS153" s="34"/>
      <c r="PST153" s="34"/>
      <c r="PSU153" s="34"/>
      <c r="PSV153" s="34"/>
      <c r="PSW153" s="34"/>
      <c r="PSX153" s="34"/>
      <c r="PSY153" s="34"/>
      <c r="PSZ153" s="34"/>
      <c r="PTA153" s="34"/>
      <c r="PTB153" s="34"/>
      <c r="PTC153" s="34"/>
      <c r="PTD153" s="34"/>
      <c r="PTE153" s="34"/>
      <c r="PTF153" s="34"/>
      <c r="PTG153" s="34"/>
      <c r="PTH153" s="34"/>
      <c r="PTI153" s="34"/>
      <c r="PTJ153" s="34"/>
      <c r="PTK153" s="34"/>
      <c r="PTL153" s="34"/>
      <c r="PTM153" s="34"/>
      <c r="PTN153" s="34"/>
      <c r="PTO153" s="34"/>
      <c r="PTP153" s="34"/>
      <c r="PTQ153" s="34"/>
      <c r="PTR153" s="34"/>
      <c r="PTS153" s="34"/>
      <c r="PTT153" s="34"/>
      <c r="PTU153" s="34"/>
      <c r="PTV153" s="34"/>
      <c r="PTW153" s="34"/>
      <c r="PTX153" s="34"/>
      <c r="PTY153" s="34"/>
      <c r="PTZ153" s="34"/>
      <c r="PUA153" s="34"/>
      <c r="PUB153" s="34"/>
      <c r="PUC153" s="34"/>
      <c r="PUD153" s="34"/>
      <c r="PUE153" s="34"/>
      <c r="PUF153" s="34"/>
      <c r="PUG153" s="34"/>
      <c r="PUH153" s="34"/>
      <c r="PUI153" s="34"/>
      <c r="PUJ153" s="34"/>
      <c r="PUK153" s="34"/>
      <c r="PUL153" s="34"/>
      <c r="PUM153" s="34"/>
      <c r="PUN153" s="34"/>
      <c r="PUO153" s="34"/>
      <c r="PUP153" s="34"/>
      <c r="PUQ153" s="34"/>
      <c r="PUR153" s="34"/>
      <c r="PUS153" s="34"/>
      <c r="PUT153" s="34"/>
      <c r="PUU153" s="34"/>
      <c r="PUV153" s="34"/>
      <c r="PUW153" s="34"/>
      <c r="PUX153" s="34"/>
      <c r="PUY153" s="34"/>
      <c r="PUZ153" s="34"/>
      <c r="PVA153" s="34"/>
      <c r="PVB153" s="34"/>
      <c r="PVC153" s="34"/>
      <c r="PVD153" s="34"/>
      <c r="PVE153" s="34"/>
      <c r="PVF153" s="34"/>
      <c r="PVG153" s="34"/>
      <c r="PVH153" s="34"/>
      <c r="PVI153" s="34"/>
      <c r="PVJ153" s="34"/>
      <c r="PVK153" s="34"/>
      <c r="PVL153" s="34"/>
      <c r="PVM153" s="34"/>
      <c r="PVN153" s="34"/>
      <c r="PVO153" s="34"/>
      <c r="PVP153" s="34"/>
      <c r="PVQ153" s="34"/>
      <c r="PVR153" s="34"/>
      <c r="PVS153" s="34"/>
      <c r="PVT153" s="34"/>
      <c r="PVU153" s="34"/>
      <c r="PVV153" s="34"/>
      <c r="PVW153" s="34"/>
      <c r="PVX153" s="34"/>
      <c r="PVY153" s="34"/>
      <c r="PVZ153" s="34"/>
      <c r="PWA153" s="34"/>
      <c r="PWB153" s="34"/>
      <c r="PWC153" s="34"/>
      <c r="PWD153" s="34"/>
      <c r="PWE153" s="34"/>
      <c r="PWF153" s="34"/>
      <c r="PWG153" s="34"/>
      <c r="PWH153" s="34"/>
      <c r="PWI153" s="34"/>
      <c r="PWJ153" s="34"/>
      <c r="PWK153" s="34"/>
      <c r="PWL153" s="34"/>
      <c r="PWM153" s="34"/>
      <c r="PWN153" s="34"/>
      <c r="PWO153" s="34"/>
      <c r="PWP153" s="34"/>
      <c r="PWQ153" s="34"/>
      <c r="PWR153" s="34"/>
      <c r="PWS153" s="34"/>
      <c r="PWT153" s="34"/>
      <c r="PWU153" s="34"/>
      <c r="PWV153" s="34"/>
      <c r="PWW153" s="34"/>
      <c r="PWX153" s="34"/>
      <c r="PWY153" s="34"/>
      <c r="PWZ153" s="34"/>
      <c r="PXA153" s="34"/>
      <c r="PXB153" s="34"/>
      <c r="PXC153" s="34"/>
      <c r="PXD153" s="34"/>
      <c r="PXE153" s="34"/>
      <c r="PXF153" s="34"/>
      <c r="PXG153" s="34"/>
      <c r="PXH153" s="34"/>
      <c r="PXI153" s="34"/>
      <c r="PXJ153" s="34"/>
      <c r="PXK153" s="34"/>
      <c r="PXL153" s="34"/>
      <c r="PXM153" s="34"/>
      <c r="PXN153" s="34"/>
      <c r="PXO153" s="34"/>
      <c r="PXP153" s="34"/>
      <c r="PXQ153" s="34"/>
      <c r="PXR153" s="34"/>
      <c r="PXS153" s="34"/>
      <c r="PXT153" s="34"/>
      <c r="PXU153" s="34"/>
      <c r="PXV153" s="34"/>
      <c r="PXW153" s="34"/>
      <c r="PXX153" s="34"/>
      <c r="PXY153" s="34"/>
      <c r="PXZ153" s="34"/>
      <c r="PYA153" s="34"/>
      <c r="PYB153" s="34"/>
      <c r="PYC153" s="34"/>
      <c r="PYD153" s="34"/>
      <c r="PYE153" s="34"/>
      <c r="PYF153" s="34"/>
      <c r="PYG153" s="34"/>
      <c r="PYH153" s="34"/>
      <c r="PYI153" s="34"/>
      <c r="PYJ153" s="34"/>
      <c r="PYK153" s="34"/>
      <c r="PYL153" s="34"/>
      <c r="PYM153" s="34"/>
      <c r="PYN153" s="34"/>
      <c r="PYO153" s="34"/>
      <c r="PYP153" s="34"/>
      <c r="PYQ153" s="34"/>
      <c r="PYR153" s="34"/>
      <c r="PYS153" s="34"/>
      <c r="PYT153" s="34"/>
      <c r="PYU153" s="34"/>
      <c r="PYV153" s="34"/>
      <c r="PYW153" s="34"/>
      <c r="PYX153" s="34"/>
      <c r="PYY153" s="34"/>
      <c r="PYZ153" s="34"/>
      <c r="PZA153" s="34"/>
      <c r="PZB153" s="34"/>
      <c r="PZC153" s="34"/>
      <c r="PZD153" s="34"/>
      <c r="PZE153" s="34"/>
      <c r="PZF153" s="34"/>
      <c r="PZG153" s="34"/>
      <c r="PZH153" s="34"/>
      <c r="PZI153" s="34"/>
      <c r="PZJ153" s="34"/>
      <c r="PZK153" s="34"/>
      <c r="PZL153" s="34"/>
      <c r="PZM153" s="34"/>
      <c r="PZN153" s="34"/>
      <c r="PZO153" s="34"/>
      <c r="PZP153" s="34"/>
      <c r="PZQ153" s="34"/>
      <c r="PZR153" s="34"/>
      <c r="PZS153" s="34"/>
      <c r="PZT153" s="34"/>
      <c r="PZU153" s="34"/>
      <c r="PZV153" s="34"/>
      <c r="PZW153" s="34"/>
      <c r="PZX153" s="34"/>
      <c r="PZY153" s="34"/>
      <c r="PZZ153" s="34"/>
      <c r="QAA153" s="34"/>
      <c r="QAB153" s="34"/>
      <c r="QAC153" s="34"/>
      <c r="QAD153" s="34"/>
      <c r="QAE153" s="34"/>
      <c r="QAF153" s="34"/>
      <c r="QAG153" s="34"/>
      <c r="QAH153" s="34"/>
      <c r="QAI153" s="34"/>
      <c r="QAJ153" s="34"/>
      <c r="QAK153" s="34"/>
      <c r="QAL153" s="34"/>
      <c r="QAM153" s="34"/>
      <c r="QAN153" s="34"/>
      <c r="QAO153" s="34"/>
      <c r="QAP153" s="34"/>
      <c r="QAQ153" s="34"/>
      <c r="QAR153" s="34"/>
      <c r="QAS153" s="34"/>
      <c r="QAT153" s="34"/>
      <c r="QAU153" s="34"/>
      <c r="QAV153" s="34"/>
      <c r="QAW153" s="34"/>
      <c r="QAX153" s="34"/>
      <c r="QAY153" s="34"/>
      <c r="QAZ153" s="34"/>
      <c r="QBA153" s="34"/>
      <c r="QBB153" s="34"/>
      <c r="QBC153" s="34"/>
      <c r="QBD153" s="34"/>
      <c r="QBE153" s="34"/>
      <c r="QBF153" s="34"/>
      <c r="QBG153" s="34"/>
      <c r="QBH153" s="34"/>
      <c r="QBI153" s="34"/>
      <c r="QBJ153" s="34"/>
      <c r="QBK153" s="34"/>
      <c r="QBL153" s="34"/>
      <c r="QBM153" s="34"/>
      <c r="QBN153" s="34"/>
      <c r="QBO153" s="34"/>
      <c r="QBP153" s="34"/>
      <c r="QBQ153" s="34"/>
      <c r="QBR153" s="34"/>
      <c r="QBS153" s="34"/>
      <c r="QBT153" s="34"/>
      <c r="QBU153" s="34"/>
      <c r="QBV153" s="34"/>
      <c r="QBW153" s="34"/>
      <c r="QBX153" s="34"/>
      <c r="QBY153" s="34"/>
      <c r="QBZ153" s="34"/>
      <c r="QCA153" s="34"/>
      <c r="QCB153" s="34"/>
      <c r="QCC153" s="34"/>
      <c r="QCD153" s="34"/>
      <c r="QCE153" s="34"/>
      <c r="QCF153" s="34"/>
      <c r="QCG153" s="34"/>
      <c r="QCH153" s="34"/>
      <c r="QCI153" s="34"/>
      <c r="QCJ153" s="34"/>
      <c r="QCK153" s="34"/>
      <c r="QCL153" s="34"/>
      <c r="QCM153" s="34"/>
      <c r="QCN153" s="34"/>
      <c r="QCO153" s="34"/>
      <c r="QCP153" s="34"/>
      <c r="QCQ153" s="34"/>
      <c r="QCR153" s="34"/>
      <c r="QCS153" s="34"/>
      <c r="QCT153" s="34"/>
      <c r="QCU153" s="34"/>
      <c r="QCV153" s="34"/>
      <c r="QCW153" s="34"/>
      <c r="QCX153" s="34"/>
      <c r="QCY153" s="34"/>
      <c r="QCZ153" s="34"/>
      <c r="QDA153" s="34"/>
      <c r="QDB153" s="34"/>
      <c r="QDC153" s="34"/>
      <c r="QDD153" s="34"/>
      <c r="QDE153" s="34"/>
      <c r="QDF153" s="34"/>
      <c r="QDG153" s="34"/>
      <c r="QDH153" s="34"/>
      <c r="QDI153" s="34"/>
      <c r="QDJ153" s="34"/>
      <c r="QDK153" s="34"/>
      <c r="QDL153" s="34"/>
      <c r="QDM153" s="34"/>
      <c r="QDN153" s="34"/>
      <c r="QDO153" s="34"/>
      <c r="QDP153" s="34"/>
      <c r="QDQ153" s="34"/>
      <c r="QDR153" s="34"/>
      <c r="QDS153" s="34"/>
      <c r="QDT153" s="34"/>
      <c r="QDU153" s="34"/>
      <c r="QDV153" s="34"/>
      <c r="QDW153" s="34"/>
      <c r="QDX153" s="34"/>
      <c r="QDY153" s="34"/>
      <c r="QDZ153" s="34"/>
      <c r="QEA153" s="34"/>
      <c r="QEB153" s="34"/>
      <c r="QEC153" s="34"/>
      <c r="QED153" s="34"/>
      <c r="QEE153" s="34"/>
      <c r="QEF153" s="34"/>
      <c r="QEG153" s="34"/>
      <c r="QEH153" s="34"/>
      <c r="QEI153" s="34"/>
      <c r="QEJ153" s="34"/>
      <c r="QEK153" s="34"/>
      <c r="QEL153" s="34"/>
      <c r="QEM153" s="34"/>
      <c r="QEN153" s="34"/>
      <c r="QEO153" s="34"/>
      <c r="QEP153" s="34"/>
      <c r="QEQ153" s="34"/>
      <c r="QER153" s="34"/>
      <c r="QES153" s="34"/>
      <c r="QET153" s="34"/>
      <c r="QEU153" s="34"/>
      <c r="QEV153" s="34"/>
      <c r="QEW153" s="34"/>
      <c r="QEX153" s="34"/>
      <c r="QEY153" s="34"/>
      <c r="QEZ153" s="34"/>
      <c r="QFA153" s="34"/>
      <c r="QFB153" s="34"/>
      <c r="QFC153" s="34"/>
      <c r="QFD153" s="34"/>
      <c r="QFE153" s="34"/>
      <c r="QFF153" s="34"/>
      <c r="QFG153" s="34"/>
      <c r="QFH153" s="34"/>
      <c r="QFI153" s="34"/>
      <c r="QFJ153" s="34"/>
      <c r="QFK153" s="34"/>
      <c r="QFL153" s="34"/>
      <c r="QFM153" s="34"/>
      <c r="QFN153" s="34"/>
      <c r="QFO153" s="34"/>
      <c r="QFP153" s="34"/>
      <c r="QFQ153" s="34"/>
      <c r="QFR153" s="34"/>
      <c r="QFS153" s="34"/>
      <c r="QFT153" s="34"/>
      <c r="QFU153" s="34"/>
      <c r="QFV153" s="34"/>
      <c r="QFW153" s="34"/>
      <c r="QFX153" s="34"/>
      <c r="QFY153" s="34"/>
      <c r="QFZ153" s="34"/>
      <c r="QGA153" s="34"/>
      <c r="QGB153" s="34"/>
      <c r="QGC153" s="34"/>
      <c r="QGD153" s="34"/>
      <c r="QGE153" s="34"/>
      <c r="QGF153" s="34"/>
      <c r="QGG153" s="34"/>
      <c r="QGH153" s="34"/>
      <c r="QGI153" s="34"/>
      <c r="QGJ153" s="34"/>
      <c r="QGK153" s="34"/>
      <c r="QGL153" s="34"/>
      <c r="QGM153" s="34"/>
      <c r="QGN153" s="34"/>
      <c r="QGO153" s="34"/>
      <c r="QGP153" s="34"/>
      <c r="QGQ153" s="34"/>
      <c r="QGR153" s="34"/>
      <c r="QGS153" s="34"/>
      <c r="QGT153" s="34"/>
      <c r="QGU153" s="34"/>
      <c r="QGV153" s="34"/>
      <c r="QGW153" s="34"/>
      <c r="QGX153" s="34"/>
      <c r="QGY153" s="34"/>
      <c r="QGZ153" s="34"/>
      <c r="QHA153" s="34"/>
      <c r="QHB153" s="34"/>
      <c r="QHC153" s="34"/>
      <c r="QHD153" s="34"/>
      <c r="QHE153" s="34"/>
      <c r="QHF153" s="34"/>
      <c r="QHG153" s="34"/>
      <c r="QHH153" s="34"/>
      <c r="QHI153" s="34"/>
      <c r="QHJ153" s="34"/>
      <c r="QHK153" s="34"/>
      <c r="QHL153" s="34"/>
      <c r="QHM153" s="34"/>
      <c r="QHN153" s="34"/>
      <c r="QHO153" s="34"/>
      <c r="QHP153" s="34"/>
      <c r="QHQ153" s="34"/>
      <c r="QHR153" s="34"/>
      <c r="QHS153" s="34"/>
      <c r="QHT153" s="34"/>
      <c r="QHU153" s="34"/>
      <c r="QHV153" s="34"/>
      <c r="QHW153" s="34"/>
      <c r="QHX153" s="34"/>
      <c r="QHY153" s="34"/>
      <c r="QHZ153" s="34"/>
      <c r="QIA153" s="34"/>
      <c r="QIB153" s="34"/>
      <c r="QIC153" s="34"/>
      <c r="QID153" s="34"/>
      <c r="QIE153" s="34"/>
      <c r="QIF153" s="34"/>
      <c r="QIG153" s="34"/>
      <c r="QIH153" s="34"/>
      <c r="QII153" s="34"/>
      <c r="QIJ153" s="34"/>
      <c r="QIK153" s="34"/>
      <c r="QIL153" s="34"/>
      <c r="QIM153" s="34"/>
      <c r="QIN153" s="34"/>
      <c r="QIO153" s="34"/>
      <c r="QIP153" s="34"/>
      <c r="QIQ153" s="34"/>
      <c r="QIR153" s="34"/>
      <c r="QIS153" s="34"/>
      <c r="QIT153" s="34"/>
      <c r="QIU153" s="34"/>
      <c r="QIV153" s="34"/>
      <c r="QIW153" s="34"/>
      <c r="QIX153" s="34"/>
      <c r="QIY153" s="34"/>
      <c r="QIZ153" s="34"/>
      <c r="QJA153" s="34"/>
      <c r="QJB153" s="34"/>
      <c r="QJC153" s="34"/>
      <c r="QJD153" s="34"/>
      <c r="QJE153" s="34"/>
      <c r="QJF153" s="34"/>
      <c r="QJG153" s="34"/>
      <c r="QJH153" s="34"/>
      <c r="QJI153" s="34"/>
      <c r="QJJ153" s="34"/>
      <c r="QJK153" s="34"/>
      <c r="QJL153" s="34"/>
      <c r="QJM153" s="34"/>
      <c r="QJN153" s="34"/>
      <c r="QJO153" s="34"/>
      <c r="QJP153" s="34"/>
      <c r="QJQ153" s="34"/>
      <c r="QJR153" s="34"/>
      <c r="QJS153" s="34"/>
      <c r="QJT153" s="34"/>
      <c r="QJU153" s="34"/>
      <c r="QJV153" s="34"/>
      <c r="QJW153" s="34"/>
      <c r="QJX153" s="34"/>
      <c r="QJY153" s="34"/>
      <c r="QJZ153" s="34"/>
      <c r="QKA153" s="34"/>
      <c r="QKB153" s="34"/>
      <c r="QKC153" s="34"/>
      <c r="QKD153" s="34"/>
      <c r="QKE153" s="34"/>
      <c r="QKF153" s="34"/>
      <c r="QKG153" s="34"/>
      <c r="QKH153" s="34"/>
      <c r="QKI153" s="34"/>
      <c r="QKJ153" s="34"/>
      <c r="QKK153" s="34"/>
      <c r="QKL153" s="34"/>
      <c r="QKM153" s="34"/>
      <c r="QKN153" s="34"/>
      <c r="QKO153" s="34"/>
      <c r="QKP153" s="34"/>
      <c r="QKQ153" s="34"/>
      <c r="QKR153" s="34"/>
      <c r="QKS153" s="34"/>
      <c r="QKT153" s="34"/>
      <c r="QKU153" s="34"/>
      <c r="QKV153" s="34"/>
      <c r="QKW153" s="34"/>
      <c r="QKX153" s="34"/>
      <c r="QKY153" s="34"/>
      <c r="QKZ153" s="34"/>
      <c r="QLA153" s="34"/>
      <c r="QLB153" s="34"/>
      <c r="QLC153" s="34"/>
      <c r="QLD153" s="34"/>
      <c r="QLE153" s="34"/>
      <c r="QLF153" s="34"/>
      <c r="QLG153" s="34"/>
      <c r="QLH153" s="34"/>
      <c r="QLI153" s="34"/>
      <c r="QLJ153" s="34"/>
      <c r="QLK153" s="34"/>
      <c r="QLL153" s="34"/>
      <c r="QLM153" s="34"/>
      <c r="QLN153" s="34"/>
      <c r="QLO153" s="34"/>
      <c r="QLP153" s="34"/>
      <c r="QLQ153" s="34"/>
      <c r="QLR153" s="34"/>
      <c r="QLS153" s="34"/>
      <c r="QLT153" s="34"/>
      <c r="QLU153" s="34"/>
      <c r="QLV153" s="34"/>
      <c r="QLW153" s="34"/>
      <c r="QLX153" s="34"/>
      <c r="QLY153" s="34"/>
      <c r="QLZ153" s="34"/>
      <c r="QMA153" s="34"/>
      <c r="QMB153" s="34"/>
      <c r="QMC153" s="34"/>
      <c r="QMD153" s="34"/>
      <c r="QME153" s="34"/>
      <c r="QMF153" s="34"/>
      <c r="QMG153" s="34"/>
      <c r="QMH153" s="34"/>
      <c r="QMI153" s="34"/>
      <c r="QMJ153" s="34"/>
      <c r="QMK153" s="34"/>
      <c r="QML153" s="34"/>
      <c r="QMM153" s="34"/>
      <c r="QMN153" s="34"/>
      <c r="QMO153" s="34"/>
      <c r="QMP153" s="34"/>
      <c r="QMQ153" s="34"/>
      <c r="QMR153" s="34"/>
      <c r="QMS153" s="34"/>
      <c r="QMT153" s="34"/>
      <c r="QMU153" s="34"/>
      <c r="QMV153" s="34"/>
      <c r="QMW153" s="34"/>
      <c r="QMX153" s="34"/>
      <c r="QMY153" s="34"/>
      <c r="QMZ153" s="34"/>
      <c r="QNA153" s="34"/>
      <c r="QNB153" s="34"/>
      <c r="QNC153" s="34"/>
      <c r="QND153" s="34"/>
      <c r="QNE153" s="34"/>
      <c r="QNF153" s="34"/>
      <c r="QNG153" s="34"/>
      <c r="QNH153" s="34"/>
      <c r="QNI153" s="34"/>
      <c r="QNJ153" s="34"/>
      <c r="QNK153" s="34"/>
      <c r="QNL153" s="34"/>
      <c r="QNM153" s="34"/>
      <c r="QNN153" s="34"/>
      <c r="QNO153" s="34"/>
      <c r="QNP153" s="34"/>
      <c r="QNQ153" s="34"/>
      <c r="QNR153" s="34"/>
      <c r="QNS153" s="34"/>
      <c r="QNT153" s="34"/>
      <c r="QNU153" s="34"/>
      <c r="QNV153" s="34"/>
      <c r="QNW153" s="34"/>
      <c r="QNX153" s="34"/>
      <c r="QNY153" s="34"/>
      <c r="QNZ153" s="34"/>
      <c r="QOA153" s="34"/>
      <c r="QOB153" s="34"/>
      <c r="QOC153" s="34"/>
      <c r="QOD153" s="34"/>
      <c r="QOE153" s="34"/>
      <c r="QOF153" s="34"/>
      <c r="QOG153" s="34"/>
      <c r="QOH153" s="34"/>
      <c r="QOI153" s="34"/>
      <c r="QOJ153" s="34"/>
      <c r="QOK153" s="34"/>
      <c r="QOL153" s="34"/>
      <c r="QOM153" s="34"/>
      <c r="QON153" s="34"/>
      <c r="QOO153" s="34"/>
      <c r="QOP153" s="34"/>
      <c r="QOQ153" s="34"/>
      <c r="QOR153" s="34"/>
      <c r="QOS153" s="34"/>
      <c r="QOT153" s="34"/>
      <c r="QOU153" s="34"/>
      <c r="QOV153" s="34"/>
      <c r="QOW153" s="34"/>
      <c r="QOX153" s="34"/>
      <c r="QOY153" s="34"/>
      <c r="QOZ153" s="34"/>
      <c r="QPA153" s="34"/>
      <c r="QPB153" s="34"/>
      <c r="QPC153" s="34"/>
      <c r="QPD153" s="34"/>
      <c r="QPE153" s="34"/>
      <c r="QPF153" s="34"/>
      <c r="QPG153" s="34"/>
      <c r="QPH153" s="34"/>
      <c r="QPI153" s="34"/>
      <c r="QPJ153" s="34"/>
      <c r="QPK153" s="34"/>
      <c r="QPL153" s="34"/>
      <c r="QPM153" s="34"/>
      <c r="QPN153" s="34"/>
      <c r="QPO153" s="34"/>
      <c r="QPP153" s="34"/>
      <c r="QPQ153" s="34"/>
      <c r="QPR153" s="34"/>
      <c r="QPS153" s="34"/>
      <c r="QPT153" s="34"/>
      <c r="QPU153" s="34"/>
      <c r="QPV153" s="34"/>
      <c r="QPW153" s="34"/>
      <c r="QPX153" s="34"/>
      <c r="QPY153" s="34"/>
      <c r="QPZ153" s="34"/>
      <c r="QQA153" s="34"/>
      <c r="QQB153" s="34"/>
      <c r="QQC153" s="34"/>
      <c r="QQD153" s="34"/>
      <c r="QQE153" s="34"/>
      <c r="QQF153" s="34"/>
      <c r="QQG153" s="34"/>
      <c r="QQH153" s="34"/>
      <c r="QQI153" s="34"/>
      <c r="QQJ153" s="34"/>
      <c r="QQK153" s="34"/>
      <c r="QQL153" s="34"/>
      <c r="QQM153" s="34"/>
      <c r="QQN153" s="34"/>
      <c r="QQO153" s="34"/>
      <c r="QQP153" s="34"/>
      <c r="QQQ153" s="34"/>
      <c r="QQR153" s="34"/>
      <c r="QQS153" s="34"/>
      <c r="QQT153" s="34"/>
      <c r="QQU153" s="34"/>
      <c r="QQV153" s="34"/>
      <c r="QQW153" s="34"/>
      <c r="QQX153" s="34"/>
      <c r="QQY153" s="34"/>
      <c r="QQZ153" s="34"/>
      <c r="QRA153" s="34"/>
      <c r="QRB153" s="34"/>
      <c r="QRC153" s="34"/>
      <c r="QRD153" s="34"/>
      <c r="QRE153" s="34"/>
      <c r="QRF153" s="34"/>
      <c r="QRG153" s="34"/>
      <c r="QRH153" s="34"/>
      <c r="QRI153" s="34"/>
      <c r="QRJ153" s="34"/>
      <c r="QRK153" s="34"/>
      <c r="QRL153" s="34"/>
      <c r="QRM153" s="34"/>
      <c r="QRN153" s="34"/>
      <c r="QRO153" s="34"/>
      <c r="QRP153" s="34"/>
      <c r="QRQ153" s="34"/>
      <c r="QRR153" s="34"/>
      <c r="QRS153" s="34"/>
      <c r="QRT153" s="34"/>
      <c r="QRU153" s="34"/>
      <c r="QRV153" s="34"/>
      <c r="QRW153" s="34"/>
      <c r="QRX153" s="34"/>
      <c r="QRY153" s="34"/>
      <c r="QRZ153" s="34"/>
      <c r="QSA153" s="34"/>
      <c r="QSB153" s="34"/>
      <c r="QSC153" s="34"/>
      <c r="QSD153" s="34"/>
      <c r="QSE153" s="34"/>
      <c r="QSF153" s="34"/>
      <c r="QSG153" s="34"/>
      <c r="QSH153" s="34"/>
      <c r="QSI153" s="34"/>
      <c r="QSJ153" s="34"/>
      <c r="QSK153" s="34"/>
      <c r="QSL153" s="34"/>
      <c r="QSM153" s="34"/>
      <c r="QSN153" s="34"/>
      <c r="QSO153" s="34"/>
      <c r="QSP153" s="34"/>
      <c r="QSQ153" s="34"/>
      <c r="QSR153" s="34"/>
      <c r="QSS153" s="34"/>
      <c r="QST153" s="34"/>
      <c r="QSU153" s="34"/>
      <c r="QSV153" s="34"/>
      <c r="QSW153" s="34"/>
      <c r="QSX153" s="34"/>
      <c r="QSY153" s="34"/>
      <c r="QSZ153" s="34"/>
      <c r="QTA153" s="34"/>
      <c r="QTB153" s="34"/>
      <c r="QTC153" s="34"/>
      <c r="QTD153" s="34"/>
      <c r="QTE153" s="34"/>
      <c r="QTF153" s="34"/>
      <c r="QTG153" s="34"/>
      <c r="QTH153" s="34"/>
      <c r="QTI153" s="34"/>
      <c r="QTJ153" s="34"/>
      <c r="QTK153" s="34"/>
      <c r="QTL153" s="34"/>
      <c r="QTM153" s="34"/>
      <c r="QTN153" s="34"/>
      <c r="QTO153" s="34"/>
      <c r="QTP153" s="34"/>
      <c r="QTQ153" s="34"/>
      <c r="QTR153" s="34"/>
      <c r="QTS153" s="34"/>
      <c r="QTT153" s="34"/>
      <c r="QTU153" s="34"/>
      <c r="QTV153" s="34"/>
      <c r="QTW153" s="34"/>
      <c r="QTX153" s="34"/>
      <c r="QTY153" s="34"/>
      <c r="QTZ153" s="34"/>
      <c r="QUA153" s="34"/>
      <c r="QUB153" s="34"/>
      <c r="QUC153" s="34"/>
      <c r="QUD153" s="34"/>
      <c r="QUE153" s="34"/>
      <c r="QUF153" s="34"/>
      <c r="QUG153" s="34"/>
      <c r="QUH153" s="34"/>
      <c r="QUI153" s="34"/>
      <c r="QUJ153" s="34"/>
      <c r="QUK153" s="34"/>
      <c r="QUL153" s="34"/>
      <c r="QUM153" s="34"/>
      <c r="QUN153" s="34"/>
      <c r="QUO153" s="34"/>
      <c r="QUP153" s="34"/>
      <c r="QUQ153" s="34"/>
      <c r="QUR153" s="34"/>
      <c r="QUS153" s="34"/>
      <c r="QUT153" s="34"/>
      <c r="QUU153" s="34"/>
      <c r="QUV153" s="34"/>
      <c r="QUW153" s="34"/>
      <c r="QUX153" s="34"/>
      <c r="QUY153" s="34"/>
      <c r="QUZ153" s="34"/>
      <c r="QVA153" s="34"/>
      <c r="QVB153" s="34"/>
      <c r="QVC153" s="34"/>
      <c r="QVD153" s="34"/>
      <c r="QVE153" s="34"/>
      <c r="QVF153" s="34"/>
      <c r="QVG153" s="34"/>
      <c r="QVH153" s="34"/>
      <c r="QVI153" s="34"/>
      <c r="QVJ153" s="34"/>
      <c r="QVK153" s="34"/>
      <c r="QVL153" s="34"/>
      <c r="QVM153" s="34"/>
      <c r="QVN153" s="34"/>
      <c r="QVO153" s="34"/>
      <c r="QVP153" s="34"/>
      <c r="QVQ153" s="34"/>
      <c r="QVR153" s="34"/>
      <c r="QVS153" s="34"/>
      <c r="QVT153" s="34"/>
      <c r="QVU153" s="34"/>
      <c r="QVV153" s="34"/>
      <c r="QVW153" s="34"/>
      <c r="QVX153" s="34"/>
      <c r="QVY153" s="34"/>
      <c r="QVZ153" s="34"/>
      <c r="QWA153" s="34"/>
      <c r="QWB153" s="34"/>
      <c r="QWC153" s="34"/>
      <c r="QWD153" s="34"/>
      <c r="QWE153" s="34"/>
      <c r="QWF153" s="34"/>
      <c r="QWG153" s="34"/>
      <c r="QWH153" s="34"/>
      <c r="QWI153" s="34"/>
      <c r="QWJ153" s="34"/>
      <c r="QWK153" s="34"/>
      <c r="QWL153" s="34"/>
      <c r="QWM153" s="34"/>
      <c r="QWN153" s="34"/>
      <c r="QWO153" s="34"/>
      <c r="QWP153" s="34"/>
      <c r="QWQ153" s="34"/>
      <c r="QWR153" s="34"/>
      <c r="QWS153" s="34"/>
      <c r="QWT153" s="34"/>
      <c r="QWU153" s="34"/>
      <c r="QWV153" s="34"/>
      <c r="QWW153" s="34"/>
      <c r="QWX153" s="34"/>
      <c r="QWY153" s="34"/>
      <c r="QWZ153" s="34"/>
      <c r="QXA153" s="34"/>
      <c r="QXB153" s="34"/>
      <c r="QXC153" s="34"/>
      <c r="QXD153" s="34"/>
      <c r="QXE153" s="34"/>
      <c r="QXF153" s="34"/>
      <c r="QXG153" s="34"/>
      <c r="QXH153" s="34"/>
      <c r="QXI153" s="34"/>
      <c r="QXJ153" s="34"/>
      <c r="QXK153" s="34"/>
      <c r="QXL153" s="34"/>
      <c r="QXM153" s="34"/>
      <c r="QXN153" s="34"/>
      <c r="QXO153" s="34"/>
      <c r="QXP153" s="34"/>
      <c r="QXQ153" s="34"/>
      <c r="QXR153" s="34"/>
      <c r="QXS153" s="34"/>
      <c r="QXT153" s="34"/>
      <c r="QXU153" s="34"/>
      <c r="QXV153" s="34"/>
      <c r="QXW153" s="34"/>
      <c r="QXX153" s="34"/>
      <c r="QXY153" s="34"/>
      <c r="QXZ153" s="34"/>
      <c r="QYA153" s="34"/>
      <c r="QYB153" s="34"/>
      <c r="QYC153" s="34"/>
      <c r="QYD153" s="34"/>
      <c r="QYE153" s="34"/>
      <c r="QYF153" s="34"/>
      <c r="QYG153" s="34"/>
      <c r="QYH153" s="34"/>
      <c r="QYI153" s="34"/>
      <c r="QYJ153" s="34"/>
      <c r="QYK153" s="34"/>
      <c r="QYL153" s="34"/>
      <c r="QYM153" s="34"/>
      <c r="QYN153" s="34"/>
      <c r="QYO153" s="34"/>
      <c r="QYP153" s="34"/>
      <c r="QYQ153" s="34"/>
      <c r="QYR153" s="34"/>
      <c r="QYS153" s="34"/>
      <c r="QYT153" s="34"/>
      <c r="QYU153" s="34"/>
      <c r="QYV153" s="34"/>
      <c r="QYW153" s="34"/>
      <c r="QYX153" s="34"/>
      <c r="QYY153" s="34"/>
      <c r="QYZ153" s="34"/>
      <c r="QZA153" s="34"/>
      <c r="QZB153" s="34"/>
      <c r="QZC153" s="34"/>
      <c r="QZD153" s="34"/>
      <c r="QZE153" s="34"/>
      <c r="QZF153" s="34"/>
      <c r="QZG153" s="34"/>
      <c r="QZH153" s="34"/>
      <c r="QZI153" s="34"/>
      <c r="QZJ153" s="34"/>
      <c r="QZK153" s="34"/>
      <c r="QZL153" s="34"/>
      <c r="QZM153" s="34"/>
      <c r="QZN153" s="34"/>
      <c r="QZO153" s="34"/>
      <c r="QZP153" s="34"/>
      <c r="QZQ153" s="34"/>
      <c r="QZR153" s="34"/>
      <c r="QZS153" s="34"/>
      <c r="QZT153" s="34"/>
      <c r="QZU153" s="34"/>
      <c r="QZV153" s="34"/>
      <c r="QZW153" s="34"/>
      <c r="QZX153" s="34"/>
      <c r="QZY153" s="34"/>
      <c r="QZZ153" s="34"/>
      <c r="RAA153" s="34"/>
      <c r="RAB153" s="34"/>
      <c r="RAC153" s="34"/>
      <c r="RAD153" s="34"/>
      <c r="RAE153" s="34"/>
      <c r="RAF153" s="34"/>
      <c r="RAG153" s="34"/>
      <c r="RAH153" s="34"/>
      <c r="RAI153" s="34"/>
      <c r="RAJ153" s="34"/>
      <c r="RAK153" s="34"/>
      <c r="RAL153" s="34"/>
      <c r="RAM153" s="34"/>
      <c r="RAN153" s="34"/>
      <c r="RAO153" s="34"/>
      <c r="RAP153" s="34"/>
      <c r="RAQ153" s="34"/>
      <c r="RAR153" s="34"/>
      <c r="RAS153" s="34"/>
      <c r="RAT153" s="34"/>
      <c r="RAU153" s="34"/>
      <c r="RAV153" s="34"/>
      <c r="RAW153" s="34"/>
      <c r="RAX153" s="34"/>
      <c r="RAY153" s="34"/>
      <c r="RAZ153" s="34"/>
      <c r="RBA153" s="34"/>
      <c r="RBB153" s="34"/>
      <c r="RBC153" s="34"/>
      <c r="RBD153" s="34"/>
      <c r="RBE153" s="34"/>
      <c r="RBF153" s="34"/>
      <c r="RBG153" s="34"/>
      <c r="RBH153" s="34"/>
      <c r="RBI153" s="34"/>
      <c r="RBJ153" s="34"/>
      <c r="RBK153" s="34"/>
      <c r="RBL153" s="34"/>
      <c r="RBM153" s="34"/>
      <c r="RBN153" s="34"/>
      <c r="RBO153" s="34"/>
      <c r="RBP153" s="34"/>
      <c r="RBQ153" s="34"/>
      <c r="RBR153" s="34"/>
      <c r="RBS153" s="34"/>
      <c r="RBT153" s="34"/>
      <c r="RBU153" s="34"/>
      <c r="RBV153" s="34"/>
      <c r="RBW153" s="34"/>
      <c r="RBX153" s="34"/>
      <c r="RBY153" s="34"/>
      <c r="RBZ153" s="34"/>
      <c r="RCA153" s="34"/>
      <c r="RCB153" s="34"/>
      <c r="RCC153" s="34"/>
      <c r="RCD153" s="34"/>
      <c r="RCE153" s="34"/>
      <c r="RCF153" s="34"/>
      <c r="RCG153" s="34"/>
      <c r="RCH153" s="34"/>
      <c r="RCI153" s="34"/>
      <c r="RCJ153" s="34"/>
      <c r="RCK153" s="34"/>
      <c r="RCL153" s="34"/>
      <c r="RCM153" s="34"/>
      <c r="RCN153" s="34"/>
      <c r="RCO153" s="34"/>
      <c r="RCP153" s="34"/>
      <c r="RCQ153" s="34"/>
      <c r="RCR153" s="34"/>
      <c r="RCS153" s="34"/>
      <c r="RCT153" s="34"/>
      <c r="RCU153" s="34"/>
      <c r="RCV153" s="34"/>
      <c r="RCW153" s="34"/>
      <c r="RCX153" s="34"/>
      <c r="RCY153" s="34"/>
      <c r="RCZ153" s="34"/>
      <c r="RDA153" s="34"/>
      <c r="RDB153" s="34"/>
      <c r="RDC153" s="34"/>
      <c r="RDD153" s="34"/>
      <c r="RDE153" s="34"/>
      <c r="RDF153" s="34"/>
      <c r="RDG153" s="34"/>
      <c r="RDH153" s="34"/>
      <c r="RDI153" s="34"/>
      <c r="RDJ153" s="34"/>
      <c r="RDK153" s="34"/>
      <c r="RDL153" s="34"/>
      <c r="RDM153" s="34"/>
      <c r="RDN153" s="34"/>
      <c r="RDO153" s="34"/>
      <c r="RDP153" s="34"/>
      <c r="RDQ153" s="34"/>
      <c r="RDR153" s="34"/>
      <c r="RDS153" s="34"/>
      <c r="RDT153" s="34"/>
      <c r="RDU153" s="34"/>
      <c r="RDV153" s="34"/>
      <c r="RDW153" s="34"/>
      <c r="RDX153" s="34"/>
      <c r="RDY153" s="34"/>
      <c r="RDZ153" s="34"/>
      <c r="REA153" s="34"/>
      <c r="REB153" s="34"/>
      <c r="REC153" s="34"/>
      <c r="RED153" s="34"/>
      <c r="REE153" s="34"/>
      <c r="REF153" s="34"/>
      <c r="REG153" s="34"/>
      <c r="REH153" s="34"/>
      <c r="REI153" s="34"/>
      <c r="REJ153" s="34"/>
      <c r="REK153" s="34"/>
      <c r="REL153" s="34"/>
      <c r="REM153" s="34"/>
      <c r="REN153" s="34"/>
      <c r="REO153" s="34"/>
      <c r="REP153" s="34"/>
      <c r="REQ153" s="34"/>
      <c r="RER153" s="34"/>
      <c r="RES153" s="34"/>
      <c r="RET153" s="34"/>
      <c r="REU153" s="34"/>
      <c r="REV153" s="34"/>
      <c r="REW153" s="34"/>
      <c r="REX153" s="34"/>
      <c r="REY153" s="34"/>
      <c r="REZ153" s="34"/>
      <c r="RFA153" s="34"/>
      <c r="RFB153" s="34"/>
      <c r="RFC153" s="34"/>
      <c r="RFD153" s="34"/>
      <c r="RFE153" s="34"/>
      <c r="RFF153" s="34"/>
      <c r="RFG153" s="34"/>
      <c r="RFH153" s="34"/>
      <c r="RFI153" s="34"/>
      <c r="RFJ153" s="34"/>
      <c r="RFK153" s="34"/>
      <c r="RFL153" s="34"/>
      <c r="RFM153" s="34"/>
      <c r="RFN153" s="34"/>
      <c r="RFO153" s="34"/>
      <c r="RFP153" s="34"/>
      <c r="RFQ153" s="34"/>
      <c r="RFR153" s="34"/>
      <c r="RFS153" s="34"/>
      <c r="RFT153" s="34"/>
      <c r="RFU153" s="34"/>
      <c r="RFV153" s="34"/>
      <c r="RFW153" s="34"/>
      <c r="RFX153" s="34"/>
      <c r="RFY153" s="34"/>
      <c r="RFZ153" s="34"/>
      <c r="RGA153" s="34"/>
      <c r="RGB153" s="34"/>
      <c r="RGC153" s="34"/>
      <c r="RGD153" s="34"/>
      <c r="RGE153" s="34"/>
      <c r="RGF153" s="34"/>
      <c r="RGG153" s="34"/>
      <c r="RGH153" s="34"/>
      <c r="RGI153" s="34"/>
      <c r="RGJ153" s="34"/>
      <c r="RGK153" s="34"/>
      <c r="RGL153" s="34"/>
      <c r="RGM153" s="34"/>
      <c r="RGN153" s="34"/>
      <c r="RGO153" s="34"/>
      <c r="RGP153" s="34"/>
      <c r="RGQ153" s="34"/>
      <c r="RGR153" s="34"/>
      <c r="RGS153" s="34"/>
      <c r="RGT153" s="34"/>
      <c r="RGU153" s="34"/>
      <c r="RGV153" s="34"/>
      <c r="RGW153" s="34"/>
      <c r="RGX153" s="34"/>
      <c r="RGY153" s="34"/>
      <c r="RGZ153" s="34"/>
      <c r="RHA153" s="34"/>
      <c r="RHB153" s="34"/>
      <c r="RHC153" s="34"/>
      <c r="RHD153" s="34"/>
      <c r="RHE153" s="34"/>
      <c r="RHF153" s="34"/>
      <c r="RHG153" s="34"/>
      <c r="RHH153" s="34"/>
      <c r="RHI153" s="34"/>
      <c r="RHJ153" s="34"/>
      <c r="RHK153" s="34"/>
      <c r="RHL153" s="34"/>
      <c r="RHM153" s="34"/>
      <c r="RHN153" s="34"/>
      <c r="RHO153" s="34"/>
      <c r="RHP153" s="34"/>
      <c r="RHQ153" s="34"/>
      <c r="RHR153" s="34"/>
      <c r="RHS153" s="34"/>
      <c r="RHT153" s="34"/>
      <c r="RHU153" s="34"/>
      <c r="RHV153" s="34"/>
      <c r="RHW153" s="34"/>
      <c r="RHX153" s="34"/>
      <c r="RHY153" s="34"/>
      <c r="RHZ153" s="34"/>
      <c r="RIA153" s="34"/>
      <c r="RIB153" s="34"/>
      <c r="RIC153" s="34"/>
      <c r="RID153" s="34"/>
      <c r="RIE153" s="34"/>
      <c r="RIF153" s="34"/>
      <c r="RIG153" s="34"/>
      <c r="RIH153" s="34"/>
      <c r="RII153" s="34"/>
      <c r="RIJ153" s="34"/>
      <c r="RIK153" s="34"/>
      <c r="RIL153" s="34"/>
      <c r="RIM153" s="34"/>
      <c r="RIN153" s="34"/>
      <c r="RIO153" s="34"/>
      <c r="RIP153" s="34"/>
      <c r="RIQ153" s="34"/>
      <c r="RIR153" s="34"/>
      <c r="RIS153" s="34"/>
      <c r="RIT153" s="34"/>
      <c r="RIU153" s="34"/>
      <c r="RIV153" s="34"/>
      <c r="RIW153" s="34"/>
      <c r="RIX153" s="34"/>
      <c r="RIY153" s="34"/>
      <c r="RIZ153" s="34"/>
      <c r="RJA153" s="34"/>
      <c r="RJB153" s="34"/>
      <c r="RJC153" s="34"/>
      <c r="RJD153" s="34"/>
      <c r="RJE153" s="34"/>
      <c r="RJF153" s="34"/>
      <c r="RJG153" s="34"/>
      <c r="RJH153" s="34"/>
      <c r="RJI153" s="34"/>
      <c r="RJJ153" s="34"/>
      <c r="RJK153" s="34"/>
      <c r="RJL153" s="34"/>
      <c r="RJM153" s="34"/>
      <c r="RJN153" s="34"/>
      <c r="RJO153" s="34"/>
      <c r="RJP153" s="34"/>
      <c r="RJQ153" s="34"/>
      <c r="RJR153" s="34"/>
      <c r="RJS153" s="34"/>
      <c r="RJT153" s="34"/>
      <c r="RJU153" s="34"/>
      <c r="RJV153" s="34"/>
      <c r="RJW153" s="34"/>
      <c r="RJX153" s="34"/>
      <c r="RJY153" s="34"/>
      <c r="RJZ153" s="34"/>
      <c r="RKA153" s="34"/>
      <c r="RKB153" s="34"/>
      <c r="RKC153" s="34"/>
      <c r="RKD153" s="34"/>
      <c r="RKE153" s="34"/>
      <c r="RKF153" s="34"/>
      <c r="RKG153" s="34"/>
      <c r="RKH153" s="34"/>
      <c r="RKI153" s="34"/>
      <c r="RKJ153" s="34"/>
      <c r="RKK153" s="34"/>
      <c r="RKL153" s="34"/>
      <c r="RKM153" s="34"/>
      <c r="RKN153" s="34"/>
      <c r="RKO153" s="34"/>
      <c r="RKP153" s="34"/>
      <c r="RKQ153" s="34"/>
      <c r="RKR153" s="34"/>
      <c r="RKS153" s="34"/>
      <c r="RKT153" s="34"/>
      <c r="RKU153" s="34"/>
      <c r="RKV153" s="34"/>
      <c r="RKW153" s="34"/>
      <c r="RKX153" s="34"/>
      <c r="RKY153" s="34"/>
      <c r="RKZ153" s="34"/>
      <c r="RLA153" s="34"/>
      <c r="RLB153" s="34"/>
      <c r="RLC153" s="34"/>
      <c r="RLD153" s="34"/>
      <c r="RLE153" s="34"/>
      <c r="RLF153" s="34"/>
      <c r="RLG153" s="34"/>
      <c r="RLH153" s="34"/>
      <c r="RLI153" s="34"/>
      <c r="RLJ153" s="34"/>
      <c r="RLK153" s="34"/>
      <c r="RLL153" s="34"/>
      <c r="RLM153" s="34"/>
      <c r="RLN153" s="34"/>
      <c r="RLO153" s="34"/>
      <c r="RLP153" s="34"/>
      <c r="RLQ153" s="34"/>
      <c r="RLR153" s="34"/>
      <c r="RLS153" s="34"/>
      <c r="RLT153" s="34"/>
      <c r="RLU153" s="34"/>
      <c r="RLV153" s="34"/>
      <c r="RLW153" s="34"/>
      <c r="RLX153" s="34"/>
      <c r="RLY153" s="34"/>
      <c r="RLZ153" s="34"/>
      <c r="RMA153" s="34"/>
      <c r="RMB153" s="34"/>
      <c r="RMC153" s="34"/>
      <c r="RMD153" s="34"/>
      <c r="RME153" s="34"/>
      <c r="RMF153" s="34"/>
      <c r="RMG153" s="34"/>
      <c r="RMH153" s="34"/>
      <c r="RMI153" s="34"/>
      <c r="RMJ153" s="34"/>
      <c r="RMK153" s="34"/>
      <c r="RML153" s="34"/>
      <c r="RMM153" s="34"/>
      <c r="RMN153" s="34"/>
      <c r="RMO153" s="34"/>
      <c r="RMP153" s="34"/>
      <c r="RMQ153" s="34"/>
      <c r="RMR153" s="34"/>
      <c r="RMS153" s="34"/>
      <c r="RMT153" s="34"/>
      <c r="RMU153" s="34"/>
      <c r="RMV153" s="34"/>
      <c r="RMW153" s="34"/>
      <c r="RMX153" s="34"/>
      <c r="RMY153" s="34"/>
      <c r="RMZ153" s="34"/>
      <c r="RNA153" s="34"/>
      <c r="RNB153" s="34"/>
      <c r="RNC153" s="34"/>
      <c r="RND153" s="34"/>
      <c r="RNE153" s="34"/>
      <c r="RNF153" s="34"/>
      <c r="RNG153" s="34"/>
      <c r="RNH153" s="34"/>
      <c r="RNI153" s="34"/>
      <c r="RNJ153" s="34"/>
      <c r="RNK153" s="34"/>
      <c r="RNL153" s="34"/>
      <c r="RNM153" s="34"/>
      <c r="RNN153" s="34"/>
      <c r="RNO153" s="34"/>
      <c r="RNP153" s="34"/>
      <c r="RNQ153" s="34"/>
      <c r="RNR153" s="34"/>
      <c r="RNS153" s="34"/>
      <c r="RNT153" s="34"/>
      <c r="RNU153" s="34"/>
      <c r="RNV153" s="34"/>
      <c r="RNW153" s="34"/>
      <c r="RNX153" s="34"/>
      <c r="RNY153" s="34"/>
      <c r="RNZ153" s="34"/>
      <c r="ROA153" s="34"/>
      <c r="ROB153" s="34"/>
      <c r="ROC153" s="34"/>
      <c r="ROD153" s="34"/>
      <c r="ROE153" s="34"/>
      <c r="ROF153" s="34"/>
      <c r="ROG153" s="34"/>
      <c r="ROH153" s="34"/>
      <c r="ROI153" s="34"/>
      <c r="ROJ153" s="34"/>
      <c r="ROK153" s="34"/>
      <c r="ROL153" s="34"/>
      <c r="ROM153" s="34"/>
      <c r="RON153" s="34"/>
      <c r="ROO153" s="34"/>
      <c r="ROP153" s="34"/>
      <c r="ROQ153" s="34"/>
      <c r="ROR153" s="34"/>
      <c r="ROS153" s="34"/>
      <c r="ROT153" s="34"/>
      <c r="ROU153" s="34"/>
      <c r="ROV153" s="34"/>
      <c r="ROW153" s="34"/>
      <c r="ROX153" s="34"/>
      <c r="ROY153" s="34"/>
      <c r="ROZ153" s="34"/>
      <c r="RPA153" s="34"/>
      <c r="RPB153" s="34"/>
      <c r="RPC153" s="34"/>
      <c r="RPD153" s="34"/>
      <c r="RPE153" s="34"/>
      <c r="RPF153" s="34"/>
      <c r="RPG153" s="34"/>
      <c r="RPH153" s="34"/>
      <c r="RPI153" s="34"/>
      <c r="RPJ153" s="34"/>
      <c r="RPK153" s="34"/>
      <c r="RPL153" s="34"/>
      <c r="RPM153" s="34"/>
      <c r="RPN153" s="34"/>
      <c r="RPO153" s="34"/>
      <c r="RPP153" s="34"/>
      <c r="RPQ153" s="34"/>
      <c r="RPR153" s="34"/>
      <c r="RPS153" s="34"/>
      <c r="RPT153" s="34"/>
      <c r="RPU153" s="34"/>
      <c r="RPV153" s="34"/>
      <c r="RPW153" s="34"/>
      <c r="RPX153" s="34"/>
      <c r="RPY153" s="34"/>
      <c r="RPZ153" s="34"/>
      <c r="RQA153" s="34"/>
      <c r="RQB153" s="34"/>
      <c r="RQC153" s="34"/>
      <c r="RQD153" s="34"/>
      <c r="RQE153" s="34"/>
      <c r="RQF153" s="34"/>
      <c r="RQG153" s="34"/>
      <c r="RQH153" s="34"/>
      <c r="RQI153" s="34"/>
      <c r="RQJ153" s="34"/>
      <c r="RQK153" s="34"/>
      <c r="RQL153" s="34"/>
      <c r="RQM153" s="34"/>
      <c r="RQN153" s="34"/>
      <c r="RQO153" s="34"/>
      <c r="RQP153" s="34"/>
      <c r="RQQ153" s="34"/>
      <c r="RQR153" s="34"/>
      <c r="RQS153" s="34"/>
      <c r="RQT153" s="34"/>
      <c r="RQU153" s="34"/>
      <c r="RQV153" s="34"/>
      <c r="RQW153" s="34"/>
      <c r="RQX153" s="34"/>
      <c r="RQY153" s="34"/>
      <c r="RQZ153" s="34"/>
      <c r="RRA153" s="34"/>
      <c r="RRB153" s="34"/>
      <c r="RRC153" s="34"/>
      <c r="RRD153" s="34"/>
      <c r="RRE153" s="34"/>
      <c r="RRF153" s="34"/>
      <c r="RRG153" s="34"/>
      <c r="RRH153" s="34"/>
      <c r="RRI153" s="34"/>
      <c r="RRJ153" s="34"/>
      <c r="RRK153" s="34"/>
      <c r="RRL153" s="34"/>
      <c r="RRM153" s="34"/>
      <c r="RRN153" s="34"/>
      <c r="RRO153" s="34"/>
      <c r="RRP153" s="34"/>
      <c r="RRQ153" s="34"/>
      <c r="RRR153" s="34"/>
      <c r="RRS153" s="34"/>
      <c r="RRT153" s="34"/>
      <c r="RRU153" s="34"/>
      <c r="RRV153" s="34"/>
      <c r="RRW153" s="34"/>
      <c r="RRX153" s="34"/>
      <c r="RRY153" s="34"/>
      <c r="RRZ153" s="34"/>
      <c r="RSA153" s="34"/>
      <c r="RSB153" s="34"/>
      <c r="RSC153" s="34"/>
      <c r="RSD153" s="34"/>
      <c r="RSE153" s="34"/>
      <c r="RSF153" s="34"/>
      <c r="RSG153" s="34"/>
      <c r="RSH153" s="34"/>
      <c r="RSI153" s="34"/>
      <c r="RSJ153" s="34"/>
      <c r="RSK153" s="34"/>
      <c r="RSL153" s="34"/>
      <c r="RSM153" s="34"/>
      <c r="RSN153" s="34"/>
      <c r="RSO153" s="34"/>
      <c r="RSP153" s="34"/>
      <c r="RSQ153" s="34"/>
      <c r="RSR153" s="34"/>
      <c r="RSS153" s="34"/>
      <c r="RST153" s="34"/>
      <c r="RSU153" s="34"/>
      <c r="RSV153" s="34"/>
      <c r="RSW153" s="34"/>
      <c r="RSX153" s="34"/>
      <c r="RSY153" s="34"/>
      <c r="RSZ153" s="34"/>
      <c r="RTA153" s="34"/>
      <c r="RTB153" s="34"/>
      <c r="RTC153" s="34"/>
      <c r="RTD153" s="34"/>
      <c r="RTE153" s="34"/>
      <c r="RTF153" s="34"/>
      <c r="RTG153" s="34"/>
      <c r="RTH153" s="34"/>
      <c r="RTI153" s="34"/>
      <c r="RTJ153" s="34"/>
      <c r="RTK153" s="34"/>
      <c r="RTL153" s="34"/>
      <c r="RTM153" s="34"/>
      <c r="RTN153" s="34"/>
      <c r="RTO153" s="34"/>
      <c r="RTP153" s="34"/>
      <c r="RTQ153" s="34"/>
      <c r="RTR153" s="34"/>
      <c r="RTS153" s="34"/>
      <c r="RTT153" s="34"/>
      <c r="RTU153" s="34"/>
      <c r="RTV153" s="34"/>
      <c r="RTW153" s="34"/>
      <c r="RTX153" s="34"/>
      <c r="RTY153" s="34"/>
      <c r="RTZ153" s="34"/>
      <c r="RUA153" s="34"/>
      <c r="RUB153" s="34"/>
      <c r="RUC153" s="34"/>
      <c r="RUD153" s="34"/>
      <c r="RUE153" s="34"/>
      <c r="RUF153" s="34"/>
      <c r="RUG153" s="34"/>
      <c r="RUH153" s="34"/>
      <c r="RUI153" s="34"/>
      <c r="RUJ153" s="34"/>
      <c r="RUK153" s="34"/>
      <c r="RUL153" s="34"/>
      <c r="RUM153" s="34"/>
      <c r="RUN153" s="34"/>
      <c r="RUO153" s="34"/>
      <c r="RUP153" s="34"/>
      <c r="RUQ153" s="34"/>
      <c r="RUR153" s="34"/>
      <c r="RUS153" s="34"/>
      <c r="RUT153" s="34"/>
      <c r="RUU153" s="34"/>
      <c r="RUV153" s="34"/>
      <c r="RUW153" s="34"/>
      <c r="RUX153" s="34"/>
      <c r="RUY153" s="34"/>
      <c r="RUZ153" s="34"/>
      <c r="RVA153" s="34"/>
      <c r="RVB153" s="34"/>
      <c r="RVC153" s="34"/>
      <c r="RVD153" s="34"/>
      <c r="RVE153" s="34"/>
      <c r="RVF153" s="34"/>
      <c r="RVG153" s="34"/>
      <c r="RVH153" s="34"/>
      <c r="RVI153" s="34"/>
      <c r="RVJ153" s="34"/>
      <c r="RVK153" s="34"/>
      <c r="RVL153" s="34"/>
      <c r="RVM153" s="34"/>
      <c r="RVN153" s="34"/>
      <c r="RVO153" s="34"/>
      <c r="RVP153" s="34"/>
      <c r="RVQ153" s="34"/>
      <c r="RVR153" s="34"/>
      <c r="RVS153" s="34"/>
      <c r="RVT153" s="34"/>
      <c r="RVU153" s="34"/>
      <c r="RVV153" s="34"/>
      <c r="RVW153" s="34"/>
      <c r="RVX153" s="34"/>
      <c r="RVY153" s="34"/>
      <c r="RVZ153" s="34"/>
      <c r="RWA153" s="34"/>
      <c r="RWB153" s="34"/>
      <c r="RWC153" s="34"/>
      <c r="RWD153" s="34"/>
      <c r="RWE153" s="34"/>
      <c r="RWF153" s="34"/>
      <c r="RWG153" s="34"/>
      <c r="RWH153" s="34"/>
      <c r="RWI153" s="34"/>
      <c r="RWJ153" s="34"/>
      <c r="RWK153" s="34"/>
      <c r="RWL153" s="34"/>
      <c r="RWM153" s="34"/>
      <c r="RWN153" s="34"/>
      <c r="RWO153" s="34"/>
      <c r="RWP153" s="34"/>
      <c r="RWQ153" s="34"/>
      <c r="RWR153" s="34"/>
      <c r="RWS153" s="34"/>
      <c r="RWT153" s="34"/>
      <c r="RWU153" s="34"/>
      <c r="RWV153" s="34"/>
      <c r="RWW153" s="34"/>
      <c r="RWX153" s="34"/>
      <c r="RWY153" s="34"/>
      <c r="RWZ153" s="34"/>
      <c r="RXA153" s="34"/>
      <c r="RXB153" s="34"/>
      <c r="RXC153" s="34"/>
      <c r="RXD153" s="34"/>
      <c r="RXE153" s="34"/>
      <c r="RXF153" s="34"/>
      <c r="RXG153" s="34"/>
      <c r="RXH153" s="34"/>
      <c r="RXI153" s="34"/>
      <c r="RXJ153" s="34"/>
      <c r="RXK153" s="34"/>
      <c r="RXL153" s="34"/>
      <c r="RXM153" s="34"/>
      <c r="RXN153" s="34"/>
      <c r="RXO153" s="34"/>
      <c r="RXP153" s="34"/>
      <c r="RXQ153" s="34"/>
      <c r="RXR153" s="34"/>
      <c r="RXS153" s="34"/>
      <c r="RXT153" s="34"/>
      <c r="RXU153" s="34"/>
      <c r="RXV153" s="34"/>
      <c r="RXW153" s="34"/>
      <c r="RXX153" s="34"/>
      <c r="RXY153" s="34"/>
      <c r="RXZ153" s="34"/>
      <c r="RYA153" s="34"/>
      <c r="RYB153" s="34"/>
      <c r="RYC153" s="34"/>
      <c r="RYD153" s="34"/>
      <c r="RYE153" s="34"/>
      <c r="RYF153" s="34"/>
      <c r="RYG153" s="34"/>
      <c r="RYH153" s="34"/>
      <c r="RYI153" s="34"/>
      <c r="RYJ153" s="34"/>
      <c r="RYK153" s="34"/>
      <c r="RYL153" s="34"/>
      <c r="RYM153" s="34"/>
      <c r="RYN153" s="34"/>
      <c r="RYO153" s="34"/>
      <c r="RYP153" s="34"/>
      <c r="RYQ153" s="34"/>
      <c r="RYR153" s="34"/>
      <c r="RYS153" s="34"/>
      <c r="RYT153" s="34"/>
      <c r="RYU153" s="34"/>
      <c r="RYV153" s="34"/>
      <c r="RYW153" s="34"/>
      <c r="RYX153" s="34"/>
      <c r="RYY153" s="34"/>
      <c r="RYZ153" s="34"/>
      <c r="RZA153" s="34"/>
      <c r="RZB153" s="34"/>
      <c r="RZC153" s="34"/>
      <c r="RZD153" s="34"/>
      <c r="RZE153" s="34"/>
      <c r="RZF153" s="34"/>
      <c r="RZG153" s="34"/>
      <c r="RZH153" s="34"/>
      <c r="RZI153" s="34"/>
      <c r="RZJ153" s="34"/>
      <c r="RZK153" s="34"/>
      <c r="RZL153" s="34"/>
      <c r="RZM153" s="34"/>
      <c r="RZN153" s="34"/>
      <c r="RZO153" s="34"/>
      <c r="RZP153" s="34"/>
      <c r="RZQ153" s="34"/>
      <c r="RZR153" s="34"/>
      <c r="RZS153" s="34"/>
      <c r="RZT153" s="34"/>
      <c r="RZU153" s="34"/>
      <c r="RZV153" s="34"/>
      <c r="RZW153" s="34"/>
      <c r="RZX153" s="34"/>
      <c r="RZY153" s="34"/>
      <c r="RZZ153" s="34"/>
      <c r="SAA153" s="34"/>
      <c r="SAB153" s="34"/>
      <c r="SAC153" s="34"/>
      <c r="SAD153" s="34"/>
      <c r="SAE153" s="34"/>
      <c r="SAF153" s="34"/>
      <c r="SAG153" s="34"/>
      <c r="SAH153" s="34"/>
      <c r="SAI153" s="34"/>
      <c r="SAJ153" s="34"/>
      <c r="SAK153" s="34"/>
      <c r="SAL153" s="34"/>
      <c r="SAM153" s="34"/>
      <c r="SAN153" s="34"/>
      <c r="SAO153" s="34"/>
      <c r="SAP153" s="34"/>
      <c r="SAQ153" s="34"/>
      <c r="SAR153" s="34"/>
      <c r="SAS153" s="34"/>
      <c r="SAT153" s="34"/>
      <c r="SAU153" s="34"/>
      <c r="SAV153" s="34"/>
      <c r="SAW153" s="34"/>
      <c r="SAX153" s="34"/>
      <c r="SAY153" s="34"/>
      <c r="SAZ153" s="34"/>
      <c r="SBA153" s="34"/>
      <c r="SBB153" s="34"/>
      <c r="SBC153" s="34"/>
      <c r="SBD153" s="34"/>
      <c r="SBE153" s="34"/>
      <c r="SBF153" s="34"/>
      <c r="SBG153" s="34"/>
      <c r="SBH153" s="34"/>
      <c r="SBI153" s="34"/>
      <c r="SBJ153" s="34"/>
      <c r="SBK153" s="34"/>
      <c r="SBL153" s="34"/>
      <c r="SBM153" s="34"/>
      <c r="SBN153" s="34"/>
      <c r="SBO153" s="34"/>
      <c r="SBP153" s="34"/>
      <c r="SBQ153" s="34"/>
      <c r="SBR153" s="34"/>
      <c r="SBS153" s="34"/>
      <c r="SBT153" s="34"/>
      <c r="SBU153" s="34"/>
      <c r="SBV153" s="34"/>
      <c r="SBW153" s="34"/>
      <c r="SBX153" s="34"/>
      <c r="SBY153" s="34"/>
      <c r="SBZ153" s="34"/>
      <c r="SCA153" s="34"/>
      <c r="SCB153" s="34"/>
      <c r="SCC153" s="34"/>
      <c r="SCD153" s="34"/>
      <c r="SCE153" s="34"/>
      <c r="SCF153" s="34"/>
      <c r="SCG153" s="34"/>
      <c r="SCH153" s="34"/>
      <c r="SCI153" s="34"/>
      <c r="SCJ153" s="34"/>
      <c r="SCK153" s="34"/>
      <c r="SCL153" s="34"/>
      <c r="SCM153" s="34"/>
      <c r="SCN153" s="34"/>
      <c r="SCO153" s="34"/>
      <c r="SCP153" s="34"/>
      <c r="SCQ153" s="34"/>
      <c r="SCR153" s="34"/>
      <c r="SCS153" s="34"/>
      <c r="SCT153" s="34"/>
      <c r="SCU153" s="34"/>
      <c r="SCV153" s="34"/>
      <c r="SCW153" s="34"/>
      <c r="SCX153" s="34"/>
      <c r="SCY153" s="34"/>
      <c r="SCZ153" s="34"/>
      <c r="SDA153" s="34"/>
      <c r="SDB153" s="34"/>
      <c r="SDC153" s="34"/>
      <c r="SDD153" s="34"/>
      <c r="SDE153" s="34"/>
      <c r="SDF153" s="34"/>
      <c r="SDG153" s="34"/>
      <c r="SDH153" s="34"/>
      <c r="SDI153" s="34"/>
      <c r="SDJ153" s="34"/>
      <c r="SDK153" s="34"/>
      <c r="SDL153" s="34"/>
      <c r="SDM153" s="34"/>
      <c r="SDN153" s="34"/>
      <c r="SDO153" s="34"/>
      <c r="SDP153" s="34"/>
      <c r="SDQ153" s="34"/>
      <c r="SDR153" s="34"/>
      <c r="SDS153" s="34"/>
      <c r="SDT153" s="34"/>
      <c r="SDU153" s="34"/>
      <c r="SDV153" s="34"/>
      <c r="SDW153" s="34"/>
      <c r="SDX153" s="34"/>
      <c r="SDY153" s="34"/>
      <c r="SDZ153" s="34"/>
      <c r="SEA153" s="34"/>
      <c r="SEB153" s="34"/>
      <c r="SEC153" s="34"/>
      <c r="SED153" s="34"/>
      <c r="SEE153" s="34"/>
      <c r="SEF153" s="34"/>
      <c r="SEG153" s="34"/>
      <c r="SEH153" s="34"/>
      <c r="SEI153" s="34"/>
      <c r="SEJ153" s="34"/>
      <c r="SEK153" s="34"/>
      <c r="SEL153" s="34"/>
      <c r="SEM153" s="34"/>
      <c r="SEN153" s="34"/>
      <c r="SEO153" s="34"/>
      <c r="SEP153" s="34"/>
      <c r="SEQ153" s="34"/>
      <c r="SER153" s="34"/>
      <c r="SES153" s="34"/>
      <c r="SET153" s="34"/>
      <c r="SEU153" s="34"/>
      <c r="SEV153" s="34"/>
      <c r="SEW153" s="34"/>
      <c r="SEX153" s="34"/>
      <c r="SEY153" s="34"/>
      <c r="SEZ153" s="34"/>
      <c r="SFA153" s="34"/>
      <c r="SFB153" s="34"/>
      <c r="SFC153" s="34"/>
      <c r="SFD153" s="34"/>
      <c r="SFE153" s="34"/>
      <c r="SFF153" s="34"/>
      <c r="SFG153" s="34"/>
      <c r="SFH153" s="34"/>
      <c r="SFI153" s="34"/>
      <c r="SFJ153" s="34"/>
      <c r="SFK153" s="34"/>
      <c r="SFL153" s="34"/>
      <c r="SFM153" s="34"/>
      <c r="SFN153" s="34"/>
      <c r="SFO153" s="34"/>
      <c r="SFP153" s="34"/>
      <c r="SFQ153" s="34"/>
      <c r="SFR153" s="34"/>
      <c r="SFS153" s="34"/>
      <c r="SFT153" s="34"/>
      <c r="SFU153" s="34"/>
      <c r="SFV153" s="34"/>
      <c r="SFW153" s="34"/>
      <c r="SFX153" s="34"/>
      <c r="SFY153" s="34"/>
      <c r="SFZ153" s="34"/>
      <c r="SGA153" s="34"/>
      <c r="SGB153" s="34"/>
      <c r="SGC153" s="34"/>
      <c r="SGD153" s="34"/>
      <c r="SGE153" s="34"/>
      <c r="SGF153" s="34"/>
      <c r="SGG153" s="34"/>
      <c r="SGH153" s="34"/>
      <c r="SGI153" s="34"/>
      <c r="SGJ153" s="34"/>
      <c r="SGK153" s="34"/>
      <c r="SGL153" s="34"/>
      <c r="SGM153" s="34"/>
      <c r="SGN153" s="34"/>
      <c r="SGO153" s="34"/>
      <c r="SGP153" s="34"/>
      <c r="SGQ153" s="34"/>
      <c r="SGR153" s="34"/>
      <c r="SGS153" s="34"/>
      <c r="SGT153" s="34"/>
      <c r="SGU153" s="34"/>
      <c r="SGV153" s="34"/>
      <c r="SGW153" s="34"/>
      <c r="SGX153" s="34"/>
      <c r="SGY153" s="34"/>
      <c r="SGZ153" s="34"/>
      <c r="SHA153" s="34"/>
      <c r="SHB153" s="34"/>
      <c r="SHC153" s="34"/>
      <c r="SHD153" s="34"/>
      <c r="SHE153" s="34"/>
      <c r="SHF153" s="34"/>
      <c r="SHG153" s="34"/>
      <c r="SHH153" s="34"/>
      <c r="SHI153" s="34"/>
      <c r="SHJ153" s="34"/>
      <c r="SHK153" s="34"/>
      <c r="SHL153" s="34"/>
      <c r="SHM153" s="34"/>
      <c r="SHN153" s="34"/>
      <c r="SHO153" s="34"/>
      <c r="SHP153" s="34"/>
      <c r="SHQ153" s="34"/>
      <c r="SHR153" s="34"/>
      <c r="SHS153" s="34"/>
      <c r="SHT153" s="34"/>
      <c r="SHU153" s="34"/>
      <c r="SHV153" s="34"/>
      <c r="SHW153" s="34"/>
      <c r="SHX153" s="34"/>
      <c r="SHY153" s="34"/>
      <c r="SHZ153" s="34"/>
      <c r="SIA153" s="34"/>
      <c r="SIB153" s="34"/>
      <c r="SIC153" s="34"/>
      <c r="SID153" s="34"/>
      <c r="SIE153" s="34"/>
      <c r="SIF153" s="34"/>
      <c r="SIG153" s="34"/>
      <c r="SIH153" s="34"/>
      <c r="SII153" s="34"/>
      <c r="SIJ153" s="34"/>
      <c r="SIK153" s="34"/>
      <c r="SIL153" s="34"/>
      <c r="SIM153" s="34"/>
      <c r="SIN153" s="34"/>
      <c r="SIO153" s="34"/>
      <c r="SIP153" s="34"/>
      <c r="SIQ153" s="34"/>
      <c r="SIR153" s="34"/>
      <c r="SIS153" s="34"/>
      <c r="SIT153" s="34"/>
      <c r="SIU153" s="34"/>
      <c r="SIV153" s="34"/>
      <c r="SIW153" s="34"/>
      <c r="SIX153" s="34"/>
      <c r="SIY153" s="34"/>
      <c r="SIZ153" s="34"/>
      <c r="SJA153" s="34"/>
      <c r="SJB153" s="34"/>
      <c r="SJC153" s="34"/>
      <c r="SJD153" s="34"/>
      <c r="SJE153" s="34"/>
      <c r="SJF153" s="34"/>
      <c r="SJG153" s="34"/>
      <c r="SJH153" s="34"/>
      <c r="SJI153" s="34"/>
      <c r="SJJ153" s="34"/>
      <c r="SJK153" s="34"/>
      <c r="SJL153" s="34"/>
      <c r="SJM153" s="34"/>
      <c r="SJN153" s="34"/>
      <c r="SJO153" s="34"/>
      <c r="SJP153" s="34"/>
      <c r="SJQ153" s="34"/>
      <c r="SJR153" s="34"/>
      <c r="SJS153" s="34"/>
      <c r="SJT153" s="34"/>
      <c r="SJU153" s="34"/>
      <c r="SJV153" s="34"/>
      <c r="SJW153" s="34"/>
      <c r="SJX153" s="34"/>
      <c r="SJY153" s="34"/>
      <c r="SJZ153" s="34"/>
      <c r="SKA153" s="34"/>
      <c r="SKB153" s="34"/>
      <c r="SKC153" s="34"/>
      <c r="SKD153" s="34"/>
      <c r="SKE153" s="34"/>
      <c r="SKF153" s="34"/>
      <c r="SKG153" s="34"/>
      <c r="SKH153" s="34"/>
      <c r="SKI153" s="34"/>
      <c r="SKJ153" s="34"/>
      <c r="SKK153" s="34"/>
      <c r="SKL153" s="34"/>
      <c r="SKM153" s="34"/>
      <c r="SKN153" s="34"/>
      <c r="SKO153" s="34"/>
      <c r="SKP153" s="34"/>
      <c r="SKQ153" s="34"/>
      <c r="SKR153" s="34"/>
      <c r="SKS153" s="34"/>
      <c r="SKT153" s="34"/>
      <c r="SKU153" s="34"/>
      <c r="SKV153" s="34"/>
      <c r="SKW153" s="34"/>
      <c r="SKX153" s="34"/>
      <c r="SKY153" s="34"/>
      <c r="SKZ153" s="34"/>
      <c r="SLA153" s="34"/>
      <c r="SLB153" s="34"/>
      <c r="SLC153" s="34"/>
      <c r="SLD153" s="34"/>
      <c r="SLE153" s="34"/>
      <c r="SLF153" s="34"/>
      <c r="SLG153" s="34"/>
      <c r="SLH153" s="34"/>
      <c r="SLI153" s="34"/>
      <c r="SLJ153" s="34"/>
      <c r="SLK153" s="34"/>
      <c r="SLL153" s="34"/>
      <c r="SLM153" s="34"/>
      <c r="SLN153" s="34"/>
      <c r="SLO153" s="34"/>
      <c r="SLP153" s="34"/>
      <c r="SLQ153" s="34"/>
      <c r="SLR153" s="34"/>
      <c r="SLS153" s="34"/>
      <c r="SLT153" s="34"/>
      <c r="SLU153" s="34"/>
      <c r="SLV153" s="34"/>
      <c r="SLW153" s="34"/>
      <c r="SLX153" s="34"/>
      <c r="SLY153" s="34"/>
      <c r="SLZ153" s="34"/>
      <c r="SMA153" s="34"/>
      <c r="SMB153" s="34"/>
      <c r="SMC153" s="34"/>
      <c r="SMD153" s="34"/>
      <c r="SME153" s="34"/>
      <c r="SMF153" s="34"/>
      <c r="SMG153" s="34"/>
      <c r="SMH153" s="34"/>
      <c r="SMI153" s="34"/>
      <c r="SMJ153" s="34"/>
      <c r="SMK153" s="34"/>
      <c r="SML153" s="34"/>
      <c r="SMM153" s="34"/>
      <c r="SMN153" s="34"/>
      <c r="SMO153" s="34"/>
      <c r="SMP153" s="34"/>
      <c r="SMQ153" s="34"/>
      <c r="SMR153" s="34"/>
      <c r="SMS153" s="34"/>
      <c r="SMT153" s="34"/>
      <c r="SMU153" s="34"/>
      <c r="SMV153" s="34"/>
      <c r="SMW153" s="34"/>
      <c r="SMX153" s="34"/>
      <c r="SMY153" s="34"/>
      <c r="SMZ153" s="34"/>
      <c r="SNA153" s="34"/>
      <c r="SNB153" s="34"/>
      <c r="SNC153" s="34"/>
      <c r="SND153" s="34"/>
      <c r="SNE153" s="34"/>
      <c r="SNF153" s="34"/>
      <c r="SNG153" s="34"/>
      <c r="SNH153" s="34"/>
      <c r="SNI153" s="34"/>
      <c r="SNJ153" s="34"/>
      <c r="SNK153" s="34"/>
      <c r="SNL153" s="34"/>
      <c r="SNM153" s="34"/>
      <c r="SNN153" s="34"/>
      <c r="SNO153" s="34"/>
      <c r="SNP153" s="34"/>
      <c r="SNQ153" s="34"/>
      <c r="SNR153" s="34"/>
      <c r="SNS153" s="34"/>
      <c r="SNT153" s="34"/>
      <c r="SNU153" s="34"/>
      <c r="SNV153" s="34"/>
      <c r="SNW153" s="34"/>
      <c r="SNX153" s="34"/>
      <c r="SNY153" s="34"/>
      <c r="SNZ153" s="34"/>
      <c r="SOA153" s="34"/>
      <c r="SOB153" s="34"/>
      <c r="SOC153" s="34"/>
      <c r="SOD153" s="34"/>
      <c r="SOE153" s="34"/>
      <c r="SOF153" s="34"/>
      <c r="SOG153" s="34"/>
      <c r="SOH153" s="34"/>
      <c r="SOI153" s="34"/>
      <c r="SOJ153" s="34"/>
      <c r="SOK153" s="34"/>
      <c r="SOL153" s="34"/>
      <c r="SOM153" s="34"/>
      <c r="SON153" s="34"/>
      <c r="SOO153" s="34"/>
      <c r="SOP153" s="34"/>
      <c r="SOQ153" s="34"/>
      <c r="SOR153" s="34"/>
      <c r="SOS153" s="34"/>
      <c r="SOT153" s="34"/>
      <c r="SOU153" s="34"/>
      <c r="SOV153" s="34"/>
      <c r="SOW153" s="34"/>
      <c r="SOX153" s="34"/>
      <c r="SOY153" s="34"/>
      <c r="SOZ153" s="34"/>
      <c r="SPA153" s="34"/>
      <c r="SPB153" s="34"/>
      <c r="SPC153" s="34"/>
      <c r="SPD153" s="34"/>
      <c r="SPE153" s="34"/>
      <c r="SPF153" s="34"/>
      <c r="SPG153" s="34"/>
      <c r="SPH153" s="34"/>
      <c r="SPI153" s="34"/>
      <c r="SPJ153" s="34"/>
      <c r="SPK153" s="34"/>
      <c r="SPL153" s="34"/>
      <c r="SPM153" s="34"/>
      <c r="SPN153" s="34"/>
      <c r="SPO153" s="34"/>
      <c r="SPP153" s="34"/>
      <c r="SPQ153" s="34"/>
      <c r="SPR153" s="34"/>
      <c r="SPS153" s="34"/>
      <c r="SPT153" s="34"/>
      <c r="SPU153" s="34"/>
      <c r="SPV153" s="34"/>
      <c r="SPW153" s="34"/>
      <c r="SPX153" s="34"/>
      <c r="SPY153" s="34"/>
      <c r="SPZ153" s="34"/>
      <c r="SQA153" s="34"/>
      <c r="SQB153" s="34"/>
      <c r="SQC153" s="34"/>
      <c r="SQD153" s="34"/>
      <c r="SQE153" s="34"/>
      <c r="SQF153" s="34"/>
      <c r="SQG153" s="34"/>
      <c r="SQH153" s="34"/>
      <c r="SQI153" s="34"/>
      <c r="SQJ153" s="34"/>
      <c r="SQK153" s="34"/>
      <c r="SQL153" s="34"/>
      <c r="SQM153" s="34"/>
      <c r="SQN153" s="34"/>
      <c r="SQO153" s="34"/>
      <c r="SQP153" s="34"/>
      <c r="SQQ153" s="34"/>
      <c r="SQR153" s="34"/>
      <c r="SQS153" s="34"/>
      <c r="SQT153" s="34"/>
      <c r="SQU153" s="34"/>
      <c r="SQV153" s="34"/>
      <c r="SQW153" s="34"/>
      <c r="SQX153" s="34"/>
      <c r="SQY153" s="34"/>
      <c r="SQZ153" s="34"/>
      <c r="SRA153" s="34"/>
      <c r="SRB153" s="34"/>
      <c r="SRC153" s="34"/>
      <c r="SRD153" s="34"/>
      <c r="SRE153" s="34"/>
      <c r="SRF153" s="34"/>
      <c r="SRG153" s="34"/>
      <c r="SRH153" s="34"/>
      <c r="SRI153" s="34"/>
      <c r="SRJ153" s="34"/>
      <c r="SRK153" s="34"/>
      <c r="SRL153" s="34"/>
      <c r="SRM153" s="34"/>
      <c r="SRN153" s="34"/>
      <c r="SRO153" s="34"/>
      <c r="SRP153" s="34"/>
      <c r="SRQ153" s="34"/>
      <c r="SRR153" s="34"/>
      <c r="SRS153" s="34"/>
      <c r="SRT153" s="34"/>
      <c r="SRU153" s="34"/>
      <c r="SRV153" s="34"/>
      <c r="SRW153" s="34"/>
      <c r="SRX153" s="34"/>
      <c r="SRY153" s="34"/>
      <c r="SRZ153" s="34"/>
      <c r="SSA153" s="34"/>
      <c r="SSB153" s="34"/>
      <c r="SSC153" s="34"/>
      <c r="SSD153" s="34"/>
      <c r="SSE153" s="34"/>
      <c r="SSF153" s="34"/>
      <c r="SSG153" s="34"/>
      <c r="SSH153" s="34"/>
      <c r="SSI153" s="34"/>
      <c r="SSJ153" s="34"/>
      <c r="SSK153" s="34"/>
      <c r="SSL153" s="34"/>
      <c r="SSM153" s="34"/>
      <c r="SSN153" s="34"/>
      <c r="SSO153" s="34"/>
      <c r="SSP153" s="34"/>
      <c r="SSQ153" s="34"/>
      <c r="SSR153" s="34"/>
      <c r="SSS153" s="34"/>
      <c r="SST153" s="34"/>
      <c r="SSU153" s="34"/>
      <c r="SSV153" s="34"/>
      <c r="SSW153" s="34"/>
      <c r="SSX153" s="34"/>
      <c r="SSY153" s="34"/>
      <c r="SSZ153" s="34"/>
      <c r="STA153" s="34"/>
      <c r="STB153" s="34"/>
      <c r="STC153" s="34"/>
      <c r="STD153" s="34"/>
      <c r="STE153" s="34"/>
      <c r="STF153" s="34"/>
      <c r="STG153" s="34"/>
      <c r="STH153" s="34"/>
      <c r="STI153" s="34"/>
      <c r="STJ153" s="34"/>
      <c r="STK153" s="34"/>
      <c r="STL153" s="34"/>
      <c r="STM153" s="34"/>
      <c r="STN153" s="34"/>
      <c r="STO153" s="34"/>
      <c r="STP153" s="34"/>
      <c r="STQ153" s="34"/>
      <c r="STR153" s="34"/>
      <c r="STS153" s="34"/>
      <c r="STT153" s="34"/>
      <c r="STU153" s="34"/>
      <c r="STV153" s="34"/>
      <c r="STW153" s="34"/>
      <c r="STX153" s="34"/>
      <c r="STY153" s="34"/>
      <c r="STZ153" s="34"/>
      <c r="SUA153" s="34"/>
      <c r="SUB153" s="34"/>
      <c r="SUC153" s="34"/>
      <c r="SUD153" s="34"/>
      <c r="SUE153" s="34"/>
      <c r="SUF153" s="34"/>
      <c r="SUG153" s="34"/>
      <c r="SUH153" s="34"/>
      <c r="SUI153" s="34"/>
      <c r="SUJ153" s="34"/>
      <c r="SUK153" s="34"/>
      <c r="SUL153" s="34"/>
      <c r="SUM153" s="34"/>
      <c r="SUN153" s="34"/>
      <c r="SUO153" s="34"/>
      <c r="SUP153" s="34"/>
      <c r="SUQ153" s="34"/>
      <c r="SUR153" s="34"/>
      <c r="SUS153" s="34"/>
      <c r="SUT153" s="34"/>
      <c r="SUU153" s="34"/>
      <c r="SUV153" s="34"/>
      <c r="SUW153" s="34"/>
      <c r="SUX153" s="34"/>
      <c r="SUY153" s="34"/>
      <c r="SUZ153" s="34"/>
      <c r="SVA153" s="34"/>
      <c r="SVB153" s="34"/>
      <c r="SVC153" s="34"/>
      <c r="SVD153" s="34"/>
      <c r="SVE153" s="34"/>
      <c r="SVF153" s="34"/>
      <c r="SVG153" s="34"/>
      <c r="SVH153" s="34"/>
      <c r="SVI153" s="34"/>
      <c r="SVJ153" s="34"/>
      <c r="SVK153" s="34"/>
      <c r="SVL153" s="34"/>
      <c r="SVM153" s="34"/>
      <c r="SVN153" s="34"/>
      <c r="SVO153" s="34"/>
      <c r="SVP153" s="34"/>
      <c r="SVQ153" s="34"/>
      <c r="SVR153" s="34"/>
      <c r="SVS153" s="34"/>
      <c r="SVT153" s="34"/>
      <c r="SVU153" s="34"/>
      <c r="SVV153" s="34"/>
      <c r="SVW153" s="34"/>
      <c r="SVX153" s="34"/>
      <c r="SVY153" s="34"/>
      <c r="SVZ153" s="34"/>
      <c r="SWA153" s="34"/>
      <c r="SWB153" s="34"/>
      <c r="SWC153" s="34"/>
      <c r="SWD153" s="34"/>
      <c r="SWE153" s="34"/>
      <c r="SWF153" s="34"/>
      <c r="SWG153" s="34"/>
      <c r="SWH153" s="34"/>
      <c r="SWI153" s="34"/>
      <c r="SWJ153" s="34"/>
      <c r="SWK153" s="34"/>
      <c r="SWL153" s="34"/>
      <c r="SWM153" s="34"/>
      <c r="SWN153" s="34"/>
      <c r="SWO153" s="34"/>
      <c r="SWP153" s="34"/>
      <c r="SWQ153" s="34"/>
      <c r="SWR153" s="34"/>
      <c r="SWS153" s="34"/>
      <c r="SWT153" s="34"/>
      <c r="SWU153" s="34"/>
      <c r="SWV153" s="34"/>
      <c r="SWW153" s="34"/>
      <c r="SWX153" s="34"/>
      <c r="SWY153" s="34"/>
      <c r="SWZ153" s="34"/>
      <c r="SXA153" s="34"/>
      <c r="SXB153" s="34"/>
      <c r="SXC153" s="34"/>
      <c r="SXD153" s="34"/>
      <c r="SXE153" s="34"/>
      <c r="SXF153" s="34"/>
      <c r="SXG153" s="34"/>
      <c r="SXH153" s="34"/>
      <c r="SXI153" s="34"/>
      <c r="SXJ153" s="34"/>
      <c r="SXK153" s="34"/>
      <c r="SXL153" s="34"/>
      <c r="SXM153" s="34"/>
      <c r="SXN153" s="34"/>
      <c r="SXO153" s="34"/>
      <c r="SXP153" s="34"/>
      <c r="SXQ153" s="34"/>
      <c r="SXR153" s="34"/>
      <c r="SXS153" s="34"/>
      <c r="SXT153" s="34"/>
      <c r="SXU153" s="34"/>
      <c r="SXV153" s="34"/>
      <c r="SXW153" s="34"/>
      <c r="SXX153" s="34"/>
      <c r="SXY153" s="34"/>
      <c r="SXZ153" s="34"/>
      <c r="SYA153" s="34"/>
      <c r="SYB153" s="34"/>
      <c r="SYC153" s="34"/>
      <c r="SYD153" s="34"/>
      <c r="SYE153" s="34"/>
      <c r="SYF153" s="34"/>
      <c r="SYG153" s="34"/>
      <c r="SYH153" s="34"/>
      <c r="SYI153" s="34"/>
      <c r="SYJ153" s="34"/>
      <c r="SYK153" s="34"/>
      <c r="SYL153" s="34"/>
      <c r="SYM153" s="34"/>
      <c r="SYN153" s="34"/>
      <c r="SYO153" s="34"/>
      <c r="SYP153" s="34"/>
      <c r="SYQ153" s="34"/>
      <c r="SYR153" s="34"/>
      <c r="SYS153" s="34"/>
      <c r="SYT153" s="34"/>
      <c r="SYU153" s="34"/>
      <c r="SYV153" s="34"/>
      <c r="SYW153" s="34"/>
      <c r="SYX153" s="34"/>
      <c r="SYY153" s="34"/>
      <c r="SYZ153" s="34"/>
      <c r="SZA153" s="34"/>
      <c r="SZB153" s="34"/>
      <c r="SZC153" s="34"/>
      <c r="SZD153" s="34"/>
      <c r="SZE153" s="34"/>
      <c r="SZF153" s="34"/>
      <c r="SZG153" s="34"/>
      <c r="SZH153" s="34"/>
      <c r="SZI153" s="34"/>
      <c r="SZJ153" s="34"/>
      <c r="SZK153" s="34"/>
      <c r="SZL153" s="34"/>
      <c r="SZM153" s="34"/>
      <c r="SZN153" s="34"/>
      <c r="SZO153" s="34"/>
      <c r="SZP153" s="34"/>
      <c r="SZQ153" s="34"/>
      <c r="SZR153" s="34"/>
      <c r="SZS153" s="34"/>
      <c r="SZT153" s="34"/>
      <c r="SZU153" s="34"/>
      <c r="SZV153" s="34"/>
      <c r="SZW153" s="34"/>
      <c r="SZX153" s="34"/>
      <c r="SZY153" s="34"/>
      <c r="SZZ153" s="34"/>
      <c r="TAA153" s="34"/>
      <c r="TAB153" s="34"/>
      <c r="TAC153" s="34"/>
      <c r="TAD153" s="34"/>
      <c r="TAE153" s="34"/>
      <c r="TAF153" s="34"/>
      <c r="TAG153" s="34"/>
      <c r="TAH153" s="34"/>
      <c r="TAI153" s="34"/>
      <c r="TAJ153" s="34"/>
      <c r="TAK153" s="34"/>
      <c r="TAL153" s="34"/>
      <c r="TAM153" s="34"/>
      <c r="TAN153" s="34"/>
      <c r="TAO153" s="34"/>
      <c r="TAP153" s="34"/>
      <c r="TAQ153" s="34"/>
      <c r="TAR153" s="34"/>
      <c r="TAS153" s="34"/>
      <c r="TAT153" s="34"/>
      <c r="TAU153" s="34"/>
      <c r="TAV153" s="34"/>
      <c r="TAW153" s="34"/>
      <c r="TAX153" s="34"/>
      <c r="TAY153" s="34"/>
      <c r="TAZ153" s="34"/>
      <c r="TBA153" s="34"/>
      <c r="TBB153" s="34"/>
      <c r="TBC153" s="34"/>
      <c r="TBD153" s="34"/>
      <c r="TBE153" s="34"/>
      <c r="TBF153" s="34"/>
      <c r="TBG153" s="34"/>
      <c r="TBH153" s="34"/>
      <c r="TBI153" s="34"/>
      <c r="TBJ153" s="34"/>
      <c r="TBK153" s="34"/>
      <c r="TBL153" s="34"/>
      <c r="TBM153" s="34"/>
      <c r="TBN153" s="34"/>
      <c r="TBO153" s="34"/>
      <c r="TBP153" s="34"/>
      <c r="TBQ153" s="34"/>
      <c r="TBR153" s="34"/>
      <c r="TBS153" s="34"/>
      <c r="TBT153" s="34"/>
      <c r="TBU153" s="34"/>
      <c r="TBV153" s="34"/>
      <c r="TBW153" s="34"/>
      <c r="TBX153" s="34"/>
      <c r="TBY153" s="34"/>
      <c r="TBZ153" s="34"/>
      <c r="TCA153" s="34"/>
      <c r="TCB153" s="34"/>
      <c r="TCC153" s="34"/>
      <c r="TCD153" s="34"/>
      <c r="TCE153" s="34"/>
      <c r="TCF153" s="34"/>
      <c r="TCG153" s="34"/>
      <c r="TCH153" s="34"/>
      <c r="TCI153" s="34"/>
      <c r="TCJ153" s="34"/>
      <c r="TCK153" s="34"/>
      <c r="TCL153" s="34"/>
      <c r="TCM153" s="34"/>
      <c r="TCN153" s="34"/>
      <c r="TCO153" s="34"/>
      <c r="TCP153" s="34"/>
      <c r="TCQ153" s="34"/>
      <c r="TCR153" s="34"/>
      <c r="TCS153" s="34"/>
      <c r="TCT153" s="34"/>
      <c r="TCU153" s="34"/>
      <c r="TCV153" s="34"/>
      <c r="TCW153" s="34"/>
      <c r="TCX153" s="34"/>
      <c r="TCY153" s="34"/>
      <c r="TCZ153" s="34"/>
      <c r="TDA153" s="34"/>
      <c r="TDB153" s="34"/>
      <c r="TDC153" s="34"/>
      <c r="TDD153" s="34"/>
      <c r="TDE153" s="34"/>
      <c r="TDF153" s="34"/>
      <c r="TDG153" s="34"/>
      <c r="TDH153" s="34"/>
      <c r="TDI153" s="34"/>
      <c r="TDJ153" s="34"/>
      <c r="TDK153" s="34"/>
      <c r="TDL153" s="34"/>
      <c r="TDM153" s="34"/>
      <c r="TDN153" s="34"/>
      <c r="TDO153" s="34"/>
      <c r="TDP153" s="34"/>
      <c r="TDQ153" s="34"/>
      <c r="TDR153" s="34"/>
      <c r="TDS153" s="34"/>
      <c r="TDT153" s="34"/>
      <c r="TDU153" s="34"/>
      <c r="TDV153" s="34"/>
      <c r="TDW153" s="34"/>
      <c r="TDX153" s="34"/>
      <c r="TDY153" s="34"/>
      <c r="TDZ153" s="34"/>
      <c r="TEA153" s="34"/>
      <c r="TEB153" s="34"/>
      <c r="TEC153" s="34"/>
      <c r="TED153" s="34"/>
      <c r="TEE153" s="34"/>
      <c r="TEF153" s="34"/>
      <c r="TEG153" s="34"/>
      <c r="TEH153" s="34"/>
      <c r="TEI153" s="34"/>
      <c r="TEJ153" s="34"/>
      <c r="TEK153" s="34"/>
      <c r="TEL153" s="34"/>
      <c r="TEM153" s="34"/>
      <c r="TEN153" s="34"/>
      <c r="TEO153" s="34"/>
      <c r="TEP153" s="34"/>
      <c r="TEQ153" s="34"/>
      <c r="TER153" s="34"/>
      <c r="TES153" s="34"/>
      <c r="TET153" s="34"/>
      <c r="TEU153" s="34"/>
      <c r="TEV153" s="34"/>
      <c r="TEW153" s="34"/>
      <c r="TEX153" s="34"/>
      <c r="TEY153" s="34"/>
      <c r="TEZ153" s="34"/>
      <c r="TFA153" s="34"/>
      <c r="TFB153" s="34"/>
      <c r="TFC153" s="34"/>
      <c r="TFD153" s="34"/>
      <c r="TFE153" s="34"/>
      <c r="TFF153" s="34"/>
      <c r="TFG153" s="34"/>
      <c r="TFH153" s="34"/>
      <c r="TFI153" s="34"/>
      <c r="TFJ153" s="34"/>
      <c r="TFK153" s="34"/>
      <c r="TFL153" s="34"/>
      <c r="TFM153" s="34"/>
      <c r="TFN153" s="34"/>
      <c r="TFO153" s="34"/>
      <c r="TFP153" s="34"/>
      <c r="TFQ153" s="34"/>
      <c r="TFR153" s="34"/>
      <c r="TFS153" s="34"/>
      <c r="TFT153" s="34"/>
      <c r="TFU153" s="34"/>
      <c r="TFV153" s="34"/>
      <c r="TFW153" s="34"/>
      <c r="TFX153" s="34"/>
      <c r="TFY153" s="34"/>
      <c r="TFZ153" s="34"/>
      <c r="TGA153" s="34"/>
      <c r="TGB153" s="34"/>
      <c r="TGC153" s="34"/>
      <c r="TGD153" s="34"/>
      <c r="TGE153" s="34"/>
      <c r="TGF153" s="34"/>
      <c r="TGG153" s="34"/>
      <c r="TGH153" s="34"/>
      <c r="TGI153" s="34"/>
      <c r="TGJ153" s="34"/>
      <c r="TGK153" s="34"/>
      <c r="TGL153" s="34"/>
      <c r="TGM153" s="34"/>
      <c r="TGN153" s="34"/>
      <c r="TGO153" s="34"/>
      <c r="TGP153" s="34"/>
      <c r="TGQ153" s="34"/>
      <c r="TGR153" s="34"/>
      <c r="TGS153" s="34"/>
      <c r="TGT153" s="34"/>
      <c r="TGU153" s="34"/>
      <c r="TGV153" s="34"/>
      <c r="TGW153" s="34"/>
      <c r="TGX153" s="34"/>
      <c r="TGY153" s="34"/>
      <c r="TGZ153" s="34"/>
      <c r="THA153" s="34"/>
      <c r="THB153" s="34"/>
      <c r="THC153" s="34"/>
      <c r="THD153" s="34"/>
      <c r="THE153" s="34"/>
      <c r="THF153" s="34"/>
      <c r="THG153" s="34"/>
      <c r="THH153" s="34"/>
      <c r="THI153" s="34"/>
      <c r="THJ153" s="34"/>
      <c r="THK153" s="34"/>
      <c r="THL153" s="34"/>
      <c r="THM153" s="34"/>
      <c r="THN153" s="34"/>
      <c r="THO153" s="34"/>
      <c r="THP153" s="34"/>
      <c r="THQ153" s="34"/>
      <c r="THR153" s="34"/>
      <c r="THS153" s="34"/>
      <c r="THT153" s="34"/>
      <c r="THU153" s="34"/>
      <c r="THV153" s="34"/>
      <c r="THW153" s="34"/>
      <c r="THX153" s="34"/>
      <c r="THY153" s="34"/>
      <c r="THZ153" s="34"/>
      <c r="TIA153" s="34"/>
      <c r="TIB153" s="34"/>
      <c r="TIC153" s="34"/>
      <c r="TID153" s="34"/>
      <c r="TIE153" s="34"/>
      <c r="TIF153" s="34"/>
      <c r="TIG153" s="34"/>
      <c r="TIH153" s="34"/>
      <c r="TII153" s="34"/>
      <c r="TIJ153" s="34"/>
      <c r="TIK153" s="34"/>
      <c r="TIL153" s="34"/>
      <c r="TIM153" s="34"/>
      <c r="TIN153" s="34"/>
      <c r="TIO153" s="34"/>
      <c r="TIP153" s="34"/>
      <c r="TIQ153" s="34"/>
      <c r="TIR153" s="34"/>
      <c r="TIS153" s="34"/>
      <c r="TIT153" s="34"/>
      <c r="TIU153" s="34"/>
      <c r="TIV153" s="34"/>
      <c r="TIW153" s="34"/>
      <c r="TIX153" s="34"/>
      <c r="TIY153" s="34"/>
      <c r="TIZ153" s="34"/>
      <c r="TJA153" s="34"/>
      <c r="TJB153" s="34"/>
      <c r="TJC153" s="34"/>
      <c r="TJD153" s="34"/>
      <c r="TJE153" s="34"/>
      <c r="TJF153" s="34"/>
      <c r="TJG153" s="34"/>
      <c r="TJH153" s="34"/>
      <c r="TJI153" s="34"/>
      <c r="TJJ153" s="34"/>
      <c r="TJK153" s="34"/>
      <c r="TJL153" s="34"/>
      <c r="TJM153" s="34"/>
      <c r="TJN153" s="34"/>
      <c r="TJO153" s="34"/>
      <c r="TJP153" s="34"/>
      <c r="TJQ153" s="34"/>
      <c r="TJR153" s="34"/>
      <c r="TJS153" s="34"/>
      <c r="TJT153" s="34"/>
      <c r="TJU153" s="34"/>
      <c r="TJV153" s="34"/>
      <c r="TJW153" s="34"/>
      <c r="TJX153" s="34"/>
      <c r="TJY153" s="34"/>
      <c r="TJZ153" s="34"/>
      <c r="TKA153" s="34"/>
      <c r="TKB153" s="34"/>
      <c r="TKC153" s="34"/>
      <c r="TKD153" s="34"/>
      <c r="TKE153" s="34"/>
      <c r="TKF153" s="34"/>
      <c r="TKG153" s="34"/>
      <c r="TKH153" s="34"/>
      <c r="TKI153" s="34"/>
      <c r="TKJ153" s="34"/>
      <c r="TKK153" s="34"/>
      <c r="TKL153" s="34"/>
      <c r="TKM153" s="34"/>
      <c r="TKN153" s="34"/>
      <c r="TKO153" s="34"/>
      <c r="TKP153" s="34"/>
      <c r="TKQ153" s="34"/>
      <c r="TKR153" s="34"/>
      <c r="TKS153" s="34"/>
      <c r="TKT153" s="34"/>
      <c r="TKU153" s="34"/>
      <c r="TKV153" s="34"/>
      <c r="TKW153" s="34"/>
      <c r="TKX153" s="34"/>
      <c r="TKY153" s="34"/>
      <c r="TKZ153" s="34"/>
      <c r="TLA153" s="34"/>
      <c r="TLB153" s="34"/>
      <c r="TLC153" s="34"/>
      <c r="TLD153" s="34"/>
      <c r="TLE153" s="34"/>
      <c r="TLF153" s="34"/>
      <c r="TLG153" s="34"/>
      <c r="TLH153" s="34"/>
      <c r="TLI153" s="34"/>
      <c r="TLJ153" s="34"/>
      <c r="TLK153" s="34"/>
      <c r="TLL153" s="34"/>
      <c r="TLM153" s="34"/>
      <c r="TLN153" s="34"/>
      <c r="TLO153" s="34"/>
      <c r="TLP153" s="34"/>
      <c r="TLQ153" s="34"/>
      <c r="TLR153" s="34"/>
      <c r="TLS153" s="34"/>
      <c r="TLT153" s="34"/>
      <c r="TLU153" s="34"/>
      <c r="TLV153" s="34"/>
      <c r="TLW153" s="34"/>
      <c r="TLX153" s="34"/>
      <c r="TLY153" s="34"/>
      <c r="TLZ153" s="34"/>
      <c r="TMA153" s="34"/>
      <c r="TMB153" s="34"/>
      <c r="TMC153" s="34"/>
      <c r="TMD153" s="34"/>
      <c r="TME153" s="34"/>
      <c r="TMF153" s="34"/>
      <c r="TMG153" s="34"/>
      <c r="TMH153" s="34"/>
      <c r="TMI153" s="34"/>
      <c r="TMJ153" s="34"/>
      <c r="TMK153" s="34"/>
      <c r="TML153" s="34"/>
      <c r="TMM153" s="34"/>
      <c r="TMN153" s="34"/>
      <c r="TMO153" s="34"/>
      <c r="TMP153" s="34"/>
      <c r="TMQ153" s="34"/>
      <c r="TMR153" s="34"/>
      <c r="TMS153" s="34"/>
      <c r="TMT153" s="34"/>
      <c r="TMU153" s="34"/>
      <c r="TMV153" s="34"/>
      <c r="TMW153" s="34"/>
      <c r="TMX153" s="34"/>
      <c r="TMY153" s="34"/>
      <c r="TMZ153" s="34"/>
      <c r="TNA153" s="34"/>
      <c r="TNB153" s="34"/>
      <c r="TNC153" s="34"/>
      <c r="TND153" s="34"/>
      <c r="TNE153" s="34"/>
      <c r="TNF153" s="34"/>
      <c r="TNG153" s="34"/>
      <c r="TNH153" s="34"/>
      <c r="TNI153" s="34"/>
      <c r="TNJ153" s="34"/>
      <c r="TNK153" s="34"/>
      <c r="TNL153" s="34"/>
      <c r="TNM153" s="34"/>
      <c r="TNN153" s="34"/>
      <c r="TNO153" s="34"/>
      <c r="TNP153" s="34"/>
      <c r="TNQ153" s="34"/>
      <c r="TNR153" s="34"/>
      <c r="TNS153" s="34"/>
      <c r="TNT153" s="34"/>
      <c r="TNU153" s="34"/>
      <c r="TNV153" s="34"/>
      <c r="TNW153" s="34"/>
      <c r="TNX153" s="34"/>
      <c r="TNY153" s="34"/>
      <c r="TNZ153" s="34"/>
      <c r="TOA153" s="34"/>
      <c r="TOB153" s="34"/>
      <c r="TOC153" s="34"/>
      <c r="TOD153" s="34"/>
      <c r="TOE153" s="34"/>
      <c r="TOF153" s="34"/>
      <c r="TOG153" s="34"/>
      <c r="TOH153" s="34"/>
      <c r="TOI153" s="34"/>
      <c r="TOJ153" s="34"/>
      <c r="TOK153" s="34"/>
      <c r="TOL153" s="34"/>
      <c r="TOM153" s="34"/>
      <c r="TON153" s="34"/>
      <c r="TOO153" s="34"/>
      <c r="TOP153" s="34"/>
      <c r="TOQ153" s="34"/>
      <c r="TOR153" s="34"/>
      <c r="TOS153" s="34"/>
      <c r="TOT153" s="34"/>
      <c r="TOU153" s="34"/>
      <c r="TOV153" s="34"/>
      <c r="TOW153" s="34"/>
      <c r="TOX153" s="34"/>
      <c r="TOY153" s="34"/>
      <c r="TOZ153" s="34"/>
      <c r="TPA153" s="34"/>
      <c r="TPB153" s="34"/>
      <c r="TPC153" s="34"/>
      <c r="TPD153" s="34"/>
      <c r="TPE153" s="34"/>
      <c r="TPF153" s="34"/>
      <c r="TPG153" s="34"/>
      <c r="TPH153" s="34"/>
      <c r="TPI153" s="34"/>
      <c r="TPJ153" s="34"/>
      <c r="TPK153" s="34"/>
      <c r="TPL153" s="34"/>
      <c r="TPM153" s="34"/>
      <c r="TPN153" s="34"/>
      <c r="TPO153" s="34"/>
      <c r="TPP153" s="34"/>
      <c r="TPQ153" s="34"/>
      <c r="TPR153" s="34"/>
      <c r="TPS153" s="34"/>
      <c r="TPT153" s="34"/>
      <c r="TPU153" s="34"/>
      <c r="TPV153" s="34"/>
      <c r="TPW153" s="34"/>
      <c r="TPX153" s="34"/>
      <c r="TPY153" s="34"/>
      <c r="TPZ153" s="34"/>
      <c r="TQA153" s="34"/>
      <c r="TQB153" s="34"/>
      <c r="TQC153" s="34"/>
      <c r="TQD153" s="34"/>
      <c r="TQE153" s="34"/>
      <c r="TQF153" s="34"/>
      <c r="TQG153" s="34"/>
      <c r="TQH153" s="34"/>
      <c r="TQI153" s="34"/>
      <c r="TQJ153" s="34"/>
      <c r="TQK153" s="34"/>
      <c r="TQL153" s="34"/>
      <c r="TQM153" s="34"/>
      <c r="TQN153" s="34"/>
      <c r="TQO153" s="34"/>
      <c r="TQP153" s="34"/>
      <c r="TQQ153" s="34"/>
      <c r="TQR153" s="34"/>
      <c r="TQS153" s="34"/>
      <c r="TQT153" s="34"/>
      <c r="TQU153" s="34"/>
      <c r="TQV153" s="34"/>
      <c r="TQW153" s="34"/>
      <c r="TQX153" s="34"/>
      <c r="TQY153" s="34"/>
      <c r="TQZ153" s="34"/>
      <c r="TRA153" s="34"/>
      <c r="TRB153" s="34"/>
      <c r="TRC153" s="34"/>
      <c r="TRD153" s="34"/>
      <c r="TRE153" s="34"/>
      <c r="TRF153" s="34"/>
      <c r="TRG153" s="34"/>
      <c r="TRH153" s="34"/>
      <c r="TRI153" s="34"/>
      <c r="TRJ153" s="34"/>
      <c r="TRK153" s="34"/>
      <c r="TRL153" s="34"/>
      <c r="TRM153" s="34"/>
      <c r="TRN153" s="34"/>
      <c r="TRO153" s="34"/>
      <c r="TRP153" s="34"/>
      <c r="TRQ153" s="34"/>
      <c r="TRR153" s="34"/>
      <c r="TRS153" s="34"/>
      <c r="TRT153" s="34"/>
      <c r="TRU153" s="34"/>
      <c r="TRV153" s="34"/>
      <c r="TRW153" s="34"/>
      <c r="TRX153" s="34"/>
      <c r="TRY153" s="34"/>
      <c r="TRZ153" s="34"/>
      <c r="TSA153" s="34"/>
      <c r="TSB153" s="34"/>
      <c r="TSC153" s="34"/>
      <c r="TSD153" s="34"/>
      <c r="TSE153" s="34"/>
      <c r="TSF153" s="34"/>
      <c r="TSG153" s="34"/>
      <c r="TSH153" s="34"/>
      <c r="TSI153" s="34"/>
      <c r="TSJ153" s="34"/>
      <c r="TSK153" s="34"/>
      <c r="TSL153" s="34"/>
      <c r="TSM153" s="34"/>
      <c r="TSN153" s="34"/>
      <c r="TSO153" s="34"/>
      <c r="TSP153" s="34"/>
      <c r="TSQ153" s="34"/>
      <c r="TSR153" s="34"/>
      <c r="TSS153" s="34"/>
      <c r="TST153" s="34"/>
      <c r="TSU153" s="34"/>
      <c r="TSV153" s="34"/>
      <c r="TSW153" s="34"/>
      <c r="TSX153" s="34"/>
      <c r="TSY153" s="34"/>
      <c r="TSZ153" s="34"/>
      <c r="TTA153" s="34"/>
      <c r="TTB153" s="34"/>
      <c r="TTC153" s="34"/>
      <c r="TTD153" s="34"/>
      <c r="TTE153" s="34"/>
      <c r="TTF153" s="34"/>
      <c r="TTG153" s="34"/>
      <c r="TTH153" s="34"/>
      <c r="TTI153" s="34"/>
      <c r="TTJ153" s="34"/>
      <c r="TTK153" s="34"/>
      <c r="TTL153" s="34"/>
      <c r="TTM153" s="34"/>
      <c r="TTN153" s="34"/>
      <c r="TTO153" s="34"/>
      <c r="TTP153" s="34"/>
      <c r="TTQ153" s="34"/>
      <c r="TTR153" s="34"/>
      <c r="TTS153" s="34"/>
      <c r="TTT153" s="34"/>
      <c r="TTU153" s="34"/>
      <c r="TTV153" s="34"/>
      <c r="TTW153" s="34"/>
      <c r="TTX153" s="34"/>
      <c r="TTY153" s="34"/>
      <c r="TTZ153" s="34"/>
      <c r="TUA153" s="34"/>
      <c r="TUB153" s="34"/>
      <c r="TUC153" s="34"/>
      <c r="TUD153" s="34"/>
      <c r="TUE153" s="34"/>
      <c r="TUF153" s="34"/>
      <c r="TUG153" s="34"/>
      <c r="TUH153" s="34"/>
      <c r="TUI153" s="34"/>
      <c r="TUJ153" s="34"/>
      <c r="TUK153" s="34"/>
      <c r="TUL153" s="34"/>
      <c r="TUM153" s="34"/>
      <c r="TUN153" s="34"/>
      <c r="TUO153" s="34"/>
      <c r="TUP153" s="34"/>
      <c r="TUQ153" s="34"/>
      <c r="TUR153" s="34"/>
      <c r="TUS153" s="34"/>
      <c r="TUT153" s="34"/>
      <c r="TUU153" s="34"/>
      <c r="TUV153" s="34"/>
      <c r="TUW153" s="34"/>
      <c r="TUX153" s="34"/>
      <c r="TUY153" s="34"/>
      <c r="TUZ153" s="34"/>
      <c r="TVA153" s="34"/>
      <c r="TVB153" s="34"/>
      <c r="TVC153" s="34"/>
      <c r="TVD153" s="34"/>
      <c r="TVE153" s="34"/>
      <c r="TVF153" s="34"/>
      <c r="TVG153" s="34"/>
      <c r="TVH153" s="34"/>
      <c r="TVI153" s="34"/>
      <c r="TVJ153" s="34"/>
      <c r="TVK153" s="34"/>
      <c r="TVL153" s="34"/>
      <c r="TVM153" s="34"/>
      <c r="TVN153" s="34"/>
      <c r="TVO153" s="34"/>
      <c r="TVP153" s="34"/>
      <c r="TVQ153" s="34"/>
      <c r="TVR153" s="34"/>
      <c r="TVS153" s="34"/>
      <c r="TVT153" s="34"/>
      <c r="TVU153" s="34"/>
      <c r="TVV153" s="34"/>
      <c r="TVW153" s="34"/>
      <c r="TVX153" s="34"/>
      <c r="TVY153" s="34"/>
      <c r="TVZ153" s="34"/>
      <c r="TWA153" s="34"/>
      <c r="TWB153" s="34"/>
      <c r="TWC153" s="34"/>
      <c r="TWD153" s="34"/>
      <c r="TWE153" s="34"/>
      <c r="TWF153" s="34"/>
      <c r="TWG153" s="34"/>
      <c r="TWH153" s="34"/>
      <c r="TWI153" s="34"/>
      <c r="TWJ153" s="34"/>
      <c r="TWK153" s="34"/>
      <c r="TWL153" s="34"/>
      <c r="TWM153" s="34"/>
      <c r="TWN153" s="34"/>
      <c r="TWO153" s="34"/>
      <c r="TWP153" s="34"/>
      <c r="TWQ153" s="34"/>
      <c r="TWR153" s="34"/>
      <c r="TWS153" s="34"/>
      <c r="TWT153" s="34"/>
      <c r="TWU153" s="34"/>
      <c r="TWV153" s="34"/>
      <c r="TWW153" s="34"/>
      <c r="TWX153" s="34"/>
      <c r="TWY153" s="34"/>
      <c r="TWZ153" s="34"/>
      <c r="TXA153" s="34"/>
      <c r="TXB153" s="34"/>
      <c r="TXC153" s="34"/>
      <c r="TXD153" s="34"/>
      <c r="TXE153" s="34"/>
      <c r="TXF153" s="34"/>
      <c r="TXG153" s="34"/>
      <c r="TXH153" s="34"/>
      <c r="TXI153" s="34"/>
      <c r="TXJ153" s="34"/>
      <c r="TXK153" s="34"/>
      <c r="TXL153" s="34"/>
      <c r="TXM153" s="34"/>
      <c r="TXN153" s="34"/>
      <c r="TXO153" s="34"/>
      <c r="TXP153" s="34"/>
      <c r="TXQ153" s="34"/>
      <c r="TXR153" s="34"/>
      <c r="TXS153" s="34"/>
      <c r="TXT153" s="34"/>
      <c r="TXU153" s="34"/>
      <c r="TXV153" s="34"/>
      <c r="TXW153" s="34"/>
      <c r="TXX153" s="34"/>
      <c r="TXY153" s="34"/>
      <c r="TXZ153" s="34"/>
      <c r="TYA153" s="34"/>
      <c r="TYB153" s="34"/>
      <c r="TYC153" s="34"/>
      <c r="TYD153" s="34"/>
      <c r="TYE153" s="34"/>
      <c r="TYF153" s="34"/>
      <c r="TYG153" s="34"/>
      <c r="TYH153" s="34"/>
      <c r="TYI153" s="34"/>
      <c r="TYJ153" s="34"/>
      <c r="TYK153" s="34"/>
      <c r="TYL153" s="34"/>
      <c r="TYM153" s="34"/>
      <c r="TYN153" s="34"/>
      <c r="TYO153" s="34"/>
      <c r="TYP153" s="34"/>
      <c r="TYQ153" s="34"/>
      <c r="TYR153" s="34"/>
      <c r="TYS153" s="34"/>
      <c r="TYT153" s="34"/>
      <c r="TYU153" s="34"/>
      <c r="TYV153" s="34"/>
      <c r="TYW153" s="34"/>
      <c r="TYX153" s="34"/>
      <c r="TYY153" s="34"/>
      <c r="TYZ153" s="34"/>
      <c r="TZA153" s="34"/>
      <c r="TZB153" s="34"/>
      <c r="TZC153" s="34"/>
      <c r="TZD153" s="34"/>
      <c r="TZE153" s="34"/>
      <c r="TZF153" s="34"/>
      <c r="TZG153" s="34"/>
      <c r="TZH153" s="34"/>
      <c r="TZI153" s="34"/>
      <c r="TZJ153" s="34"/>
      <c r="TZK153" s="34"/>
      <c r="TZL153" s="34"/>
      <c r="TZM153" s="34"/>
      <c r="TZN153" s="34"/>
      <c r="TZO153" s="34"/>
      <c r="TZP153" s="34"/>
      <c r="TZQ153" s="34"/>
      <c r="TZR153" s="34"/>
      <c r="TZS153" s="34"/>
      <c r="TZT153" s="34"/>
      <c r="TZU153" s="34"/>
      <c r="TZV153" s="34"/>
      <c r="TZW153" s="34"/>
      <c r="TZX153" s="34"/>
      <c r="TZY153" s="34"/>
      <c r="TZZ153" s="34"/>
      <c r="UAA153" s="34"/>
      <c r="UAB153" s="34"/>
      <c r="UAC153" s="34"/>
      <c r="UAD153" s="34"/>
      <c r="UAE153" s="34"/>
      <c r="UAF153" s="34"/>
      <c r="UAG153" s="34"/>
      <c r="UAH153" s="34"/>
      <c r="UAI153" s="34"/>
      <c r="UAJ153" s="34"/>
      <c r="UAK153" s="34"/>
      <c r="UAL153" s="34"/>
      <c r="UAM153" s="34"/>
      <c r="UAN153" s="34"/>
      <c r="UAO153" s="34"/>
      <c r="UAP153" s="34"/>
      <c r="UAQ153" s="34"/>
      <c r="UAR153" s="34"/>
      <c r="UAS153" s="34"/>
      <c r="UAT153" s="34"/>
      <c r="UAU153" s="34"/>
      <c r="UAV153" s="34"/>
      <c r="UAW153" s="34"/>
      <c r="UAX153" s="34"/>
      <c r="UAY153" s="34"/>
      <c r="UAZ153" s="34"/>
      <c r="UBA153" s="34"/>
      <c r="UBB153" s="34"/>
      <c r="UBC153" s="34"/>
      <c r="UBD153" s="34"/>
      <c r="UBE153" s="34"/>
      <c r="UBF153" s="34"/>
      <c r="UBG153" s="34"/>
      <c r="UBH153" s="34"/>
      <c r="UBI153" s="34"/>
      <c r="UBJ153" s="34"/>
      <c r="UBK153" s="34"/>
      <c r="UBL153" s="34"/>
      <c r="UBM153" s="34"/>
      <c r="UBN153" s="34"/>
      <c r="UBO153" s="34"/>
      <c r="UBP153" s="34"/>
      <c r="UBQ153" s="34"/>
      <c r="UBR153" s="34"/>
      <c r="UBS153" s="34"/>
      <c r="UBT153" s="34"/>
      <c r="UBU153" s="34"/>
      <c r="UBV153" s="34"/>
      <c r="UBW153" s="34"/>
      <c r="UBX153" s="34"/>
      <c r="UBY153" s="34"/>
      <c r="UBZ153" s="34"/>
      <c r="UCA153" s="34"/>
      <c r="UCB153" s="34"/>
      <c r="UCC153" s="34"/>
      <c r="UCD153" s="34"/>
      <c r="UCE153" s="34"/>
      <c r="UCF153" s="34"/>
      <c r="UCG153" s="34"/>
      <c r="UCH153" s="34"/>
      <c r="UCI153" s="34"/>
      <c r="UCJ153" s="34"/>
      <c r="UCK153" s="34"/>
      <c r="UCL153" s="34"/>
      <c r="UCM153" s="34"/>
      <c r="UCN153" s="34"/>
      <c r="UCO153" s="34"/>
      <c r="UCP153" s="34"/>
      <c r="UCQ153" s="34"/>
      <c r="UCR153" s="34"/>
      <c r="UCS153" s="34"/>
      <c r="UCT153" s="34"/>
      <c r="UCU153" s="34"/>
      <c r="UCV153" s="34"/>
      <c r="UCW153" s="34"/>
      <c r="UCX153" s="34"/>
      <c r="UCY153" s="34"/>
      <c r="UCZ153" s="34"/>
      <c r="UDA153" s="34"/>
      <c r="UDB153" s="34"/>
      <c r="UDC153" s="34"/>
      <c r="UDD153" s="34"/>
      <c r="UDE153" s="34"/>
      <c r="UDF153" s="34"/>
      <c r="UDG153" s="34"/>
      <c r="UDH153" s="34"/>
      <c r="UDI153" s="34"/>
      <c r="UDJ153" s="34"/>
      <c r="UDK153" s="34"/>
      <c r="UDL153" s="34"/>
      <c r="UDM153" s="34"/>
      <c r="UDN153" s="34"/>
      <c r="UDO153" s="34"/>
      <c r="UDP153" s="34"/>
      <c r="UDQ153" s="34"/>
      <c r="UDR153" s="34"/>
      <c r="UDS153" s="34"/>
      <c r="UDT153" s="34"/>
      <c r="UDU153" s="34"/>
      <c r="UDV153" s="34"/>
      <c r="UDW153" s="34"/>
      <c r="UDX153" s="34"/>
      <c r="UDY153" s="34"/>
      <c r="UDZ153" s="34"/>
      <c r="UEA153" s="34"/>
      <c r="UEB153" s="34"/>
      <c r="UEC153" s="34"/>
      <c r="UED153" s="34"/>
      <c r="UEE153" s="34"/>
      <c r="UEF153" s="34"/>
      <c r="UEG153" s="34"/>
      <c r="UEH153" s="34"/>
      <c r="UEI153" s="34"/>
      <c r="UEJ153" s="34"/>
      <c r="UEK153" s="34"/>
      <c r="UEL153" s="34"/>
      <c r="UEM153" s="34"/>
      <c r="UEN153" s="34"/>
      <c r="UEO153" s="34"/>
      <c r="UEP153" s="34"/>
      <c r="UEQ153" s="34"/>
      <c r="UER153" s="34"/>
      <c r="UES153" s="34"/>
      <c r="UET153" s="34"/>
      <c r="UEU153" s="34"/>
      <c r="UEV153" s="34"/>
      <c r="UEW153" s="34"/>
      <c r="UEX153" s="34"/>
      <c r="UEY153" s="34"/>
      <c r="UEZ153" s="34"/>
      <c r="UFA153" s="34"/>
      <c r="UFB153" s="34"/>
      <c r="UFC153" s="34"/>
      <c r="UFD153" s="34"/>
      <c r="UFE153" s="34"/>
      <c r="UFF153" s="34"/>
      <c r="UFG153" s="34"/>
      <c r="UFH153" s="34"/>
      <c r="UFI153" s="34"/>
      <c r="UFJ153" s="34"/>
      <c r="UFK153" s="34"/>
      <c r="UFL153" s="34"/>
      <c r="UFM153" s="34"/>
      <c r="UFN153" s="34"/>
      <c r="UFO153" s="34"/>
      <c r="UFP153" s="34"/>
      <c r="UFQ153" s="34"/>
      <c r="UFR153" s="34"/>
      <c r="UFS153" s="34"/>
      <c r="UFT153" s="34"/>
      <c r="UFU153" s="34"/>
      <c r="UFV153" s="34"/>
      <c r="UFW153" s="34"/>
      <c r="UFX153" s="34"/>
      <c r="UFY153" s="34"/>
      <c r="UFZ153" s="34"/>
      <c r="UGA153" s="34"/>
      <c r="UGB153" s="34"/>
      <c r="UGC153" s="34"/>
      <c r="UGD153" s="34"/>
      <c r="UGE153" s="34"/>
      <c r="UGF153" s="34"/>
      <c r="UGG153" s="34"/>
      <c r="UGH153" s="34"/>
      <c r="UGI153" s="34"/>
      <c r="UGJ153" s="34"/>
      <c r="UGK153" s="34"/>
      <c r="UGL153" s="34"/>
      <c r="UGM153" s="34"/>
      <c r="UGN153" s="34"/>
      <c r="UGO153" s="34"/>
      <c r="UGP153" s="34"/>
      <c r="UGQ153" s="34"/>
      <c r="UGR153" s="34"/>
      <c r="UGS153" s="34"/>
      <c r="UGT153" s="34"/>
      <c r="UGU153" s="34"/>
      <c r="UGV153" s="34"/>
      <c r="UGW153" s="34"/>
      <c r="UGX153" s="34"/>
      <c r="UGY153" s="34"/>
      <c r="UGZ153" s="34"/>
      <c r="UHA153" s="34"/>
      <c r="UHB153" s="34"/>
      <c r="UHC153" s="34"/>
      <c r="UHD153" s="34"/>
      <c r="UHE153" s="34"/>
      <c r="UHF153" s="34"/>
      <c r="UHG153" s="34"/>
      <c r="UHH153" s="34"/>
      <c r="UHI153" s="34"/>
      <c r="UHJ153" s="34"/>
      <c r="UHK153" s="34"/>
      <c r="UHL153" s="34"/>
      <c r="UHM153" s="34"/>
      <c r="UHN153" s="34"/>
      <c r="UHO153" s="34"/>
      <c r="UHP153" s="34"/>
      <c r="UHQ153" s="34"/>
      <c r="UHR153" s="34"/>
      <c r="UHS153" s="34"/>
      <c r="UHT153" s="34"/>
      <c r="UHU153" s="34"/>
      <c r="UHV153" s="34"/>
      <c r="UHW153" s="34"/>
      <c r="UHX153" s="34"/>
      <c r="UHY153" s="34"/>
      <c r="UHZ153" s="34"/>
      <c r="UIA153" s="34"/>
      <c r="UIB153" s="34"/>
      <c r="UIC153" s="34"/>
      <c r="UID153" s="34"/>
      <c r="UIE153" s="34"/>
      <c r="UIF153" s="34"/>
      <c r="UIG153" s="34"/>
      <c r="UIH153" s="34"/>
      <c r="UII153" s="34"/>
      <c r="UIJ153" s="34"/>
      <c r="UIK153" s="34"/>
      <c r="UIL153" s="34"/>
      <c r="UIM153" s="34"/>
      <c r="UIN153" s="34"/>
      <c r="UIO153" s="34"/>
      <c r="UIP153" s="34"/>
      <c r="UIQ153" s="34"/>
      <c r="UIR153" s="34"/>
      <c r="UIS153" s="34"/>
      <c r="UIT153" s="34"/>
      <c r="UIU153" s="34"/>
      <c r="UIV153" s="34"/>
      <c r="UIW153" s="34"/>
      <c r="UIX153" s="34"/>
      <c r="UIY153" s="34"/>
      <c r="UIZ153" s="34"/>
      <c r="UJA153" s="34"/>
      <c r="UJB153" s="34"/>
      <c r="UJC153" s="34"/>
      <c r="UJD153" s="34"/>
      <c r="UJE153" s="34"/>
      <c r="UJF153" s="34"/>
      <c r="UJG153" s="34"/>
      <c r="UJH153" s="34"/>
      <c r="UJI153" s="34"/>
      <c r="UJJ153" s="34"/>
      <c r="UJK153" s="34"/>
      <c r="UJL153" s="34"/>
      <c r="UJM153" s="34"/>
      <c r="UJN153" s="34"/>
      <c r="UJO153" s="34"/>
      <c r="UJP153" s="34"/>
      <c r="UJQ153" s="34"/>
      <c r="UJR153" s="34"/>
      <c r="UJS153" s="34"/>
      <c r="UJT153" s="34"/>
      <c r="UJU153" s="34"/>
      <c r="UJV153" s="34"/>
      <c r="UJW153" s="34"/>
      <c r="UJX153" s="34"/>
      <c r="UJY153" s="34"/>
      <c r="UJZ153" s="34"/>
      <c r="UKA153" s="34"/>
      <c r="UKB153" s="34"/>
      <c r="UKC153" s="34"/>
      <c r="UKD153" s="34"/>
      <c r="UKE153" s="34"/>
      <c r="UKF153" s="34"/>
      <c r="UKG153" s="34"/>
      <c r="UKH153" s="34"/>
      <c r="UKI153" s="34"/>
      <c r="UKJ153" s="34"/>
      <c r="UKK153" s="34"/>
      <c r="UKL153" s="34"/>
      <c r="UKM153" s="34"/>
      <c r="UKN153" s="34"/>
      <c r="UKO153" s="34"/>
      <c r="UKP153" s="34"/>
      <c r="UKQ153" s="34"/>
      <c r="UKR153" s="34"/>
      <c r="UKS153" s="34"/>
      <c r="UKT153" s="34"/>
      <c r="UKU153" s="34"/>
      <c r="UKV153" s="34"/>
      <c r="UKW153" s="34"/>
      <c r="UKX153" s="34"/>
      <c r="UKY153" s="34"/>
      <c r="UKZ153" s="34"/>
      <c r="ULA153" s="34"/>
      <c r="ULB153" s="34"/>
      <c r="ULC153" s="34"/>
      <c r="ULD153" s="34"/>
      <c r="ULE153" s="34"/>
      <c r="ULF153" s="34"/>
      <c r="ULG153" s="34"/>
      <c r="ULH153" s="34"/>
      <c r="ULI153" s="34"/>
      <c r="ULJ153" s="34"/>
      <c r="ULK153" s="34"/>
      <c r="ULL153" s="34"/>
      <c r="ULM153" s="34"/>
      <c r="ULN153" s="34"/>
      <c r="ULO153" s="34"/>
      <c r="ULP153" s="34"/>
      <c r="ULQ153" s="34"/>
      <c r="ULR153" s="34"/>
      <c r="ULS153" s="34"/>
      <c r="ULT153" s="34"/>
      <c r="ULU153" s="34"/>
      <c r="ULV153" s="34"/>
      <c r="ULW153" s="34"/>
      <c r="ULX153" s="34"/>
      <c r="ULY153" s="34"/>
      <c r="ULZ153" s="34"/>
      <c r="UMA153" s="34"/>
      <c r="UMB153" s="34"/>
      <c r="UMC153" s="34"/>
      <c r="UMD153" s="34"/>
      <c r="UME153" s="34"/>
      <c r="UMF153" s="34"/>
      <c r="UMG153" s="34"/>
      <c r="UMH153" s="34"/>
      <c r="UMI153" s="34"/>
      <c r="UMJ153" s="34"/>
      <c r="UMK153" s="34"/>
      <c r="UML153" s="34"/>
      <c r="UMM153" s="34"/>
      <c r="UMN153" s="34"/>
      <c r="UMO153" s="34"/>
      <c r="UMP153" s="34"/>
      <c r="UMQ153" s="34"/>
      <c r="UMR153" s="34"/>
      <c r="UMS153" s="34"/>
      <c r="UMT153" s="34"/>
      <c r="UMU153" s="34"/>
      <c r="UMV153" s="34"/>
      <c r="UMW153" s="34"/>
      <c r="UMX153" s="34"/>
      <c r="UMY153" s="34"/>
      <c r="UMZ153" s="34"/>
      <c r="UNA153" s="34"/>
      <c r="UNB153" s="34"/>
      <c r="UNC153" s="34"/>
      <c r="UND153" s="34"/>
      <c r="UNE153" s="34"/>
      <c r="UNF153" s="34"/>
      <c r="UNG153" s="34"/>
      <c r="UNH153" s="34"/>
      <c r="UNI153" s="34"/>
      <c r="UNJ153" s="34"/>
      <c r="UNK153" s="34"/>
      <c r="UNL153" s="34"/>
      <c r="UNM153" s="34"/>
      <c r="UNN153" s="34"/>
      <c r="UNO153" s="34"/>
      <c r="UNP153" s="34"/>
      <c r="UNQ153" s="34"/>
      <c r="UNR153" s="34"/>
      <c r="UNS153" s="34"/>
      <c r="UNT153" s="34"/>
      <c r="UNU153" s="34"/>
      <c r="UNV153" s="34"/>
      <c r="UNW153" s="34"/>
      <c r="UNX153" s="34"/>
      <c r="UNY153" s="34"/>
      <c r="UNZ153" s="34"/>
      <c r="UOA153" s="34"/>
      <c r="UOB153" s="34"/>
      <c r="UOC153" s="34"/>
      <c r="UOD153" s="34"/>
      <c r="UOE153" s="34"/>
      <c r="UOF153" s="34"/>
      <c r="UOG153" s="34"/>
      <c r="UOH153" s="34"/>
      <c r="UOI153" s="34"/>
      <c r="UOJ153" s="34"/>
      <c r="UOK153" s="34"/>
      <c r="UOL153" s="34"/>
      <c r="UOM153" s="34"/>
      <c r="UON153" s="34"/>
      <c r="UOO153" s="34"/>
      <c r="UOP153" s="34"/>
      <c r="UOQ153" s="34"/>
      <c r="UOR153" s="34"/>
      <c r="UOS153" s="34"/>
      <c r="UOT153" s="34"/>
      <c r="UOU153" s="34"/>
      <c r="UOV153" s="34"/>
      <c r="UOW153" s="34"/>
      <c r="UOX153" s="34"/>
      <c r="UOY153" s="34"/>
      <c r="UOZ153" s="34"/>
      <c r="UPA153" s="34"/>
      <c r="UPB153" s="34"/>
      <c r="UPC153" s="34"/>
      <c r="UPD153" s="34"/>
      <c r="UPE153" s="34"/>
      <c r="UPF153" s="34"/>
      <c r="UPG153" s="34"/>
      <c r="UPH153" s="34"/>
      <c r="UPI153" s="34"/>
      <c r="UPJ153" s="34"/>
      <c r="UPK153" s="34"/>
      <c r="UPL153" s="34"/>
      <c r="UPM153" s="34"/>
      <c r="UPN153" s="34"/>
      <c r="UPO153" s="34"/>
      <c r="UPP153" s="34"/>
      <c r="UPQ153" s="34"/>
      <c r="UPR153" s="34"/>
      <c r="UPS153" s="34"/>
      <c r="UPT153" s="34"/>
      <c r="UPU153" s="34"/>
      <c r="UPV153" s="34"/>
      <c r="UPW153" s="34"/>
      <c r="UPX153" s="34"/>
      <c r="UPY153" s="34"/>
      <c r="UPZ153" s="34"/>
      <c r="UQA153" s="34"/>
      <c r="UQB153" s="34"/>
      <c r="UQC153" s="34"/>
      <c r="UQD153" s="34"/>
      <c r="UQE153" s="34"/>
      <c r="UQF153" s="34"/>
      <c r="UQG153" s="34"/>
      <c r="UQH153" s="34"/>
      <c r="UQI153" s="34"/>
      <c r="UQJ153" s="34"/>
      <c r="UQK153" s="34"/>
      <c r="UQL153" s="34"/>
      <c r="UQM153" s="34"/>
      <c r="UQN153" s="34"/>
      <c r="UQO153" s="34"/>
      <c r="UQP153" s="34"/>
      <c r="UQQ153" s="34"/>
      <c r="UQR153" s="34"/>
      <c r="UQS153" s="34"/>
      <c r="UQT153" s="34"/>
      <c r="UQU153" s="34"/>
      <c r="UQV153" s="34"/>
      <c r="UQW153" s="34"/>
      <c r="UQX153" s="34"/>
      <c r="UQY153" s="34"/>
      <c r="UQZ153" s="34"/>
      <c r="URA153" s="34"/>
      <c r="URB153" s="34"/>
      <c r="URC153" s="34"/>
      <c r="URD153" s="34"/>
      <c r="URE153" s="34"/>
      <c r="URF153" s="34"/>
      <c r="URG153" s="34"/>
      <c r="URH153" s="34"/>
      <c r="URI153" s="34"/>
      <c r="URJ153" s="34"/>
      <c r="URK153" s="34"/>
      <c r="URL153" s="34"/>
      <c r="URM153" s="34"/>
      <c r="URN153" s="34"/>
      <c r="URO153" s="34"/>
      <c r="URP153" s="34"/>
      <c r="URQ153" s="34"/>
      <c r="URR153" s="34"/>
      <c r="URS153" s="34"/>
      <c r="URT153" s="34"/>
      <c r="URU153" s="34"/>
      <c r="URV153" s="34"/>
      <c r="URW153" s="34"/>
      <c r="URX153" s="34"/>
      <c r="URY153" s="34"/>
      <c r="URZ153" s="34"/>
      <c r="USA153" s="34"/>
      <c r="USB153" s="34"/>
      <c r="USC153" s="34"/>
      <c r="USD153" s="34"/>
      <c r="USE153" s="34"/>
      <c r="USF153" s="34"/>
      <c r="USG153" s="34"/>
      <c r="USH153" s="34"/>
      <c r="USI153" s="34"/>
      <c r="USJ153" s="34"/>
      <c r="USK153" s="34"/>
      <c r="USL153" s="34"/>
      <c r="USM153" s="34"/>
      <c r="USN153" s="34"/>
      <c r="USO153" s="34"/>
      <c r="USP153" s="34"/>
      <c r="USQ153" s="34"/>
      <c r="USR153" s="34"/>
      <c r="USS153" s="34"/>
      <c r="UST153" s="34"/>
      <c r="USU153" s="34"/>
      <c r="USV153" s="34"/>
      <c r="USW153" s="34"/>
      <c r="USX153" s="34"/>
      <c r="USY153" s="34"/>
      <c r="USZ153" s="34"/>
      <c r="UTA153" s="34"/>
      <c r="UTB153" s="34"/>
      <c r="UTC153" s="34"/>
      <c r="UTD153" s="34"/>
      <c r="UTE153" s="34"/>
      <c r="UTF153" s="34"/>
      <c r="UTG153" s="34"/>
      <c r="UTH153" s="34"/>
      <c r="UTI153" s="34"/>
      <c r="UTJ153" s="34"/>
      <c r="UTK153" s="34"/>
      <c r="UTL153" s="34"/>
      <c r="UTM153" s="34"/>
      <c r="UTN153" s="34"/>
      <c r="UTO153" s="34"/>
      <c r="UTP153" s="34"/>
      <c r="UTQ153" s="34"/>
      <c r="UTR153" s="34"/>
      <c r="UTS153" s="34"/>
      <c r="UTT153" s="34"/>
      <c r="UTU153" s="34"/>
      <c r="UTV153" s="34"/>
      <c r="UTW153" s="34"/>
      <c r="UTX153" s="34"/>
      <c r="UTY153" s="34"/>
      <c r="UTZ153" s="34"/>
      <c r="UUA153" s="34"/>
      <c r="UUB153" s="34"/>
      <c r="UUC153" s="34"/>
      <c r="UUD153" s="34"/>
      <c r="UUE153" s="34"/>
      <c r="UUF153" s="34"/>
      <c r="UUG153" s="34"/>
      <c r="UUH153" s="34"/>
      <c r="UUI153" s="34"/>
      <c r="UUJ153" s="34"/>
      <c r="UUK153" s="34"/>
      <c r="UUL153" s="34"/>
      <c r="UUM153" s="34"/>
      <c r="UUN153" s="34"/>
      <c r="UUO153" s="34"/>
      <c r="UUP153" s="34"/>
      <c r="UUQ153" s="34"/>
      <c r="UUR153" s="34"/>
      <c r="UUS153" s="34"/>
      <c r="UUT153" s="34"/>
      <c r="UUU153" s="34"/>
      <c r="UUV153" s="34"/>
      <c r="UUW153" s="34"/>
      <c r="UUX153" s="34"/>
      <c r="UUY153" s="34"/>
      <c r="UUZ153" s="34"/>
      <c r="UVA153" s="34"/>
      <c r="UVB153" s="34"/>
      <c r="UVC153" s="34"/>
      <c r="UVD153" s="34"/>
      <c r="UVE153" s="34"/>
      <c r="UVF153" s="34"/>
      <c r="UVG153" s="34"/>
      <c r="UVH153" s="34"/>
      <c r="UVI153" s="34"/>
      <c r="UVJ153" s="34"/>
      <c r="UVK153" s="34"/>
      <c r="UVL153" s="34"/>
      <c r="UVM153" s="34"/>
      <c r="UVN153" s="34"/>
      <c r="UVO153" s="34"/>
      <c r="UVP153" s="34"/>
      <c r="UVQ153" s="34"/>
      <c r="UVR153" s="34"/>
      <c r="UVS153" s="34"/>
      <c r="UVT153" s="34"/>
      <c r="UVU153" s="34"/>
      <c r="UVV153" s="34"/>
      <c r="UVW153" s="34"/>
      <c r="UVX153" s="34"/>
      <c r="UVY153" s="34"/>
      <c r="UVZ153" s="34"/>
      <c r="UWA153" s="34"/>
      <c r="UWB153" s="34"/>
      <c r="UWC153" s="34"/>
      <c r="UWD153" s="34"/>
      <c r="UWE153" s="34"/>
      <c r="UWF153" s="34"/>
      <c r="UWG153" s="34"/>
      <c r="UWH153" s="34"/>
      <c r="UWI153" s="34"/>
      <c r="UWJ153" s="34"/>
      <c r="UWK153" s="34"/>
      <c r="UWL153" s="34"/>
      <c r="UWM153" s="34"/>
      <c r="UWN153" s="34"/>
      <c r="UWO153" s="34"/>
      <c r="UWP153" s="34"/>
      <c r="UWQ153" s="34"/>
      <c r="UWR153" s="34"/>
      <c r="UWS153" s="34"/>
      <c r="UWT153" s="34"/>
      <c r="UWU153" s="34"/>
      <c r="UWV153" s="34"/>
      <c r="UWW153" s="34"/>
      <c r="UWX153" s="34"/>
      <c r="UWY153" s="34"/>
      <c r="UWZ153" s="34"/>
      <c r="UXA153" s="34"/>
      <c r="UXB153" s="34"/>
      <c r="UXC153" s="34"/>
      <c r="UXD153" s="34"/>
      <c r="UXE153" s="34"/>
      <c r="UXF153" s="34"/>
      <c r="UXG153" s="34"/>
      <c r="UXH153" s="34"/>
      <c r="UXI153" s="34"/>
      <c r="UXJ153" s="34"/>
      <c r="UXK153" s="34"/>
      <c r="UXL153" s="34"/>
      <c r="UXM153" s="34"/>
      <c r="UXN153" s="34"/>
      <c r="UXO153" s="34"/>
      <c r="UXP153" s="34"/>
      <c r="UXQ153" s="34"/>
      <c r="UXR153" s="34"/>
      <c r="UXS153" s="34"/>
      <c r="UXT153" s="34"/>
      <c r="UXU153" s="34"/>
      <c r="UXV153" s="34"/>
      <c r="UXW153" s="34"/>
      <c r="UXX153" s="34"/>
      <c r="UXY153" s="34"/>
      <c r="UXZ153" s="34"/>
      <c r="UYA153" s="34"/>
      <c r="UYB153" s="34"/>
      <c r="UYC153" s="34"/>
      <c r="UYD153" s="34"/>
      <c r="UYE153" s="34"/>
      <c r="UYF153" s="34"/>
      <c r="UYG153" s="34"/>
      <c r="UYH153" s="34"/>
      <c r="UYI153" s="34"/>
      <c r="UYJ153" s="34"/>
      <c r="UYK153" s="34"/>
      <c r="UYL153" s="34"/>
      <c r="UYM153" s="34"/>
      <c r="UYN153" s="34"/>
      <c r="UYO153" s="34"/>
      <c r="UYP153" s="34"/>
      <c r="UYQ153" s="34"/>
      <c r="UYR153" s="34"/>
      <c r="UYS153" s="34"/>
      <c r="UYT153" s="34"/>
      <c r="UYU153" s="34"/>
      <c r="UYV153" s="34"/>
      <c r="UYW153" s="34"/>
      <c r="UYX153" s="34"/>
      <c r="UYY153" s="34"/>
      <c r="UYZ153" s="34"/>
      <c r="UZA153" s="34"/>
      <c r="UZB153" s="34"/>
      <c r="UZC153" s="34"/>
      <c r="UZD153" s="34"/>
      <c r="UZE153" s="34"/>
      <c r="UZF153" s="34"/>
      <c r="UZG153" s="34"/>
      <c r="UZH153" s="34"/>
      <c r="UZI153" s="34"/>
      <c r="UZJ153" s="34"/>
      <c r="UZK153" s="34"/>
      <c r="UZL153" s="34"/>
      <c r="UZM153" s="34"/>
      <c r="UZN153" s="34"/>
      <c r="UZO153" s="34"/>
      <c r="UZP153" s="34"/>
      <c r="UZQ153" s="34"/>
      <c r="UZR153" s="34"/>
      <c r="UZS153" s="34"/>
      <c r="UZT153" s="34"/>
      <c r="UZU153" s="34"/>
      <c r="UZV153" s="34"/>
      <c r="UZW153" s="34"/>
      <c r="UZX153" s="34"/>
      <c r="UZY153" s="34"/>
      <c r="UZZ153" s="34"/>
      <c r="VAA153" s="34"/>
      <c r="VAB153" s="34"/>
      <c r="VAC153" s="34"/>
      <c r="VAD153" s="34"/>
      <c r="VAE153" s="34"/>
      <c r="VAF153" s="34"/>
      <c r="VAG153" s="34"/>
      <c r="VAH153" s="34"/>
      <c r="VAI153" s="34"/>
      <c r="VAJ153" s="34"/>
      <c r="VAK153" s="34"/>
      <c r="VAL153" s="34"/>
      <c r="VAM153" s="34"/>
      <c r="VAN153" s="34"/>
      <c r="VAO153" s="34"/>
      <c r="VAP153" s="34"/>
      <c r="VAQ153" s="34"/>
      <c r="VAR153" s="34"/>
      <c r="VAS153" s="34"/>
      <c r="VAT153" s="34"/>
      <c r="VAU153" s="34"/>
      <c r="VAV153" s="34"/>
      <c r="VAW153" s="34"/>
      <c r="VAX153" s="34"/>
      <c r="VAY153" s="34"/>
      <c r="VAZ153" s="34"/>
      <c r="VBA153" s="34"/>
      <c r="VBB153" s="34"/>
      <c r="VBC153" s="34"/>
      <c r="VBD153" s="34"/>
      <c r="VBE153" s="34"/>
      <c r="VBF153" s="34"/>
      <c r="VBG153" s="34"/>
      <c r="VBH153" s="34"/>
      <c r="VBI153" s="34"/>
      <c r="VBJ153" s="34"/>
      <c r="VBK153" s="34"/>
      <c r="VBL153" s="34"/>
      <c r="VBM153" s="34"/>
      <c r="VBN153" s="34"/>
      <c r="VBO153" s="34"/>
      <c r="VBP153" s="34"/>
      <c r="VBQ153" s="34"/>
      <c r="VBR153" s="34"/>
      <c r="VBS153" s="34"/>
      <c r="VBT153" s="34"/>
      <c r="VBU153" s="34"/>
      <c r="VBV153" s="34"/>
      <c r="VBW153" s="34"/>
      <c r="VBX153" s="34"/>
      <c r="VBY153" s="34"/>
      <c r="VBZ153" s="34"/>
      <c r="VCA153" s="34"/>
      <c r="VCB153" s="34"/>
      <c r="VCC153" s="34"/>
      <c r="VCD153" s="34"/>
      <c r="VCE153" s="34"/>
      <c r="VCF153" s="34"/>
      <c r="VCG153" s="34"/>
      <c r="VCH153" s="34"/>
      <c r="VCI153" s="34"/>
      <c r="VCJ153" s="34"/>
      <c r="VCK153" s="34"/>
      <c r="VCL153" s="34"/>
      <c r="VCM153" s="34"/>
      <c r="VCN153" s="34"/>
      <c r="VCO153" s="34"/>
      <c r="VCP153" s="34"/>
      <c r="VCQ153" s="34"/>
      <c r="VCR153" s="34"/>
      <c r="VCS153" s="34"/>
      <c r="VCT153" s="34"/>
      <c r="VCU153" s="34"/>
      <c r="VCV153" s="34"/>
      <c r="VCW153" s="34"/>
      <c r="VCX153" s="34"/>
      <c r="VCY153" s="34"/>
      <c r="VCZ153" s="34"/>
      <c r="VDA153" s="34"/>
      <c r="VDB153" s="34"/>
      <c r="VDC153" s="34"/>
      <c r="VDD153" s="34"/>
      <c r="VDE153" s="34"/>
      <c r="VDF153" s="34"/>
      <c r="VDG153" s="34"/>
      <c r="VDH153" s="34"/>
      <c r="VDI153" s="34"/>
      <c r="VDJ153" s="34"/>
      <c r="VDK153" s="34"/>
      <c r="VDL153" s="34"/>
      <c r="VDM153" s="34"/>
      <c r="VDN153" s="34"/>
      <c r="VDO153" s="34"/>
      <c r="VDP153" s="34"/>
      <c r="VDQ153" s="34"/>
      <c r="VDR153" s="34"/>
      <c r="VDS153" s="34"/>
      <c r="VDT153" s="34"/>
      <c r="VDU153" s="34"/>
      <c r="VDV153" s="34"/>
      <c r="VDW153" s="34"/>
      <c r="VDX153" s="34"/>
      <c r="VDY153" s="34"/>
      <c r="VDZ153" s="34"/>
      <c r="VEA153" s="34"/>
      <c r="VEB153" s="34"/>
      <c r="VEC153" s="34"/>
      <c r="VED153" s="34"/>
      <c r="VEE153" s="34"/>
      <c r="VEF153" s="34"/>
      <c r="VEG153" s="34"/>
      <c r="VEH153" s="34"/>
      <c r="VEI153" s="34"/>
      <c r="VEJ153" s="34"/>
      <c r="VEK153" s="34"/>
      <c r="VEL153" s="34"/>
      <c r="VEM153" s="34"/>
      <c r="VEN153" s="34"/>
      <c r="VEO153" s="34"/>
      <c r="VEP153" s="34"/>
      <c r="VEQ153" s="34"/>
      <c r="VER153" s="34"/>
      <c r="VES153" s="34"/>
      <c r="VET153" s="34"/>
      <c r="VEU153" s="34"/>
      <c r="VEV153" s="34"/>
      <c r="VEW153" s="34"/>
      <c r="VEX153" s="34"/>
      <c r="VEY153" s="34"/>
      <c r="VEZ153" s="34"/>
      <c r="VFA153" s="34"/>
      <c r="VFB153" s="34"/>
      <c r="VFC153" s="34"/>
      <c r="VFD153" s="34"/>
      <c r="VFE153" s="34"/>
      <c r="VFF153" s="34"/>
      <c r="VFG153" s="34"/>
      <c r="VFH153" s="34"/>
      <c r="VFI153" s="34"/>
      <c r="VFJ153" s="34"/>
      <c r="VFK153" s="34"/>
      <c r="VFL153" s="34"/>
      <c r="VFM153" s="34"/>
      <c r="VFN153" s="34"/>
      <c r="VFO153" s="34"/>
      <c r="VFP153" s="34"/>
      <c r="VFQ153" s="34"/>
      <c r="VFR153" s="34"/>
      <c r="VFS153" s="34"/>
      <c r="VFT153" s="34"/>
      <c r="VFU153" s="34"/>
      <c r="VFV153" s="34"/>
      <c r="VFW153" s="34"/>
      <c r="VFX153" s="34"/>
      <c r="VFY153" s="34"/>
      <c r="VFZ153" s="34"/>
      <c r="VGA153" s="34"/>
      <c r="VGB153" s="34"/>
      <c r="VGC153" s="34"/>
      <c r="VGD153" s="34"/>
      <c r="VGE153" s="34"/>
      <c r="VGF153" s="34"/>
      <c r="VGG153" s="34"/>
      <c r="VGH153" s="34"/>
      <c r="VGI153" s="34"/>
      <c r="VGJ153" s="34"/>
      <c r="VGK153" s="34"/>
      <c r="VGL153" s="34"/>
      <c r="VGM153" s="34"/>
      <c r="VGN153" s="34"/>
      <c r="VGO153" s="34"/>
      <c r="VGP153" s="34"/>
      <c r="VGQ153" s="34"/>
      <c r="VGR153" s="34"/>
      <c r="VGS153" s="34"/>
      <c r="VGT153" s="34"/>
      <c r="VGU153" s="34"/>
      <c r="VGV153" s="34"/>
      <c r="VGW153" s="34"/>
      <c r="VGX153" s="34"/>
      <c r="VGY153" s="34"/>
      <c r="VGZ153" s="34"/>
      <c r="VHA153" s="34"/>
      <c r="VHB153" s="34"/>
      <c r="VHC153" s="34"/>
      <c r="VHD153" s="34"/>
      <c r="VHE153" s="34"/>
      <c r="VHF153" s="34"/>
      <c r="VHG153" s="34"/>
      <c r="VHH153" s="34"/>
      <c r="VHI153" s="34"/>
      <c r="VHJ153" s="34"/>
      <c r="VHK153" s="34"/>
      <c r="VHL153" s="34"/>
      <c r="VHM153" s="34"/>
      <c r="VHN153" s="34"/>
      <c r="VHO153" s="34"/>
      <c r="VHP153" s="34"/>
      <c r="VHQ153" s="34"/>
      <c r="VHR153" s="34"/>
      <c r="VHS153" s="34"/>
      <c r="VHT153" s="34"/>
      <c r="VHU153" s="34"/>
      <c r="VHV153" s="34"/>
      <c r="VHW153" s="34"/>
      <c r="VHX153" s="34"/>
      <c r="VHY153" s="34"/>
      <c r="VHZ153" s="34"/>
      <c r="VIA153" s="34"/>
      <c r="VIB153" s="34"/>
      <c r="VIC153" s="34"/>
      <c r="VID153" s="34"/>
      <c r="VIE153" s="34"/>
      <c r="VIF153" s="34"/>
      <c r="VIG153" s="34"/>
      <c r="VIH153" s="34"/>
      <c r="VII153" s="34"/>
      <c r="VIJ153" s="34"/>
      <c r="VIK153" s="34"/>
      <c r="VIL153" s="34"/>
      <c r="VIM153" s="34"/>
      <c r="VIN153" s="34"/>
      <c r="VIO153" s="34"/>
      <c r="VIP153" s="34"/>
      <c r="VIQ153" s="34"/>
      <c r="VIR153" s="34"/>
      <c r="VIS153" s="34"/>
      <c r="VIT153" s="34"/>
      <c r="VIU153" s="34"/>
      <c r="VIV153" s="34"/>
      <c r="VIW153" s="34"/>
      <c r="VIX153" s="34"/>
      <c r="VIY153" s="34"/>
      <c r="VIZ153" s="34"/>
      <c r="VJA153" s="34"/>
      <c r="VJB153" s="34"/>
      <c r="VJC153" s="34"/>
      <c r="VJD153" s="34"/>
      <c r="VJE153" s="34"/>
      <c r="VJF153" s="34"/>
      <c r="VJG153" s="34"/>
      <c r="VJH153" s="34"/>
      <c r="VJI153" s="34"/>
      <c r="VJJ153" s="34"/>
      <c r="VJK153" s="34"/>
      <c r="VJL153" s="34"/>
      <c r="VJM153" s="34"/>
      <c r="VJN153" s="34"/>
      <c r="VJO153" s="34"/>
      <c r="VJP153" s="34"/>
      <c r="VJQ153" s="34"/>
      <c r="VJR153" s="34"/>
      <c r="VJS153" s="34"/>
      <c r="VJT153" s="34"/>
      <c r="VJU153" s="34"/>
      <c r="VJV153" s="34"/>
      <c r="VJW153" s="34"/>
      <c r="VJX153" s="34"/>
      <c r="VJY153" s="34"/>
      <c r="VJZ153" s="34"/>
      <c r="VKA153" s="34"/>
      <c r="VKB153" s="34"/>
      <c r="VKC153" s="34"/>
      <c r="VKD153" s="34"/>
      <c r="VKE153" s="34"/>
      <c r="VKF153" s="34"/>
      <c r="VKG153" s="34"/>
      <c r="VKH153" s="34"/>
      <c r="VKI153" s="34"/>
      <c r="VKJ153" s="34"/>
      <c r="VKK153" s="34"/>
      <c r="VKL153" s="34"/>
      <c r="VKM153" s="34"/>
      <c r="VKN153" s="34"/>
      <c r="VKO153" s="34"/>
      <c r="VKP153" s="34"/>
      <c r="VKQ153" s="34"/>
      <c r="VKR153" s="34"/>
      <c r="VKS153" s="34"/>
      <c r="VKT153" s="34"/>
      <c r="VKU153" s="34"/>
      <c r="VKV153" s="34"/>
      <c r="VKW153" s="34"/>
      <c r="VKX153" s="34"/>
      <c r="VKY153" s="34"/>
      <c r="VKZ153" s="34"/>
      <c r="VLA153" s="34"/>
      <c r="VLB153" s="34"/>
      <c r="VLC153" s="34"/>
      <c r="VLD153" s="34"/>
      <c r="VLE153" s="34"/>
      <c r="VLF153" s="34"/>
      <c r="VLG153" s="34"/>
      <c r="VLH153" s="34"/>
      <c r="VLI153" s="34"/>
      <c r="VLJ153" s="34"/>
      <c r="VLK153" s="34"/>
      <c r="VLL153" s="34"/>
      <c r="VLM153" s="34"/>
      <c r="VLN153" s="34"/>
      <c r="VLO153" s="34"/>
      <c r="VLP153" s="34"/>
      <c r="VLQ153" s="34"/>
      <c r="VLR153" s="34"/>
      <c r="VLS153" s="34"/>
      <c r="VLT153" s="34"/>
      <c r="VLU153" s="34"/>
      <c r="VLV153" s="34"/>
      <c r="VLW153" s="34"/>
      <c r="VLX153" s="34"/>
      <c r="VLY153" s="34"/>
      <c r="VLZ153" s="34"/>
      <c r="VMA153" s="34"/>
      <c r="VMB153" s="34"/>
      <c r="VMC153" s="34"/>
      <c r="VMD153" s="34"/>
      <c r="VME153" s="34"/>
      <c r="VMF153" s="34"/>
      <c r="VMG153" s="34"/>
      <c r="VMH153" s="34"/>
      <c r="VMI153" s="34"/>
      <c r="VMJ153" s="34"/>
      <c r="VMK153" s="34"/>
      <c r="VML153" s="34"/>
      <c r="VMM153" s="34"/>
      <c r="VMN153" s="34"/>
      <c r="VMO153" s="34"/>
      <c r="VMP153" s="34"/>
      <c r="VMQ153" s="34"/>
      <c r="VMR153" s="34"/>
      <c r="VMS153" s="34"/>
      <c r="VMT153" s="34"/>
      <c r="VMU153" s="34"/>
      <c r="VMV153" s="34"/>
      <c r="VMW153" s="34"/>
      <c r="VMX153" s="34"/>
      <c r="VMY153" s="34"/>
      <c r="VMZ153" s="34"/>
      <c r="VNA153" s="34"/>
      <c r="VNB153" s="34"/>
      <c r="VNC153" s="34"/>
      <c r="VND153" s="34"/>
      <c r="VNE153" s="34"/>
      <c r="VNF153" s="34"/>
      <c r="VNG153" s="34"/>
      <c r="VNH153" s="34"/>
      <c r="VNI153" s="34"/>
      <c r="VNJ153" s="34"/>
      <c r="VNK153" s="34"/>
      <c r="VNL153" s="34"/>
      <c r="VNM153" s="34"/>
      <c r="VNN153" s="34"/>
      <c r="VNO153" s="34"/>
      <c r="VNP153" s="34"/>
      <c r="VNQ153" s="34"/>
      <c r="VNR153" s="34"/>
      <c r="VNS153" s="34"/>
      <c r="VNT153" s="34"/>
      <c r="VNU153" s="34"/>
      <c r="VNV153" s="34"/>
      <c r="VNW153" s="34"/>
      <c r="VNX153" s="34"/>
      <c r="VNY153" s="34"/>
      <c r="VNZ153" s="34"/>
      <c r="VOA153" s="34"/>
      <c r="VOB153" s="34"/>
      <c r="VOC153" s="34"/>
      <c r="VOD153" s="34"/>
      <c r="VOE153" s="34"/>
      <c r="VOF153" s="34"/>
      <c r="VOG153" s="34"/>
      <c r="VOH153" s="34"/>
      <c r="VOI153" s="34"/>
      <c r="VOJ153" s="34"/>
      <c r="VOK153" s="34"/>
      <c r="VOL153" s="34"/>
      <c r="VOM153" s="34"/>
      <c r="VON153" s="34"/>
      <c r="VOO153" s="34"/>
      <c r="VOP153" s="34"/>
      <c r="VOQ153" s="34"/>
      <c r="VOR153" s="34"/>
      <c r="VOS153" s="34"/>
      <c r="VOT153" s="34"/>
      <c r="VOU153" s="34"/>
      <c r="VOV153" s="34"/>
      <c r="VOW153" s="34"/>
      <c r="VOX153" s="34"/>
      <c r="VOY153" s="34"/>
      <c r="VOZ153" s="34"/>
      <c r="VPA153" s="34"/>
      <c r="VPB153" s="34"/>
      <c r="VPC153" s="34"/>
      <c r="VPD153" s="34"/>
      <c r="VPE153" s="34"/>
      <c r="VPF153" s="34"/>
      <c r="VPG153" s="34"/>
      <c r="VPH153" s="34"/>
      <c r="VPI153" s="34"/>
      <c r="VPJ153" s="34"/>
      <c r="VPK153" s="34"/>
      <c r="VPL153" s="34"/>
      <c r="VPM153" s="34"/>
      <c r="VPN153" s="34"/>
      <c r="VPO153" s="34"/>
      <c r="VPP153" s="34"/>
      <c r="VPQ153" s="34"/>
      <c r="VPR153" s="34"/>
      <c r="VPS153" s="34"/>
      <c r="VPT153" s="34"/>
      <c r="VPU153" s="34"/>
      <c r="VPV153" s="34"/>
      <c r="VPW153" s="34"/>
      <c r="VPX153" s="34"/>
      <c r="VPY153" s="34"/>
      <c r="VPZ153" s="34"/>
      <c r="VQA153" s="34"/>
      <c r="VQB153" s="34"/>
      <c r="VQC153" s="34"/>
      <c r="VQD153" s="34"/>
      <c r="VQE153" s="34"/>
      <c r="VQF153" s="34"/>
      <c r="VQG153" s="34"/>
      <c r="VQH153" s="34"/>
      <c r="VQI153" s="34"/>
      <c r="VQJ153" s="34"/>
      <c r="VQK153" s="34"/>
      <c r="VQL153" s="34"/>
      <c r="VQM153" s="34"/>
      <c r="VQN153" s="34"/>
      <c r="VQO153" s="34"/>
      <c r="VQP153" s="34"/>
      <c r="VQQ153" s="34"/>
      <c r="VQR153" s="34"/>
      <c r="VQS153" s="34"/>
      <c r="VQT153" s="34"/>
      <c r="VQU153" s="34"/>
      <c r="VQV153" s="34"/>
      <c r="VQW153" s="34"/>
      <c r="VQX153" s="34"/>
      <c r="VQY153" s="34"/>
      <c r="VQZ153" s="34"/>
      <c r="VRA153" s="34"/>
      <c r="VRB153" s="34"/>
      <c r="VRC153" s="34"/>
      <c r="VRD153" s="34"/>
      <c r="VRE153" s="34"/>
      <c r="VRF153" s="34"/>
      <c r="VRG153" s="34"/>
      <c r="VRH153" s="34"/>
      <c r="VRI153" s="34"/>
      <c r="VRJ153" s="34"/>
      <c r="VRK153" s="34"/>
      <c r="VRL153" s="34"/>
      <c r="VRM153" s="34"/>
      <c r="VRN153" s="34"/>
      <c r="VRO153" s="34"/>
      <c r="VRP153" s="34"/>
      <c r="VRQ153" s="34"/>
      <c r="VRR153" s="34"/>
      <c r="VRS153" s="34"/>
      <c r="VRT153" s="34"/>
      <c r="VRU153" s="34"/>
      <c r="VRV153" s="34"/>
      <c r="VRW153" s="34"/>
      <c r="VRX153" s="34"/>
      <c r="VRY153" s="34"/>
      <c r="VRZ153" s="34"/>
      <c r="VSA153" s="34"/>
      <c r="VSB153" s="34"/>
      <c r="VSC153" s="34"/>
      <c r="VSD153" s="34"/>
      <c r="VSE153" s="34"/>
      <c r="VSF153" s="34"/>
      <c r="VSG153" s="34"/>
      <c r="VSH153" s="34"/>
      <c r="VSI153" s="34"/>
      <c r="VSJ153" s="34"/>
      <c r="VSK153" s="34"/>
      <c r="VSL153" s="34"/>
      <c r="VSM153" s="34"/>
      <c r="VSN153" s="34"/>
      <c r="VSO153" s="34"/>
      <c r="VSP153" s="34"/>
      <c r="VSQ153" s="34"/>
      <c r="VSR153" s="34"/>
      <c r="VSS153" s="34"/>
      <c r="VST153" s="34"/>
      <c r="VSU153" s="34"/>
      <c r="VSV153" s="34"/>
      <c r="VSW153" s="34"/>
      <c r="VSX153" s="34"/>
      <c r="VSY153" s="34"/>
      <c r="VSZ153" s="34"/>
      <c r="VTA153" s="34"/>
      <c r="VTB153" s="34"/>
      <c r="VTC153" s="34"/>
      <c r="VTD153" s="34"/>
      <c r="VTE153" s="34"/>
      <c r="VTF153" s="34"/>
      <c r="VTG153" s="34"/>
      <c r="VTH153" s="34"/>
      <c r="VTI153" s="34"/>
      <c r="VTJ153" s="34"/>
      <c r="VTK153" s="34"/>
      <c r="VTL153" s="34"/>
      <c r="VTM153" s="34"/>
      <c r="VTN153" s="34"/>
      <c r="VTO153" s="34"/>
      <c r="VTP153" s="34"/>
      <c r="VTQ153" s="34"/>
      <c r="VTR153" s="34"/>
      <c r="VTS153" s="34"/>
      <c r="VTT153" s="34"/>
      <c r="VTU153" s="34"/>
      <c r="VTV153" s="34"/>
      <c r="VTW153" s="34"/>
      <c r="VTX153" s="34"/>
      <c r="VTY153" s="34"/>
      <c r="VTZ153" s="34"/>
      <c r="VUA153" s="34"/>
      <c r="VUB153" s="34"/>
      <c r="VUC153" s="34"/>
      <c r="VUD153" s="34"/>
      <c r="VUE153" s="34"/>
      <c r="VUF153" s="34"/>
      <c r="VUG153" s="34"/>
      <c r="VUH153" s="34"/>
      <c r="VUI153" s="34"/>
      <c r="VUJ153" s="34"/>
      <c r="VUK153" s="34"/>
      <c r="VUL153" s="34"/>
      <c r="VUM153" s="34"/>
      <c r="VUN153" s="34"/>
      <c r="VUO153" s="34"/>
      <c r="VUP153" s="34"/>
      <c r="VUQ153" s="34"/>
      <c r="VUR153" s="34"/>
      <c r="VUS153" s="34"/>
      <c r="VUT153" s="34"/>
      <c r="VUU153" s="34"/>
      <c r="VUV153" s="34"/>
      <c r="VUW153" s="34"/>
      <c r="VUX153" s="34"/>
      <c r="VUY153" s="34"/>
      <c r="VUZ153" s="34"/>
      <c r="VVA153" s="34"/>
      <c r="VVB153" s="34"/>
      <c r="VVC153" s="34"/>
      <c r="VVD153" s="34"/>
      <c r="VVE153" s="34"/>
      <c r="VVF153" s="34"/>
      <c r="VVG153" s="34"/>
      <c r="VVH153" s="34"/>
      <c r="VVI153" s="34"/>
      <c r="VVJ153" s="34"/>
      <c r="VVK153" s="34"/>
      <c r="VVL153" s="34"/>
      <c r="VVM153" s="34"/>
      <c r="VVN153" s="34"/>
      <c r="VVO153" s="34"/>
      <c r="VVP153" s="34"/>
      <c r="VVQ153" s="34"/>
      <c r="VVR153" s="34"/>
      <c r="VVS153" s="34"/>
      <c r="VVT153" s="34"/>
      <c r="VVU153" s="34"/>
      <c r="VVV153" s="34"/>
      <c r="VVW153" s="34"/>
      <c r="VVX153" s="34"/>
      <c r="VVY153" s="34"/>
      <c r="VVZ153" s="34"/>
      <c r="VWA153" s="34"/>
      <c r="VWB153" s="34"/>
      <c r="VWC153" s="34"/>
      <c r="VWD153" s="34"/>
      <c r="VWE153" s="34"/>
      <c r="VWF153" s="34"/>
      <c r="VWG153" s="34"/>
      <c r="VWH153" s="34"/>
      <c r="VWI153" s="34"/>
      <c r="VWJ153" s="34"/>
      <c r="VWK153" s="34"/>
      <c r="VWL153" s="34"/>
      <c r="VWM153" s="34"/>
      <c r="VWN153" s="34"/>
      <c r="VWO153" s="34"/>
      <c r="VWP153" s="34"/>
      <c r="VWQ153" s="34"/>
      <c r="VWR153" s="34"/>
      <c r="VWS153" s="34"/>
      <c r="VWT153" s="34"/>
      <c r="VWU153" s="34"/>
      <c r="VWV153" s="34"/>
      <c r="VWW153" s="34"/>
      <c r="VWX153" s="34"/>
      <c r="VWY153" s="34"/>
      <c r="VWZ153" s="34"/>
      <c r="VXA153" s="34"/>
      <c r="VXB153" s="34"/>
      <c r="VXC153" s="34"/>
      <c r="VXD153" s="34"/>
      <c r="VXE153" s="34"/>
      <c r="VXF153" s="34"/>
      <c r="VXG153" s="34"/>
      <c r="VXH153" s="34"/>
      <c r="VXI153" s="34"/>
      <c r="VXJ153" s="34"/>
      <c r="VXK153" s="34"/>
      <c r="VXL153" s="34"/>
      <c r="VXM153" s="34"/>
      <c r="VXN153" s="34"/>
      <c r="VXO153" s="34"/>
      <c r="VXP153" s="34"/>
      <c r="VXQ153" s="34"/>
      <c r="VXR153" s="34"/>
      <c r="VXS153" s="34"/>
      <c r="VXT153" s="34"/>
      <c r="VXU153" s="34"/>
      <c r="VXV153" s="34"/>
      <c r="VXW153" s="34"/>
      <c r="VXX153" s="34"/>
      <c r="VXY153" s="34"/>
      <c r="VXZ153" s="34"/>
      <c r="VYA153" s="34"/>
      <c r="VYB153" s="34"/>
      <c r="VYC153" s="34"/>
      <c r="VYD153" s="34"/>
      <c r="VYE153" s="34"/>
      <c r="VYF153" s="34"/>
      <c r="VYG153" s="34"/>
      <c r="VYH153" s="34"/>
      <c r="VYI153" s="34"/>
      <c r="VYJ153" s="34"/>
      <c r="VYK153" s="34"/>
      <c r="VYL153" s="34"/>
      <c r="VYM153" s="34"/>
      <c r="VYN153" s="34"/>
      <c r="VYO153" s="34"/>
      <c r="VYP153" s="34"/>
      <c r="VYQ153" s="34"/>
      <c r="VYR153" s="34"/>
      <c r="VYS153" s="34"/>
      <c r="VYT153" s="34"/>
      <c r="VYU153" s="34"/>
      <c r="VYV153" s="34"/>
      <c r="VYW153" s="34"/>
      <c r="VYX153" s="34"/>
      <c r="VYY153" s="34"/>
      <c r="VYZ153" s="34"/>
      <c r="VZA153" s="34"/>
      <c r="VZB153" s="34"/>
      <c r="VZC153" s="34"/>
      <c r="VZD153" s="34"/>
      <c r="VZE153" s="34"/>
      <c r="VZF153" s="34"/>
      <c r="VZG153" s="34"/>
      <c r="VZH153" s="34"/>
      <c r="VZI153" s="34"/>
      <c r="VZJ153" s="34"/>
      <c r="VZK153" s="34"/>
      <c r="VZL153" s="34"/>
      <c r="VZM153" s="34"/>
      <c r="VZN153" s="34"/>
      <c r="VZO153" s="34"/>
      <c r="VZP153" s="34"/>
      <c r="VZQ153" s="34"/>
      <c r="VZR153" s="34"/>
      <c r="VZS153" s="34"/>
      <c r="VZT153" s="34"/>
      <c r="VZU153" s="34"/>
      <c r="VZV153" s="34"/>
      <c r="VZW153" s="34"/>
      <c r="VZX153" s="34"/>
      <c r="VZY153" s="34"/>
      <c r="VZZ153" s="34"/>
      <c r="WAA153" s="34"/>
      <c r="WAB153" s="34"/>
      <c r="WAC153" s="34"/>
      <c r="WAD153" s="34"/>
      <c r="WAE153" s="34"/>
      <c r="WAF153" s="34"/>
      <c r="WAG153" s="34"/>
      <c r="WAH153" s="34"/>
      <c r="WAI153" s="34"/>
      <c r="WAJ153" s="34"/>
      <c r="WAK153" s="34"/>
      <c r="WAL153" s="34"/>
      <c r="WAM153" s="34"/>
      <c r="WAN153" s="34"/>
      <c r="WAO153" s="34"/>
      <c r="WAP153" s="34"/>
      <c r="WAQ153" s="34"/>
      <c r="WAR153" s="34"/>
      <c r="WAS153" s="34"/>
      <c r="WAT153" s="34"/>
      <c r="WAU153" s="34"/>
      <c r="WAV153" s="34"/>
      <c r="WAW153" s="34"/>
      <c r="WAX153" s="34"/>
      <c r="WAY153" s="34"/>
      <c r="WAZ153" s="34"/>
      <c r="WBA153" s="34"/>
      <c r="WBB153" s="34"/>
      <c r="WBC153" s="34"/>
      <c r="WBD153" s="34"/>
      <c r="WBE153" s="34"/>
      <c r="WBF153" s="34"/>
      <c r="WBG153" s="34"/>
      <c r="WBH153" s="34"/>
      <c r="WBI153" s="34"/>
      <c r="WBJ153" s="34"/>
      <c r="WBK153" s="34"/>
      <c r="WBL153" s="34"/>
      <c r="WBM153" s="34"/>
      <c r="WBN153" s="34"/>
      <c r="WBO153" s="34"/>
      <c r="WBP153" s="34"/>
      <c r="WBQ153" s="34"/>
      <c r="WBR153" s="34"/>
      <c r="WBS153" s="34"/>
      <c r="WBT153" s="34"/>
      <c r="WBU153" s="34"/>
      <c r="WBV153" s="34"/>
      <c r="WBW153" s="34"/>
      <c r="WBX153" s="34"/>
      <c r="WBY153" s="34"/>
      <c r="WBZ153" s="34"/>
      <c r="WCA153" s="34"/>
      <c r="WCB153" s="34"/>
      <c r="WCC153" s="34"/>
      <c r="WCD153" s="34"/>
      <c r="WCE153" s="34"/>
      <c r="WCF153" s="34"/>
      <c r="WCG153" s="34"/>
      <c r="WCH153" s="34"/>
      <c r="WCI153" s="34"/>
      <c r="WCJ153" s="34"/>
      <c r="WCK153" s="34"/>
      <c r="WCL153" s="34"/>
      <c r="WCM153" s="34"/>
      <c r="WCN153" s="34"/>
      <c r="WCO153" s="34"/>
      <c r="WCP153" s="34"/>
      <c r="WCQ153" s="34"/>
      <c r="WCR153" s="34"/>
      <c r="WCS153" s="34"/>
      <c r="WCT153" s="34"/>
      <c r="WCU153" s="34"/>
      <c r="WCV153" s="34"/>
      <c r="WCW153" s="34"/>
      <c r="WCX153" s="34"/>
      <c r="WCY153" s="34"/>
      <c r="WCZ153" s="34"/>
      <c r="WDA153" s="34"/>
      <c r="WDB153" s="34"/>
      <c r="WDC153" s="34"/>
      <c r="WDD153" s="34"/>
      <c r="WDE153" s="34"/>
      <c r="WDF153" s="34"/>
      <c r="WDG153" s="34"/>
      <c r="WDH153" s="34"/>
      <c r="WDI153" s="34"/>
      <c r="WDJ153" s="34"/>
      <c r="WDK153" s="34"/>
      <c r="WDL153" s="34"/>
      <c r="WDM153" s="34"/>
      <c r="WDN153" s="34"/>
      <c r="WDO153" s="34"/>
      <c r="WDP153" s="34"/>
      <c r="WDQ153" s="34"/>
      <c r="WDR153" s="34"/>
      <c r="WDS153" s="34"/>
      <c r="WDT153" s="34"/>
      <c r="WDU153" s="34"/>
      <c r="WDV153" s="34"/>
      <c r="WDW153" s="34"/>
      <c r="WDX153" s="34"/>
      <c r="WDY153" s="34"/>
      <c r="WDZ153" s="34"/>
      <c r="WEA153" s="34"/>
      <c r="WEB153" s="34"/>
      <c r="WEC153" s="34"/>
      <c r="WED153" s="34"/>
      <c r="WEE153" s="34"/>
      <c r="WEF153" s="34"/>
      <c r="WEG153" s="34"/>
      <c r="WEH153" s="34"/>
      <c r="WEI153" s="34"/>
      <c r="WEJ153" s="34"/>
      <c r="WEK153" s="34"/>
      <c r="WEL153" s="34"/>
      <c r="WEM153" s="34"/>
      <c r="WEN153" s="34"/>
      <c r="WEO153" s="34"/>
      <c r="WEP153" s="34"/>
      <c r="WEQ153" s="34"/>
      <c r="WER153" s="34"/>
      <c r="WES153" s="34"/>
      <c r="WET153" s="34"/>
      <c r="WEU153" s="34"/>
      <c r="WEV153" s="34"/>
      <c r="WEW153" s="34"/>
      <c r="WEX153" s="34"/>
      <c r="WEY153" s="34"/>
      <c r="WEZ153" s="34"/>
      <c r="WFA153" s="34"/>
      <c r="WFB153" s="34"/>
      <c r="WFC153" s="34"/>
      <c r="WFD153" s="34"/>
      <c r="WFE153" s="34"/>
      <c r="WFF153" s="34"/>
      <c r="WFG153" s="34"/>
      <c r="WFH153" s="34"/>
      <c r="WFI153" s="34"/>
      <c r="WFJ153" s="34"/>
      <c r="WFK153" s="34"/>
      <c r="WFL153" s="34"/>
      <c r="WFM153" s="34"/>
      <c r="WFN153" s="34"/>
      <c r="WFO153" s="34"/>
      <c r="WFP153" s="34"/>
      <c r="WFQ153" s="34"/>
      <c r="WFR153" s="34"/>
      <c r="WFS153" s="34"/>
      <c r="WFT153" s="34"/>
      <c r="WFU153" s="34"/>
      <c r="WFV153" s="34"/>
      <c r="WFW153" s="34"/>
      <c r="WFX153" s="34"/>
      <c r="WFY153" s="34"/>
      <c r="WFZ153" s="34"/>
      <c r="WGA153" s="34"/>
      <c r="WGB153" s="34"/>
      <c r="WGC153" s="34"/>
      <c r="WGD153" s="34"/>
      <c r="WGE153" s="34"/>
      <c r="WGF153" s="34"/>
      <c r="WGG153" s="34"/>
      <c r="WGH153" s="34"/>
      <c r="WGI153" s="34"/>
      <c r="WGJ153" s="34"/>
      <c r="WGK153" s="34"/>
      <c r="WGL153" s="34"/>
      <c r="WGM153" s="34"/>
      <c r="WGN153" s="34"/>
      <c r="WGO153" s="34"/>
      <c r="WGP153" s="34"/>
      <c r="WGQ153" s="34"/>
      <c r="WGR153" s="34"/>
      <c r="WGS153" s="34"/>
      <c r="WGT153" s="34"/>
      <c r="WGU153" s="34"/>
      <c r="WGV153" s="34"/>
      <c r="WGW153" s="34"/>
      <c r="WGX153" s="34"/>
      <c r="WGY153" s="34"/>
      <c r="WGZ153" s="34"/>
      <c r="WHA153" s="34"/>
      <c r="WHB153" s="34"/>
      <c r="WHC153" s="34"/>
      <c r="WHD153" s="34"/>
      <c r="WHE153" s="34"/>
      <c r="WHF153" s="34"/>
      <c r="WHG153" s="34"/>
      <c r="WHH153" s="34"/>
      <c r="WHI153" s="34"/>
      <c r="WHJ153" s="34"/>
      <c r="WHK153" s="34"/>
      <c r="WHL153" s="34"/>
      <c r="WHM153" s="34"/>
      <c r="WHN153" s="34"/>
      <c r="WHO153" s="34"/>
      <c r="WHP153" s="34"/>
      <c r="WHQ153" s="34"/>
      <c r="WHR153" s="34"/>
      <c r="WHS153" s="34"/>
      <c r="WHT153" s="34"/>
      <c r="WHU153" s="34"/>
      <c r="WHV153" s="34"/>
      <c r="WHW153" s="34"/>
      <c r="WHX153" s="34"/>
      <c r="WHY153" s="34"/>
      <c r="WHZ153" s="34"/>
      <c r="WIA153" s="34"/>
      <c r="WIB153" s="34"/>
      <c r="WIC153" s="34"/>
      <c r="WID153" s="34"/>
      <c r="WIE153" s="34"/>
      <c r="WIF153" s="34"/>
      <c r="WIG153" s="34"/>
      <c r="WIH153" s="34"/>
      <c r="WII153" s="34"/>
      <c r="WIJ153" s="34"/>
      <c r="WIK153" s="34"/>
      <c r="WIL153" s="34"/>
      <c r="WIM153" s="34"/>
      <c r="WIN153" s="34"/>
      <c r="WIO153" s="34"/>
      <c r="WIP153" s="34"/>
      <c r="WIQ153" s="34"/>
      <c r="WIR153" s="34"/>
      <c r="WIS153" s="34"/>
      <c r="WIT153" s="34"/>
      <c r="WIU153" s="34"/>
      <c r="WIV153" s="34"/>
      <c r="WIW153" s="34"/>
      <c r="WIX153" s="34"/>
      <c r="WIY153" s="34"/>
      <c r="WIZ153" s="34"/>
      <c r="WJA153" s="34"/>
      <c r="WJB153" s="34"/>
      <c r="WJC153" s="34"/>
      <c r="WJD153" s="34"/>
      <c r="WJE153" s="34"/>
      <c r="WJF153" s="34"/>
      <c r="WJG153" s="34"/>
      <c r="WJH153" s="34"/>
      <c r="WJI153" s="34"/>
      <c r="WJJ153" s="34"/>
      <c r="WJK153" s="34"/>
      <c r="WJL153" s="34"/>
      <c r="WJM153" s="34"/>
      <c r="WJN153" s="34"/>
      <c r="WJO153" s="34"/>
      <c r="WJP153" s="34"/>
      <c r="WJQ153" s="34"/>
      <c r="WJR153" s="34"/>
      <c r="WJS153" s="34"/>
      <c r="WJT153" s="34"/>
      <c r="WJU153" s="34"/>
      <c r="WJV153" s="34"/>
      <c r="WJW153" s="34"/>
      <c r="WJX153" s="34"/>
      <c r="WJY153" s="34"/>
      <c r="WJZ153" s="34"/>
      <c r="WKA153" s="34"/>
      <c r="WKB153" s="34"/>
      <c r="WKC153" s="34"/>
      <c r="WKD153" s="34"/>
      <c r="WKE153" s="34"/>
      <c r="WKF153" s="34"/>
      <c r="WKG153" s="34"/>
      <c r="WKH153" s="34"/>
      <c r="WKI153" s="34"/>
      <c r="WKJ153" s="34"/>
      <c r="WKK153" s="34"/>
      <c r="WKL153" s="34"/>
      <c r="WKM153" s="34"/>
      <c r="WKN153" s="34"/>
      <c r="WKO153" s="34"/>
      <c r="WKP153" s="34"/>
      <c r="WKQ153" s="34"/>
      <c r="WKR153" s="34"/>
      <c r="WKS153" s="34"/>
      <c r="WKT153" s="34"/>
      <c r="WKU153" s="34"/>
      <c r="WKV153" s="34"/>
      <c r="WKW153" s="34"/>
      <c r="WKX153" s="34"/>
      <c r="WKY153" s="34"/>
      <c r="WKZ153" s="34"/>
      <c r="WLA153" s="34"/>
      <c r="WLB153" s="34"/>
      <c r="WLC153" s="34"/>
      <c r="WLD153" s="34"/>
      <c r="WLE153" s="34"/>
      <c r="WLF153" s="34"/>
      <c r="WLG153" s="34"/>
      <c r="WLH153" s="34"/>
      <c r="WLI153" s="34"/>
      <c r="WLJ153" s="34"/>
      <c r="WLK153" s="34"/>
      <c r="WLL153" s="34"/>
      <c r="WLM153" s="34"/>
      <c r="WLN153" s="34"/>
      <c r="WLO153" s="34"/>
      <c r="WLP153" s="34"/>
      <c r="WLQ153" s="34"/>
      <c r="WLR153" s="34"/>
      <c r="WLS153" s="34"/>
      <c r="WLT153" s="34"/>
      <c r="WLU153" s="34"/>
      <c r="WLV153" s="34"/>
      <c r="WLW153" s="34"/>
      <c r="WLX153" s="34"/>
      <c r="WLY153" s="34"/>
      <c r="WLZ153" s="34"/>
      <c r="WMA153" s="34"/>
      <c r="WMB153" s="34"/>
      <c r="WMC153" s="34"/>
      <c r="WMD153" s="34"/>
      <c r="WME153" s="34"/>
      <c r="WMF153" s="34"/>
      <c r="WMG153" s="34"/>
      <c r="WMH153" s="34"/>
      <c r="WMI153" s="34"/>
      <c r="WMJ153" s="34"/>
      <c r="WMK153" s="34"/>
      <c r="WML153" s="34"/>
      <c r="WMM153" s="34"/>
      <c r="WMN153" s="34"/>
      <c r="WMO153" s="34"/>
      <c r="WMP153" s="34"/>
      <c r="WMQ153" s="34"/>
      <c r="WMR153" s="34"/>
      <c r="WMS153" s="34"/>
      <c r="WMT153" s="34"/>
      <c r="WMU153" s="34"/>
      <c r="WMV153" s="34"/>
      <c r="WMW153" s="34"/>
      <c r="WMX153" s="34"/>
      <c r="WMY153" s="34"/>
      <c r="WMZ153" s="34"/>
      <c r="WNA153" s="34"/>
      <c r="WNB153" s="34"/>
      <c r="WNC153" s="34"/>
      <c r="WND153" s="34"/>
      <c r="WNE153" s="34"/>
      <c r="WNF153" s="34"/>
      <c r="WNG153" s="34"/>
      <c r="WNH153" s="34"/>
      <c r="WNI153" s="34"/>
      <c r="WNJ153" s="34"/>
      <c r="WNK153" s="34"/>
      <c r="WNL153" s="34"/>
      <c r="WNM153" s="34"/>
      <c r="WNN153" s="34"/>
      <c r="WNO153" s="34"/>
      <c r="WNP153" s="34"/>
      <c r="WNQ153" s="34"/>
      <c r="WNR153" s="34"/>
      <c r="WNS153" s="34"/>
      <c r="WNT153" s="34"/>
      <c r="WNU153" s="34"/>
      <c r="WNV153" s="34"/>
      <c r="WNW153" s="34"/>
      <c r="WNX153" s="34"/>
      <c r="WNY153" s="34"/>
      <c r="WNZ153" s="34"/>
      <c r="WOA153" s="34"/>
      <c r="WOB153" s="34"/>
      <c r="WOC153" s="34"/>
      <c r="WOD153" s="34"/>
      <c r="WOE153" s="34"/>
      <c r="WOF153" s="34"/>
      <c r="WOG153" s="34"/>
      <c r="WOH153" s="34"/>
      <c r="WOI153" s="34"/>
      <c r="WOJ153" s="34"/>
      <c r="WOK153" s="34"/>
      <c r="WOL153" s="34"/>
      <c r="WOM153" s="34"/>
      <c r="WON153" s="34"/>
      <c r="WOO153" s="34"/>
      <c r="WOP153" s="34"/>
      <c r="WOQ153" s="34"/>
      <c r="WOR153" s="34"/>
      <c r="WOS153" s="34"/>
      <c r="WOT153" s="34"/>
      <c r="WOU153" s="34"/>
      <c r="WOV153" s="34"/>
      <c r="WOW153" s="34"/>
      <c r="WOX153" s="34"/>
      <c r="WOY153" s="34"/>
      <c r="WOZ153" s="34"/>
      <c r="WPA153" s="34"/>
      <c r="WPB153" s="34"/>
      <c r="WPC153" s="34"/>
      <c r="WPD153" s="34"/>
      <c r="WPE153" s="34"/>
      <c r="WPF153" s="34"/>
      <c r="WPG153" s="34"/>
      <c r="WPH153" s="34"/>
      <c r="WPI153" s="34"/>
      <c r="WPJ153" s="34"/>
      <c r="WPK153" s="34"/>
      <c r="WPL153" s="34"/>
      <c r="WPM153" s="34"/>
      <c r="WPN153" s="34"/>
      <c r="WPO153" s="34"/>
      <c r="WPP153" s="34"/>
      <c r="WPQ153" s="34"/>
      <c r="WPR153" s="34"/>
      <c r="WPS153" s="34"/>
      <c r="WPT153" s="34"/>
      <c r="WPU153" s="34"/>
      <c r="WPV153" s="34"/>
      <c r="WPW153" s="34"/>
      <c r="WPX153" s="34"/>
      <c r="WPY153" s="34"/>
      <c r="WPZ153" s="34"/>
      <c r="WQA153" s="34"/>
      <c r="WQB153" s="34"/>
      <c r="WQC153" s="34"/>
      <c r="WQD153" s="34"/>
      <c r="WQE153" s="34"/>
      <c r="WQF153" s="34"/>
      <c r="WQG153" s="34"/>
      <c r="WQH153" s="34"/>
      <c r="WQI153" s="34"/>
      <c r="WQJ153" s="34"/>
      <c r="WQK153" s="34"/>
      <c r="WQL153" s="34"/>
      <c r="WQM153" s="34"/>
      <c r="WQN153" s="34"/>
      <c r="WQO153" s="34"/>
      <c r="WQP153" s="34"/>
      <c r="WQQ153" s="34"/>
      <c r="WQR153" s="34"/>
      <c r="WQS153" s="34"/>
      <c r="WQT153" s="34"/>
      <c r="WQU153" s="34"/>
      <c r="WQV153" s="34"/>
      <c r="WQW153" s="34"/>
      <c r="WQX153" s="34"/>
      <c r="WQY153" s="34"/>
      <c r="WQZ153" s="34"/>
      <c r="WRA153" s="34"/>
      <c r="WRB153" s="34"/>
      <c r="WRC153" s="34"/>
      <c r="WRD153" s="34"/>
      <c r="WRE153" s="34"/>
      <c r="WRF153" s="34"/>
      <c r="WRG153" s="34"/>
      <c r="WRH153" s="34"/>
      <c r="WRI153" s="34"/>
      <c r="WRJ153" s="34"/>
      <c r="WRK153" s="34"/>
      <c r="WRL153" s="34"/>
      <c r="WRM153" s="34"/>
      <c r="WRN153" s="34"/>
      <c r="WRO153" s="34"/>
      <c r="WRP153" s="34"/>
      <c r="WRQ153" s="34"/>
      <c r="WRR153" s="34"/>
      <c r="WRS153" s="34"/>
      <c r="WRT153" s="34"/>
      <c r="WRU153" s="34"/>
      <c r="WRV153" s="34"/>
      <c r="WRW153" s="34"/>
      <c r="WRX153" s="34"/>
      <c r="WRY153" s="34"/>
      <c r="WRZ153" s="34"/>
      <c r="WSA153" s="34"/>
      <c r="WSB153" s="34"/>
      <c r="WSC153" s="34"/>
      <c r="WSD153" s="34"/>
      <c r="WSE153" s="34"/>
      <c r="WSF153" s="34"/>
      <c r="WSG153" s="34"/>
      <c r="WSH153" s="34"/>
      <c r="WSI153" s="34"/>
      <c r="WSJ153" s="34"/>
      <c r="WSK153" s="34"/>
      <c r="WSL153" s="34"/>
      <c r="WSM153" s="34"/>
      <c r="WSN153" s="34"/>
      <c r="WSO153" s="34"/>
      <c r="WSP153" s="34"/>
      <c r="WSQ153" s="34"/>
      <c r="WSR153" s="34"/>
      <c r="WSS153" s="34"/>
      <c r="WST153" s="34"/>
      <c r="WSU153" s="34"/>
      <c r="WSV153" s="34"/>
      <c r="WSW153" s="34"/>
      <c r="WSX153" s="34"/>
      <c r="WSY153" s="34"/>
      <c r="WSZ153" s="34"/>
      <c r="WTA153" s="34"/>
      <c r="WTB153" s="34"/>
      <c r="WTC153" s="34"/>
      <c r="WTD153" s="34"/>
      <c r="WTE153" s="34"/>
      <c r="WTF153" s="34"/>
      <c r="WTG153" s="34"/>
      <c r="WTH153" s="34"/>
      <c r="WTI153" s="34"/>
      <c r="WTJ153" s="34"/>
      <c r="WTK153" s="34"/>
      <c r="WTL153" s="34"/>
      <c r="WTM153" s="34"/>
      <c r="WTN153" s="34"/>
      <c r="WTO153" s="34"/>
      <c r="WTP153" s="34"/>
      <c r="WTQ153" s="34"/>
      <c r="WTR153" s="34"/>
      <c r="WTS153" s="34"/>
      <c r="WTT153" s="34"/>
      <c r="WTU153" s="34"/>
      <c r="WTV153" s="34"/>
      <c r="WTW153" s="34"/>
      <c r="WTX153" s="34"/>
      <c r="WTY153" s="34"/>
      <c r="WTZ153" s="34"/>
      <c r="WUA153" s="34"/>
      <c r="WUB153" s="34"/>
      <c r="WUC153" s="34"/>
      <c r="WUD153" s="34"/>
      <c r="WUE153" s="34"/>
      <c r="WUF153" s="34"/>
      <c r="WUG153" s="34"/>
      <c r="WUH153" s="34"/>
      <c r="WUI153" s="34"/>
      <c r="WUJ153" s="34"/>
      <c r="WUK153" s="34"/>
      <c r="WUL153" s="34"/>
      <c r="WUM153" s="34"/>
      <c r="WUN153" s="34"/>
      <c r="WUO153" s="34"/>
      <c r="WUP153" s="34"/>
      <c r="WUQ153" s="34"/>
      <c r="WUR153" s="34"/>
      <c r="WUS153" s="34"/>
      <c r="WUT153" s="34"/>
      <c r="WUU153" s="34"/>
      <c r="WUV153" s="34"/>
      <c r="WUW153" s="34"/>
      <c r="WUX153" s="34"/>
      <c r="WUY153" s="34"/>
      <c r="WUZ153" s="34"/>
      <c r="WVA153" s="34"/>
      <c r="WVB153" s="34"/>
      <c r="WVC153" s="34"/>
      <c r="WVD153" s="34"/>
      <c r="WVE153" s="34"/>
      <c r="WVF153" s="34"/>
      <c r="WVG153" s="34"/>
      <c r="WVH153" s="34"/>
      <c r="WVI153" s="34"/>
      <c r="WVJ153" s="34"/>
      <c r="WVK153" s="34"/>
      <c r="WVL153" s="34"/>
      <c r="WVM153" s="34"/>
      <c r="WVN153" s="34"/>
      <c r="WVO153" s="34"/>
      <c r="WVP153" s="34"/>
      <c r="WVQ153" s="34"/>
      <c r="WVR153" s="34"/>
      <c r="WVS153" s="34"/>
      <c r="WVT153" s="34"/>
      <c r="WVU153" s="34"/>
      <c r="WVV153" s="34"/>
      <c r="WVW153" s="34"/>
      <c r="WVX153" s="34"/>
      <c r="WVY153" s="34"/>
      <c r="WVZ153" s="34"/>
      <c r="WWA153" s="34"/>
      <c r="WWB153" s="34"/>
      <c r="WWC153" s="34"/>
      <c r="WWD153" s="34"/>
      <c r="WWE153" s="34"/>
      <c r="WWF153" s="34"/>
      <c r="WWG153" s="34"/>
      <c r="WWH153" s="34"/>
      <c r="WWI153" s="34"/>
      <c r="WWJ153" s="34"/>
      <c r="WWK153" s="34"/>
      <c r="WWL153" s="34"/>
      <c r="WWM153" s="34"/>
      <c r="WWN153" s="34"/>
      <c r="WWO153" s="34"/>
      <c r="WWP153" s="34"/>
      <c r="WWQ153" s="34"/>
      <c r="WWR153" s="34"/>
      <c r="WWS153" s="34"/>
      <c r="WWT153" s="34"/>
      <c r="WWU153" s="34"/>
      <c r="WWV153" s="34"/>
      <c r="WWW153" s="34"/>
      <c r="WWX153" s="34"/>
      <c r="WWY153" s="34"/>
      <c r="WWZ153" s="34"/>
      <c r="WXA153" s="34"/>
      <c r="WXB153" s="34"/>
      <c r="WXC153" s="34"/>
      <c r="WXD153" s="34"/>
      <c r="WXE153" s="34"/>
      <c r="WXF153" s="34"/>
      <c r="WXG153" s="34"/>
      <c r="WXH153" s="34"/>
      <c r="WXI153" s="34"/>
      <c r="WXJ153" s="34"/>
      <c r="WXK153" s="34"/>
      <c r="WXL153" s="34"/>
      <c r="WXM153" s="34"/>
      <c r="WXN153" s="34"/>
      <c r="WXO153" s="34"/>
      <c r="WXP153" s="34"/>
      <c r="WXQ153" s="34"/>
      <c r="WXR153" s="34"/>
      <c r="WXS153" s="34"/>
      <c r="WXT153" s="34"/>
      <c r="WXU153" s="34"/>
      <c r="WXV153" s="34"/>
      <c r="WXW153" s="34"/>
      <c r="WXX153" s="34"/>
      <c r="WXY153" s="34"/>
      <c r="WXZ153" s="34"/>
      <c r="WYA153" s="34"/>
      <c r="WYB153" s="34"/>
      <c r="WYC153" s="34"/>
      <c r="WYD153" s="34"/>
      <c r="WYE153" s="34"/>
      <c r="WYF153" s="34"/>
      <c r="WYG153" s="34"/>
      <c r="WYH153" s="34"/>
      <c r="WYI153" s="34"/>
      <c r="WYJ153" s="34"/>
      <c r="WYK153" s="34"/>
      <c r="WYL153" s="34"/>
      <c r="WYM153" s="34"/>
      <c r="WYN153" s="34"/>
      <c r="WYO153" s="34"/>
      <c r="WYP153" s="34"/>
      <c r="WYQ153" s="34"/>
      <c r="WYR153" s="34"/>
      <c r="WYS153" s="34"/>
      <c r="WYT153" s="34"/>
      <c r="WYU153" s="34"/>
      <c r="WYV153" s="34"/>
      <c r="WYW153" s="34"/>
      <c r="WYX153" s="34"/>
      <c r="WYY153" s="34"/>
      <c r="WYZ153" s="34"/>
      <c r="WZA153" s="34"/>
      <c r="WZB153" s="34"/>
      <c r="WZC153" s="34"/>
      <c r="WZD153" s="34"/>
      <c r="WZE153" s="34"/>
      <c r="WZF153" s="34"/>
      <c r="WZG153" s="34"/>
      <c r="WZH153" s="34"/>
      <c r="WZI153" s="34"/>
      <c r="WZJ153" s="34"/>
      <c r="WZK153" s="34"/>
      <c r="WZL153" s="34"/>
      <c r="WZM153" s="34"/>
      <c r="WZN153" s="34"/>
      <c r="WZO153" s="34"/>
      <c r="WZP153" s="34"/>
      <c r="WZQ153" s="34"/>
      <c r="WZR153" s="34"/>
      <c r="WZS153" s="34"/>
      <c r="WZT153" s="34"/>
      <c r="WZU153" s="34"/>
      <c r="WZV153" s="34"/>
      <c r="WZW153" s="34"/>
      <c r="WZX153" s="34"/>
      <c r="WZY153" s="34"/>
      <c r="WZZ153" s="34"/>
      <c r="XAA153" s="34"/>
      <c r="XAB153" s="34"/>
      <c r="XAC153" s="34"/>
      <c r="XAD153" s="34"/>
      <c r="XAE153" s="34"/>
      <c r="XAF153" s="34"/>
      <c r="XAG153" s="34"/>
      <c r="XAH153" s="34"/>
      <c r="XAI153" s="34"/>
      <c r="XAJ153" s="34"/>
      <c r="XAK153" s="34"/>
      <c r="XAL153" s="34"/>
      <c r="XAM153" s="34"/>
      <c r="XAN153" s="34"/>
      <c r="XAO153" s="34"/>
      <c r="XAP153" s="34"/>
      <c r="XAQ153" s="34"/>
      <c r="XAR153" s="34"/>
      <c r="XAS153" s="34"/>
      <c r="XAT153" s="34"/>
      <c r="XAU153" s="34"/>
      <c r="XAV153" s="34"/>
      <c r="XAW153" s="34"/>
      <c r="XAX153" s="34"/>
      <c r="XAY153" s="34"/>
      <c r="XAZ153" s="34"/>
      <c r="XBA153" s="34"/>
      <c r="XBB153" s="34"/>
      <c r="XBC153" s="34"/>
      <c r="XBD153" s="34"/>
      <c r="XBE153" s="34"/>
      <c r="XBF153" s="34"/>
      <c r="XBG153" s="34"/>
      <c r="XBH153" s="34"/>
      <c r="XBI153" s="34"/>
      <c r="XBJ153" s="34"/>
      <c r="XBK153" s="34"/>
      <c r="XBL153" s="34"/>
      <c r="XBM153" s="34"/>
      <c r="XBN153" s="34"/>
      <c r="XBO153" s="34"/>
      <c r="XBP153" s="34"/>
      <c r="XBQ153" s="34"/>
      <c r="XBR153" s="34"/>
      <c r="XBS153" s="34"/>
      <c r="XBT153" s="34"/>
      <c r="XBU153" s="34"/>
      <c r="XBV153" s="34"/>
      <c r="XBW153" s="34"/>
      <c r="XBX153" s="34"/>
      <c r="XBY153" s="34"/>
      <c r="XBZ153" s="34"/>
      <c r="XCA153" s="34"/>
      <c r="XCB153" s="34"/>
      <c r="XCC153" s="34"/>
      <c r="XCD153" s="34"/>
      <c r="XCE153" s="34"/>
      <c r="XCF153" s="34"/>
      <c r="XCG153" s="34"/>
      <c r="XCH153" s="34"/>
      <c r="XCI153" s="34"/>
      <c r="XCJ153" s="34"/>
      <c r="XCK153" s="34"/>
      <c r="XCL153" s="34"/>
      <c r="XCM153" s="34"/>
      <c r="XCN153" s="34"/>
      <c r="XCO153" s="34"/>
      <c r="XCP153" s="34"/>
      <c r="XCQ153" s="34"/>
      <c r="XCR153" s="34"/>
      <c r="XCS153" s="34"/>
      <c r="XCT153" s="34"/>
      <c r="XCU153" s="34"/>
      <c r="XCV153" s="34"/>
      <c r="XCW153" s="34"/>
      <c r="XCX153" s="34"/>
      <c r="XCY153" s="34"/>
      <c r="XCZ153" s="34"/>
      <c r="XDA153" s="34"/>
      <c r="XDB153" s="34"/>
      <c r="XDC153" s="34"/>
      <c r="XDD153" s="34"/>
      <c r="XDE153" s="34"/>
      <c r="XDF153" s="34"/>
      <c r="XDG153" s="34"/>
      <c r="XDH153" s="34"/>
      <c r="XDI153" s="34"/>
      <c r="XDJ153" s="34"/>
      <c r="XDK153" s="34"/>
      <c r="XDL153" s="34"/>
      <c r="XDM153" s="34"/>
      <c r="XDN153" s="34"/>
      <c r="XDO153" s="34"/>
      <c r="XDP153" s="34"/>
      <c r="XDQ153" s="34"/>
      <c r="XDR153" s="34"/>
      <c r="XDS153" s="34"/>
      <c r="XDT153" s="34"/>
      <c r="XDU153" s="34"/>
      <c r="XDV153" s="34"/>
      <c r="XDW153" s="34"/>
      <c r="XDX153" s="34"/>
      <c r="XDY153" s="34"/>
      <c r="XDZ153" s="34"/>
      <c r="XEA153" s="34"/>
      <c r="XEB153" s="34"/>
      <c r="XEC153" s="34"/>
      <c r="XED153" s="34"/>
      <c r="XEE153" s="34"/>
      <c r="XEF153" s="34"/>
      <c r="XEG153" s="34"/>
      <c r="XEH153" s="34"/>
      <c r="XEI153" s="34"/>
      <c r="XEJ153" s="34"/>
      <c r="XEK153" s="34"/>
      <c r="XEL153" s="34"/>
      <c r="XEM153" s="34"/>
      <c r="XEN153" s="34"/>
      <c r="XEO153" s="34"/>
      <c r="XEP153" s="34"/>
      <c r="XEQ153" s="34"/>
      <c r="XER153" s="34"/>
      <c r="XES153" s="34"/>
      <c r="XET153" s="34"/>
      <c r="XEU153" s="34"/>
      <c r="XEV153" s="34"/>
      <c r="XEW153" s="34"/>
      <c r="XEX153" s="34"/>
      <c r="XEY153" s="34"/>
      <c r="XEZ153" s="34"/>
      <c r="XFA153" s="34"/>
      <c r="XFB153" s="34"/>
      <c r="XFC153" s="34"/>
    </row>
    <row r="154" s="34" customFormat="1" customHeight="1" spans="1:37">
      <c r="A154" s="94">
        <v>226</v>
      </c>
      <c r="B154" s="95"/>
      <c r="C154" s="96">
        <v>1</v>
      </c>
      <c r="D154" s="97">
        <f t="shared" si="312"/>
        <v>730</v>
      </c>
      <c r="E154" s="98" t="str">
        <f t="shared" si="319"/>
        <v>YT-0510MS</v>
      </c>
      <c r="F154" s="99">
        <f t="shared" si="316"/>
        <v>10050</v>
      </c>
      <c r="G154" s="102"/>
      <c r="H154" s="101" t="s">
        <v>176</v>
      </c>
      <c r="I154" s="99">
        <v>75</v>
      </c>
      <c r="J154" s="137" t="s">
        <v>173</v>
      </c>
      <c r="K154" s="138" t="s">
        <v>35</v>
      </c>
      <c r="L154" s="139">
        <v>476</v>
      </c>
      <c r="M154" s="139">
        <f t="shared" si="320"/>
        <v>6</v>
      </c>
      <c r="N154" s="140">
        <f t="shared" si="282"/>
        <v>167790</v>
      </c>
      <c r="O154" s="141">
        <f t="shared" si="318"/>
        <v>0.175731591804178</v>
      </c>
      <c r="P154" s="139">
        <v>4.7</v>
      </c>
      <c r="Q154" s="97"/>
      <c r="R154" s="97"/>
      <c r="S154" s="97"/>
      <c r="T154" s="172">
        <f t="shared" si="283"/>
        <v>74205.9872954616</v>
      </c>
      <c r="U154" s="172">
        <f t="shared" si="284"/>
        <v>1766.10249763199</v>
      </c>
      <c r="V154" s="173"/>
      <c r="W154" s="174"/>
      <c r="X154" s="316">
        <f t="shared" si="314"/>
        <v>74205.9872954616</v>
      </c>
      <c r="Y154" s="97">
        <f t="shared" si="321"/>
        <v>1766.10249763199</v>
      </c>
      <c r="Z154" s="172">
        <f t="shared" si="308"/>
        <v>16386.5546218487</v>
      </c>
      <c r="AA154" s="209">
        <f t="shared" si="322"/>
        <v>0</v>
      </c>
      <c r="AB154" s="172">
        <f t="shared" si="289"/>
        <v>2470.32</v>
      </c>
      <c r="AC154" s="211">
        <f t="shared" si="304"/>
        <v>36.191588122363</v>
      </c>
      <c r="AD154" s="212">
        <v>1</v>
      </c>
      <c r="AE154" s="213">
        <f t="shared" si="323"/>
        <v>58.793616</v>
      </c>
      <c r="AF154" s="214">
        <f t="shared" ref="AF154:AI154" si="326">AF153</f>
        <v>44145</v>
      </c>
      <c r="AG154" s="260">
        <f t="shared" si="326"/>
        <v>44181.1915881224</v>
      </c>
      <c r="AH154" s="260" t="str">
        <f ca="1" t="shared" si="326"/>
        <v> </v>
      </c>
      <c r="AI154" s="214">
        <f t="shared" si="326"/>
        <v>44164</v>
      </c>
      <c r="AJ154" s="261"/>
      <c r="AK154" s="259"/>
    </row>
    <row r="155" s="34" customFormat="1" customHeight="1" spans="1:37">
      <c r="A155" s="94">
        <v>226</v>
      </c>
      <c r="B155" s="95"/>
      <c r="C155" s="96">
        <v>1</v>
      </c>
      <c r="D155" s="97">
        <f t="shared" si="312"/>
        <v>730</v>
      </c>
      <c r="E155" s="98" t="str">
        <f t="shared" si="319"/>
        <v>YT-0510MS</v>
      </c>
      <c r="F155" s="99">
        <f t="shared" si="316"/>
        <v>10050</v>
      </c>
      <c r="G155" s="100">
        <f>[1]Sheet1!$D$208*1000</f>
        <v>19000</v>
      </c>
      <c r="H155" s="101" t="s">
        <v>178</v>
      </c>
      <c r="I155" s="99">
        <v>75</v>
      </c>
      <c r="J155" s="137" t="s">
        <v>173</v>
      </c>
      <c r="K155" s="138" t="s">
        <v>35</v>
      </c>
      <c r="L155" s="139">
        <v>476</v>
      </c>
      <c r="M155" s="139">
        <f t="shared" si="320"/>
        <v>6</v>
      </c>
      <c r="N155" s="140">
        <f t="shared" si="282"/>
        <v>132090</v>
      </c>
      <c r="O155" s="141">
        <f t="shared" si="318"/>
        <v>0.13834189142031</v>
      </c>
      <c r="P155" s="139">
        <v>3.7</v>
      </c>
      <c r="Q155" s="97"/>
      <c r="R155" s="97"/>
      <c r="S155" s="97"/>
      <c r="T155" s="172">
        <f t="shared" si="283"/>
        <v>58417.479360257</v>
      </c>
      <c r="U155" s="172">
        <f t="shared" si="284"/>
        <v>1390.33600877412</v>
      </c>
      <c r="V155" s="173"/>
      <c r="W155" s="174"/>
      <c r="X155" s="172">
        <f t="shared" si="285"/>
        <v>58417.479360257</v>
      </c>
      <c r="Y155" s="97">
        <f t="shared" si="321"/>
        <v>1390.33600877412</v>
      </c>
      <c r="Z155" s="172">
        <f t="shared" si="308"/>
        <v>16386.5546218487</v>
      </c>
      <c r="AA155" s="209">
        <f t="shared" si="322"/>
        <v>0</v>
      </c>
      <c r="AB155" s="172">
        <f t="shared" si="289"/>
        <v>1944.72</v>
      </c>
      <c r="AC155" s="211">
        <f t="shared" si="304"/>
        <v>36.191588122363</v>
      </c>
      <c r="AD155" s="212">
        <v>1</v>
      </c>
      <c r="AE155" s="213">
        <f t="shared" si="323"/>
        <v>46.284336</v>
      </c>
      <c r="AF155" s="214">
        <f t="shared" ref="AF155:AI155" si="327">AF154</f>
        <v>44145</v>
      </c>
      <c r="AG155" s="260">
        <f t="shared" si="327"/>
        <v>44181.1915881224</v>
      </c>
      <c r="AH155" s="260" t="str">
        <f ca="1" t="shared" si="327"/>
        <v> </v>
      </c>
      <c r="AI155" s="214">
        <f t="shared" si="327"/>
        <v>44164</v>
      </c>
      <c r="AJ155" s="261"/>
      <c r="AK155" s="259"/>
    </row>
    <row r="156" s="34" customFormat="1" customHeight="1" spans="1:37">
      <c r="A156" s="94">
        <v>226</v>
      </c>
      <c r="B156" s="95"/>
      <c r="C156" s="96">
        <v>1</v>
      </c>
      <c r="D156" s="97">
        <f t="shared" si="312"/>
        <v>730</v>
      </c>
      <c r="E156" s="98" t="str">
        <f t="shared" si="319"/>
        <v>YT-0510MS</v>
      </c>
      <c r="F156" s="99">
        <f t="shared" si="316"/>
        <v>10050</v>
      </c>
      <c r="G156" s="100"/>
      <c r="H156" s="101" t="s">
        <v>180</v>
      </c>
      <c r="I156" s="99"/>
      <c r="J156" s="137"/>
      <c r="K156" s="138"/>
      <c r="L156" s="139"/>
      <c r="M156" s="139">
        <f t="shared" si="320"/>
        <v>6</v>
      </c>
      <c r="N156" s="140">
        <f t="shared" si="282"/>
        <v>0</v>
      </c>
      <c r="O156" s="141">
        <f t="shared" si="318"/>
        <v>0</v>
      </c>
      <c r="P156" s="139"/>
      <c r="Q156" s="97"/>
      <c r="R156" s="97"/>
      <c r="S156" s="97"/>
      <c r="T156" s="172" t="e">
        <f t="shared" si="283"/>
        <v>#DIV/0!</v>
      </c>
      <c r="U156" s="172">
        <f t="shared" si="284"/>
        <v>0</v>
      </c>
      <c r="V156" s="173"/>
      <c r="W156" s="174"/>
      <c r="X156" s="172" t="e">
        <f t="shared" si="285"/>
        <v>#DIV/0!</v>
      </c>
      <c r="Y156" s="97" t="e">
        <f t="shared" si="321"/>
        <v>#DIV/0!</v>
      </c>
      <c r="Z156" s="172" t="e">
        <f t="shared" si="308"/>
        <v>#DIV/0!</v>
      </c>
      <c r="AA156" s="209" t="e">
        <f t="shared" si="322"/>
        <v>#DIV/0!</v>
      </c>
      <c r="AB156" s="172">
        <f t="shared" si="289"/>
        <v>0</v>
      </c>
      <c r="AC156" s="211" t="e">
        <f t="shared" si="304"/>
        <v>#DIV/0!</v>
      </c>
      <c r="AD156" s="212">
        <v>1</v>
      </c>
      <c r="AE156" s="213">
        <f t="shared" si="323"/>
        <v>0</v>
      </c>
      <c r="AF156" s="214">
        <f t="shared" ref="AF156:AI156" si="328">AF155</f>
        <v>44145</v>
      </c>
      <c r="AG156" s="260">
        <f t="shared" si="328"/>
        <v>44181.1915881224</v>
      </c>
      <c r="AH156" s="260" t="str">
        <f ca="1" t="shared" si="328"/>
        <v> </v>
      </c>
      <c r="AI156" s="214">
        <f t="shared" si="328"/>
        <v>44164</v>
      </c>
      <c r="AJ156" s="261"/>
      <c r="AK156" s="259"/>
    </row>
    <row r="157" s="34" customFormat="1" customHeight="1" spans="1:37">
      <c r="A157" s="94">
        <v>226</v>
      </c>
      <c r="B157" s="95"/>
      <c r="C157" s="96">
        <v>1</v>
      </c>
      <c r="D157" s="97">
        <f t="shared" si="312"/>
        <v>730</v>
      </c>
      <c r="E157" s="98" t="str">
        <f t="shared" si="319"/>
        <v>YT-0510MS</v>
      </c>
      <c r="F157" s="99">
        <f t="shared" si="316"/>
        <v>10050</v>
      </c>
      <c r="G157" s="100">
        <f>[2]Sheet1!$I$208</f>
        <v>7491.15</v>
      </c>
      <c r="H157" s="101" t="s">
        <v>182</v>
      </c>
      <c r="I157" s="99"/>
      <c r="J157" s="137"/>
      <c r="K157" s="138"/>
      <c r="L157" s="139"/>
      <c r="M157" s="139">
        <f t="shared" si="320"/>
        <v>6</v>
      </c>
      <c r="N157" s="140">
        <f t="shared" si="282"/>
        <v>0</v>
      </c>
      <c r="O157" s="141">
        <f t="shared" si="318"/>
        <v>0</v>
      </c>
      <c r="P157" s="139"/>
      <c r="Q157" s="97"/>
      <c r="R157" s="97"/>
      <c r="S157" s="97"/>
      <c r="T157" s="172" t="e">
        <f t="shared" si="283"/>
        <v>#DIV/0!</v>
      </c>
      <c r="U157" s="172">
        <f t="shared" si="284"/>
        <v>0</v>
      </c>
      <c r="V157" s="173"/>
      <c r="W157" s="174"/>
      <c r="X157" s="172" t="e">
        <f t="shared" si="285"/>
        <v>#DIV/0!</v>
      </c>
      <c r="Y157" s="97" t="e">
        <f t="shared" si="321"/>
        <v>#DIV/0!</v>
      </c>
      <c r="Z157" s="172" t="e">
        <f t="shared" si="308"/>
        <v>#DIV/0!</v>
      </c>
      <c r="AA157" s="209" t="e">
        <f t="shared" si="322"/>
        <v>#DIV/0!</v>
      </c>
      <c r="AB157" s="172">
        <f t="shared" si="289"/>
        <v>0</v>
      </c>
      <c r="AC157" s="211" t="e">
        <f t="shared" si="304"/>
        <v>#DIV/0!</v>
      </c>
      <c r="AD157" s="212">
        <v>1</v>
      </c>
      <c r="AE157" s="213">
        <f t="shared" si="323"/>
        <v>0</v>
      </c>
      <c r="AF157" s="214">
        <f t="shared" ref="AF157:AI157" si="329">AF156</f>
        <v>44145</v>
      </c>
      <c r="AG157" s="260">
        <f t="shared" si="329"/>
        <v>44181.1915881224</v>
      </c>
      <c r="AH157" s="260" t="str">
        <f ca="1" t="shared" si="329"/>
        <v> </v>
      </c>
      <c r="AI157" s="214">
        <f t="shared" si="329"/>
        <v>44164</v>
      </c>
      <c r="AJ157" s="262">
        <f>SUM(AE151:AE157)</f>
        <v>334.56486336</v>
      </c>
      <c r="AK157" s="259"/>
    </row>
    <row r="158" s="37" customFormat="1" customHeight="1" spans="1:37">
      <c r="A158" s="119">
        <v>227</v>
      </c>
      <c r="B158" s="294">
        <v>227</v>
      </c>
      <c r="C158" s="295">
        <v>1</v>
      </c>
      <c r="D158" s="122">
        <v>650</v>
      </c>
      <c r="E158" s="123" t="s">
        <v>201</v>
      </c>
      <c r="F158" s="124">
        <v>1350</v>
      </c>
      <c r="G158" s="108">
        <f>[1]Sheet1!$E$209*1000</f>
        <v>5000</v>
      </c>
      <c r="H158" s="125" t="s">
        <v>150</v>
      </c>
      <c r="I158" s="124">
        <v>150</v>
      </c>
      <c r="J158" s="142" t="s">
        <v>171</v>
      </c>
      <c r="K158" s="151" t="s">
        <v>26</v>
      </c>
      <c r="L158" s="152">
        <v>345</v>
      </c>
      <c r="M158" s="152">
        <v>6</v>
      </c>
      <c r="N158" s="153">
        <f t="shared" si="282"/>
        <v>196650</v>
      </c>
      <c r="O158" s="154">
        <f t="shared" ref="O158:O164" si="330">N158/SUM($N$158:$N$164)</f>
        <v>0.212898406374502</v>
      </c>
      <c r="P158" s="152">
        <v>3.8</v>
      </c>
      <c r="Q158" s="122"/>
      <c r="R158" s="122"/>
      <c r="S158" s="122"/>
      <c r="T158" s="184">
        <f t="shared" si="283"/>
        <v>8330.80720595877</v>
      </c>
      <c r="U158" s="184">
        <f t="shared" si="284"/>
        <v>287.412848605578</v>
      </c>
      <c r="V158" s="187"/>
      <c r="W158" s="186"/>
      <c r="X158" s="178">
        <f t="shared" si="285"/>
        <v>8330.80720595877</v>
      </c>
      <c r="Y158" s="122">
        <f t="shared" si="286"/>
        <v>287.412848605578</v>
      </c>
      <c r="Z158" s="184">
        <f t="shared" ref="Z158:Z182" si="331">65*1000/L158*9000/I158</f>
        <v>11304.347826087</v>
      </c>
      <c r="AA158" s="228">
        <f t="shared" si="288"/>
        <v>0</v>
      </c>
      <c r="AB158" s="184">
        <f t="shared" si="289"/>
        <v>1778.4</v>
      </c>
      <c r="AC158" s="217">
        <f t="shared" si="304"/>
        <v>5.64390301147828</v>
      </c>
      <c r="AD158" s="230">
        <v>1</v>
      </c>
      <c r="AE158" s="231">
        <f t="shared" si="291"/>
        <v>61.3548</v>
      </c>
      <c r="AF158" s="232">
        <v>44163</v>
      </c>
      <c r="AG158" s="276">
        <f>AC158+AF158</f>
        <v>44168.6439030115</v>
      </c>
      <c r="AH158" s="277" t="str">
        <f ca="1">IF(NOW()-AF158-AC158&gt;=-2,"跟踪"," ")</f>
        <v>跟踪</v>
      </c>
      <c r="AI158" s="278">
        <v>44146</v>
      </c>
      <c r="AJ158" s="279" t="str">
        <f>IF((AC158+2+AF158)-AI158&lt;=0,"跟踪","")</f>
        <v/>
      </c>
      <c r="AK158" s="280">
        <f>SUM(AE158:AE164)</f>
        <v>288.18816</v>
      </c>
    </row>
    <row r="159" s="37" customFormat="1" customHeight="1" spans="1:37">
      <c r="A159" s="119">
        <v>227</v>
      </c>
      <c r="B159" s="294"/>
      <c r="C159" s="295">
        <v>1</v>
      </c>
      <c r="D159" s="122">
        <f t="shared" si="312"/>
        <v>650</v>
      </c>
      <c r="E159" s="123" t="str">
        <f t="shared" ref="E159:E164" si="332">E158</f>
        <v>YT-27991</v>
      </c>
      <c r="F159" s="124">
        <f>F158</f>
        <v>1350</v>
      </c>
      <c r="G159" s="108"/>
      <c r="H159" s="125" t="s">
        <v>172</v>
      </c>
      <c r="I159" s="124">
        <v>150</v>
      </c>
      <c r="J159" s="142" t="s">
        <v>171</v>
      </c>
      <c r="K159" s="151" t="s">
        <v>26</v>
      </c>
      <c r="L159" s="152">
        <v>345</v>
      </c>
      <c r="M159" s="152">
        <f t="shared" ref="M159:M164" si="333">M158</f>
        <v>6</v>
      </c>
      <c r="N159" s="153">
        <f t="shared" si="282"/>
        <v>196650</v>
      </c>
      <c r="O159" s="154">
        <f t="shared" si="330"/>
        <v>0.212898406374502</v>
      </c>
      <c r="P159" s="152">
        <v>3.8</v>
      </c>
      <c r="Q159" s="184"/>
      <c r="R159" s="184"/>
      <c r="S159" s="184"/>
      <c r="T159" s="184">
        <f t="shared" si="283"/>
        <v>8330.80720595877</v>
      </c>
      <c r="U159" s="184">
        <f t="shared" si="284"/>
        <v>287.412848605578</v>
      </c>
      <c r="V159" s="187"/>
      <c r="W159" s="186"/>
      <c r="X159" s="178">
        <f t="shared" si="285"/>
        <v>8330.80720595877</v>
      </c>
      <c r="Y159" s="122">
        <f t="shared" si="286"/>
        <v>287.412848605578</v>
      </c>
      <c r="Z159" s="184">
        <f t="shared" si="331"/>
        <v>11304.347826087</v>
      </c>
      <c r="AA159" s="228">
        <f t="shared" si="288"/>
        <v>0</v>
      </c>
      <c r="AB159" s="184">
        <f t="shared" si="289"/>
        <v>1778.4</v>
      </c>
      <c r="AC159" s="217">
        <f t="shared" si="304"/>
        <v>5.64390301147828</v>
      </c>
      <c r="AD159" s="230">
        <v>1</v>
      </c>
      <c r="AE159" s="231">
        <f t="shared" si="291"/>
        <v>61.3548</v>
      </c>
      <c r="AF159" s="232">
        <f t="shared" ref="AF159:AI159" si="334">AF158</f>
        <v>44163</v>
      </c>
      <c r="AG159" s="281">
        <f t="shared" si="334"/>
        <v>44168.6439030115</v>
      </c>
      <c r="AH159" s="281" t="str">
        <f ca="1" t="shared" si="334"/>
        <v>跟踪</v>
      </c>
      <c r="AI159" s="232">
        <f t="shared" si="334"/>
        <v>44146</v>
      </c>
      <c r="AJ159" s="282"/>
      <c r="AK159" s="280"/>
    </row>
    <row r="160" s="37" customFormat="1" customHeight="1" spans="1:37">
      <c r="A160" s="119">
        <v>227</v>
      </c>
      <c r="B160" s="294"/>
      <c r="C160" s="295">
        <v>1</v>
      </c>
      <c r="D160" s="122">
        <f t="shared" si="312"/>
        <v>650</v>
      </c>
      <c r="E160" s="123" t="str">
        <f t="shared" si="332"/>
        <v>YT-27991</v>
      </c>
      <c r="F160" s="124">
        <f>F159</f>
        <v>1350</v>
      </c>
      <c r="G160" s="126" t="s">
        <v>185</v>
      </c>
      <c r="H160" s="125" t="s">
        <v>174</v>
      </c>
      <c r="I160" s="124">
        <v>32</v>
      </c>
      <c r="J160" s="142" t="s">
        <v>186</v>
      </c>
      <c r="K160" s="151" t="s">
        <v>67</v>
      </c>
      <c r="L160" s="152">
        <v>460</v>
      </c>
      <c r="M160" s="152">
        <v>6</v>
      </c>
      <c r="N160" s="153">
        <f t="shared" si="282"/>
        <v>250240</v>
      </c>
      <c r="O160" s="154">
        <f t="shared" si="330"/>
        <v>0.270916334661355</v>
      </c>
      <c r="P160" s="152">
        <v>17</v>
      </c>
      <c r="Q160" s="122"/>
      <c r="R160" s="122"/>
      <c r="S160" s="122"/>
      <c r="T160" s="184">
        <f t="shared" si="283"/>
        <v>37269.4006582366</v>
      </c>
      <c r="U160" s="184">
        <f t="shared" si="284"/>
        <v>365.737051792829</v>
      </c>
      <c r="V160" s="187"/>
      <c r="W160" s="186"/>
      <c r="X160" s="178">
        <f t="shared" si="285"/>
        <v>37269.4006582366</v>
      </c>
      <c r="Y160" s="122">
        <f t="shared" si="286"/>
        <v>365.737051792828</v>
      </c>
      <c r="Z160" s="184">
        <f t="shared" si="331"/>
        <v>39741.847826087</v>
      </c>
      <c r="AA160" s="228">
        <f t="shared" si="288"/>
        <v>0</v>
      </c>
      <c r="AB160" s="184">
        <f t="shared" si="289"/>
        <v>7956</v>
      </c>
      <c r="AC160" s="217">
        <f t="shared" si="304"/>
        <v>5.64390301147828</v>
      </c>
      <c r="AD160" s="230">
        <v>1</v>
      </c>
      <c r="AE160" s="231">
        <f t="shared" si="291"/>
        <v>78.07488</v>
      </c>
      <c r="AF160" s="232">
        <f t="shared" ref="AF160:AI160" si="335">AF159</f>
        <v>44163</v>
      </c>
      <c r="AG160" s="281">
        <f t="shared" si="335"/>
        <v>44168.6439030115</v>
      </c>
      <c r="AH160" s="281" t="str">
        <f ca="1" t="shared" si="335"/>
        <v>跟踪</v>
      </c>
      <c r="AI160" s="232">
        <f t="shared" si="335"/>
        <v>44146</v>
      </c>
      <c r="AJ160" s="282"/>
      <c r="AK160" s="280"/>
    </row>
    <row r="161" s="37" customFormat="1" customHeight="1" spans="1:37">
      <c r="A161" s="119">
        <v>227</v>
      </c>
      <c r="B161" s="294"/>
      <c r="C161" s="295">
        <v>1</v>
      </c>
      <c r="D161" s="122">
        <f t="shared" si="312"/>
        <v>650</v>
      </c>
      <c r="E161" s="123" t="str">
        <f t="shared" si="332"/>
        <v>YT-27991</v>
      </c>
      <c r="F161" s="124">
        <f t="shared" ref="F161:F164" si="336">F160</f>
        <v>1350</v>
      </c>
      <c r="G161" s="126"/>
      <c r="H161" s="125" t="s">
        <v>176</v>
      </c>
      <c r="I161" s="124">
        <v>75</v>
      </c>
      <c r="J161" s="142" t="s">
        <v>173</v>
      </c>
      <c r="K161" s="151" t="s">
        <v>35</v>
      </c>
      <c r="L161" s="152">
        <v>460</v>
      </c>
      <c r="M161" s="152">
        <f t="shared" si="333"/>
        <v>6</v>
      </c>
      <c r="N161" s="153">
        <f t="shared" si="282"/>
        <v>120060</v>
      </c>
      <c r="O161" s="154">
        <f t="shared" si="330"/>
        <v>0.129980079681275</v>
      </c>
      <c r="P161" s="152">
        <v>3.48</v>
      </c>
      <c r="Q161" s="122"/>
      <c r="R161" s="122"/>
      <c r="S161" s="122"/>
      <c r="T161" s="184">
        <f t="shared" si="283"/>
        <v>7629.26554650961</v>
      </c>
      <c r="U161" s="184">
        <f t="shared" si="284"/>
        <v>175.473107569721</v>
      </c>
      <c r="V161" s="187"/>
      <c r="W161" s="186"/>
      <c r="X161" s="178">
        <f t="shared" si="285"/>
        <v>7629.26554650961</v>
      </c>
      <c r="Y161" s="122">
        <f t="shared" si="286"/>
        <v>175.473107569721</v>
      </c>
      <c r="Z161" s="184">
        <f t="shared" si="331"/>
        <v>16956.5217391304</v>
      </c>
      <c r="AA161" s="228">
        <f t="shared" si="288"/>
        <v>0</v>
      </c>
      <c r="AB161" s="184">
        <f t="shared" si="289"/>
        <v>1628.64</v>
      </c>
      <c r="AC161" s="217">
        <f t="shared" si="304"/>
        <v>5.64390301147828</v>
      </c>
      <c r="AD161" s="230">
        <v>1</v>
      </c>
      <c r="AE161" s="231">
        <f t="shared" si="291"/>
        <v>37.45872</v>
      </c>
      <c r="AF161" s="232">
        <f t="shared" ref="AF161:AI161" si="337">AF160</f>
        <v>44163</v>
      </c>
      <c r="AG161" s="281">
        <f t="shared" si="337"/>
        <v>44168.6439030115</v>
      </c>
      <c r="AH161" s="281" t="str">
        <f ca="1" t="shared" si="337"/>
        <v>跟踪</v>
      </c>
      <c r="AI161" s="232">
        <f t="shared" si="337"/>
        <v>44146</v>
      </c>
      <c r="AJ161" s="282"/>
      <c r="AK161" s="280"/>
    </row>
    <row r="162" s="37" customFormat="1" customHeight="1" spans="1:37">
      <c r="A162" s="119">
        <v>227</v>
      </c>
      <c r="B162" s="294"/>
      <c r="C162" s="295">
        <v>1</v>
      </c>
      <c r="D162" s="122">
        <f t="shared" si="312"/>
        <v>650</v>
      </c>
      <c r="E162" s="123" t="str">
        <f t="shared" si="332"/>
        <v>YT-27991</v>
      </c>
      <c r="F162" s="124">
        <f t="shared" si="336"/>
        <v>1350</v>
      </c>
      <c r="G162" s="108">
        <f>[1]Sheet1!$D$209*1000</f>
        <v>15000</v>
      </c>
      <c r="H162" s="125" t="s">
        <v>178</v>
      </c>
      <c r="I162" s="124">
        <v>75</v>
      </c>
      <c r="J162" s="142" t="s">
        <v>173</v>
      </c>
      <c r="K162" s="151" t="s">
        <v>35</v>
      </c>
      <c r="L162" s="152">
        <v>460</v>
      </c>
      <c r="M162" s="152">
        <f t="shared" si="333"/>
        <v>6</v>
      </c>
      <c r="N162" s="153">
        <f t="shared" si="282"/>
        <v>160080</v>
      </c>
      <c r="O162" s="154">
        <f t="shared" si="330"/>
        <v>0.173306772908366</v>
      </c>
      <c r="P162" s="152">
        <v>4.64</v>
      </c>
      <c r="Q162" s="122"/>
      <c r="R162" s="122"/>
      <c r="S162" s="122"/>
      <c r="T162" s="184">
        <f t="shared" si="283"/>
        <v>10172.3540620128</v>
      </c>
      <c r="U162" s="184">
        <f t="shared" si="284"/>
        <v>233.964143426295</v>
      </c>
      <c r="V162" s="187"/>
      <c r="W162" s="186"/>
      <c r="X162" s="178">
        <f t="shared" si="285"/>
        <v>10172.3540620128</v>
      </c>
      <c r="Y162" s="122">
        <f t="shared" si="286"/>
        <v>233.964143426294</v>
      </c>
      <c r="Z162" s="184">
        <f t="shared" si="331"/>
        <v>16956.5217391304</v>
      </c>
      <c r="AA162" s="228">
        <f t="shared" si="288"/>
        <v>0</v>
      </c>
      <c r="AB162" s="184">
        <f t="shared" si="289"/>
        <v>2171.52</v>
      </c>
      <c r="AC162" s="217">
        <f t="shared" si="304"/>
        <v>5.64390301147828</v>
      </c>
      <c r="AD162" s="230">
        <v>1</v>
      </c>
      <c r="AE162" s="231">
        <f t="shared" si="291"/>
        <v>49.94496</v>
      </c>
      <c r="AF162" s="232">
        <f t="shared" ref="AF162:AI162" si="338">AF161</f>
        <v>44163</v>
      </c>
      <c r="AG162" s="281">
        <f t="shared" si="338"/>
        <v>44168.6439030115</v>
      </c>
      <c r="AH162" s="281" t="str">
        <f ca="1" t="shared" si="338"/>
        <v>跟踪</v>
      </c>
      <c r="AI162" s="232">
        <f t="shared" si="338"/>
        <v>44146</v>
      </c>
      <c r="AJ162" s="282"/>
      <c r="AK162" s="280"/>
    </row>
    <row r="163" s="37" customFormat="1" customHeight="1" spans="1:37">
      <c r="A163" s="119">
        <v>227</v>
      </c>
      <c r="B163" s="294"/>
      <c r="C163" s="295">
        <v>1</v>
      </c>
      <c r="D163" s="122">
        <f t="shared" si="312"/>
        <v>650</v>
      </c>
      <c r="E163" s="123" t="str">
        <f t="shared" si="332"/>
        <v>YT-27991</v>
      </c>
      <c r="F163" s="124">
        <f t="shared" si="336"/>
        <v>1350</v>
      </c>
      <c r="G163" s="108"/>
      <c r="H163" s="125" t="s">
        <v>180</v>
      </c>
      <c r="I163" s="124"/>
      <c r="J163" s="142"/>
      <c r="K163" s="151"/>
      <c r="L163" s="152"/>
      <c r="M163" s="152">
        <f t="shared" si="333"/>
        <v>6</v>
      </c>
      <c r="N163" s="153">
        <f t="shared" si="282"/>
        <v>0</v>
      </c>
      <c r="O163" s="154">
        <f t="shared" si="330"/>
        <v>0</v>
      </c>
      <c r="P163" s="152"/>
      <c r="Q163" s="122"/>
      <c r="R163" s="122"/>
      <c r="S163" s="122"/>
      <c r="T163" s="184" t="e">
        <f t="shared" si="283"/>
        <v>#DIV/0!</v>
      </c>
      <c r="U163" s="184">
        <f t="shared" si="284"/>
        <v>0</v>
      </c>
      <c r="V163" s="187"/>
      <c r="W163" s="186"/>
      <c r="X163" s="178" t="e">
        <f t="shared" si="285"/>
        <v>#DIV/0!</v>
      </c>
      <c r="Y163" s="122" t="e">
        <f t="shared" si="286"/>
        <v>#DIV/0!</v>
      </c>
      <c r="Z163" s="184" t="e">
        <f t="shared" si="331"/>
        <v>#DIV/0!</v>
      </c>
      <c r="AA163" s="228" t="e">
        <f t="shared" si="288"/>
        <v>#DIV/0!</v>
      </c>
      <c r="AB163" s="184">
        <f t="shared" si="289"/>
        <v>0</v>
      </c>
      <c r="AC163" s="217" t="e">
        <f t="shared" si="304"/>
        <v>#DIV/0!</v>
      </c>
      <c r="AD163" s="230">
        <v>1</v>
      </c>
      <c r="AE163" s="231">
        <f t="shared" si="291"/>
        <v>0</v>
      </c>
      <c r="AF163" s="232">
        <f t="shared" ref="AF163:AI163" si="339">AF162</f>
        <v>44163</v>
      </c>
      <c r="AG163" s="281">
        <f t="shared" si="339"/>
        <v>44168.6439030115</v>
      </c>
      <c r="AH163" s="281" t="str">
        <f ca="1" t="shared" si="339"/>
        <v>跟踪</v>
      </c>
      <c r="AI163" s="232">
        <f t="shared" si="339"/>
        <v>44146</v>
      </c>
      <c r="AJ163" s="282"/>
      <c r="AK163" s="280"/>
    </row>
    <row r="164" s="37" customFormat="1" customHeight="1" spans="1:37">
      <c r="A164" s="119">
        <v>227</v>
      </c>
      <c r="B164" s="294"/>
      <c r="C164" s="295">
        <v>1</v>
      </c>
      <c r="D164" s="122">
        <f t="shared" si="312"/>
        <v>650</v>
      </c>
      <c r="E164" s="123" t="str">
        <f t="shared" si="332"/>
        <v>YT-27991</v>
      </c>
      <c r="F164" s="124">
        <f t="shared" si="336"/>
        <v>1350</v>
      </c>
      <c r="G164" s="108">
        <f>[2]Sheet1!$I$209</f>
        <v>6236.75</v>
      </c>
      <c r="H164" s="125" t="s">
        <v>182</v>
      </c>
      <c r="I164" s="124"/>
      <c r="J164" s="142"/>
      <c r="K164" s="151"/>
      <c r="L164" s="152"/>
      <c r="M164" s="152">
        <f t="shared" si="333"/>
        <v>6</v>
      </c>
      <c r="N164" s="153">
        <f t="shared" si="282"/>
        <v>0</v>
      </c>
      <c r="O164" s="154">
        <f t="shared" si="330"/>
        <v>0</v>
      </c>
      <c r="P164" s="152"/>
      <c r="Q164" s="122"/>
      <c r="R164" s="122"/>
      <c r="S164" s="122"/>
      <c r="T164" s="184" t="e">
        <f t="shared" si="283"/>
        <v>#DIV/0!</v>
      </c>
      <c r="U164" s="184">
        <f t="shared" si="284"/>
        <v>0</v>
      </c>
      <c r="V164" s="187"/>
      <c r="W164" s="186"/>
      <c r="X164" s="178" t="e">
        <f t="shared" si="285"/>
        <v>#DIV/0!</v>
      </c>
      <c r="Y164" s="122" t="e">
        <f t="shared" si="286"/>
        <v>#DIV/0!</v>
      </c>
      <c r="Z164" s="184" t="e">
        <f t="shared" si="331"/>
        <v>#DIV/0!</v>
      </c>
      <c r="AA164" s="228" t="e">
        <f t="shared" si="288"/>
        <v>#DIV/0!</v>
      </c>
      <c r="AB164" s="184">
        <f t="shared" si="289"/>
        <v>0</v>
      </c>
      <c r="AC164" s="217" t="e">
        <f t="shared" si="304"/>
        <v>#DIV/0!</v>
      </c>
      <c r="AD164" s="230">
        <v>1</v>
      </c>
      <c r="AE164" s="231">
        <f t="shared" si="291"/>
        <v>0</v>
      </c>
      <c r="AF164" s="232">
        <f t="shared" ref="AF164:AI164" si="340">AF163</f>
        <v>44163</v>
      </c>
      <c r="AG164" s="281">
        <f t="shared" si="340"/>
        <v>44168.6439030115</v>
      </c>
      <c r="AH164" s="281" t="str">
        <f ca="1" t="shared" si="340"/>
        <v>跟踪</v>
      </c>
      <c r="AI164" s="232">
        <f t="shared" si="340"/>
        <v>44146</v>
      </c>
      <c r="AJ164" s="283">
        <f>SUM(AE158:AE164)</f>
        <v>288.18816</v>
      </c>
      <c r="AK164" s="280"/>
    </row>
    <row r="165" s="34" customFormat="1" customHeight="1" spans="1:37">
      <c r="A165" s="94">
        <v>228</v>
      </c>
      <c r="B165" s="95">
        <v>228</v>
      </c>
      <c r="C165" s="96">
        <v>1</v>
      </c>
      <c r="D165" s="97">
        <v>660</v>
      </c>
      <c r="E165" s="98" t="s">
        <v>64</v>
      </c>
      <c r="F165" s="99">
        <f>5050+5000</f>
        <v>10050</v>
      </c>
      <c r="G165" s="100">
        <f>[1]Sheet1!$E$210*1000</f>
        <v>5000</v>
      </c>
      <c r="H165" s="101" t="s">
        <v>150</v>
      </c>
      <c r="I165" s="99">
        <v>75</v>
      </c>
      <c r="J165" s="137"/>
      <c r="K165" s="138" t="s">
        <v>48</v>
      </c>
      <c r="L165" s="139">
        <v>357</v>
      </c>
      <c r="M165" s="139">
        <v>6</v>
      </c>
      <c r="N165" s="140">
        <f t="shared" si="282"/>
        <v>128520</v>
      </c>
      <c r="O165" s="141">
        <f t="shared" ref="O165:O171" si="341">N165/SUM($N$165:$N$171)</f>
        <v>0.181622494282255</v>
      </c>
      <c r="P165" s="139">
        <v>4.8</v>
      </c>
      <c r="Q165" s="97"/>
      <c r="R165" s="97"/>
      <c r="S165" s="97"/>
      <c r="T165" s="172">
        <f t="shared" si="283"/>
        <v>102258.042999253</v>
      </c>
      <c r="U165" s="172">
        <f t="shared" si="284"/>
        <v>1825.30606753666</v>
      </c>
      <c r="V165" s="173"/>
      <c r="W165" s="174"/>
      <c r="X165" s="172">
        <f t="shared" si="285"/>
        <v>102258.042999253</v>
      </c>
      <c r="Y165" s="97">
        <f t="shared" si="286"/>
        <v>1825.30606753667</v>
      </c>
      <c r="Z165" s="172">
        <f t="shared" si="331"/>
        <v>21848.7394957983</v>
      </c>
      <c r="AA165" s="209">
        <f t="shared" si="288"/>
        <v>0</v>
      </c>
      <c r="AB165" s="172">
        <f t="shared" si="289"/>
        <v>2280.96</v>
      </c>
      <c r="AC165" s="211">
        <f t="shared" si="304"/>
        <v>54.0134248057321</v>
      </c>
      <c r="AD165" s="212">
        <v>1</v>
      </c>
      <c r="AE165" s="213">
        <f t="shared" si="291"/>
        <v>40.715136</v>
      </c>
      <c r="AF165" s="214">
        <v>44115</v>
      </c>
      <c r="AG165" s="255">
        <f>AC165+AF165</f>
        <v>44169.0134248057</v>
      </c>
      <c r="AH165" s="256" t="str">
        <f ca="1">IF(NOW()-AF165-AC165&gt;=-2,"跟踪"," ")</f>
        <v>跟踪</v>
      </c>
      <c r="AI165" s="257">
        <v>44145</v>
      </c>
      <c r="AJ165" s="258" t="str">
        <f>IF((AC165+2+AF165)-AI165&lt;=0,"跟踪","")</f>
        <v/>
      </c>
      <c r="AK165" s="259">
        <f>SUM(AE165:AE171)</f>
        <v>224.17452288</v>
      </c>
    </row>
    <row r="166" s="34" customFormat="1" customHeight="1" spans="1:37">
      <c r="A166" s="94">
        <v>228</v>
      </c>
      <c r="B166" s="95"/>
      <c r="C166" s="96">
        <v>1</v>
      </c>
      <c r="D166" s="97">
        <f t="shared" si="312"/>
        <v>660</v>
      </c>
      <c r="E166" s="98" t="str">
        <f t="shared" ref="E166:E171" si="342">E165</f>
        <v>YH-H001</v>
      </c>
      <c r="F166" s="99">
        <f t="shared" ref="F166:F171" si="343">F165</f>
        <v>10050</v>
      </c>
      <c r="G166" s="100"/>
      <c r="H166" s="101" t="s">
        <v>172</v>
      </c>
      <c r="I166" s="99">
        <v>75</v>
      </c>
      <c r="J166" s="137"/>
      <c r="K166" s="138" t="s">
        <v>48</v>
      </c>
      <c r="L166" s="139">
        <v>357</v>
      </c>
      <c r="M166" s="139">
        <f t="shared" ref="M166:M171" si="344">M165</f>
        <v>6</v>
      </c>
      <c r="N166" s="140">
        <f t="shared" si="282"/>
        <v>128520</v>
      </c>
      <c r="O166" s="141">
        <f t="shared" si="341"/>
        <v>0.181622494282255</v>
      </c>
      <c r="P166" s="139">
        <v>4.8</v>
      </c>
      <c r="Q166" s="97"/>
      <c r="R166" s="97"/>
      <c r="S166" s="97"/>
      <c r="T166" s="172">
        <f t="shared" si="283"/>
        <v>102258.042999253</v>
      </c>
      <c r="U166" s="172">
        <f t="shared" si="284"/>
        <v>1825.30606753666</v>
      </c>
      <c r="V166" s="173"/>
      <c r="W166" s="174"/>
      <c r="X166" s="172">
        <f t="shared" si="285"/>
        <v>102258.042999253</v>
      </c>
      <c r="Y166" s="97">
        <f t="shared" si="286"/>
        <v>1825.30606753667</v>
      </c>
      <c r="Z166" s="172">
        <f t="shared" si="331"/>
        <v>21848.7394957983</v>
      </c>
      <c r="AA166" s="209">
        <f t="shared" si="288"/>
        <v>0</v>
      </c>
      <c r="AB166" s="172">
        <f t="shared" si="289"/>
        <v>2280.96</v>
      </c>
      <c r="AC166" s="211">
        <f t="shared" si="304"/>
        <v>54.0134248057321</v>
      </c>
      <c r="AD166" s="212">
        <v>1</v>
      </c>
      <c r="AE166" s="213">
        <f t="shared" si="291"/>
        <v>40.715136</v>
      </c>
      <c r="AF166" s="214">
        <f t="shared" ref="AF166:AI166" si="345">AF165</f>
        <v>44115</v>
      </c>
      <c r="AG166" s="260">
        <f t="shared" si="345"/>
        <v>44169.0134248057</v>
      </c>
      <c r="AH166" s="260" t="str">
        <f ca="1" t="shared" si="345"/>
        <v>跟踪</v>
      </c>
      <c r="AI166" s="214">
        <f t="shared" si="345"/>
        <v>44145</v>
      </c>
      <c r="AJ166" s="261"/>
      <c r="AK166" s="259"/>
    </row>
    <row r="167" s="34" customFormat="1" customHeight="1" spans="1:37">
      <c r="A167" s="94">
        <v>228</v>
      </c>
      <c r="B167" s="95"/>
      <c r="C167" s="96">
        <v>1</v>
      </c>
      <c r="D167" s="97">
        <f t="shared" si="312"/>
        <v>660</v>
      </c>
      <c r="E167" s="98" t="str">
        <f t="shared" si="342"/>
        <v>YH-H001</v>
      </c>
      <c r="F167" s="99">
        <f t="shared" si="343"/>
        <v>10050</v>
      </c>
      <c r="G167" s="102" t="s">
        <v>185</v>
      </c>
      <c r="H167" s="101" t="s">
        <v>174</v>
      </c>
      <c r="I167" s="99">
        <v>32</v>
      </c>
      <c r="J167" s="137"/>
      <c r="K167" s="138" t="s">
        <v>71</v>
      </c>
      <c r="L167" s="139">
        <v>476</v>
      </c>
      <c r="M167" s="139">
        <f t="shared" si="344"/>
        <v>6</v>
      </c>
      <c r="N167" s="140">
        <f t="shared" si="282"/>
        <v>286361.6</v>
      </c>
      <c r="O167" s="141">
        <f t="shared" si="341"/>
        <v>0.404681824297054</v>
      </c>
      <c r="P167" s="139">
        <v>18.8</v>
      </c>
      <c r="Q167" s="97"/>
      <c r="R167" s="97"/>
      <c r="S167" s="97"/>
      <c r="T167" s="172">
        <f t="shared" si="283"/>
        <v>400510.66841374</v>
      </c>
      <c r="U167" s="172">
        <f t="shared" si="284"/>
        <v>4067.05233418539</v>
      </c>
      <c r="V167" s="173"/>
      <c r="W167" s="174"/>
      <c r="X167" s="172">
        <f t="shared" si="285"/>
        <v>400510.66841374</v>
      </c>
      <c r="Y167" s="97">
        <f t="shared" si="286"/>
        <v>4067.05233418539</v>
      </c>
      <c r="Z167" s="172">
        <f t="shared" si="331"/>
        <v>38405.987394958</v>
      </c>
      <c r="AA167" s="209">
        <f t="shared" si="288"/>
        <v>0</v>
      </c>
      <c r="AB167" s="172">
        <f t="shared" si="289"/>
        <v>8933.76</v>
      </c>
      <c r="AC167" s="211">
        <f t="shared" si="304"/>
        <v>54.0134248057321</v>
      </c>
      <c r="AD167" s="212">
        <v>1</v>
      </c>
      <c r="AE167" s="213">
        <f t="shared" si="291"/>
        <v>90.71935488</v>
      </c>
      <c r="AF167" s="214">
        <f t="shared" ref="AF167:AI167" si="346">AF166</f>
        <v>44115</v>
      </c>
      <c r="AG167" s="260">
        <f t="shared" si="346"/>
        <v>44169.0134248057</v>
      </c>
      <c r="AH167" s="260" t="str">
        <f ca="1" t="shared" si="346"/>
        <v>跟踪</v>
      </c>
      <c r="AI167" s="214">
        <f t="shared" si="346"/>
        <v>44145</v>
      </c>
      <c r="AJ167" s="261"/>
      <c r="AK167" s="259"/>
    </row>
    <row r="168" s="34" customFormat="1" customHeight="1" spans="1:37">
      <c r="A168" s="94">
        <v>228</v>
      </c>
      <c r="B168" s="95"/>
      <c r="C168" s="96">
        <v>1</v>
      </c>
      <c r="D168" s="97">
        <f t="shared" si="312"/>
        <v>660</v>
      </c>
      <c r="E168" s="98" t="str">
        <f t="shared" si="342"/>
        <v>YH-H001</v>
      </c>
      <c r="F168" s="99">
        <f t="shared" si="343"/>
        <v>10050</v>
      </c>
      <c r="G168" s="102"/>
      <c r="H168" s="101" t="s">
        <v>176</v>
      </c>
      <c r="I168" s="99">
        <v>75</v>
      </c>
      <c r="J168" s="137"/>
      <c r="K168" s="138" t="s">
        <v>48</v>
      </c>
      <c r="L168" s="139">
        <v>476</v>
      </c>
      <c r="M168" s="139">
        <f t="shared" si="344"/>
        <v>6</v>
      </c>
      <c r="N168" s="140">
        <f t="shared" si="282"/>
        <v>164220</v>
      </c>
      <c r="O168" s="141">
        <f t="shared" si="341"/>
        <v>0.232073187138437</v>
      </c>
      <c r="P168" s="139">
        <v>4.6</v>
      </c>
      <c r="Q168" s="97"/>
      <c r="R168" s="97"/>
      <c r="S168" s="97"/>
      <c r="T168" s="172">
        <f t="shared" si="283"/>
        <v>97997.2912076172</v>
      </c>
      <c r="U168" s="172">
        <f t="shared" si="284"/>
        <v>2332.33553074129</v>
      </c>
      <c r="V168" s="173"/>
      <c r="W168" s="174"/>
      <c r="X168" s="172">
        <f t="shared" si="285"/>
        <v>97997.2912076172</v>
      </c>
      <c r="Y168" s="97">
        <f t="shared" si="286"/>
        <v>2332.33553074129</v>
      </c>
      <c r="Z168" s="172">
        <f t="shared" si="331"/>
        <v>16386.5546218487</v>
      </c>
      <c r="AA168" s="209">
        <f t="shared" si="288"/>
        <v>0</v>
      </c>
      <c r="AB168" s="172">
        <f t="shared" si="289"/>
        <v>2185.92</v>
      </c>
      <c r="AC168" s="211">
        <f t="shared" si="304"/>
        <v>54.0134248057321</v>
      </c>
      <c r="AD168" s="212">
        <v>1</v>
      </c>
      <c r="AE168" s="213">
        <f t="shared" si="291"/>
        <v>52.024896</v>
      </c>
      <c r="AF168" s="214">
        <f t="shared" ref="AF168:AI168" si="347">AF167</f>
        <v>44115</v>
      </c>
      <c r="AG168" s="260">
        <f t="shared" si="347"/>
        <v>44169.0134248057</v>
      </c>
      <c r="AH168" s="260" t="str">
        <f ca="1" t="shared" si="347"/>
        <v>跟踪</v>
      </c>
      <c r="AI168" s="214">
        <f t="shared" si="347"/>
        <v>44145</v>
      </c>
      <c r="AJ168" s="261"/>
      <c r="AK168" s="259"/>
    </row>
    <row r="169" s="34" customFormat="1" customHeight="1" spans="1:37">
      <c r="A169" s="94">
        <v>228</v>
      </c>
      <c r="B169" s="95"/>
      <c r="C169" s="96">
        <v>1</v>
      </c>
      <c r="D169" s="97">
        <f t="shared" si="312"/>
        <v>660</v>
      </c>
      <c r="E169" s="98" t="str">
        <f t="shared" si="342"/>
        <v>YH-H001</v>
      </c>
      <c r="F169" s="99">
        <f t="shared" si="343"/>
        <v>10050</v>
      </c>
      <c r="G169" s="100">
        <f>[1]Sheet1!$D$210*1000</f>
        <v>60000</v>
      </c>
      <c r="H169" s="101" t="s">
        <v>178</v>
      </c>
      <c r="I169" s="99"/>
      <c r="J169" s="137"/>
      <c r="K169" s="138"/>
      <c r="L169" s="139"/>
      <c r="M169" s="139">
        <f t="shared" si="344"/>
        <v>6</v>
      </c>
      <c r="N169" s="140">
        <f t="shared" si="282"/>
        <v>0</v>
      </c>
      <c r="O169" s="141">
        <f t="shared" si="341"/>
        <v>0</v>
      </c>
      <c r="P169" s="139"/>
      <c r="Q169" s="97"/>
      <c r="R169" s="97"/>
      <c r="S169" s="97"/>
      <c r="T169" s="172" t="e">
        <f t="shared" si="283"/>
        <v>#DIV/0!</v>
      </c>
      <c r="U169" s="172">
        <f t="shared" si="284"/>
        <v>0</v>
      </c>
      <c r="V169" s="173"/>
      <c r="W169" s="174"/>
      <c r="X169" s="172" t="e">
        <f t="shared" si="285"/>
        <v>#DIV/0!</v>
      </c>
      <c r="Y169" s="97" t="e">
        <f t="shared" si="286"/>
        <v>#DIV/0!</v>
      </c>
      <c r="Z169" s="172" t="e">
        <f t="shared" si="331"/>
        <v>#DIV/0!</v>
      </c>
      <c r="AA169" s="209" t="e">
        <f t="shared" si="288"/>
        <v>#DIV/0!</v>
      </c>
      <c r="AB169" s="172">
        <f t="shared" si="289"/>
        <v>0</v>
      </c>
      <c r="AC169" s="211" t="e">
        <f t="shared" si="304"/>
        <v>#DIV/0!</v>
      </c>
      <c r="AD169" s="212">
        <v>1</v>
      </c>
      <c r="AE169" s="213">
        <f t="shared" si="291"/>
        <v>0</v>
      </c>
      <c r="AF169" s="214">
        <f t="shared" ref="AF169:AI169" si="348">AF168</f>
        <v>44115</v>
      </c>
      <c r="AG169" s="260">
        <f t="shared" si="348"/>
        <v>44169.0134248057</v>
      </c>
      <c r="AH169" s="260" t="str">
        <f ca="1" t="shared" si="348"/>
        <v>跟踪</v>
      </c>
      <c r="AI169" s="214">
        <f t="shared" si="348"/>
        <v>44145</v>
      </c>
      <c r="AJ169" s="261"/>
      <c r="AK169" s="259"/>
    </row>
    <row r="170" s="34" customFormat="1" customHeight="1" spans="1:37">
      <c r="A170" s="94">
        <v>228</v>
      </c>
      <c r="B170" s="95"/>
      <c r="C170" s="96">
        <v>1</v>
      </c>
      <c r="D170" s="97">
        <f t="shared" si="312"/>
        <v>660</v>
      </c>
      <c r="E170" s="98" t="str">
        <f t="shared" si="342"/>
        <v>YH-H001</v>
      </c>
      <c r="F170" s="99">
        <f t="shared" si="343"/>
        <v>10050</v>
      </c>
      <c r="G170" s="100"/>
      <c r="H170" s="101" t="s">
        <v>180</v>
      </c>
      <c r="I170" s="99"/>
      <c r="J170" s="137"/>
      <c r="K170" s="138"/>
      <c r="L170" s="139"/>
      <c r="M170" s="139">
        <f t="shared" si="344"/>
        <v>6</v>
      </c>
      <c r="N170" s="140">
        <f t="shared" si="282"/>
        <v>0</v>
      </c>
      <c r="O170" s="141">
        <f t="shared" si="341"/>
        <v>0</v>
      </c>
      <c r="P170" s="139"/>
      <c r="Q170" s="97"/>
      <c r="R170" s="97"/>
      <c r="S170" s="97"/>
      <c r="T170" s="172" t="e">
        <f t="shared" si="283"/>
        <v>#DIV/0!</v>
      </c>
      <c r="U170" s="172">
        <f t="shared" si="284"/>
        <v>0</v>
      </c>
      <c r="V170" s="173"/>
      <c r="W170" s="174"/>
      <c r="X170" s="172" t="e">
        <f t="shared" si="285"/>
        <v>#DIV/0!</v>
      </c>
      <c r="Y170" s="97" t="e">
        <f t="shared" si="286"/>
        <v>#DIV/0!</v>
      </c>
      <c r="Z170" s="172" t="e">
        <f t="shared" si="331"/>
        <v>#DIV/0!</v>
      </c>
      <c r="AA170" s="209" t="e">
        <f t="shared" si="288"/>
        <v>#DIV/0!</v>
      </c>
      <c r="AB170" s="172">
        <f t="shared" si="289"/>
        <v>0</v>
      </c>
      <c r="AC170" s="211" t="e">
        <f t="shared" si="304"/>
        <v>#DIV/0!</v>
      </c>
      <c r="AD170" s="212">
        <v>1</v>
      </c>
      <c r="AE170" s="213">
        <f t="shared" si="291"/>
        <v>0</v>
      </c>
      <c r="AF170" s="214">
        <f t="shared" ref="AF170:AI170" si="349">AF169</f>
        <v>44115</v>
      </c>
      <c r="AG170" s="260">
        <f t="shared" si="349"/>
        <v>44169.0134248057</v>
      </c>
      <c r="AH170" s="260" t="str">
        <f ca="1" t="shared" si="349"/>
        <v>跟踪</v>
      </c>
      <c r="AI170" s="214">
        <f t="shared" si="349"/>
        <v>44145</v>
      </c>
      <c r="AJ170" s="261"/>
      <c r="AK170" s="259"/>
    </row>
    <row r="171" s="34" customFormat="1" customHeight="1" spans="1:37">
      <c r="A171" s="94">
        <v>228</v>
      </c>
      <c r="B171" s="95"/>
      <c r="C171" s="96">
        <v>1</v>
      </c>
      <c r="D171" s="97">
        <f t="shared" si="312"/>
        <v>660</v>
      </c>
      <c r="E171" s="98" t="str">
        <f t="shared" si="342"/>
        <v>YH-H001</v>
      </c>
      <c r="F171" s="99">
        <f t="shared" si="343"/>
        <v>10050</v>
      </c>
      <c r="G171" s="100">
        <f>[2]Sheet1!$I$210</f>
        <v>8072.3</v>
      </c>
      <c r="H171" s="101" t="s">
        <v>182</v>
      </c>
      <c r="I171" s="99"/>
      <c r="J171" s="137"/>
      <c r="K171" s="138"/>
      <c r="L171" s="139"/>
      <c r="M171" s="139">
        <f t="shared" si="344"/>
        <v>6</v>
      </c>
      <c r="N171" s="140">
        <f t="shared" si="282"/>
        <v>0</v>
      </c>
      <c r="O171" s="141">
        <f t="shared" si="341"/>
        <v>0</v>
      </c>
      <c r="P171" s="139"/>
      <c r="Q171" s="97"/>
      <c r="R171" s="97"/>
      <c r="S171" s="97"/>
      <c r="T171" s="172" t="e">
        <f t="shared" si="283"/>
        <v>#DIV/0!</v>
      </c>
      <c r="U171" s="172">
        <f t="shared" si="284"/>
        <v>0</v>
      </c>
      <c r="V171" s="173" t="s">
        <v>202</v>
      </c>
      <c r="W171" s="174"/>
      <c r="X171" s="172" t="e">
        <f t="shared" si="285"/>
        <v>#DIV/0!</v>
      </c>
      <c r="Y171" s="97" t="e">
        <f t="shared" si="286"/>
        <v>#DIV/0!</v>
      </c>
      <c r="Z171" s="172" t="e">
        <f t="shared" si="331"/>
        <v>#DIV/0!</v>
      </c>
      <c r="AA171" s="209" t="e">
        <f t="shared" si="288"/>
        <v>#DIV/0!</v>
      </c>
      <c r="AB171" s="172">
        <f t="shared" si="289"/>
        <v>0</v>
      </c>
      <c r="AC171" s="211" t="e">
        <f t="shared" si="304"/>
        <v>#DIV/0!</v>
      </c>
      <c r="AD171" s="212">
        <v>1</v>
      </c>
      <c r="AE171" s="213">
        <f t="shared" si="291"/>
        <v>0</v>
      </c>
      <c r="AF171" s="214">
        <f t="shared" ref="AF171:AI171" si="350">AF170</f>
        <v>44115</v>
      </c>
      <c r="AG171" s="260">
        <f t="shared" si="350"/>
        <v>44169.0134248057</v>
      </c>
      <c r="AH171" s="260" t="str">
        <f ca="1" t="shared" si="350"/>
        <v>跟踪</v>
      </c>
      <c r="AI171" s="214">
        <f t="shared" si="350"/>
        <v>44145</v>
      </c>
      <c r="AJ171" s="262">
        <f>SUM(AE165:AE171)</f>
        <v>224.17452288</v>
      </c>
      <c r="AK171" s="259"/>
    </row>
    <row r="172" s="37" customFormat="1" customHeight="1" spans="1:37">
      <c r="A172" s="119">
        <v>229</v>
      </c>
      <c r="B172" s="294">
        <v>229</v>
      </c>
      <c r="C172" s="295">
        <v>1</v>
      </c>
      <c r="D172" s="122">
        <v>650</v>
      </c>
      <c r="E172" s="123" t="s">
        <v>203</v>
      </c>
      <c r="F172" s="124">
        <v>5050</v>
      </c>
      <c r="G172" s="108">
        <f>[1]Sheet1!$E$211*1000</f>
        <v>5000</v>
      </c>
      <c r="H172" s="125" t="s">
        <v>150</v>
      </c>
      <c r="I172" s="124">
        <v>150</v>
      </c>
      <c r="J172" s="142"/>
      <c r="K172" s="151" t="s">
        <v>15</v>
      </c>
      <c r="L172" s="152">
        <v>238</v>
      </c>
      <c r="M172" s="152">
        <v>6</v>
      </c>
      <c r="N172" s="153">
        <f t="shared" si="282"/>
        <v>157080</v>
      </c>
      <c r="O172" s="154">
        <f t="shared" ref="O172:O178" si="351">N172/SUM($N$172:$N$178)</f>
        <v>0.174142480211082</v>
      </c>
      <c r="P172" s="152">
        <v>4.4</v>
      </c>
      <c r="Q172" s="122"/>
      <c r="R172" s="122"/>
      <c r="S172" s="122"/>
      <c r="T172" s="184">
        <f t="shared" si="283"/>
        <v>36950.4002128556</v>
      </c>
      <c r="U172" s="184">
        <f t="shared" si="284"/>
        <v>879.419525065963</v>
      </c>
      <c r="V172" s="187"/>
      <c r="W172" s="186"/>
      <c r="X172" s="178">
        <f t="shared" ref="X172:X221" si="352">T172-W172</f>
        <v>36950.4002128556</v>
      </c>
      <c r="Y172" s="122">
        <f t="shared" ref="Y172:Y226" si="353">X172*I172/9000*M172*L172/1000</f>
        <v>879.419525065963</v>
      </c>
      <c r="Z172" s="184">
        <f t="shared" si="331"/>
        <v>16386.5546218487</v>
      </c>
      <c r="AA172" s="228">
        <f t="shared" ref="AA172:AA220" si="354">R172*S172*Q172*O172/L172/M172*9000/I172</f>
        <v>0</v>
      </c>
      <c r="AB172" s="184">
        <f t="shared" ref="AB172:AB227" si="355">D172/2*P172*60*24/1000</f>
        <v>2059.2</v>
      </c>
      <c r="AC172" s="217">
        <f t="shared" ref="AC172:AC178" si="356">T172/AB172/0.75/AD172</f>
        <v>23.9254080632321</v>
      </c>
      <c r="AD172" s="230">
        <v>1</v>
      </c>
      <c r="AE172" s="231">
        <f t="shared" ref="AE172:AE220" si="357">IF(LEN(C172)&gt;0,AB172*I172/9000/1000*L172*M172,"")</f>
        <v>49.00896</v>
      </c>
      <c r="AF172" s="232">
        <v>44158</v>
      </c>
      <c r="AG172" s="276">
        <f t="shared" ref="AG172:AG179" si="358">AC172+AF172</f>
        <v>44181.9254080632</v>
      </c>
      <c r="AH172" s="277" t="str">
        <f ca="1">IF(NOW()-AF172-AC172&gt;=-2,"跟踪"," ")</f>
        <v> </v>
      </c>
      <c r="AI172" s="278">
        <v>44183</v>
      </c>
      <c r="AJ172" s="279"/>
      <c r="AK172" s="280">
        <f>SUM(AE172:AE178)</f>
        <v>281.43024</v>
      </c>
    </row>
    <row r="173" s="37" customFormat="1" customHeight="1" spans="1:37">
      <c r="A173" s="119">
        <v>229</v>
      </c>
      <c r="B173" s="294"/>
      <c r="C173" s="295">
        <v>1</v>
      </c>
      <c r="D173" s="122">
        <f t="shared" si="312"/>
        <v>650</v>
      </c>
      <c r="E173" s="123" t="str">
        <f t="shared" ref="E173:E178" si="359">E172</f>
        <v>YT-5062MS</v>
      </c>
      <c r="F173" s="124">
        <f>F172</f>
        <v>5050</v>
      </c>
      <c r="G173" s="108"/>
      <c r="H173" s="125" t="s">
        <v>172</v>
      </c>
      <c r="I173" s="124">
        <v>150</v>
      </c>
      <c r="J173" s="142"/>
      <c r="K173" s="151" t="s">
        <v>15</v>
      </c>
      <c r="L173" s="152">
        <v>238</v>
      </c>
      <c r="M173" s="152">
        <f t="shared" ref="M173:M176" si="360">M172</f>
        <v>6</v>
      </c>
      <c r="N173" s="153">
        <f t="shared" ref="N173:N227" si="361">P173*L173*I173</f>
        <v>157080</v>
      </c>
      <c r="O173" s="154">
        <f t="shared" si="351"/>
        <v>0.174142480211082</v>
      </c>
      <c r="P173" s="152">
        <v>4.4</v>
      </c>
      <c r="Q173" s="184"/>
      <c r="R173" s="184"/>
      <c r="S173" s="184"/>
      <c r="T173" s="184">
        <f t="shared" ref="T173:T179" si="362">F173*O173*1000/M173/L173*9000/I173</f>
        <v>36950.4002128556</v>
      </c>
      <c r="U173" s="184">
        <f t="shared" ref="U173:U178" si="363">F173*O173</f>
        <v>879.419525065963</v>
      </c>
      <c r="V173" s="187"/>
      <c r="W173" s="186"/>
      <c r="X173" s="178">
        <f t="shared" si="352"/>
        <v>36950.4002128556</v>
      </c>
      <c r="Y173" s="122">
        <f t="shared" si="353"/>
        <v>879.419525065963</v>
      </c>
      <c r="Z173" s="184">
        <f t="shared" si="331"/>
        <v>16386.5546218487</v>
      </c>
      <c r="AA173" s="228">
        <f t="shared" si="354"/>
        <v>0</v>
      </c>
      <c r="AB173" s="184">
        <f t="shared" si="355"/>
        <v>2059.2</v>
      </c>
      <c r="AC173" s="217">
        <f t="shared" si="356"/>
        <v>23.9254080632321</v>
      </c>
      <c r="AD173" s="230">
        <v>1</v>
      </c>
      <c r="AE173" s="231">
        <f t="shared" si="357"/>
        <v>49.00896</v>
      </c>
      <c r="AF173" s="232">
        <f>AF172</f>
        <v>44158</v>
      </c>
      <c r="AG173" s="276">
        <f t="shared" si="358"/>
        <v>44181.9254080632</v>
      </c>
      <c r="AH173" s="281" t="str">
        <f ca="1" t="shared" ref="AH173:AI173" si="364">AH172</f>
        <v> </v>
      </c>
      <c r="AI173" s="232">
        <f ca="1" t="shared" si="364"/>
        <v>44183</v>
      </c>
      <c r="AJ173" s="282"/>
      <c r="AK173" s="280"/>
    </row>
    <row r="174" s="37" customFormat="1" customHeight="1" spans="1:37">
      <c r="A174" s="119">
        <v>229</v>
      </c>
      <c r="B174" s="294"/>
      <c r="C174" s="295">
        <v>1</v>
      </c>
      <c r="D174" s="122">
        <f t="shared" si="312"/>
        <v>650</v>
      </c>
      <c r="E174" s="123" t="str">
        <f t="shared" si="359"/>
        <v>YT-5062MS</v>
      </c>
      <c r="F174" s="124">
        <f t="shared" ref="F174:F178" si="365">F173</f>
        <v>5050</v>
      </c>
      <c r="G174" s="126" t="s">
        <v>185</v>
      </c>
      <c r="H174" s="125" t="s">
        <v>174</v>
      </c>
      <c r="I174" s="124">
        <v>32</v>
      </c>
      <c r="J174" s="142"/>
      <c r="K174" s="151" t="s">
        <v>67</v>
      </c>
      <c r="L174" s="152">
        <v>476</v>
      </c>
      <c r="M174" s="152">
        <f t="shared" si="360"/>
        <v>6</v>
      </c>
      <c r="N174" s="153">
        <f t="shared" si="361"/>
        <v>266560</v>
      </c>
      <c r="O174" s="154">
        <f t="shared" si="351"/>
        <v>0.295514511873351</v>
      </c>
      <c r="P174" s="152">
        <v>17.5</v>
      </c>
      <c r="Q174" s="122"/>
      <c r="R174" s="122"/>
      <c r="S174" s="122"/>
      <c r="T174" s="184">
        <f t="shared" si="362"/>
        <v>146961.819028403</v>
      </c>
      <c r="U174" s="184">
        <f t="shared" si="363"/>
        <v>1492.34828496042</v>
      </c>
      <c r="V174" s="187"/>
      <c r="W174" s="186"/>
      <c r="X174" s="178">
        <f t="shared" si="352"/>
        <v>146961.819028403</v>
      </c>
      <c r="Y174" s="122">
        <f t="shared" si="353"/>
        <v>1492.34828496042</v>
      </c>
      <c r="Z174" s="184">
        <f t="shared" si="331"/>
        <v>38405.987394958</v>
      </c>
      <c r="AA174" s="228">
        <f t="shared" si="354"/>
        <v>0</v>
      </c>
      <c r="AB174" s="184">
        <f t="shared" si="355"/>
        <v>8190</v>
      </c>
      <c r="AC174" s="217">
        <f t="shared" si="356"/>
        <v>23.9254080632321</v>
      </c>
      <c r="AD174" s="230">
        <v>1</v>
      </c>
      <c r="AE174" s="231">
        <f t="shared" si="357"/>
        <v>83.16672</v>
      </c>
      <c r="AF174" s="232">
        <f t="shared" ref="AF174:AI174" si="366">AF173</f>
        <v>44158</v>
      </c>
      <c r="AG174" s="276">
        <f t="shared" si="358"/>
        <v>44181.9254080632</v>
      </c>
      <c r="AH174" s="281" t="str">
        <f ca="1" t="shared" si="366"/>
        <v> </v>
      </c>
      <c r="AI174" s="232">
        <f ca="1" t="shared" si="366"/>
        <v>44183</v>
      </c>
      <c r="AJ174" s="282"/>
      <c r="AK174" s="280"/>
    </row>
    <row r="175" s="37" customFormat="1" customHeight="1" spans="1:37">
      <c r="A175" s="119">
        <v>229</v>
      </c>
      <c r="B175" s="294"/>
      <c r="C175" s="295">
        <v>1</v>
      </c>
      <c r="D175" s="122">
        <f t="shared" si="312"/>
        <v>650</v>
      </c>
      <c r="E175" s="123" t="str">
        <f t="shared" si="359"/>
        <v>YT-5062MS</v>
      </c>
      <c r="F175" s="124">
        <f t="shared" si="365"/>
        <v>5050</v>
      </c>
      <c r="G175" s="126"/>
      <c r="H175" s="125" t="s">
        <v>176</v>
      </c>
      <c r="I175" s="124">
        <v>75</v>
      </c>
      <c r="J175" s="142"/>
      <c r="K175" s="151" t="s">
        <v>35</v>
      </c>
      <c r="L175" s="152">
        <v>476</v>
      </c>
      <c r="M175" s="152">
        <v>6</v>
      </c>
      <c r="N175" s="153">
        <f t="shared" si="361"/>
        <v>142800</v>
      </c>
      <c r="O175" s="154">
        <f t="shared" si="351"/>
        <v>0.158311345646438</v>
      </c>
      <c r="P175" s="152">
        <v>4</v>
      </c>
      <c r="Q175" s="122"/>
      <c r="R175" s="122"/>
      <c r="S175" s="122"/>
      <c r="T175" s="184">
        <f t="shared" si="362"/>
        <v>33591.2729207778</v>
      </c>
      <c r="U175" s="184">
        <f t="shared" si="363"/>
        <v>799.472295514512</v>
      </c>
      <c r="V175" s="187"/>
      <c r="W175" s="186"/>
      <c r="X175" s="178">
        <f t="shared" si="352"/>
        <v>33591.2729207778</v>
      </c>
      <c r="Y175" s="122">
        <f t="shared" si="353"/>
        <v>799.472295514512</v>
      </c>
      <c r="Z175" s="184">
        <f t="shared" si="331"/>
        <v>16386.5546218487</v>
      </c>
      <c r="AA175" s="228">
        <f t="shared" si="354"/>
        <v>0</v>
      </c>
      <c r="AB175" s="184">
        <f t="shared" si="355"/>
        <v>1872</v>
      </c>
      <c r="AC175" s="217">
        <f t="shared" si="356"/>
        <v>23.9254080632321</v>
      </c>
      <c r="AD175" s="230">
        <v>1</v>
      </c>
      <c r="AE175" s="231">
        <f t="shared" si="357"/>
        <v>44.5536</v>
      </c>
      <c r="AF175" s="232">
        <f t="shared" ref="AF175:AI175" si="367">AF174</f>
        <v>44158</v>
      </c>
      <c r="AG175" s="276">
        <f t="shared" si="358"/>
        <v>44181.9254080632</v>
      </c>
      <c r="AH175" s="281" t="str">
        <f ca="1" t="shared" si="367"/>
        <v> </v>
      </c>
      <c r="AI175" s="232">
        <f ca="1" t="shared" si="367"/>
        <v>44183</v>
      </c>
      <c r="AJ175" s="282"/>
      <c r="AK175" s="280"/>
    </row>
    <row r="176" s="37" customFormat="1" customHeight="1" spans="1:37">
      <c r="A176" s="119">
        <v>229</v>
      </c>
      <c r="B176" s="294"/>
      <c r="C176" s="295">
        <v>1</v>
      </c>
      <c r="D176" s="122">
        <f t="shared" si="312"/>
        <v>650</v>
      </c>
      <c r="E176" s="123" t="str">
        <f t="shared" si="359"/>
        <v>YT-5062MS</v>
      </c>
      <c r="F176" s="124">
        <f t="shared" si="365"/>
        <v>5050</v>
      </c>
      <c r="G176" s="108">
        <f>[1]Sheet1!$D$211*1000</f>
        <v>5000</v>
      </c>
      <c r="H176" s="125" t="s">
        <v>178</v>
      </c>
      <c r="I176" s="124">
        <v>75</v>
      </c>
      <c r="J176" s="142"/>
      <c r="K176" s="151" t="s">
        <v>35</v>
      </c>
      <c r="L176" s="152">
        <v>476</v>
      </c>
      <c r="M176" s="152">
        <f t="shared" si="360"/>
        <v>6</v>
      </c>
      <c r="N176" s="153">
        <f t="shared" si="361"/>
        <v>178500</v>
      </c>
      <c r="O176" s="154">
        <f t="shared" si="351"/>
        <v>0.197889182058047</v>
      </c>
      <c r="P176" s="152">
        <v>5</v>
      </c>
      <c r="Q176" s="122"/>
      <c r="R176" s="122"/>
      <c r="S176" s="122"/>
      <c r="T176" s="184">
        <f t="shared" si="362"/>
        <v>41989.0911509723</v>
      </c>
      <c r="U176" s="184">
        <f t="shared" si="363"/>
        <v>999.34036939314</v>
      </c>
      <c r="V176" s="187"/>
      <c r="W176" s="186"/>
      <c r="X176" s="178">
        <f t="shared" si="352"/>
        <v>41989.0911509723</v>
      </c>
      <c r="Y176" s="122">
        <f t="shared" si="353"/>
        <v>999.34036939314</v>
      </c>
      <c r="Z176" s="184">
        <f t="shared" si="331"/>
        <v>16386.5546218487</v>
      </c>
      <c r="AA176" s="228">
        <f t="shared" si="354"/>
        <v>0</v>
      </c>
      <c r="AB176" s="184">
        <f t="shared" si="355"/>
        <v>2340</v>
      </c>
      <c r="AC176" s="217">
        <f t="shared" si="356"/>
        <v>23.9254080632321</v>
      </c>
      <c r="AD176" s="230">
        <v>1</v>
      </c>
      <c r="AE176" s="231">
        <f t="shared" si="357"/>
        <v>55.692</v>
      </c>
      <c r="AF176" s="232">
        <f t="shared" ref="AF176:AI176" si="368">AF175</f>
        <v>44158</v>
      </c>
      <c r="AG176" s="276">
        <f t="shared" si="358"/>
        <v>44181.9254080632</v>
      </c>
      <c r="AH176" s="281" t="str">
        <f ca="1" t="shared" si="368"/>
        <v> </v>
      </c>
      <c r="AI176" s="232">
        <f ca="1" t="shared" si="368"/>
        <v>44183</v>
      </c>
      <c r="AJ176" s="282"/>
      <c r="AK176" s="280"/>
    </row>
    <row r="177" s="37" customFormat="1" customHeight="1" spans="1:37">
      <c r="A177" s="119">
        <v>229</v>
      </c>
      <c r="B177" s="294"/>
      <c r="C177" s="295">
        <v>1</v>
      </c>
      <c r="D177" s="122">
        <f t="shared" si="312"/>
        <v>650</v>
      </c>
      <c r="E177" s="123" t="str">
        <f t="shared" si="359"/>
        <v>YT-5062MS</v>
      </c>
      <c r="F177" s="124">
        <f t="shared" si="365"/>
        <v>5050</v>
      </c>
      <c r="G177" s="108"/>
      <c r="H177" s="125" t="s">
        <v>180</v>
      </c>
      <c r="I177" s="124"/>
      <c r="J177" s="142"/>
      <c r="K177" s="151"/>
      <c r="L177" s="152"/>
      <c r="M177" s="152">
        <v>6</v>
      </c>
      <c r="N177" s="153">
        <f t="shared" si="361"/>
        <v>0</v>
      </c>
      <c r="O177" s="154">
        <f t="shared" si="351"/>
        <v>0</v>
      </c>
      <c r="P177" s="152"/>
      <c r="Q177" s="122"/>
      <c r="R177" s="122"/>
      <c r="S177" s="122"/>
      <c r="T177" s="184" t="e">
        <f t="shared" si="362"/>
        <v>#DIV/0!</v>
      </c>
      <c r="U177" s="184">
        <f t="shared" si="363"/>
        <v>0</v>
      </c>
      <c r="V177" s="187"/>
      <c r="W177" s="186"/>
      <c r="X177" s="178" t="e">
        <f t="shared" si="352"/>
        <v>#DIV/0!</v>
      </c>
      <c r="Y177" s="122" t="e">
        <f t="shared" si="353"/>
        <v>#DIV/0!</v>
      </c>
      <c r="Z177" s="184" t="e">
        <f t="shared" si="331"/>
        <v>#DIV/0!</v>
      </c>
      <c r="AA177" s="228" t="e">
        <f t="shared" si="354"/>
        <v>#DIV/0!</v>
      </c>
      <c r="AB177" s="184">
        <f t="shared" si="355"/>
        <v>0</v>
      </c>
      <c r="AC177" s="217" t="e">
        <f t="shared" si="356"/>
        <v>#DIV/0!</v>
      </c>
      <c r="AD177" s="230">
        <v>1</v>
      </c>
      <c r="AE177" s="231">
        <f t="shared" si="357"/>
        <v>0</v>
      </c>
      <c r="AF177" s="232">
        <f t="shared" ref="AF177:AI177" si="369">AF176</f>
        <v>44158</v>
      </c>
      <c r="AG177" s="276" t="e">
        <f t="shared" si="358"/>
        <v>#DIV/0!</v>
      </c>
      <c r="AH177" s="281" t="str">
        <f ca="1" t="shared" si="369"/>
        <v> </v>
      </c>
      <c r="AI177" s="232">
        <f ca="1" t="shared" si="369"/>
        <v>44183</v>
      </c>
      <c r="AJ177" s="282"/>
      <c r="AK177" s="280"/>
    </row>
    <row r="178" s="37" customFormat="1" customHeight="1" spans="1:37">
      <c r="A178" s="119">
        <v>229</v>
      </c>
      <c r="B178" s="294"/>
      <c r="C178" s="295">
        <v>1</v>
      </c>
      <c r="D178" s="122">
        <f t="shared" si="312"/>
        <v>650</v>
      </c>
      <c r="E178" s="123" t="str">
        <f t="shared" si="359"/>
        <v>YT-5062MS</v>
      </c>
      <c r="F178" s="124">
        <f t="shared" si="365"/>
        <v>5050</v>
      </c>
      <c r="G178" s="108">
        <v>10000</v>
      </c>
      <c r="H178" s="125" t="s">
        <v>182</v>
      </c>
      <c r="I178" s="124"/>
      <c r="J178" s="142"/>
      <c r="K178" s="151"/>
      <c r="L178" s="152"/>
      <c r="M178" s="152">
        <f>M177</f>
        <v>6</v>
      </c>
      <c r="N178" s="153">
        <f t="shared" si="361"/>
        <v>0</v>
      </c>
      <c r="O178" s="154">
        <f t="shared" si="351"/>
        <v>0</v>
      </c>
      <c r="P178" s="152"/>
      <c r="Q178" s="122"/>
      <c r="R178" s="122"/>
      <c r="S178" s="122"/>
      <c r="T178" s="184" t="e">
        <f t="shared" si="362"/>
        <v>#DIV/0!</v>
      </c>
      <c r="U178" s="184">
        <f t="shared" si="363"/>
        <v>0</v>
      </c>
      <c r="V178" s="187"/>
      <c r="W178" s="186"/>
      <c r="X178" s="178" t="e">
        <f t="shared" si="352"/>
        <v>#DIV/0!</v>
      </c>
      <c r="Y178" s="122" t="e">
        <f t="shared" si="353"/>
        <v>#DIV/0!</v>
      </c>
      <c r="Z178" s="184" t="e">
        <f t="shared" si="331"/>
        <v>#DIV/0!</v>
      </c>
      <c r="AA178" s="228" t="e">
        <f t="shared" si="354"/>
        <v>#DIV/0!</v>
      </c>
      <c r="AB178" s="184">
        <f t="shared" si="355"/>
        <v>0</v>
      </c>
      <c r="AC178" s="217" t="e">
        <f t="shared" si="356"/>
        <v>#DIV/0!</v>
      </c>
      <c r="AD178" s="230">
        <v>1</v>
      </c>
      <c r="AE178" s="231">
        <f t="shared" si="357"/>
        <v>0</v>
      </c>
      <c r="AF178" s="232">
        <f t="shared" ref="AF178:AH178" si="370">AF177</f>
        <v>44158</v>
      </c>
      <c r="AG178" s="276" t="e">
        <f t="shared" si="358"/>
        <v>#DIV/0!</v>
      </c>
      <c r="AH178" s="281" t="str">
        <f ca="1" t="shared" si="370"/>
        <v> </v>
      </c>
      <c r="AI178" s="232">
        <f>J143</f>
        <v>0</v>
      </c>
      <c r="AJ178" s="283">
        <f>SUM(AE172:AE178)</f>
        <v>281.43024</v>
      </c>
      <c r="AK178" s="280"/>
    </row>
    <row r="179" s="34" customFormat="1" customHeight="1" spans="1:37">
      <c r="A179" s="94">
        <v>230</v>
      </c>
      <c r="B179" s="95">
        <v>230</v>
      </c>
      <c r="C179" s="96">
        <v>1</v>
      </c>
      <c r="D179" s="97">
        <v>400</v>
      </c>
      <c r="E179" s="98" t="s">
        <v>68</v>
      </c>
      <c r="F179" s="99">
        <v>1</v>
      </c>
      <c r="G179" s="100">
        <f>[1]Sheet1!$E$212*1000</f>
        <v>3000</v>
      </c>
      <c r="H179" s="101" t="s">
        <v>150</v>
      </c>
      <c r="I179" s="99">
        <v>100</v>
      </c>
      <c r="J179" s="137" t="s">
        <v>175</v>
      </c>
      <c r="K179" s="138" t="s">
        <v>62</v>
      </c>
      <c r="L179" s="139">
        <v>476</v>
      </c>
      <c r="M179" s="139">
        <v>6</v>
      </c>
      <c r="N179" s="140">
        <f t="shared" si="361"/>
        <v>252280</v>
      </c>
      <c r="O179" s="141">
        <f>N179/SUM($N$179:$N$185)</f>
        <v>0.233274647887324</v>
      </c>
      <c r="P179" s="139">
        <v>5.3</v>
      </c>
      <c r="Q179" s="97"/>
      <c r="R179" s="97"/>
      <c r="S179" s="97"/>
      <c r="T179" s="172">
        <f t="shared" si="362"/>
        <v>7.35109184518878</v>
      </c>
      <c r="U179" s="172">
        <f t="shared" ref="U179:U185" si="371">F179*O179</f>
        <v>0.233274647887324</v>
      </c>
      <c r="V179" s="173"/>
      <c r="W179" s="174"/>
      <c r="X179" s="316">
        <f t="shared" si="352"/>
        <v>7.35109184518878</v>
      </c>
      <c r="Y179" s="97">
        <f t="shared" si="353"/>
        <v>0.233274647887324</v>
      </c>
      <c r="Z179" s="172">
        <f t="shared" si="331"/>
        <v>12289.9159663866</v>
      </c>
      <c r="AA179" s="209">
        <f t="shared" si="354"/>
        <v>0</v>
      </c>
      <c r="AB179" s="172">
        <f t="shared" si="355"/>
        <v>1526.4</v>
      </c>
      <c r="AC179" s="211">
        <f t="shared" ref="AC179:AC185" si="372">T179/AB179/0.5/AD179</f>
        <v>0.00963193375941926</v>
      </c>
      <c r="AD179" s="212">
        <v>1</v>
      </c>
      <c r="AE179" s="213">
        <f t="shared" si="357"/>
        <v>48.43776</v>
      </c>
      <c r="AF179" s="214">
        <v>44126</v>
      </c>
      <c r="AG179" s="255">
        <f t="shared" si="358"/>
        <v>44126.0096319338</v>
      </c>
      <c r="AH179" s="256" t="str">
        <f ca="1">IF(NOW()-AF179-AC179&gt;=-2,"跟踪"," ")</f>
        <v>跟踪</v>
      </c>
      <c r="AI179" s="257">
        <v>44166</v>
      </c>
      <c r="AJ179" s="258" t="str">
        <f>IF((AC179+2+AF179)-AI179&lt;=0,"跟踪","")</f>
        <v>跟踪</v>
      </c>
      <c r="AK179" s="259">
        <f>SUM(AE179:AE185)</f>
        <v>207.642624</v>
      </c>
    </row>
    <row r="180" s="34" customFormat="1" customHeight="1" spans="1:37">
      <c r="A180" s="94">
        <v>230</v>
      </c>
      <c r="B180" s="95"/>
      <c r="C180" s="96">
        <v>1</v>
      </c>
      <c r="D180" s="97">
        <f t="shared" ref="D180:D211" si="373">D179</f>
        <v>400</v>
      </c>
      <c r="E180" s="98" t="str">
        <f t="shared" ref="E180:E185" si="374">E179</f>
        <v>AY-LN49-08M</v>
      </c>
      <c r="F180" s="99">
        <f t="shared" ref="F180:F185" si="375">F179</f>
        <v>1</v>
      </c>
      <c r="G180" s="100"/>
      <c r="H180" s="101" t="s">
        <v>172</v>
      </c>
      <c r="I180" s="99">
        <v>100</v>
      </c>
      <c r="J180" s="137" t="s">
        <v>175</v>
      </c>
      <c r="K180" s="138" t="s">
        <v>62</v>
      </c>
      <c r="L180" s="139">
        <v>476</v>
      </c>
      <c r="M180" s="139">
        <f t="shared" ref="M180:M185" si="376">M179</f>
        <v>6</v>
      </c>
      <c r="N180" s="140">
        <f t="shared" si="361"/>
        <v>195160</v>
      </c>
      <c r="O180" s="141">
        <f t="shared" ref="O180:O185" si="377">N180/SUM($N$179:$N$185)</f>
        <v>0.180457746478873</v>
      </c>
      <c r="P180" s="139">
        <v>4.1</v>
      </c>
      <c r="Q180" s="97"/>
      <c r="R180" s="97"/>
      <c r="S180" s="97"/>
      <c r="T180" s="172">
        <f t="shared" ref="T180:T192" si="378">F180*O180*1000/M180/L180*9000/I180</f>
        <v>5.68669369156112</v>
      </c>
      <c r="U180" s="172">
        <f t="shared" si="371"/>
        <v>0.180457746478873</v>
      </c>
      <c r="V180" s="173"/>
      <c r="W180" s="174"/>
      <c r="X180" s="316">
        <f t="shared" ref="X180:X186" si="379">T180-W180</f>
        <v>5.68669369156112</v>
      </c>
      <c r="Y180" s="97">
        <f t="shared" si="353"/>
        <v>0.180457746478873</v>
      </c>
      <c r="Z180" s="172">
        <f t="shared" si="331"/>
        <v>12289.9159663866</v>
      </c>
      <c r="AA180" s="209">
        <f t="shared" si="354"/>
        <v>0</v>
      </c>
      <c r="AB180" s="172">
        <f t="shared" si="355"/>
        <v>1180.8</v>
      </c>
      <c r="AC180" s="211">
        <f t="shared" si="372"/>
        <v>0.00963193375941925</v>
      </c>
      <c r="AD180" s="212">
        <v>1</v>
      </c>
      <c r="AE180" s="213">
        <f t="shared" ref="AE180:AE192" si="380">IF(LEN(C180)&gt;0,AB180*I180/9000/1000*L180*M180,"")</f>
        <v>37.47072</v>
      </c>
      <c r="AF180" s="214">
        <f t="shared" ref="AF180:AI180" si="381">AF179</f>
        <v>44126</v>
      </c>
      <c r="AG180" s="255">
        <f t="shared" si="381"/>
        <v>44126.0096319338</v>
      </c>
      <c r="AH180" s="260" t="str">
        <f ca="1" t="shared" si="381"/>
        <v>跟踪</v>
      </c>
      <c r="AI180" s="214">
        <f t="shared" si="381"/>
        <v>44166</v>
      </c>
      <c r="AJ180" s="261"/>
      <c r="AK180" s="259"/>
    </row>
    <row r="181" s="34" customFormat="1" customHeight="1" spans="1:37">
      <c r="A181" s="94">
        <v>230</v>
      </c>
      <c r="B181" s="95"/>
      <c r="C181" s="96">
        <v>1</v>
      </c>
      <c r="D181" s="97">
        <f t="shared" si="373"/>
        <v>400</v>
      </c>
      <c r="E181" s="98" t="str">
        <f t="shared" si="374"/>
        <v>AY-LN49-08M</v>
      </c>
      <c r="F181" s="99">
        <f t="shared" si="375"/>
        <v>1</v>
      </c>
      <c r="G181" s="102" t="s">
        <v>185</v>
      </c>
      <c r="H181" s="101" t="s">
        <v>174</v>
      </c>
      <c r="I181" s="99">
        <v>157</v>
      </c>
      <c r="J181" s="137" t="s">
        <v>175</v>
      </c>
      <c r="K181" s="138" t="s">
        <v>55</v>
      </c>
      <c r="L181" s="139">
        <v>238</v>
      </c>
      <c r="M181" s="139">
        <f t="shared" si="376"/>
        <v>6</v>
      </c>
      <c r="N181" s="140">
        <f t="shared" si="361"/>
        <v>224196</v>
      </c>
      <c r="O181" s="141">
        <f t="shared" si="377"/>
        <v>0.207306338028169</v>
      </c>
      <c r="P181" s="139">
        <v>6</v>
      </c>
      <c r="Q181" s="97"/>
      <c r="R181" s="97"/>
      <c r="S181" s="97"/>
      <c r="T181" s="172">
        <f t="shared" si="378"/>
        <v>8.32199076813824</v>
      </c>
      <c r="U181" s="172">
        <f t="shared" si="371"/>
        <v>0.207306338028169</v>
      </c>
      <c r="V181" s="173"/>
      <c r="W181" s="174"/>
      <c r="X181" s="316">
        <f t="shared" si="379"/>
        <v>8.32199076813824</v>
      </c>
      <c r="Y181" s="97">
        <f t="shared" si="353"/>
        <v>0.207306338028169</v>
      </c>
      <c r="Z181" s="172">
        <f t="shared" si="331"/>
        <v>15655.9439062249</v>
      </c>
      <c r="AA181" s="209">
        <f t="shared" si="354"/>
        <v>0</v>
      </c>
      <c r="AB181" s="172">
        <f t="shared" si="355"/>
        <v>1728</v>
      </c>
      <c r="AC181" s="211">
        <f t="shared" si="372"/>
        <v>0.00963193375941926</v>
      </c>
      <c r="AD181" s="212">
        <v>1</v>
      </c>
      <c r="AE181" s="213">
        <f t="shared" si="380"/>
        <v>43.045632</v>
      </c>
      <c r="AF181" s="214">
        <f t="shared" ref="AF181:AI181" si="382">AF180</f>
        <v>44126</v>
      </c>
      <c r="AG181" s="255">
        <f t="shared" si="382"/>
        <v>44126.0096319338</v>
      </c>
      <c r="AH181" s="260" t="str">
        <f ca="1" t="shared" si="382"/>
        <v>跟踪</v>
      </c>
      <c r="AI181" s="214">
        <f t="shared" si="382"/>
        <v>44166</v>
      </c>
      <c r="AJ181" s="261"/>
      <c r="AK181" s="259"/>
    </row>
    <row r="182" s="34" customFormat="1" customHeight="1" spans="1:37">
      <c r="A182" s="94">
        <v>230</v>
      </c>
      <c r="B182" s="95"/>
      <c r="C182" s="96">
        <v>1</v>
      </c>
      <c r="D182" s="97">
        <f t="shared" si="373"/>
        <v>400</v>
      </c>
      <c r="E182" s="98" t="str">
        <f t="shared" si="374"/>
        <v>AY-LN49-08M</v>
      </c>
      <c r="F182" s="99">
        <f t="shared" si="375"/>
        <v>1</v>
      </c>
      <c r="G182" s="102"/>
      <c r="H182" s="101" t="s">
        <v>176</v>
      </c>
      <c r="I182" s="99">
        <v>157</v>
      </c>
      <c r="J182" s="137" t="s">
        <v>186</v>
      </c>
      <c r="K182" s="138" t="s">
        <v>55</v>
      </c>
      <c r="L182" s="139">
        <v>238</v>
      </c>
      <c r="M182" s="139">
        <f t="shared" si="376"/>
        <v>6</v>
      </c>
      <c r="N182" s="140">
        <f t="shared" si="361"/>
        <v>224196</v>
      </c>
      <c r="O182" s="141">
        <f t="shared" si="377"/>
        <v>0.207306338028169</v>
      </c>
      <c r="P182" s="139">
        <v>6</v>
      </c>
      <c r="Q182" s="97"/>
      <c r="R182" s="97"/>
      <c r="S182" s="97"/>
      <c r="T182" s="172">
        <f t="shared" si="378"/>
        <v>8.32199076813824</v>
      </c>
      <c r="U182" s="172">
        <f t="shared" si="371"/>
        <v>0.207306338028169</v>
      </c>
      <c r="V182" s="173"/>
      <c r="W182" s="174"/>
      <c r="X182" s="316">
        <f t="shared" si="379"/>
        <v>8.32199076813824</v>
      </c>
      <c r="Y182" s="97">
        <f t="shared" si="353"/>
        <v>0.207306338028169</v>
      </c>
      <c r="Z182" s="172">
        <f t="shared" si="331"/>
        <v>15655.9439062249</v>
      </c>
      <c r="AA182" s="209">
        <f t="shared" si="354"/>
        <v>0</v>
      </c>
      <c r="AB182" s="172">
        <f t="shared" si="355"/>
        <v>1728</v>
      </c>
      <c r="AC182" s="211">
        <f t="shared" si="372"/>
        <v>0.00963193375941926</v>
      </c>
      <c r="AD182" s="212">
        <v>1</v>
      </c>
      <c r="AE182" s="213">
        <f t="shared" si="380"/>
        <v>43.045632</v>
      </c>
      <c r="AF182" s="214">
        <f t="shared" ref="AF182:AI182" si="383">AF181</f>
        <v>44126</v>
      </c>
      <c r="AG182" s="255">
        <f t="shared" si="383"/>
        <v>44126.0096319338</v>
      </c>
      <c r="AH182" s="260" t="str">
        <f ca="1" t="shared" si="383"/>
        <v>跟踪</v>
      </c>
      <c r="AI182" s="214">
        <f t="shared" si="383"/>
        <v>44166</v>
      </c>
      <c r="AJ182" s="261"/>
      <c r="AK182" s="259"/>
    </row>
    <row r="183" s="34" customFormat="1" customHeight="1" spans="1:37">
      <c r="A183" s="94">
        <v>230</v>
      </c>
      <c r="B183" s="95"/>
      <c r="C183" s="96">
        <v>1</v>
      </c>
      <c r="D183" s="97">
        <f t="shared" si="373"/>
        <v>400</v>
      </c>
      <c r="E183" s="98" t="str">
        <f t="shared" si="374"/>
        <v>AY-LN49-08M</v>
      </c>
      <c r="F183" s="99">
        <f t="shared" si="375"/>
        <v>1</v>
      </c>
      <c r="G183" s="100">
        <f>[1]Sheet1!$D$212*1000</f>
        <v>3000</v>
      </c>
      <c r="H183" s="101" t="s">
        <v>178</v>
      </c>
      <c r="I183" s="99">
        <v>100</v>
      </c>
      <c r="J183" s="137" t="s">
        <v>175</v>
      </c>
      <c r="K183" s="138" t="s">
        <v>62</v>
      </c>
      <c r="L183" s="139">
        <v>476</v>
      </c>
      <c r="M183" s="139">
        <f t="shared" si="376"/>
        <v>6</v>
      </c>
      <c r="N183" s="140">
        <f t="shared" si="361"/>
        <v>185640</v>
      </c>
      <c r="O183" s="141">
        <f t="shared" si="377"/>
        <v>0.171654929577465</v>
      </c>
      <c r="P183" s="139">
        <v>3.9</v>
      </c>
      <c r="Q183" s="97"/>
      <c r="R183" s="97"/>
      <c r="S183" s="97"/>
      <c r="T183" s="172">
        <f t="shared" si="378"/>
        <v>5.40929399928986</v>
      </c>
      <c r="U183" s="172">
        <f t="shared" si="371"/>
        <v>0.171654929577465</v>
      </c>
      <c r="V183" s="173"/>
      <c r="W183" s="174"/>
      <c r="X183" s="316">
        <f t="shared" si="379"/>
        <v>5.40929399928986</v>
      </c>
      <c r="Y183" s="97">
        <f t="shared" si="353"/>
        <v>0.171654929577465</v>
      </c>
      <c r="Z183" s="172">
        <f t="shared" ref="Z183:Z197" si="384">65*1000/L183*9000/I183</f>
        <v>12289.9159663866</v>
      </c>
      <c r="AA183" s="209">
        <f t="shared" si="354"/>
        <v>0</v>
      </c>
      <c r="AB183" s="172">
        <f t="shared" si="355"/>
        <v>1123.2</v>
      </c>
      <c r="AC183" s="211">
        <f t="shared" si="372"/>
        <v>0.00963193375941927</v>
      </c>
      <c r="AD183" s="212">
        <v>1</v>
      </c>
      <c r="AE183" s="213">
        <f t="shared" si="380"/>
        <v>35.64288</v>
      </c>
      <c r="AF183" s="214">
        <f t="shared" ref="AF183:AI183" si="385">AF182</f>
        <v>44126</v>
      </c>
      <c r="AG183" s="255">
        <f t="shared" si="385"/>
        <v>44126.0096319338</v>
      </c>
      <c r="AH183" s="260" t="str">
        <f ca="1" t="shared" si="385"/>
        <v>跟踪</v>
      </c>
      <c r="AI183" s="214">
        <f t="shared" si="385"/>
        <v>44166</v>
      </c>
      <c r="AJ183" s="261"/>
      <c r="AK183" s="259"/>
    </row>
    <row r="184" s="34" customFormat="1" customHeight="1" spans="1:37">
      <c r="A184" s="94">
        <v>230</v>
      </c>
      <c r="B184" s="95"/>
      <c r="C184" s="96">
        <v>1</v>
      </c>
      <c r="D184" s="97">
        <f t="shared" si="373"/>
        <v>400</v>
      </c>
      <c r="E184" s="98" t="str">
        <f t="shared" si="374"/>
        <v>AY-LN49-08M</v>
      </c>
      <c r="F184" s="99">
        <f t="shared" si="375"/>
        <v>1</v>
      </c>
      <c r="G184" s="100"/>
      <c r="H184" s="101" t="s">
        <v>180</v>
      </c>
      <c r="I184" s="99"/>
      <c r="J184" s="137" t="s">
        <v>175</v>
      </c>
      <c r="K184" s="138"/>
      <c r="L184" s="139"/>
      <c r="M184" s="139">
        <f t="shared" si="376"/>
        <v>6</v>
      </c>
      <c r="N184" s="140">
        <f t="shared" si="361"/>
        <v>0</v>
      </c>
      <c r="O184" s="141">
        <f t="shared" si="377"/>
        <v>0</v>
      </c>
      <c r="P184" s="308"/>
      <c r="Q184" s="97"/>
      <c r="R184" s="97"/>
      <c r="S184" s="97"/>
      <c r="T184" s="172" t="e">
        <f t="shared" si="378"/>
        <v>#DIV/0!</v>
      </c>
      <c r="U184" s="172">
        <f t="shared" si="371"/>
        <v>0</v>
      </c>
      <c r="V184" s="173"/>
      <c r="W184" s="174"/>
      <c r="X184" s="316" t="e">
        <f t="shared" si="379"/>
        <v>#DIV/0!</v>
      </c>
      <c r="Y184" s="97" t="e">
        <f t="shared" si="353"/>
        <v>#DIV/0!</v>
      </c>
      <c r="Z184" s="172" t="e">
        <f t="shared" si="384"/>
        <v>#DIV/0!</v>
      </c>
      <c r="AA184" s="209" t="e">
        <f t="shared" si="354"/>
        <v>#DIV/0!</v>
      </c>
      <c r="AB184" s="172">
        <f t="shared" si="355"/>
        <v>0</v>
      </c>
      <c r="AC184" s="211" t="e">
        <f t="shared" si="372"/>
        <v>#DIV/0!</v>
      </c>
      <c r="AD184" s="212">
        <v>1</v>
      </c>
      <c r="AE184" s="213">
        <f t="shared" si="380"/>
        <v>0</v>
      </c>
      <c r="AF184" s="214">
        <f t="shared" ref="AF184:AI184" si="386">AF183</f>
        <v>44126</v>
      </c>
      <c r="AG184" s="255">
        <f t="shared" si="386"/>
        <v>44126.0096319338</v>
      </c>
      <c r="AH184" s="260" t="str">
        <f ca="1" t="shared" si="386"/>
        <v>跟踪</v>
      </c>
      <c r="AI184" s="214">
        <f t="shared" si="386"/>
        <v>44166</v>
      </c>
      <c r="AJ184" s="261"/>
      <c r="AK184" s="259"/>
    </row>
    <row r="185" s="34" customFormat="1" customHeight="1" spans="1:37">
      <c r="A185" s="94">
        <v>230</v>
      </c>
      <c r="B185" s="95"/>
      <c r="C185" s="96">
        <v>1</v>
      </c>
      <c r="D185" s="97">
        <f t="shared" si="373"/>
        <v>400</v>
      </c>
      <c r="E185" s="98" t="str">
        <f t="shared" si="374"/>
        <v>AY-LN49-08M</v>
      </c>
      <c r="F185" s="99">
        <f t="shared" si="375"/>
        <v>1</v>
      </c>
      <c r="G185" s="100">
        <f>[2]Sheet1!$I$212</f>
        <v>516.5</v>
      </c>
      <c r="H185" s="101" t="s">
        <v>182</v>
      </c>
      <c r="I185" s="99"/>
      <c r="J185" s="137"/>
      <c r="K185" s="138"/>
      <c r="L185" s="139"/>
      <c r="M185" s="139">
        <f t="shared" si="376"/>
        <v>6</v>
      </c>
      <c r="N185" s="140">
        <f t="shared" si="361"/>
        <v>0</v>
      </c>
      <c r="O185" s="141">
        <f t="shared" si="377"/>
        <v>0</v>
      </c>
      <c r="P185" s="139"/>
      <c r="Q185" s="97"/>
      <c r="R185" s="97"/>
      <c r="S185" s="97"/>
      <c r="T185" s="172" t="e">
        <f t="shared" si="378"/>
        <v>#DIV/0!</v>
      </c>
      <c r="U185" s="172">
        <f t="shared" si="371"/>
        <v>0</v>
      </c>
      <c r="V185" s="173"/>
      <c r="W185" s="174"/>
      <c r="X185" s="316" t="e">
        <f t="shared" si="379"/>
        <v>#DIV/0!</v>
      </c>
      <c r="Y185" s="97" t="e">
        <f t="shared" si="353"/>
        <v>#DIV/0!</v>
      </c>
      <c r="Z185" s="172" t="e">
        <f t="shared" si="384"/>
        <v>#DIV/0!</v>
      </c>
      <c r="AA185" s="209" t="e">
        <f t="shared" si="354"/>
        <v>#DIV/0!</v>
      </c>
      <c r="AB185" s="172">
        <f t="shared" si="355"/>
        <v>0</v>
      </c>
      <c r="AC185" s="211" t="e">
        <f t="shared" si="372"/>
        <v>#DIV/0!</v>
      </c>
      <c r="AD185" s="212">
        <v>1</v>
      </c>
      <c r="AE185" s="213">
        <f t="shared" si="380"/>
        <v>0</v>
      </c>
      <c r="AF185" s="214">
        <f t="shared" ref="AF185:AI185" si="387">AF184</f>
        <v>44126</v>
      </c>
      <c r="AG185" s="255">
        <f t="shared" si="387"/>
        <v>44126.0096319338</v>
      </c>
      <c r="AH185" s="260" t="str">
        <f ca="1" t="shared" si="387"/>
        <v>跟踪</v>
      </c>
      <c r="AI185" s="214">
        <f t="shared" si="387"/>
        <v>44166</v>
      </c>
      <c r="AJ185" s="262">
        <f>SUM(AE179:AE185)</f>
        <v>207.642624</v>
      </c>
      <c r="AK185" s="259"/>
    </row>
    <row r="186" s="39" customFormat="1" customHeight="1" spans="1:37">
      <c r="A186" s="296">
        <v>231</v>
      </c>
      <c r="B186" s="297">
        <v>231</v>
      </c>
      <c r="C186" s="298">
        <v>1</v>
      </c>
      <c r="D186" s="299">
        <v>450</v>
      </c>
      <c r="E186" s="300" t="s">
        <v>204</v>
      </c>
      <c r="F186" s="301">
        <v>5050</v>
      </c>
      <c r="G186" s="302">
        <f>[1]Sheet1!$E$213*1000</f>
        <v>3000</v>
      </c>
      <c r="H186" s="303" t="s">
        <v>150</v>
      </c>
      <c r="I186" s="301">
        <v>75</v>
      </c>
      <c r="J186" s="309" t="s">
        <v>173</v>
      </c>
      <c r="K186" s="310" t="s">
        <v>48</v>
      </c>
      <c r="L186" s="311">
        <v>357</v>
      </c>
      <c r="M186" s="311">
        <v>6</v>
      </c>
      <c r="N186" s="312">
        <f t="shared" si="361"/>
        <v>91035</v>
      </c>
      <c r="O186" s="313">
        <f t="shared" ref="O186:O192" si="388">N186/SUM($N$186:$N$192)</f>
        <v>0.166391160605533</v>
      </c>
      <c r="P186" s="311">
        <v>3.4</v>
      </c>
      <c r="Q186" s="299"/>
      <c r="R186" s="299"/>
      <c r="S186" s="299"/>
      <c r="T186" s="317">
        <f t="shared" si="378"/>
        <v>47074.2499192124</v>
      </c>
      <c r="U186" s="317">
        <f t="shared" ref="U186:U191" si="389">F186*O186</f>
        <v>840.275361057942</v>
      </c>
      <c r="V186" s="318"/>
      <c r="W186" s="319"/>
      <c r="X186" s="320">
        <f t="shared" si="379"/>
        <v>47074.2499192124</v>
      </c>
      <c r="Y186" s="299">
        <f t="shared" si="353"/>
        <v>840.275361057941</v>
      </c>
      <c r="Z186" s="317">
        <f t="shared" si="384"/>
        <v>21848.7394957983</v>
      </c>
      <c r="AA186" s="324">
        <f t="shared" si="354"/>
        <v>0</v>
      </c>
      <c r="AB186" s="317">
        <f t="shared" si="355"/>
        <v>1101.6</v>
      </c>
      <c r="AC186" s="325">
        <f t="shared" ref="AC186:AC227" si="390">T186/AB186/0.83/AD186</f>
        <v>51.4850796642041</v>
      </c>
      <c r="AD186" s="326">
        <v>1</v>
      </c>
      <c r="AE186" s="327">
        <f t="shared" si="380"/>
        <v>19.66356</v>
      </c>
      <c r="AF186" s="328">
        <v>44167</v>
      </c>
      <c r="AG186" s="330">
        <f>AC186+AF186</f>
        <v>44218.4850796642</v>
      </c>
      <c r="AH186" s="331" t="str">
        <f ca="1">IF(NOW()-AF186-AC186&gt;=-2,"跟踪"," ")</f>
        <v> </v>
      </c>
      <c r="AI186" s="332">
        <v>43831</v>
      </c>
      <c r="AJ186" s="333" t="str">
        <f>IF((AC186+2+AF186)-AI186&lt;=0,"跟踪","")</f>
        <v/>
      </c>
      <c r="AK186" s="334">
        <f>SUM(AE186:AE192)</f>
        <v>118.1767104</v>
      </c>
    </row>
    <row r="187" s="39" customFormat="1" customHeight="1" spans="1:37">
      <c r="A187" s="296">
        <v>231</v>
      </c>
      <c r="B187" s="297"/>
      <c r="C187" s="298">
        <v>1</v>
      </c>
      <c r="D187" s="299">
        <f t="shared" si="373"/>
        <v>450</v>
      </c>
      <c r="E187" s="300" t="str">
        <f t="shared" ref="E187:E192" si="391">E186</f>
        <v>YH-2631MS</v>
      </c>
      <c r="F187" s="301">
        <f t="shared" ref="F187:F192" si="392">F186</f>
        <v>5050</v>
      </c>
      <c r="G187" s="302"/>
      <c r="H187" s="303" t="s">
        <v>172</v>
      </c>
      <c r="I187" s="301">
        <v>75</v>
      </c>
      <c r="J187" s="309" t="s">
        <v>173</v>
      </c>
      <c r="K187" s="310" t="s">
        <v>48</v>
      </c>
      <c r="L187" s="311">
        <v>357</v>
      </c>
      <c r="M187" s="311">
        <v>6</v>
      </c>
      <c r="N187" s="312">
        <f t="shared" si="361"/>
        <v>91035</v>
      </c>
      <c r="O187" s="313">
        <f t="shared" si="388"/>
        <v>0.166391160605533</v>
      </c>
      <c r="P187" s="311">
        <v>3.4</v>
      </c>
      <c r="Q187" s="317"/>
      <c r="R187" s="317"/>
      <c r="S187" s="317"/>
      <c r="T187" s="317">
        <f t="shared" si="378"/>
        <v>47074.2499192124</v>
      </c>
      <c r="U187" s="317">
        <f t="shared" si="389"/>
        <v>840.275361057942</v>
      </c>
      <c r="V187" s="321"/>
      <c r="W187" s="319"/>
      <c r="X187" s="320">
        <f t="shared" ref="X187:X192" si="393">T187-W187</f>
        <v>47074.2499192124</v>
      </c>
      <c r="Y187" s="299">
        <f t="shared" si="353"/>
        <v>840.275361057941</v>
      </c>
      <c r="Z187" s="317">
        <f t="shared" ref="Z187:Z192" si="394">65*1000/L187*9000/I187</f>
        <v>21848.7394957983</v>
      </c>
      <c r="AA187" s="324">
        <f t="shared" si="354"/>
        <v>0</v>
      </c>
      <c r="AB187" s="317">
        <f t="shared" si="355"/>
        <v>1101.6</v>
      </c>
      <c r="AC187" s="325">
        <f t="shared" si="390"/>
        <v>51.4850796642041</v>
      </c>
      <c r="AD187" s="326">
        <v>1</v>
      </c>
      <c r="AE187" s="327">
        <f t="shared" si="380"/>
        <v>19.66356</v>
      </c>
      <c r="AF187" s="328">
        <f t="shared" ref="AF187:AI187" si="395">AF186</f>
        <v>44167</v>
      </c>
      <c r="AG187" s="335">
        <f t="shared" si="395"/>
        <v>44218.4850796642</v>
      </c>
      <c r="AH187" s="335" t="str">
        <f ca="1" t="shared" si="395"/>
        <v> </v>
      </c>
      <c r="AI187" s="328">
        <f t="shared" si="395"/>
        <v>43831</v>
      </c>
      <c r="AJ187" s="336"/>
      <c r="AK187" s="334"/>
    </row>
    <row r="188" s="39" customFormat="1" customHeight="1" spans="1:37">
      <c r="A188" s="296">
        <v>231</v>
      </c>
      <c r="B188" s="297"/>
      <c r="C188" s="298">
        <v>1</v>
      </c>
      <c r="D188" s="299">
        <f t="shared" si="373"/>
        <v>450</v>
      </c>
      <c r="E188" s="300" t="str">
        <f t="shared" si="391"/>
        <v>YH-2631MS</v>
      </c>
      <c r="F188" s="301">
        <f t="shared" si="392"/>
        <v>5050</v>
      </c>
      <c r="G188" s="304" t="s">
        <v>185</v>
      </c>
      <c r="H188" s="303" t="s">
        <v>174</v>
      </c>
      <c r="I188" s="301">
        <v>32</v>
      </c>
      <c r="J188" s="309" t="s">
        <v>186</v>
      </c>
      <c r="K188" s="310" t="s">
        <v>71</v>
      </c>
      <c r="L188" s="314">
        <v>476</v>
      </c>
      <c r="M188" s="311">
        <v>6</v>
      </c>
      <c r="N188" s="312">
        <f t="shared" si="361"/>
        <v>254374.4</v>
      </c>
      <c r="O188" s="313">
        <f t="shared" si="388"/>
        <v>0.46493822864103</v>
      </c>
      <c r="P188" s="311">
        <v>16.7</v>
      </c>
      <c r="Q188" s="299"/>
      <c r="R188" s="299"/>
      <c r="S188" s="299"/>
      <c r="T188" s="317">
        <f t="shared" si="378"/>
        <v>231217.639309073</v>
      </c>
      <c r="U188" s="317">
        <f t="shared" si="389"/>
        <v>2347.9380546372</v>
      </c>
      <c r="V188" s="318"/>
      <c r="W188" s="319"/>
      <c r="X188" s="320">
        <f t="shared" si="393"/>
        <v>231217.639309073</v>
      </c>
      <c r="Y188" s="299">
        <f>X188*I188/9000*M188*L189/1000</f>
        <v>2347.9380546372</v>
      </c>
      <c r="Z188" s="317">
        <f t="shared" si="394"/>
        <v>38405.987394958</v>
      </c>
      <c r="AA188" s="324">
        <f>R188*S188*Q188*O188/L189/M188*9000/I188</f>
        <v>0</v>
      </c>
      <c r="AB188" s="317">
        <f t="shared" si="355"/>
        <v>5410.8</v>
      </c>
      <c r="AC188" s="325">
        <f t="shared" si="390"/>
        <v>51.4850796642042</v>
      </c>
      <c r="AD188" s="326">
        <v>1</v>
      </c>
      <c r="AE188" s="327">
        <f t="shared" si="380"/>
        <v>54.9448704</v>
      </c>
      <c r="AF188" s="328">
        <f t="shared" ref="AF188:AI188" si="396">AF187</f>
        <v>44167</v>
      </c>
      <c r="AG188" s="335">
        <f t="shared" si="396"/>
        <v>44218.4850796642</v>
      </c>
      <c r="AH188" s="335" t="str">
        <f ca="1" t="shared" si="396"/>
        <v> </v>
      </c>
      <c r="AI188" s="328">
        <f t="shared" si="396"/>
        <v>43831</v>
      </c>
      <c r="AJ188" s="336"/>
      <c r="AK188" s="334"/>
    </row>
    <row r="189" s="39" customFormat="1" customHeight="1" spans="1:37">
      <c r="A189" s="296">
        <v>231</v>
      </c>
      <c r="B189" s="297"/>
      <c r="C189" s="298">
        <v>1</v>
      </c>
      <c r="D189" s="299">
        <f t="shared" si="373"/>
        <v>450</v>
      </c>
      <c r="E189" s="300" t="str">
        <f t="shared" si="391"/>
        <v>YH-2631MS</v>
      </c>
      <c r="F189" s="301">
        <f t="shared" si="392"/>
        <v>5050</v>
      </c>
      <c r="G189" s="304"/>
      <c r="H189" s="303" t="s">
        <v>176</v>
      </c>
      <c r="I189" s="301">
        <v>75</v>
      </c>
      <c r="J189" s="309" t="s">
        <v>173</v>
      </c>
      <c r="K189" s="310" t="s">
        <v>48</v>
      </c>
      <c r="L189" s="311">
        <v>476</v>
      </c>
      <c r="M189" s="311">
        <v>6</v>
      </c>
      <c r="N189" s="312">
        <f t="shared" si="361"/>
        <v>110670</v>
      </c>
      <c r="O189" s="313">
        <f t="shared" si="388"/>
        <v>0.202279450147903</v>
      </c>
      <c r="P189" s="311">
        <v>3.1</v>
      </c>
      <c r="Q189" s="299"/>
      <c r="R189" s="299"/>
      <c r="S189" s="299"/>
      <c r="T189" s="317">
        <f t="shared" si="378"/>
        <v>42920.6396322231</v>
      </c>
      <c r="U189" s="317">
        <f t="shared" si="389"/>
        <v>1021.51122324691</v>
      </c>
      <c r="V189" s="318"/>
      <c r="W189" s="319"/>
      <c r="X189" s="320">
        <f t="shared" si="393"/>
        <v>42920.6396322231</v>
      </c>
      <c r="Y189" s="299" t="e">
        <f>X189*I189/9000*M189*#REF!/1000</f>
        <v>#REF!</v>
      </c>
      <c r="Z189" s="317">
        <f t="shared" si="394"/>
        <v>16386.5546218487</v>
      </c>
      <c r="AA189" s="324" t="e">
        <f>R189*S189*Q189*O189/#REF!/M189*9000/I189</f>
        <v>#REF!</v>
      </c>
      <c r="AB189" s="317">
        <f t="shared" si="355"/>
        <v>1004.4</v>
      </c>
      <c r="AC189" s="325">
        <f t="shared" si="390"/>
        <v>51.4850796642041</v>
      </c>
      <c r="AD189" s="326">
        <v>1</v>
      </c>
      <c r="AE189" s="327">
        <f t="shared" si="380"/>
        <v>23.90472</v>
      </c>
      <c r="AF189" s="328">
        <f t="shared" ref="AF189:AI189" si="397">AF188</f>
        <v>44167</v>
      </c>
      <c r="AG189" s="335">
        <f t="shared" si="397"/>
        <v>44218.4850796642</v>
      </c>
      <c r="AH189" s="335" t="str">
        <f ca="1" t="shared" si="397"/>
        <v> </v>
      </c>
      <c r="AI189" s="328">
        <f t="shared" si="397"/>
        <v>43831</v>
      </c>
      <c r="AJ189" s="336"/>
      <c r="AK189" s="334"/>
    </row>
    <row r="190" s="39" customFormat="1" customHeight="1" spans="1:37">
      <c r="A190" s="296">
        <v>231</v>
      </c>
      <c r="B190" s="297"/>
      <c r="C190" s="298">
        <v>1</v>
      </c>
      <c r="D190" s="299">
        <f t="shared" si="373"/>
        <v>450</v>
      </c>
      <c r="E190" s="300" t="str">
        <f t="shared" si="391"/>
        <v>YH-2631MS</v>
      </c>
      <c r="F190" s="301">
        <f t="shared" si="392"/>
        <v>5050</v>
      </c>
      <c r="G190" s="302">
        <f>[1]Sheet1!$D$213*1000</f>
        <v>3000</v>
      </c>
      <c r="H190" s="303" t="s">
        <v>178</v>
      </c>
      <c r="I190" s="301"/>
      <c r="J190" s="309" t="s">
        <v>173</v>
      </c>
      <c r="K190" s="310"/>
      <c r="L190" s="311"/>
      <c r="M190" s="311">
        <v>6</v>
      </c>
      <c r="N190" s="312">
        <f t="shared" si="361"/>
        <v>0</v>
      </c>
      <c r="O190" s="313">
        <f t="shared" si="388"/>
        <v>0</v>
      </c>
      <c r="P190" s="311"/>
      <c r="Q190" s="299"/>
      <c r="R190" s="299"/>
      <c r="S190" s="299"/>
      <c r="T190" s="317" t="e">
        <f t="shared" si="378"/>
        <v>#DIV/0!</v>
      </c>
      <c r="U190" s="317">
        <f t="shared" si="389"/>
        <v>0</v>
      </c>
      <c r="V190" s="318"/>
      <c r="W190" s="319"/>
      <c r="X190" s="320" t="e">
        <f t="shared" si="393"/>
        <v>#DIV/0!</v>
      </c>
      <c r="Y190" s="299" t="e">
        <f t="shared" si="353"/>
        <v>#DIV/0!</v>
      </c>
      <c r="Z190" s="317" t="e">
        <f t="shared" si="394"/>
        <v>#DIV/0!</v>
      </c>
      <c r="AA190" s="324" t="e">
        <f t="shared" si="354"/>
        <v>#DIV/0!</v>
      </c>
      <c r="AB190" s="317">
        <f t="shared" si="355"/>
        <v>0</v>
      </c>
      <c r="AC190" s="325" t="e">
        <f t="shared" si="390"/>
        <v>#DIV/0!</v>
      </c>
      <c r="AD190" s="326">
        <v>1</v>
      </c>
      <c r="AE190" s="327">
        <f t="shared" si="380"/>
        <v>0</v>
      </c>
      <c r="AF190" s="328">
        <f t="shared" ref="AF190:AI190" si="398">AF189</f>
        <v>44167</v>
      </c>
      <c r="AG190" s="335">
        <f t="shared" si="398"/>
        <v>44218.4850796642</v>
      </c>
      <c r="AH190" s="335" t="str">
        <f ca="1" t="shared" si="398"/>
        <v> </v>
      </c>
      <c r="AI190" s="328">
        <f t="shared" si="398"/>
        <v>43831</v>
      </c>
      <c r="AJ190" s="336"/>
      <c r="AK190" s="334"/>
    </row>
    <row r="191" s="39" customFormat="1" customHeight="1" spans="1:37">
      <c r="A191" s="296">
        <v>231</v>
      </c>
      <c r="B191" s="297"/>
      <c r="C191" s="298">
        <v>1</v>
      </c>
      <c r="D191" s="299">
        <f t="shared" si="373"/>
        <v>450</v>
      </c>
      <c r="E191" s="300" t="str">
        <f t="shared" si="391"/>
        <v>YH-2631MS</v>
      </c>
      <c r="F191" s="301">
        <f t="shared" si="392"/>
        <v>5050</v>
      </c>
      <c r="G191" s="302"/>
      <c r="H191" s="303" t="s">
        <v>180</v>
      </c>
      <c r="I191" s="301"/>
      <c r="J191" s="309"/>
      <c r="K191" s="315"/>
      <c r="L191" s="311"/>
      <c r="M191" s="311">
        <v>6</v>
      </c>
      <c r="N191" s="312">
        <f t="shared" si="361"/>
        <v>0</v>
      </c>
      <c r="O191" s="313">
        <f t="shared" si="388"/>
        <v>0</v>
      </c>
      <c r="P191" s="311"/>
      <c r="Q191" s="299"/>
      <c r="R191" s="299"/>
      <c r="S191" s="299"/>
      <c r="T191" s="317" t="e">
        <f t="shared" si="378"/>
        <v>#DIV/0!</v>
      </c>
      <c r="U191" s="317">
        <f t="shared" si="389"/>
        <v>0</v>
      </c>
      <c r="V191" s="318"/>
      <c r="W191" s="319"/>
      <c r="X191" s="320" t="e">
        <f t="shared" si="393"/>
        <v>#DIV/0!</v>
      </c>
      <c r="Y191" s="299" t="e">
        <f t="shared" si="353"/>
        <v>#DIV/0!</v>
      </c>
      <c r="Z191" s="317" t="e">
        <f t="shared" si="394"/>
        <v>#DIV/0!</v>
      </c>
      <c r="AA191" s="324" t="e">
        <f t="shared" si="354"/>
        <v>#DIV/0!</v>
      </c>
      <c r="AB191" s="317">
        <f t="shared" si="355"/>
        <v>0</v>
      </c>
      <c r="AC191" s="325" t="e">
        <f t="shared" si="390"/>
        <v>#DIV/0!</v>
      </c>
      <c r="AD191" s="326">
        <v>1</v>
      </c>
      <c r="AE191" s="327">
        <f t="shared" si="380"/>
        <v>0</v>
      </c>
      <c r="AF191" s="328">
        <f t="shared" ref="AF191:AI191" si="399">AF190</f>
        <v>44167</v>
      </c>
      <c r="AG191" s="335">
        <f t="shared" si="399"/>
        <v>44218.4850796642</v>
      </c>
      <c r="AH191" s="335" t="str">
        <f ca="1" t="shared" si="399"/>
        <v> </v>
      </c>
      <c r="AI191" s="328">
        <f t="shared" si="399"/>
        <v>43831</v>
      </c>
      <c r="AJ191" s="336"/>
      <c r="AK191" s="334"/>
    </row>
    <row r="192" s="39" customFormat="1" customHeight="1" spans="1:37">
      <c r="A192" s="296">
        <v>231</v>
      </c>
      <c r="B192" s="297"/>
      <c r="C192" s="298">
        <v>1</v>
      </c>
      <c r="D192" s="299">
        <f t="shared" si="373"/>
        <v>450</v>
      </c>
      <c r="E192" s="300" t="str">
        <f t="shared" si="391"/>
        <v>YH-2631MS</v>
      </c>
      <c r="F192" s="301">
        <f t="shared" si="392"/>
        <v>5050</v>
      </c>
      <c r="G192" s="302">
        <f>[2]Sheet1!$I$213</f>
        <v>2780.45</v>
      </c>
      <c r="H192" s="303" t="s">
        <v>182</v>
      </c>
      <c r="I192" s="301"/>
      <c r="J192" s="309"/>
      <c r="K192" s="310"/>
      <c r="L192" s="311"/>
      <c r="M192" s="311">
        <v>6</v>
      </c>
      <c r="N192" s="312">
        <f t="shared" si="361"/>
        <v>0</v>
      </c>
      <c r="O192" s="313">
        <f t="shared" si="388"/>
        <v>0</v>
      </c>
      <c r="P192" s="311"/>
      <c r="Q192" s="299"/>
      <c r="R192" s="299"/>
      <c r="S192" s="299"/>
      <c r="T192" s="317" t="e">
        <f t="shared" si="378"/>
        <v>#DIV/0!</v>
      </c>
      <c r="U192" s="317">
        <f t="shared" ref="U192:U199" si="400">F192*O192</f>
        <v>0</v>
      </c>
      <c r="V192" s="318" t="s">
        <v>205</v>
      </c>
      <c r="W192" s="319"/>
      <c r="X192" s="320" t="e">
        <f t="shared" si="393"/>
        <v>#DIV/0!</v>
      </c>
      <c r="Y192" s="299" t="e">
        <f t="shared" si="353"/>
        <v>#DIV/0!</v>
      </c>
      <c r="Z192" s="317" t="e">
        <f t="shared" si="394"/>
        <v>#DIV/0!</v>
      </c>
      <c r="AA192" s="324" t="e">
        <f t="shared" si="354"/>
        <v>#DIV/0!</v>
      </c>
      <c r="AB192" s="317">
        <f t="shared" si="355"/>
        <v>0</v>
      </c>
      <c r="AC192" s="325" t="e">
        <f t="shared" si="390"/>
        <v>#DIV/0!</v>
      </c>
      <c r="AD192" s="326">
        <v>1</v>
      </c>
      <c r="AE192" s="327">
        <f t="shared" si="380"/>
        <v>0</v>
      </c>
      <c r="AF192" s="328">
        <f t="shared" ref="AF192:AI192" si="401">AF191</f>
        <v>44167</v>
      </c>
      <c r="AG192" s="335">
        <f t="shared" si="401"/>
        <v>44218.4850796642</v>
      </c>
      <c r="AH192" s="335" t="str">
        <f ca="1" t="shared" si="401"/>
        <v> </v>
      </c>
      <c r="AI192" s="328">
        <f t="shared" si="401"/>
        <v>43831</v>
      </c>
      <c r="AJ192" s="337">
        <f>SUM(AE186:AE192)</f>
        <v>118.1767104</v>
      </c>
      <c r="AK192" s="334"/>
    </row>
    <row r="193" s="34" customFormat="1" customHeight="1" spans="1:37">
      <c r="A193" s="94">
        <v>232</v>
      </c>
      <c r="B193" s="95">
        <v>232</v>
      </c>
      <c r="C193" s="96">
        <v>1</v>
      </c>
      <c r="D193" s="97">
        <v>450</v>
      </c>
      <c r="E193" s="98" t="s">
        <v>206</v>
      </c>
      <c r="F193" s="99">
        <v>100</v>
      </c>
      <c r="G193" s="100">
        <f>[1]Sheet1!$E$214*1000</f>
        <v>10000</v>
      </c>
      <c r="H193" s="101" t="s">
        <v>150</v>
      </c>
      <c r="I193" s="99">
        <v>85</v>
      </c>
      <c r="J193" s="137" t="s">
        <v>177</v>
      </c>
      <c r="K193" s="138" t="s">
        <v>57</v>
      </c>
      <c r="L193" s="139">
        <v>441</v>
      </c>
      <c r="M193" s="139">
        <v>6</v>
      </c>
      <c r="N193" s="140">
        <f t="shared" si="361"/>
        <v>161185.5</v>
      </c>
      <c r="O193" s="141">
        <f t="shared" ref="O193:O199" si="402">N193/SUM($N$193:$N$199)</f>
        <v>0.17574931880109</v>
      </c>
      <c r="P193" s="139">
        <v>4.3</v>
      </c>
      <c r="Q193" s="97"/>
      <c r="R193" s="97"/>
      <c r="S193" s="97"/>
      <c r="T193" s="172">
        <f t="shared" ref="T193:T199" si="403">F193*O193*1000/M193/L193*9000/I193</f>
        <v>703.278586639015</v>
      </c>
      <c r="U193" s="172">
        <f t="shared" si="400"/>
        <v>17.574931880109</v>
      </c>
      <c r="V193" s="173"/>
      <c r="W193" s="174">
        <v>850</v>
      </c>
      <c r="X193" s="172">
        <f t="shared" si="352"/>
        <v>-146.721413360985</v>
      </c>
      <c r="Y193" s="97">
        <f t="shared" si="353"/>
        <v>-3.66656811989101</v>
      </c>
      <c r="Z193" s="172">
        <f t="shared" si="384"/>
        <v>15606.2424969988</v>
      </c>
      <c r="AA193" s="209">
        <f t="shared" si="354"/>
        <v>0</v>
      </c>
      <c r="AB193" s="172">
        <f t="shared" si="355"/>
        <v>1393.2</v>
      </c>
      <c r="AC193" s="211">
        <f t="shared" si="390"/>
        <v>0.608185184008225</v>
      </c>
      <c r="AD193" s="212">
        <v>1</v>
      </c>
      <c r="AE193" s="213">
        <f t="shared" si="357"/>
        <v>34.816068</v>
      </c>
      <c r="AF193" s="214">
        <v>44162</v>
      </c>
      <c r="AG193" s="255">
        <f>AC193+AF193</f>
        <v>44162.608185184</v>
      </c>
      <c r="AH193" s="256" t="str">
        <f ca="1">IF(NOW()-AF193-AC193&gt;=-2,"跟踪"," ")</f>
        <v>跟踪</v>
      </c>
      <c r="AI193" s="257">
        <v>44165</v>
      </c>
      <c r="AJ193" s="258" t="str">
        <f>IF((AC193+2+AF193)-AI193&lt;=0,"跟踪","")</f>
        <v>跟踪</v>
      </c>
      <c r="AK193" s="259">
        <f>SUM(AE193:AE199)</f>
        <v>198.100728</v>
      </c>
    </row>
    <row r="194" s="34" customFormat="1" customHeight="1" spans="1:37">
      <c r="A194" s="94">
        <v>232</v>
      </c>
      <c r="B194" s="95"/>
      <c r="C194" s="96">
        <v>1</v>
      </c>
      <c r="D194" s="97">
        <f t="shared" si="373"/>
        <v>450</v>
      </c>
      <c r="E194" s="98" t="str">
        <f t="shared" ref="E194:E197" si="404">E193</f>
        <v>YA-11503-26E-F</v>
      </c>
      <c r="F194" s="99">
        <f t="shared" ref="F194:F199" si="405">F193</f>
        <v>100</v>
      </c>
      <c r="G194" s="100"/>
      <c r="H194" s="101" t="s">
        <v>172</v>
      </c>
      <c r="I194" s="99">
        <v>85</v>
      </c>
      <c r="J194" s="137" t="s">
        <v>186</v>
      </c>
      <c r="K194" s="138" t="s">
        <v>57</v>
      </c>
      <c r="L194" s="139">
        <v>441</v>
      </c>
      <c r="M194" s="139">
        <f>M193</f>
        <v>6</v>
      </c>
      <c r="N194" s="140">
        <f t="shared" si="361"/>
        <v>161185.5</v>
      </c>
      <c r="O194" s="141">
        <f t="shared" si="402"/>
        <v>0.17574931880109</v>
      </c>
      <c r="P194" s="139">
        <v>4.3</v>
      </c>
      <c r="Q194" s="97"/>
      <c r="R194" s="97"/>
      <c r="S194" s="97"/>
      <c r="T194" s="172">
        <f t="shared" si="403"/>
        <v>703.278586639015</v>
      </c>
      <c r="U194" s="172">
        <f t="shared" si="400"/>
        <v>17.574931880109</v>
      </c>
      <c r="V194" s="173"/>
      <c r="W194" s="174">
        <v>850</v>
      </c>
      <c r="X194" s="172">
        <f t="shared" si="352"/>
        <v>-146.721413360985</v>
      </c>
      <c r="Y194" s="97">
        <f t="shared" si="353"/>
        <v>-3.66656811989101</v>
      </c>
      <c r="Z194" s="172">
        <f t="shared" si="384"/>
        <v>15606.2424969988</v>
      </c>
      <c r="AA194" s="209">
        <f t="shared" si="354"/>
        <v>0</v>
      </c>
      <c r="AB194" s="172">
        <f t="shared" si="355"/>
        <v>1393.2</v>
      </c>
      <c r="AC194" s="211">
        <f t="shared" si="390"/>
        <v>0.608185184008225</v>
      </c>
      <c r="AD194" s="212">
        <v>1</v>
      </c>
      <c r="AE194" s="213">
        <f t="shared" si="357"/>
        <v>34.816068</v>
      </c>
      <c r="AF194" s="214">
        <f t="shared" ref="AF194:AI194" si="406">AF193</f>
        <v>44162</v>
      </c>
      <c r="AG194" s="260">
        <f t="shared" si="406"/>
        <v>44162.608185184</v>
      </c>
      <c r="AH194" s="260" t="str">
        <f ca="1" t="shared" si="406"/>
        <v>跟踪</v>
      </c>
      <c r="AI194" s="214">
        <f t="shared" si="406"/>
        <v>44165</v>
      </c>
      <c r="AJ194" s="261"/>
      <c r="AK194" s="259"/>
    </row>
    <row r="195" s="34" customFormat="1" customHeight="1" spans="1:37">
      <c r="A195" s="94">
        <v>232</v>
      </c>
      <c r="B195" s="95"/>
      <c r="C195" s="96">
        <v>1</v>
      </c>
      <c r="D195" s="97">
        <f t="shared" si="373"/>
        <v>450</v>
      </c>
      <c r="E195" s="98" t="str">
        <f t="shared" si="404"/>
        <v>YA-11503-26E-F</v>
      </c>
      <c r="F195" s="99">
        <f t="shared" si="405"/>
        <v>100</v>
      </c>
      <c r="G195" s="102" t="s">
        <v>185</v>
      </c>
      <c r="H195" s="101" t="s">
        <v>174</v>
      </c>
      <c r="I195" s="99">
        <v>85</v>
      </c>
      <c r="J195" s="137" t="s">
        <v>177</v>
      </c>
      <c r="K195" s="138" t="s">
        <v>57</v>
      </c>
      <c r="L195" s="139">
        <v>294</v>
      </c>
      <c r="M195" s="139">
        <v>6</v>
      </c>
      <c r="N195" s="140">
        <f t="shared" si="361"/>
        <v>74970</v>
      </c>
      <c r="O195" s="141">
        <f t="shared" si="402"/>
        <v>0.0817438692098093</v>
      </c>
      <c r="P195" s="139">
        <v>3</v>
      </c>
      <c r="Q195" s="97"/>
      <c r="R195" s="97"/>
      <c r="S195" s="97"/>
      <c r="T195" s="172">
        <f t="shared" si="403"/>
        <v>490.659479050476</v>
      </c>
      <c r="U195" s="172">
        <f t="shared" si="400"/>
        <v>8.17438692098093</v>
      </c>
      <c r="V195" s="173"/>
      <c r="W195" s="174">
        <v>600</v>
      </c>
      <c r="X195" s="172">
        <f t="shared" si="352"/>
        <v>-109.340520949524</v>
      </c>
      <c r="Y195" s="97">
        <f t="shared" si="353"/>
        <v>-1.82161307901907</v>
      </c>
      <c r="Z195" s="172">
        <f t="shared" si="384"/>
        <v>23409.3637454982</v>
      </c>
      <c r="AA195" s="209">
        <f t="shared" si="354"/>
        <v>0</v>
      </c>
      <c r="AB195" s="172">
        <f t="shared" si="355"/>
        <v>972</v>
      </c>
      <c r="AC195" s="211">
        <f t="shared" si="390"/>
        <v>0.608185184008225</v>
      </c>
      <c r="AD195" s="212">
        <v>1</v>
      </c>
      <c r="AE195" s="213">
        <f t="shared" si="357"/>
        <v>16.19352</v>
      </c>
      <c r="AF195" s="214">
        <f t="shared" ref="AF195:AI195" si="407">AF194</f>
        <v>44162</v>
      </c>
      <c r="AG195" s="260">
        <f t="shared" si="407"/>
        <v>44162.608185184</v>
      </c>
      <c r="AH195" s="260" t="str">
        <f ca="1" t="shared" si="407"/>
        <v>跟踪</v>
      </c>
      <c r="AI195" s="214">
        <f t="shared" si="407"/>
        <v>44165</v>
      </c>
      <c r="AJ195" s="261"/>
      <c r="AK195" s="259"/>
    </row>
    <row r="196" s="34" customFormat="1" customHeight="1" spans="1:37">
      <c r="A196" s="94">
        <v>232</v>
      </c>
      <c r="B196" s="95"/>
      <c r="C196" s="96">
        <v>1</v>
      </c>
      <c r="D196" s="97">
        <f t="shared" si="373"/>
        <v>450</v>
      </c>
      <c r="E196" s="98" t="str">
        <f t="shared" si="404"/>
        <v>YA-11503-26E-F</v>
      </c>
      <c r="F196" s="99">
        <f t="shared" si="405"/>
        <v>100</v>
      </c>
      <c r="G196" s="102"/>
      <c r="H196" s="101" t="s">
        <v>176</v>
      </c>
      <c r="I196" s="99">
        <v>85</v>
      </c>
      <c r="J196" s="137" t="s">
        <v>177</v>
      </c>
      <c r="K196" s="138" t="s">
        <v>57</v>
      </c>
      <c r="L196" s="139">
        <v>294</v>
      </c>
      <c r="M196" s="139">
        <v>6</v>
      </c>
      <c r="N196" s="140">
        <f t="shared" si="361"/>
        <v>139944</v>
      </c>
      <c r="O196" s="141">
        <f t="shared" si="402"/>
        <v>0.152588555858311</v>
      </c>
      <c r="P196" s="139">
        <v>5.6</v>
      </c>
      <c r="Q196" s="97"/>
      <c r="R196" s="97"/>
      <c r="S196" s="97"/>
      <c r="T196" s="172">
        <f t="shared" si="403"/>
        <v>915.897694227555</v>
      </c>
      <c r="U196" s="172">
        <f t="shared" si="400"/>
        <v>15.2588555858311</v>
      </c>
      <c r="V196" s="173"/>
      <c r="W196" s="350" t="s">
        <v>207</v>
      </c>
      <c r="X196" s="172">
        <f t="shared" si="352"/>
        <v>-184.102305772445</v>
      </c>
      <c r="Y196" s="97">
        <f t="shared" si="353"/>
        <v>-3.06714441416894</v>
      </c>
      <c r="Z196" s="172">
        <f t="shared" si="384"/>
        <v>23409.3637454982</v>
      </c>
      <c r="AA196" s="209">
        <f t="shared" si="354"/>
        <v>0</v>
      </c>
      <c r="AB196" s="172">
        <f t="shared" si="355"/>
        <v>1814.4</v>
      </c>
      <c r="AC196" s="211">
        <f t="shared" si="390"/>
        <v>0.608185184008225</v>
      </c>
      <c r="AD196" s="212">
        <v>1</v>
      </c>
      <c r="AE196" s="213">
        <f t="shared" si="357"/>
        <v>30.227904</v>
      </c>
      <c r="AF196" s="214">
        <f t="shared" ref="AF196:AI196" si="408">AF195</f>
        <v>44162</v>
      </c>
      <c r="AG196" s="260">
        <f t="shared" si="408"/>
        <v>44162.608185184</v>
      </c>
      <c r="AH196" s="260" t="str">
        <f ca="1" t="shared" si="408"/>
        <v>跟踪</v>
      </c>
      <c r="AI196" s="214">
        <f t="shared" si="408"/>
        <v>44165</v>
      </c>
      <c r="AJ196" s="261"/>
      <c r="AK196" s="259"/>
    </row>
    <row r="197" s="34" customFormat="1" customHeight="1" spans="1:37">
      <c r="A197" s="94">
        <v>232</v>
      </c>
      <c r="B197" s="95"/>
      <c r="C197" s="96">
        <v>1</v>
      </c>
      <c r="D197" s="97">
        <f t="shared" si="373"/>
        <v>450</v>
      </c>
      <c r="E197" s="98" t="str">
        <f t="shared" si="404"/>
        <v>YA-11503-26E-F</v>
      </c>
      <c r="F197" s="99">
        <f t="shared" si="405"/>
        <v>100</v>
      </c>
      <c r="G197" s="100">
        <f>[1]Sheet1!$D$214*1000</f>
        <v>174000</v>
      </c>
      <c r="H197" s="101" t="s">
        <v>178</v>
      </c>
      <c r="I197" s="99">
        <v>85</v>
      </c>
      <c r="J197" s="137"/>
      <c r="K197" s="138" t="s">
        <v>57</v>
      </c>
      <c r="L197" s="139">
        <v>588</v>
      </c>
      <c r="M197" s="139">
        <f>M196</f>
        <v>6</v>
      </c>
      <c r="N197" s="140">
        <f t="shared" si="361"/>
        <v>154938</v>
      </c>
      <c r="O197" s="141">
        <f t="shared" si="402"/>
        <v>0.168937329700272</v>
      </c>
      <c r="P197" s="139">
        <v>3.1</v>
      </c>
      <c r="Q197" s="97"/>
      <c r="R197" s="97"/>
      <c r="S197" s="97"/>
      <c r="T197" s="172">
        <f t="shared" si="403"/>
        <v>507.014795018825</v>
      </c>
      <c r="U197" s="172">
        <f t="shared" si="400"/>
        <v>16.8937329700272</v>
      </c>
      <c r="V197" s="173"/>
      <c r="W197" s="174">
        <v>610</v>
      </c>
      <c r="X197" s="172">
        <f t="shared" si="352"/>
        <v>-102.985204981175</v>
      </c>
      <c r="Y197" s="97">
        <f t="shared" si="353"/>
        <v>-3.43146702997275</v>
      </c>
      <c r="Z197" s="172">
        <f t="shared" si="384"/>
        <v>11704.6818727491</v>
      </c>
      <c r="AA197" s="209">
        <f t="shared" si="354"/>
        <v>0</v>
      </c>
      <c r="AB197" s="172">
        <f t="shared" si="355"/>
        <v>1004.4</v>
      </c>
      <c r="AC197" s="211">
        <f t="shared" si="390"/>
        <v>0.608185184008225</v>
      </c>
      <c r="AD197" s="212">
        <v>1</v>
      </c>
      <c r="AE197" s="213">
        <f t="shared" si="357"/>
        <v>33.466608</v>
      </c>
      <c r="AF197" s="214">
        <f t="shared" ref="AF197:AI197" si="409">AF196</f>
        <v>44162</v>
      </c>
      <c r="AG197" s="260">
        <f t="shared" si="409"/>
        <v>44162.608185184</v>
      </c>
      <c r="AH197" s="260" t="str">
        <f ca="1" t="shared" si="409"/>
        <v>跟踪</v>
      </c>
      <c r="AI197" s="214">
        <f t="shared" si="409"/>
        <v>44165</v>
      </c>
      <c r="AJ197" s="261"/>
      <c r="AK197" s="259"/>
    </row>
    <row r="198" s="34" customFormat="1" customHeight="1" spans="1:37">
      <c r="A198" s="94">
        <v>232</v>
      </c>
      <c r="B198" s="95"/>
      <c r="C198" s="96">
        <v>1</v>
      </c>
      <c r="D198" s="97">
        <f t="shared" si="373"/>
        <v>450</v>
      </c>
      <c r="E198" s="98" t="str">
        <f>E196</f>
        <v>YA-11503-26E-F</v>
      </c>
      <c r="F198" s="99">
        <f t="shared" si="405"/>
        <v>100</v>
      </c>
      <c r="G198" s="100"/>
      <c r="H198" s="101" t="s">
        <v>180</v>
      </c>
      <c r="I198" s="99">
        <v>85</v>
      </c>
      <c r="J198" s="137"/>
      <c r="K198" s="138" t="s">
        <v>57</v>
      </c>
      <c r="L198" s="139">
        <v>588</v>
      </c>
      <c r="M198" s="139">
        <v>6</v>
      </c>
      <c r="N198" s="140">
        <f t="shared" si="361"/>
        <v>224910</v>
      </c>
      <c r="O198" s="141">
        <f t="shared" si="402"/>
        <v>0.245231607629428</v>
      </c>
      <c r="P198" s="308">
        <v>4.5</v>
      </c>
      <c r="Q198" s="97"/>
      <c r="R198" s="97"/>
      <c r="S198" s="97"/>
      <c r="T198" s="172">
        <f t="shared" si="403"/>
        <v>735.989218575714</v>
      </c>
      <c r="U198" s="172">
        <f t="shared" si="400"/>
        <v>24.5231607629428</v>
      </c>
      <c r="V198" s="173"/>
      <c r="W198" s="174">
        <v>900</v>
      </c>
      <c r="X198" s="172">
        <f t="shared" si="352"/>
        <v>-164.010781424286</v>
      </c>
      <c r="Y198" s="97">
        <f t="shared" si="353"/>
        <v>-5.46483923705722</v>
      </c>
      <c r="Z198" s="172">
        <f t="shared" ref="Z198:Z214" si="410">65*1000/L198*9000/I198</f>
        <v>11704.6818727491</v>
      </c>
      <c r="AA198" s="209">
        <f t="shared" si="354"/>
        <v>0</v>
      </c>
      <c r="AB198" s="172">
        <f t="shared" si="355"/>
        <v>1458</v>
      </c>
      <c r="AC198" s="211">
        <f t="shared" si="390"/>
        <v>0.608185184008225</v>
      </c>
      <c r="AD198" s="212">
        <v>1</v>
      </c>
      <c r="AE198" s="213">
        <f t="shared" si="357"/>
        <v>48.58056</v>
      </c>
      <c r="AF198" s="214">
        <f t="shared" ref="AF198:AI198" si="411">AF197</f>
        <v>44162</v>
      </c>
      <c r="AG198" s="260">
        <f t="shared" si="411"/>
        <v>44162.608185184</v>
      </c>
      <c r="AH198" s="260" t="str">
        <f ca="1" t="shared" si="411"/>
        <v>跟踪</v>
      </c>
      <c r="AI198" s="214">
        <f t="shared" si="411"/>
        <v>44165</v>
      </c>
      <c r="AJ198" s="261"/>
      <c r="AK198" s="259"/>
    </row>
    <row r="199" s="34" customFormat="1" customHeight="1" spans="1:37">
      <c r="A199" s="94">
        <v>232</v>
      </c>
      <c r="B199" s="95"/>
      <c r="C199" s="96">
        <v>1</v>
      </c>
      <c r="D199" s="97">
        <f t="shared" si="373"/>
        <v>450</v>
      </c>
      <c r="E199" s="98" t="str">
        <f>E196</f>
        <v>YA-11503-26E-F</v>
      </c>
      <c r="F199" s="99">
        <f t="shared" si="405"/>
        <v>100</v>
      </c>
      <c r="G199" s="100">
        <f>[2]Sheet1!$I$214</f>
        <v>143.85</v>
      </c>
      <c r="H199" s="101" t="s">
        <v>182</v>
      </c>
      <c r="I199" s="99"/>
      <c r="J199" s="137"/>
      <c r="K199" s="138"/>
      <c r="L199" s="139"/>
      <c r="M199" s="139">
        <v>6</v>
      </c>
      <c r="N199" s="140">
        <f t="shared" si="361"/>
        <v>0</v>
      </c>
      <c r="O199" s="141">
        <f t="shared" si="402"/>
        <v>0</v>
      </c>
      <c r="P199" s="139"/>
      <c r="Q199" s="97"/>
      <c r="R199" s="97"/>
      <c r="S199" s="97"/>
      <c r="T199" s="172" t="e">
        <f t="shared" si="403"/>
        <v>#DIV/0!</v>
      </c>
      <c r="U199" s="172">
        <f t="shared" si="400"/>
        <v>0</v>
      </c>
      <c r="V199" s="173"/>
      <c r="W199" s="174"/>
      <c r="X199" s="172" t="e">
        <f t="shared" si="352"/>
        <v>#DIV/0!</v>
      </c>
      <c r="Y199" s="97" t="e">
        <f t="shared" si="353"/>
        <v>#DIV/0!</v>
      </c>
      <c r="Z199" s="172" t="e">
        <f t="shared" si="410"/>
        <v>#DIV/0!</v>
      </c>
      <c r="AA199" s="209" t="e">
        <f t="shared" si="354"/>
        <v>#DIV/0!</v>
      </c>
      <c r="AB199" s="172">
        <f t="shared" si="355"/>
        <v>0</v>
      </c>
      <c r="AC199" s="211" t="e">
        <f t="shared" si="390"/>
        <v>#DIV/0!</v>
      </c>
      <c r="AD199" s="212">
        <v>1</v>
      </c>
      <c r="AE199" s="213">
        <f t="shared" si="357"/>
        <v>0</v>
      </c>
      <c r="AF199" s="214">
        <f t="shared" ref="AF199:AI199" si="412">AF198</f>
        <v>44162</v>
      </c>
      <c r="AG199" s="260">
        <f t="shared" si="412"/>
        <v>44162.608185184</v>
      </c>
      <c r="AH199" s="260" t="str">
        <f ca="1" t="shared" si="412"/>
        <v>跟踪</v>
      </c>
      <c r="AI199" s="214">
        <f t="shared" si="412"/>
        <v>44165</v>
      </c>
      <c r="AJ199" s="262">
        <f>SUM(AE193:AE199)</f>
        <v>198.100728</v>
      </c>
      <c r="AK199" s="259"/>
    </row>
    <row r="200" s="37" customFormat="1" customHeight="1" spans="1:37">
      <c r="A200" s="119">
        <v>233</v>
      </c>
      <c r="B200" s="294">
        <v>233</v>
      </c>
      <c r="C200" s="295">
        <v>1</v>
      </c>
      <c r="D200" s="122">
        <v>450</v>
      </c>
      <c r="E200" s="123" t="s">
        <v>208</v>
      </c>
      <c r="F200" s="124">
        <v>5050</v>
      </c>
      <c r="G200" s="108">
        <f>[1]Sheet1!$E$215*1000</f>
        <v>2500</v>
      </c>
      <c r="H200" s="125" t="s">
        <v>150</v>
      </c>
      <c r="I200" s="124">
        <v>75</v>
      </c>
      <c r="J200" s="142" t="s">
        <v>171</v>
      </c>
      <c r="K200" s="151" t="s">
        <v>35</v>
      </c>
      <c r="L200" s="152">
        <v>396</v>
      </c>
      <c r="M200" s="152">
        <v>6</v>
      </c>
      <c r="N200" s="153">
        <f t="shared" si="361"/>
        <v>100980</v>
      </c>
      <c r="O200" s="154">
        <f t="shared" ref="O200:O206" si="413">N200/SUM($N$200:$N$206)</f>
        <v>0.182836739719281</v>
      </c>
      <c r="P200" s="152">
        <v>3.4</v>
      </c>
      <c r="Q200" s="122"/>
      <c r="R200" s="122"/>
      <c r="S200" s="122"/>
      <c r="T200" s="184">
        <f t="shared" ref="T200:T206" si="414">F200*O200*1000/M200/L200*9000/I200</f>
        <v>46632.6028071903</v>
      </c>
      <c r="U200" s="184">
        <f t="shared" ref="U200:U206" si="415">F200*O200</f>
        <v>923.325535582369</v>
      </c>
      <c r="V200" s="187"/>
      <c r="W200" s="186">
        <v>38000</v>
      </c>
      <c r="X200" s="178">
        <f t="shared" si="352"/>
        <v>8632.60280719034</v>
      </c>
      <c r="Y200" s="122">
        <f t="shared" si="353"/>
        <v>170.925535582369</v>
      </c>
      <c r="Z200" s="184">
        <f t="shared" si="410"/>
        <v>19696.9696969697</v>
      </c>
      <c r="AA200" s="228">
        <f t="shared" si="354"/>
        <v>0</v>
      </c>
      <c r="AB200" s="184">
        <f t="shared" si="355"/>
        <v>1101.6</v>
      </c>
      <c r="AC200" s="217">
        <f t="shared" si="390"/>
        <v>51.0020504755299</v>
      </c>
      <c r="AD200" s="230">
        <v>1</v>
      </c>
      <c r="AE200" s="231">
        <f t="shared" si="357"/>
        <v>21.81168</v>
      </c>
      <c r="AF200" s="232">
        <v>44158</v>
      </c>
      <c r="AG200" s="276">
        <f>AC200+AF200</f>
        <v>44209.0020504755</v>
      </c>
      <c r="AH200" s="277" t="str">
        <f ca="1">IF(NOW()-AF200-AC200&gt;=-2,"跟踪"," ")</f>
        <v> </v>
      </c>
      <c r="AI200" s="278">
        <v>43845</v>
      </c>
      <c r="AJ200" s="279" t="str">
        <f>IF((AC200+2+AF200)-AI200&lt;=0,"跟踪","")</f>
        <v/>
      </c>
      <c r="AK200" s="280">
        <f>SUM(AE200:AE206)</f>
        <v>119.295936</v>
      </c>
    </row>
    <row r="201" s="37" customFormat="1" customHeight="1" spans="1:37">
      <c r="A201" s="119">
        <v>233</v>
      </c>
      <c r="B201" s="294"/>
      <c r="C201" s="295">
        <v>1</v>
      </c>
      <c r="D201" s="122">
        <f t="shared" si="373"/>
        <v>450</v>
      </c>
      <c r="E201" s="123" t="str">
        <f>E200</f>
        <v>YT-0507MS</v>
      </c>
      <c r="F201" s="124">
        <f>F200</f>
        <v>5050</v>
      </c>
      <c r="G201" s="108"/>
      <c r="H201" s="125" t="s">
        <v>172</v>
      </c>
      <c r="I201" s="124">
        <v>75</v>
      </c>
      <c r="J201" s="142" t="s">
        <v>175</v>
      </c>
      <c r="K201" s="151" t="s">
        <v>35</v>
      </c>
      <c r="L201" s="152">
        <v>396</v>
      </c>
      <c r="M201" s="152">
        <v>6</v>
      </c>
      <c r="N201" s="153">
        <f t="shared" si="361"/>
        <v>100980</v>
      </c>
      <c r="O201" s="154">
        <f t="shared" si="413"/>
        <v>0.182836739719281</v>
      </c>
      <c r="P201" s="152">
        <v>3.4</v>
      </c>
      <c r="Q201" s="184"/>
      <c r="R201" s="184"/>
      <c r="S201" s="184"/>
      <c r="T201" s="184">
        <f t="shared" si="414"/>
        <v>46632.6028071903</v>
      </c>
      <c r="U201" s="184">
        <f t="shared" si="415"/>
        <v>923.325535582369</v>
      </c>
      <c r="V201" s="187"/>
      <c r="W201" s="186">
        <v>38000</v>
      </c>
      <c r="X201" s="178">
        <f t="shared" si="352"/>
        <v>8632.60280719034</v>
      </c>
      <c r="Y201" s="122">
        <f t="shared" si="353"/>
        <v>170.925535582369</v>
      </c>
      <c r="Z201" s="184">
        <f t="shared" si="410"/>
        <v>19696.9696969697</v>
      </c>
      <c r="AA201" s="228">
        <f t="shared" si="354"/>
        <v>0</v>
      </c>
      <c r="AB201" s="184">
        <f t="shared" si="355"/>
        <v>1101.6</v>
      </c>
      <c r="AC201" s="217">
        <f t="shared" si="390"/>
        <v>51.0020504755299</v>
      </c>
      <c r="AD201" s="230">
        <v>1</v>
      </c>
      <c r="AE201" s="231">
        <f t="shared" si="357"/>
        <v>21.81168</v>
      </c>
      <c r="AF201" s="232">
        <f t="shared" ref="AF201:AI201" si="416">AF200</f>
        <v>44158</v>
      </c>
      <c r="AG201" s="281">
        <f t="shared" si="416"/>
        <v>44209.0020504755</v>
      </c>
      <c r="AH201" s="281" t="str">
        <f ca="1" t="shared" si="416"/>
        <v> </v>
      </c>
      <c r="AI201" s="232">
        <f t="shared" si="416"/>
        <v>43845</v>
      </c>
      <c r="AJ201" s="282"/>
      <c r="AK201" s="280"/>
    </row>
    <row r="202" s="37" customFormat="1" customHeight="1" spans="1:37">
      <c r="A202" s="119">
        <v>233</v>
      </c>
      <c r="B202" s="294"/>
      <c r="C202" s="295">
        <v>1</v>
      </c>
      <c r="D202" s="122">
        <f t="shared" si="373"/>
        <v>450</v>
      </c>
      <c r="E202" s="123" t="str">
        <f>E200</f>
        <v>YT-0507MS</v>
      </c>
      <c r="F202" s="124">
        <f>F200</f>
        <v>5050</v>
      </c>
      <c r="G202" s="126" t="s">
        <v>185</v>
      </c>
      <c r="H202" s="125" t="s">
        <v>174</v>
      </c>
      <c r="I202" s="124">
        <v>32</v>
      </c>
      <c r="J202" s="142" t="s">
        <v>175</v>
      </c>
      <c r="K202" s="151" t="s">
        <v>67</v>
      </c>
      <c r="L202" s="152">
        <v>476</v>
      </c>
      <c r="M202" s="152">
        <v>6</v>
      </c>
      <c r="N202" s="153">
        <f t="shared" si="361"/>
        <v>236096</v>
      </c>
      <c r="O202" s="154">
        <f t="shared" si="413"/>
        <v>0.427480916030534</v>
      </c>
      <c r="P202" s="152">
        <v>15.5</v>
      </c>
      <c r="Q202" s="122"/>
      <c r="R202" s="122"/>
      <c r="S202" s="122"/>
      <c r="T202" s="184">
        <f t="shared" si="414"/>
        <v>212589.806915133</v>
      </c>
      <c r="U202" s="184">
        <f t="shared" si="415"/>
        <v>2158.7786259542</v>
      </c>
      <c r="V202" s="187"/>
      <c r="W202" s="186"/>
      <c r="X202" s="178">
        <f t="shared" si="352"/>
        <v>212589.806915133</v>
      </c>
      <c r="Y202" s="122">
        <f t="shared" si="353"/>
        <v>2158.7786259542</v>
      </c>
      <c r="Z202" s="184">
        <f t="shared" si="410"/>
        <v>38405.987394958</v>
      </c>
      <c r="AA202" s="228">
        <f t="shared" si="354"/>
        <v>0</v>
      </c>
      <c r="AB202" s="184">
        <f t="shared" si="355"/>
        <v>5022</v>
      </c>
      <c r="AC202" s="217">
        <f t="shared" si="390"/>
        <v>51.00205047553</v>
      </c>
      <c r="AD202" s="230">
        <v>1</v>
      </c>
      <c r="AE202" s="231">
        <f t="shared" si="357"/>
        <v>50.996736</v>
      </c>
      <c r="AF202" s="232">
        <f t="shared" ref="AF202:AI202" si="417">AF201</f>
        <v>44158</v>
      </c>
      <c r="AG202" s="281">
        <f t="shared" si="417"/>
        <v>44209.0020504755</v>
      </c>
      <c r="AH202" s="281" t="str">
        <f ca="1" t="shared" si="417"/>
        <v> </v>
      </c>
      <c r="AI202" s="232">
        <f t="shared" si="417"/>
        <v>43845</v>
      </c>
      <c r="AJ202" s="282"/>
      <c r="AK202" s="280"/>
    </row>
    <row r="203" s="37" customFormat="1" customHeight="1" spans="1:37">
      <c r="A203" s="119">
        <v>233</v>
      </c>
      <c r="B203" s="294"/>
      <c r="C203" s="295">
        <v>1</v>
      </c>
      <c r="D203" s="122">
        <f t="shared" si="373"/>
        <v>450</v>
      </c>
      <c r="E203" s="123" t="str">
        <f>E200</f>
        <v>YT-0507MS</v>
      </c>
      <c r="F203" s="124">
        <f>F200</f>
        <v>5050</v>
      </c>
      <c r="G203" s="126"/>
      <c r="H203" s="125" t="s">
        <v>176</v>
      </c>
      <c r="I203" s="124">
        <v>75</v>
      </c>
      <c r="J203" s="142" t="s">
        <v>186</v>
      </c>
      <c r="K203" s="151" t="s">
        <v>35</v>
      </c>
      <c r="L203" s="152">
        <v>476</v>
      </c>
      <c r="M203" s="152">
        <v>6</v>
      </c>
      <c r="N203" s="153">
        <f t="shared" si="361"/>
        <v>114240</v>
      </c>
      <c r="O203" s="154">
        <f t="shared" si="413"/>
        <v>0.206845604530904</v>
      </c>
      <c r="P203" s="152">
        <v>3.2</v>
      </c>
      <c r="Q203" s="122"/>
      <c r="R203" s="122"/>
      <c r="S203" s="122"/>
      <c r="T203" s="184">
        <f t="shared" si="414"/>
        <v>43889.5085244145</v>
      </c>
      <c r="U203" s="184">
        <f t="shared" si="415"/>
        <v>1044.57030288106</v>
      </c>
      <c r="V203" s="187"/>
      <c r="W203" s="186"/>
      <c r="X203" s="178">
        <f t="shared" si="352"/>
        <v>43889.5085244145</v>
      </c>
      <c r="Y203" s="122">
        <f t="shared" si="353"/>
        <v>1044.57030288106</v>
      </c>
      <c r="Z203" s="184">
        <f t="shared" si="410"/>
        <v>16386.5546218487</v>
      </c>
      <c r="AA203" s="228">
        <f t="shared" si="354"/>
        <v>0</v>
      </c>
      <c r="AB203" s="184">
        <f t="shared" si="355"/>
        <v>1036.8</v>
      </c>
      <c r="AC203" s="217">
        <f t="shared" si="390"/>
        <v>51.00205047553</v>
      </c>
      <c r="AD203" s="230">
        <v>1</v>
      </c>
      <c r="AE203" s="231">
        <f t="shared" si="357"/>
        <v>24.67584</v>
      </c>
      <c r="AF203" s="232">
        <f t="shared" ref="AF203:AI203" si="418">AF202</f>
        <v>44158</v>
      </c>
      <c r="AG203" s="281">
        <f t="shared" si="418"/>
        <v>44209.0020504755</v>
      </c>
      <c r="AH203" s="281" t="str">
        <f ca="1" t="shared" si="418"/>
        <v> </v>
      </c>
      <c r="AI203" s="232">
        <f t="shared" si="418"/>
        <v>43845</v>
      </c>
      <c r="AJ203" s="282"/>
      <c r="AK203" s="280"/>
    </row>
    <row r="204" s="37" customFormat="1" customHeight="1" spans="1:37">
      <c r="A204" s="119">
        <v>233</v>
      </c>
      <c r="B204" s="294"/>
      <c r="C204" s="295">
        <v>1</v>
      </c>
      <c r="D204" s="122">
        <f t="shared" si="373"/>
        <v>450</v>
      </c>
      <c r="E204" s="123" t="str">
        <f>E200</f>
        <v>YT-0507MS</v>
      </c>
      <c r="F204" s="124">
        <f>F200</f>
        <v>5050</v>
      </c>
      <c r="G204" s="108">
        <f>[1]Sheet1!$D$215*1000</f>
        <v>10000</v>
      </c>
      <c r="H204" s="125" t="s">
        <v>178</v>
      </c>
      <c r="I204" s="124"/>
      <c r="J204" s="142" t="s">
        <v>173</v>
      </c>
      <c r="K204" s="151"/>
      <c r="L204" s="152"/>
      <c r="M204" s="152">
        <v>6</v>
      </c>
      <c r="N204" s="153">
        <f t="shared" si="361"/>
        <v>0</v>
      </c>
      <c r="O204" s="154">
        <f t="shared" si="413"/>
        <v>0</v>
      </c>
      <c r="P204" s="152"/>
      <c r="Q204" s="122"/>
      <c r="R204" s="122"/>
      <c r="S204" s="122"/>
      <c r="T204" s="184" t="e">
        <f t="shared" si="414"/>
        <v>#DIV/0!</v>
      </c>
      <c r="U204" s="184">
        <f t="shared" si="415"/>
        <v>0</v>
      </c>
      <c r="V204" s="187"/>
      <c r="W204" s="186"/>
      <c r="X204" s="178" t="e">
        <f t="shared" si="352"/>
        <v>#DIV/0!</v>
      </c>
      <c r="Y204" s="122" t="e">
        <f t="shared" si="353"/>
        <v>#DIV/0!</v>
      </c>
      <c r="Z204" s="184" t="e">
        <f t="shared" si="410"/>
        <v>#DIV/0!</v>
      </c>
      <c r="AA204" s="228" t="e">
        <f t="shared" si="354"/>
        <v>#DIV/0!</v>
      </c>
      <c r="AB204" s="184">
        <f t="shared" si="355"/>
        <v>0</v>
      </c>
      <c r="AC204" s="217" t="e">
        <f t="shared" si="390"/>
        <v>#DIV/0!</v>
      </c>
      <c r="AD204" s="230">
        <v>1</v>
      </c>
      <c r="AE204" s="231">
        <f t="shared" si="357"/>
        <v>0</v>
      </c>
      <c r="AF204" s="232">
        <f t="shared" ref="AF204:AI204" si="419">AF203</f>
        <v>44158</v>
      </c>
      <c r="AG204" s="281">
        <f t="shared" si="419"/>
        <v>44209.0020504755</v>
      </c>
      <c r="AH204" s="281" t="str">
        <f ca="1" t="shared" si="419"/>
        <v> </v>
      </c>
      <c r="AI204" s="232">
        <f t="shared" si="419"/>
        <v>43845</v>
      </c>
      <c r="AJ204" s="282"/>
      <c r="AK204" s="280"/>
    </row>
    <row r="205" s="37" customFormat="1" customHeight="1" spans="1:37">
      <c r="A205" s="119">
        <v>233</v>
      </c>
      <c r="B205" s="294"/>
      <c r="C205" s="295">
        <v>1</v>
      </c>
      <c r="D205" s="122">
        <f t="shared" si="373"/>
        <v>450</v>
      </c>
      <c r="E205" s="123" t="str">
        <f>E200</f>
        <v>YT-0507MS</v>
      </c>
      <c r="F205" s="124">
        <f>F200</f>
        <v>5050</v>
      </c>
      <c r="G205" s="108"/>
      <c r="H205" s="125" t="s">
        <v>180</v>
      </c>
      <c r="I205" s="124"/>
      <c r="J205" s="142" t="s">
        <v>173</v>
      </c>
      <c r="K205" s="151"/>
      <c r="L205" s="152"/>
      <c r="M205" s="152">
        <v>6</v>
      </c>
      <c r="N205" s="153">
        <f t="shared" si="361"/>
        <v>0</v>
      </c>
      <c r="O205" s="154">
        <f t="shared" si="413"/>
        <v>0</v>
      </c>
      <c r="P205" s="152"/>
      <c r="Q205" s="122"/>
      <c r="R205" s="122"/>
      <c r="S205" s="122"/>
      <c r="T205" s="184" t="e">
        <f t="shared" si="414"/>
        <v>#DIV/0!</v>
      </c>
      <c r="U205" s="184">
        <f t="shared" si="415"/>
        <v>0</v>
      </c>
      <c r="V205" s="187"/>
      <c r="W205" s="186"/>
      <c r="X205" s="178" t="e">
        <f t="shared" si="352"/>
        <v>#DIV/0!</v>
      </c>
      <c r="Y205" s="122" t="e">
        <f t="shared" si="353"/>
        <v>#DIV/0!</v>
      </c>
      <c r="Z205" s="184" t="e">
        <f t="shared" si="410"/>
        <v>#DIV/0!</v>
      </c>
      <c r="AA205" s="228" t="e">
        <f t="shared" si="354"/>
        <v>#DIV/0!</v>
      </c>
      <c r="AB205" s="184">
        <f t="shared" si="355"/>
        <v>0</v>
      </c>
      <c r="AC205" s="217" t="e">
        <f t="shared" si="390"/>
        <v>#DIV/0!</v>
      </c>
      <c r="AD205" s="230">
        <v>1</v>
      </c>
      <c r="AE205" s="231">
        <f t="shared" si="357"/>
        <v>0</v>
      </c>
      <c r="AF205" s="232">
        <f t="shared" ref="AF205:AI205" si="420">AF204</f>
        <v>44158</v>
      </c>
      <c r="AG205" s="281">
        <f t="shared" si="420"/>
        <v>44209.0020504755</v>
      </c>
      <c r="AH205" s="281" t="str">
        <f ca="1" t="shared" si="420"/>
        <v> </v>
      </c>
      <c r="AI205" s="232">
        <f t="shared" si="420"/>
        <v>43845</v>
      </c>
      <c r="AJ205" s="282"/>
      <c r="AK205" s="280"/>
    </row>
    <row r="206" s="37" customFormat="1" customHeight="1" spans="1:37">
      <c r="A206" s="119">
        <v>233</v>
      </c>
      <c r="B206" s="294"/>
      <c r="C206" s="295">
        <v>1</v>
      </c>
      <c r="D206" s="122">
        <f t="shared" si="373"/>
        <v>450</v>
      </c>
      <c r="E206" s="123" t="str">
        <f>E200</f>
        <v>YT-0507MS</v>
      </c>
      <c r="F206" s="124">
        <f>F200</f>
        <v>5050</v>
      </c>
      <c r="G206" s="108">
        <f>[2]Sheet1!$I$215</f>
        <v>83.1</v>
      </c>
      <c r="H206" s="125" t="s">
        <v>182</v>
      </c>
      <c r="I206" s="124"/>
      <c r="J206" s="142"/>
      <c r="K206" s="151"/>
      <c r="L206" s="152"/>
      <c r="M206" s="152">
        <v>6</v>
      </c>
      <c r="N206" s="153">
        <f t="shared" si="361"/>
        <v>0</v>
      </c>
      <c r="O206" s="154">
        <f t="shared" si="413"/>
        <v>0</v>
      </c>
      <c r="P206" s="152"/>
      <c r="Q206" s="122"/>
      <c r="R206" s="122"/>
      <c r="S206" s="122"/>
      <c r="T206" s="184" t="e">
        <f t="shared" si="414"/>
        <v>#DIV/0!</v>
      </c>
      <c r="U206" s="184">
        <f t="shared" si="415"/>
        <v>0</v>
      </c>
      <c r="V206" s="187"/>
      <c r="W206" s="186"/>
      <c r="X206" s="178" t="e">
        <f t="shared" si="352"/>
        <v>#DIV/0!</v>
      </c>
      <c r="Y206" s="122" t="e">
        <f t="shared" si="353"/>
        <v>#DIV/0!</v>
      </c>
      <c r="Z206" s="184" t="e">
        <f t="shared" si="410"/>
        <v>#DIV/0!</v>
      </c>
      <c r="AA206" s="228" t="e">
        <f t="shared" si="354"/>
        <v>#DIV/0!</v>
      </c>
      <c r="AB206" s="184">
        <f t="shared" si="355"/>
        <v>0</v>
      </c>
      <c r="AC206" s="217" t="e">
        <f t="shared" si="390"/>
        <v>#DIV/0!</v>
      </c>
      <c r="AD206" s="230">
        <v>1</v>
      </c>
      <c r="AE206" s="231">
        <f t="shared" si="357"/>
        <v>0</v>
      </c>
      <c r="AF206" s="232">
        <f t="shared" ref="AF206:AI206" si="421">AF205</f>
        <v>44158</v>
      </c>
      <c r="AG206" s="281">
        <f t="shared" si="421"/>
        <v>44209.0020504755</v>
      </c>
      <c r="AH206" s="281" t="str">
        <f ca="1" t="shared" si="421"/>
        <v> </v>
      </c>
      <c r="AI206" s="232">
        <f t="shared" si="421"/>
        <v>43845</v>
      </c>
      <c r="AJ206" s="283">
        <f>SUM(AE200:AE206)</f>
        <v>119.295936</v>
      </c>
      <c r="AK206" s="280"/>
    </row>
    <row r="207" s="34" customFormat="1" customHeight="1" spans="1:37">
      <c r="A207" s="94">
        <v>234</v>
      </c>
      <c r="B207" s="338">
        <v>234</v>
      </c>
      <c r="C207" s="96">
        <v>1</v>
      </c>
      <c r="D207" s="97">
        <v>450</v>
      </c>
      <c r="E207" s="98" t="s">
        <v>17</v>
      </c>
      <c r="F207" s="99">
        <f>5000+5000</f>
        <v>10000</v>
      </c>
      <c r="G207" s="100">
        <f>[1]Sheet1!$E$216*1000</f>
        <v>5000</v>
      </c>
      <c r="H207" s="101" t="s">
        <v>150</v>
      </c>
      <c r="I207" s="99">
        <v>75</v>
      </c>
      <c r="J207" s="137" t="s">
        <v>173</v>
      </c>
      <c r="K207" s="138" t="s">
        <v>48</v>
      </c>
      <c r="L207" s="139">
        <v>357</v>
      </c>
      <c r="M207" s="139">
        <v>6</v>
      </c>
      <c r="N207" s="140">
        <f t="shared" si="361"/>
        <v>91035</v>
      </c>
      <c r="O207" s="141">
        <f t="shared" ref="O207:O213" si="422">N207/SUM($N$207:$N$213)</f>
        <v>0.166391160605533</v>
      </c>
      <c r="P207" s="139">
        <v>3.4</v>
      </c>
      <c r="Q207" s="97"/>
      <c r="R207" s="97"/>
      <c r="S207" s="97"/>
      <c r="T207" s="172">
        <f t="shared" ref="T207:T220" si="423">F207*O207*1000/M207/L207*9000/I207</f>
        <v>93216.3364736881</v>
      </c>
      <c r="U207" s="172">
        <f t="shared" ref="U207:U213" si="424">F207*O207</f>
        <v>1663.91160605533</v>
      </c>
      <c r="V207" s="173"/>
      <c r="W207" s="174"/>
      <c r="X207" s="172">
        <f t="shared" si="352"/>
        <v>93216.3364736881</v>
      </c>
      <c r="Y207" s="97">
        <f t="shared" si="353"/>
        <v>1663.91160605533</v>
      </c>
      <c r="Z207" s="172">
        <f t="shared" si="410"/>
        <v>21848.7394957983</v>
      </c>
      <c r="AA207" s="209">
        <f t="shared" si="354"/>
        <v>0</v>
      </c>
      <c r="AB207" s="172">
        <f t="shared" si="355"/>
        <v>1101.6</v>
      </c>
      <c r="AC207" s="211">
        <f t="shared" si="390"/>
        <v>101.950652800404</v>
      </c>
      <c r="AD207" s="212">
        <v>1</v>
      </c>
      <c r="AE207" s="351">
        <f t="shared" si="357"/>
        <v>19.66356</v>
      </c>
      <c r="AF207" s="214">
        <v>44002</v>
      </c>
      <c r="AG207" s="255">
        <f>AC207+AF207</f>
        <v>44103.9506528004</v>
      </c>
      <c r="AH207" s="256" t="str">
        <f ca="1">IF(NOW()-AF207-AC207&gt;=-2,"跟踪"," ")</f>
        <v>跟踪</v>
      </c>
      <c r="AI207" s="257">
        <v>43539</v>
      </c>
      <c r="AJ207" s="258" t="str">
        <f>IF((AC207+2+AF207)-AI207&lt;=0,"跟踪","")</f>
        <v/>
      </c>
      <c r="AK207" s="259">
        <f>SUM(AE207:AE213)</f>
        <v>118.1767104</v>
      </c>
    </row>
    <row r="208" s="34" customFormat="1" customHeight="1" spans="1:37">
      <c r="A208" s="94">
        <v>234</v>
      </c>
      <c r="B208" s="339"/>
      <c r="C208" s="96">
        <v>1</v>
      </c>
      <c r="D208" s="97">
        <f t="shared" ref="D208:F208" si="425">D207</f>
        <v>450</v>
      </c>
      <c r="E208" s="98" t="str">
        <f t="shared" si="425"/>
        <v>YH-2631</v>
      </c>
      <c r="F208" s="99">
        <f t="shared" si="425"/>
        <v>10000</v>
      </c>
      <c r="G208" s="100"/>
      <c r="H208" s="101" t="s">
        <v>172</v>
      </c>
      <c r="I208" s="99">
        <v>75</v>
      </c>
      <c r="J208" s="137" t="s">
        <v>173</v>
      </c>
      <c r="K208" s="138" t="s">
        <v>48</v>
      </c>
      <c r="L208" s="139">
        <v>357</v>
      </c>
      <c r="M208" s="139">
        <v>6</v>
      </c>
      <c r="N208" s="140">
        <f t="shared" si="361"/>
        <v>91035</v>
      </c>
      <c r="O208" s="141">
        <f t="shared" si="422"/>
        <v>0.166391160605533</v>
      </c>
      <c r="P208" s="139">
        <v>3.4</v>
      </c>
      <c r="Q208" s="97"/>
      <c r="R208" s="97"/>
      <c r="S208" s="97"/>
      <c r="T208" s="172">
        <f t="shared" si="423"/>
        <v>93216.3364736881</v>
      </c>
      <c r="U208" s="172">
        <f t="shared" si="424"/>
        <v>1663.91160605533</v>
      </c>
      <c r="V208" s="173"/>
      <c r="W208" s="174"/>
      <c r="X208" s="172">
        <f t="shared" si="352"/>
        <v>93216.3364736881</v>
      </c>
      <c r="Y208" s="97">
        <f t="shared" si="353"/>
        <v>1663.91160605533</v>
      </c>
      <c r="Z208" s="172">
        <f t="shared" si="410"/>
        <v>21848.7394957983</v>
      </c>
      <c r="AA208" s="209">
        <f t="shared" si="354"/>
        <v>0</v>
      </c>
      <c r="AB208" s="172">
        <f t="shared" si="355"/>
        <v>1101.6</v>
      </c>
      <c r="AC208" s="211">
        <f t="shared" si="390"/>
        <v>101.950652800404</v>
      </c>
      <c r="AD208" s="212">
        <v>1</v>
      </c>
      <c r="AE208" s="351">
        <f t="shared" si="357"/>
        <v>19.66356</v>
      </c>
      <c r="AF208" s="214">
        <f t="shared" ref="AF208:AI208" si="426">AF207</f>
        <v>44002</v>
      </c>
      <c r="AG208" s="260">
        <f t="shared" si="426"/>
        <v>44103.9506528004</v>
      </c>
      <c r="AH208" s="260" t="str">
        <f ca="1" t="shared" si="426"/>
        <v>跟踪</v>
      </c>
      <c r="AI208" s="214">
        <f t="shared" si="426"/>
        <v>43539</v>
      </c>
      <c r="AJ208" s="261"/>
      <c r="AK208" s="259"/>
    </row>
    <row r="209" s="34" customFormat="1" customHeight="1" spans="1:37">
      <c r="A209" s="94">
        <v>234</v>
      </c>
      <c r="B209" s="339"/>
      <c r="C209" s="96">
        <v>1</v>
      </c>
      <c r="D209" s="97">
        <f t="shared" si="373"/>
        <v>450</v>
      </c>
      <c r="E209" s="98" t="str">
        <f>E207</f>
        <v>YH-2631</v>
      </c>
      <c r="F209" s="99">
        <f>F207</f>
        <v>10000</v>
      </c>
      <c r="G209" s="102" t="s">
        <v>185</v>
      </c>
      <c r="H209" s="101" t="s">
        <v>174</v>
      </c>
      <c r="I209" s="99">
        <v>32</v>
      </c>
      <c r="J209" s="137" t="s">
        <v>173</v>
      </c>
      <c r="K209" s="138" t="s">
        <v>67</v>
      </c>
      <c r="L209" s="139">
        <v>476</v>
      </c>
      <c r="M209" s="139">
        <v>6</v>
      </c>
      <c r="N209" s="140">
        <f t="shared" si="361"/>
        <v>254374.4</v>
      </c>
      <c r="O209" s="141">
        <f t="shared" si="422"/>
        <v>0.46493822864103</v>
      </c>
      <c r="P209" s="139">
        <v>16.7</v>
      </c>
      <c r="Q209" s="97"/>
      <c r="R209" s="97"/>
      <c r="S209" s="97"/>
      <c r="T209" s="172">
        <f t="shared" si="423"/>
        <v>457856.711503115</v>
      </c>
      <c r="U209" s="172">
        <f t="shared" si="424"/>
        <v>4649.3822864103</v>
      </c>
      <c r="V209" s="173"/>
      <c r="W209" s="174"/>
      <c r="X209" s="172">
        <f t="shared" si="352"/>
        <v>457856.711503115</v>
      </c>
      <c r="Y209" s="97">
        <f t="shared" si="353"/>
        <v>4649.3822864103</v>
      </c>
      <c r="Z209" s="172">
        <f t="shared" si="410"/>
        <v>38405.987394958</v>
      </c>
      <c r="AA209" s="209">
        <f t="shared" si="354"/>
        <v>0</v>
      </c>
      <c r="AB209" s="172">
        <f t="shared" si="355"/>
        <v>5410.8</v>
      </c>
      <c r="AC209" s="211">
        <f t="shared" si="390"/>
        <v>101.950652800404</v>
      </c>
      <c r="AD209" s="212">
        <v>1</v>
      </c>
      <c r="AE209" s="351">
        <f t="shared" si="357"/>
        <v>54.9448704</v>
      </c>
      <c r="AF209" s="214">
        <f t="shared" ref="AF209:AI209" si="427">AF208</f>
        <v>44002</v>
      </c>
      <c r="AG209" s="260">
        <f t="shared" si="427"/>
        <v>44103.9506528004</v>
      </c>
      <c r="AH209" s="260" t="str">
        <f ca="1" t="shared" si="427"/>
        <v>跟踪</v>
      </c>
      <c r="AI209" s="214">
        <f t="shared" si="427"/>
        <v>43539</v>
      </c>
      <c r="AJ209" s="261"/>
      <c r="AK209" s="259"/>
    </row>
    <row r="210" s="34" customFormat="1" customHeight="1" spans="1:37">
      <c r="A210" s="94">
        <v>234</v>
      </c>
      <c r="B210" s="339"/>
      <c r="C210" s="96">
        <v>1</v>
      </c>
      <c r="D210" s="97">
        <f t="shared" si="373"/>
        <v>450</v>
      </c>
      <c r="E210" s="98" t="str">
        <f>E207</f>
        <v>YH-2631</v>
      </c>
      <c r="F210" s="99">
        <f>F207</f>
        <v>10000</v>
      </c>
      <c r="G210" s="102"/>
      <c r="H210" s="101" t="s">
        <v>176</v>
      </c>
      <c r="I210" s="99">
        <v>75</v>
      </c>
      <c r="J210" s="137" t="s">
        <v>186</v>
      </c>
      <c r="K210" s="138" t="s">
        <v>48</v>
      </c>
      <c r="L210" s="139">
        <v>476</v>
      </c>
      <c r="M210" s="139">
        <v>6</v>
      </c>
      <c r="N210" s="140">
        <f t="shared" si="361"/>
        <v>110670</v>
      </c>
      <c r="O210" s="141">
        <f t="shared" si="422"/>
        <v>0.202279450147903</v>
      </c>
      <c r="P210" s="139">
        <v>3.1</v>
      </c>
      <c r="Q210" s="97"/>
      <c r="R210" s="97"/>
      <c r="S210" s="97"/>
      <c r="T210" s="172">
        <f t="shared" si="423"/>
        <v>84991.3656083627</v>
      </c>
      <c r="U210" s="172">
        <f t="shared" si="424"/>
        <v>2022.79450147903</v>
      </c>
      <c r="V210" s="173"/>
      <c r="W210" s="174"/>
      <c r="X210" s="172">
        <f t="shared" si="352"/>
        <v>84991.3656083627</v>
      </c>
      <c r="Y210" s="97">
        <f t="shared" si="353"/>
        <v>2022.79450147903</v>
      </c>
      <c r="Z210" s="172">
        <f t="shared" si="410"/>
        <v>16386.5546218487</v>
      </c>
      <c r="AA210" s="209">
        <f t="shared" si="354"/>
        <v>0</v>
      </c>
      <c r="AB210" s="172">
        <f t="shared" si="355"/>
        <v>1004.4</v>
      </c>
      <c r="AC210" s="211">
        <f t="shared" si="390"/>
        <v>101.950652800404</v>
      </c>
      <c r="AD210" s="212">
        <v>1</v>
      </c>
      <c r="AE210" s="351">
        <f t="shared" si="357"/>
        <v>23.90472</v>
      </c>
      <c r="AF210" s="214">
        <f>AF209</f>
        <v>44002</v>
      </c>
      <c r="AG210" s="260">
        <f t="shared" ref="AG210:AI210" si="428">AG209</f>
        <v>44103.9506528004</v>
      </c>
      <c r="AH210" s="260" t="str">
        <f ca="1" t="shared" si="428"/>
        <v>跟踪</v>
      </c>
      <c r="AI210" s="214">
        <f t="shared" si="428"/>
        <v>43539</v>
      </c>
      <c r="AJ210" s="261"/>
      <c r="AK210" s="259"/>
    </row>
    <row r="211" s="34" customFormat="1" customHeight="1" spans="1:37">
      <c r="A211" s="94">
        <v>234</v>
      </c>
      <c r="B211" s="339"/>
      <c r="C211" s="96">
        <v>1</v>
      </c>
      <c r="D211" s="97">
        <f t="shared" si="373"/>
        <v>450</v>
      </c>
      <c r="E211" s="98" t="str">
        <f>E207</f>
        <v>YH-2631</v>
      </c>
      <c r="F211" s="99">
        <f>F207</f>
        <v>10000</v>
      </c>
      <c r="G211" s="100">
        <f>[1]Sheet1!$D$216*1000</f>
        <v>5000</v>
      </c>
      <c r="H211" s="101" t="s">
        <v>178</v>
      </c>
      <c r="I211" s="99"/>
      <c r="J211" s="137" t="s">
        <v>173</v>
      </c>
      <c r="K211" s="138"/>
      <c r="L211" s="139"/>
      <c r="M211" s="139">
        <v>6</v>
      </c>
      <c r="N211" s="140">
        <f t="shared" si="361"/>
        <v>0</v>
      </c>
      <c r="O211" s="141">
        <f t="shared" si="422"/>
        <v>0</v>
      </c>
      <c r="P211" s="139"/>
      <c r="Q211" s="97"/>
      <c r="R211" s="97"/>
      <c r="S211" s="97"/>
      <c r="T211" s="172" t="e">
        <f t="shared" si="423"/>
        <v>#DIV/0!</v>
      </c>
      <c r="U211" s="172">
        <f t="shared" si="424"/>
        <v>0</v>
      </c>
      <c r="V211" s="173"/>
      <c r="W211" s="174"/>
      <c r="X211" s="172" t="e">
        <f t="shared" si="352"/>
        <v>#DIV/0!</v>
      </c>
      <c r="Y211" s="97" t="e">
        <f t="shared" si="353"/>
        <v>#DIV/0!</v>
      </c>
      <c r="Z211" s="172" t="e">
        <f t="shared" si="410"/>
        <v>#DIV/0!</v>
      </c>
      <c r="AA211" s="209" t="e">
        <f t="shared" si="354"/>
        <v>#DIV/0!</v>
      </c>
      <c r="AB211" s="172">
        <f t="shared" si="355"/>
        <v>0</v>
      </c>
      <c r="AC211" s="211" t="e">
        <f t="shared" si="390"/>
        <v>#DIV/0!</v>
      </c>
      <c r="AD211" s="212">
        <v>1</v>
      </c>
      <c r="AE211" s="351">
        <f t="shared" si="357"/>
        <v>0</v>
      </c>
      <c r="AF211" s="214">
        <f t="shared" ref="AF211:AI211" si="429">AF210</f>
        <v>44002</v>
      </c>
      <c r="AG211" s="260">
        <f t="shared" si="429"/>
        <v>44103.9506528004</v>
      </c>
      <c r="AH211" s="260" t="str">
        <f ca="1" t="shared" si="429"/>
        <v>跟踪</v>
      </c>
      <c r="AI211" s="214">
        <f t="shared" si="429"/>
        <v>43539</v>
      </c>
      <c r="AJ211" s="261"/>
      <c r="AK211" s="259"/>
    </row>
    <row r="212" s="34" customFormat="1" customHeight="1" spans="1:37">
      <c r="A212" s="94">
        <v>234</v>
      </c>
      <c r="B212" s="339"/>
      <c r="C212" s="96">
        <v>1</v>
      </c>
      <c r="D212" s="97">
        <f t="shared" ref="D212:D220" si="430">D211</f>
        <v>450</v>
      </c>
      <c r="E212" s="98" t="str">
        <f>E207</f>
        <v>YH-2631</v>
      </c>
      <c r="F212" s="99">
        <f>F207</f>
        <v>10000</v>
      </c>
      <c r="G212" s="100"/>
      <c r="H212" s="101" t="s">
        <v>180</v>
      </c>
      <c r="I212" s="99"/>
      <c r="J212" s="137"/>
      <c r="K212" s="138"/>
      <c r="L212" s="139"/>
      <c r="M212" s="139">
        <v>6</v>
      </c>
      <c r="N212" s="140">
        <f t="shared" si="361"/>
        <v>0</v>
      </c>
      <c r="O212" s="141">
        <f t="shared" si="422"/>
        <v>0</v>
      </c>
      <c r="P212" s="139"/>
      <c r="Q212" s="97"/>
      <c r="R212" s="97"/>
      <c r="S212" s="97"/>
      <c r="T212" s="172" t="e">
        <f t="shared" si="423"/>
        <v>#DIV/0!</v>
      </c>
      <c r="U212" s="172">
        <f t="shared" si="424"/>
        <v>0</v>
      </c>
      <c r="V212" s="173"/>
      <c r="W212" s="174"/>
      <c r="X212" s="172" t="e">
        <f t="shared" si="352"/>
        <v>#DIV/0!</v>
      </c>
      <c r="Y212" s="97" t="e">
        <f t="shared" si="353"/>
        <v>#DIV/0!</v>
      </c>
      <c r="Z212" s="172" t="e">
        <f t="shared" si="410"/>
        <v>#DIV/0!</v>
      </c>
      <c r="AA212" s="209" t="e">
        <f t="shared" si="354"/>
        <v>#DIV/0!</v>
      </c>
      <c r="AB212" s="172">
        <f t="shared" si="355"/>
        <v>0</v>
      </c>
      <c r="AC212" s="211" t="e">
        <f t="shared" si="390"/>
        <v>#DIV/0!</v>
      </c>
      <c r="AD212" s="212">
        <v>1</v>
      </c>
      <c r="AE212" s="351">
        <f t="shared" si="357"/>
        <v>0</v>
      </c>
      <c r="AF212" s="214">
        <f t="shared" ref="AF212:AI212" si="431">AF211</f>
        <v>44002</v>
      </c>
      <c r="AG212" s="260">
        <f t="shared" si="431"/>
        <v>44103.9506528004</v>
      </c>
      <c r="AH212" s="260" t="str">
        <f ca="1" t="shared" si="431"/>
        <v>跟踪</v>
      </c>
      <c r="AI212" s="214">
        <f t="shared" si="431"/>
        <v>43539</v>
      </c>
      <c r="AJ212" s="261"/>
      <c r="AK212" s="259"/>
    </row>
    <row r="213" s="34" customFormat="1" customHeight="1" spans="1:37">
      <c r="A213" s="94">
        <v>234</v>
      </c>
      <c r="B213" s="339"/>
      <c r="C213" s="96">
        <v>1</v>
      </c>
      <c r="D213" s="97">
        <f t="shared" si="430"/>
        <v>450</v>
      </c>
      <c r="E213" s="98" t="str">
        <f>E207</f>
        <v>YH-2631</v>
      </c>
      <c r="F213" s="99">
        <f>F207</f>
        <v>10000</v>
      </c>
      <c r="G213" s="100">
        <f>[2]Sheet1!$I$216</f>
        <v>607.55</v>
      </c>
      <c r="H213" s="101" t="s">
        <v>182</v>
      </c>
      <c r="I213" s="99"/>
      <c r="J213" s="137"/>
      <c r="K213" s="138"/>
      <c r="L213" s="139"/>
      <c r="M213" s="139">
        <v>6</v>
      </c>
      <c r="N213" s="140">
        <f t="shared" si="361"/>
        <v>0</v>
      </c>
      <c r="O213" s="141">
        <f t="shared" si="422"/>
        <v>0</v>
      </c>
      <c r="P213" s="139"/>
      <c r="Q213" s="97"/>
      <c r="R213" s="97"/>
      <c r="S213" s="97"/>
      <c r="T213" s="172" t="e">
        <f t="shared" si="423"/>
        <v>#DIV/0!</v>
      </c>
      <c r="U213" s="172">
        <f t="shared" si="424"/>
        <v>0</v>
      </c>
      <c r="V213" s="173"/>
      <c r="W213" s="174"/>
      <c r="X213" s="172" t="e">
        <f t="shared" si="352"/>
        <v>#DIV/0!</v>
      </c>
      <c r="Y213" s="97" t="e">
        <f t="shared" si="353"/>
        <v>#DIV/0!</v>
      </c>
      <c r="Z213" s="172" t="e">
        <f t="shared" si="410"/>
        <v>#DIV/0!</v>
      </c>
      <c r="AA213" s="209" t="e">
        <f t="shared" si="354"/>
        <v>#DIV/0!</v>
      </c>
      <c r="AB213" s="172">
        <f t="shared" si="355"/>
        <v>0</v>
      </c>
      <c r="AC213" s="211" t="e">
        <f t="shared" si="390"/>
        <v>#DIV/0!</v>
      </c>
      <c r="AD213" s="212">
        <v>1</v>
      </c>
      <c r="AE213" s="351">
        <f t="shared" si="357"/>
        <v>0</v>
      </c>
      <c r="AF213" s="214">
        <f t="shared" ref="AF213:AI213" si="432">AF212</f>
        <v>44002</v>
      </c>
      <c r="AG213" s="260">
        <f t="shared" si="432"/>
        <v>44103.9506528004</v>
      </c>
      <c r="AH213" s="260" t="str">
        <f ca="1" t="shared" si="432"/>
        <v>跟踪</v>
      </c>
      <c r="AI213" s="214">
        <f t="shared" si="432"/>
        <v>43539</v>
      </c>
      <c r="AJ213" s="262">
        <f>SUM(AE207:AE213)</f>
        <v>118.1767104</v>
      </c>
      <c r="AK213" s="259"/>
    </row>
    <row r="214" s="37" customFormat="1" customHeight="1" spans="1:37">
      <c r="A214" s="119">
        <v>235</v>
      </c>
      <c r="B214" s="294">
        <v>235</v>
      </c>
      <c r="C214" s="295">
        <v>1</v>
      </c>
      <c r="D214" s="122">
        <v>680</v>
      </c>
      <c r="E214" s="123" t="s">
        <v>9</v>
      </c>
      <c r="F214" s="124">
        <f>3000+3000</f>
        <v>6000</v>
      </c>
      <c r="G214" s="108">
        <f>[1]Sheet1!$E$217*1000</f>
        <v>5000</v>
      </c>
      <c r="H214" s="125" t="s">
        <v>150</v>
      </c>
      <c r="I214" s="124">
        <v>100</v>
      </c>
      <c r="J214" s="142" t="s">
        <v>171</v>
      </c>
      <c r="K214" s="151" t="s">
        <v>8</v>
      </c>
      <c r="L214" s="152">
        <v>357</v>
      </c>
      <c r="M214" s="152">
        <v>6</v>
      </c>
      <c r="N214" s="153">
        <f t="shared" si="361"/>
        <v>118524</v>
      </c>
      <c r="O214" s="154">
        <f t="shared" ref="O214:O220" si="433">N214/SUM($N$214:$N$220)</f>
        <v>0.177806341045416</v>
      </c>
      <c r="P214" s="152">
        <v>3.32</v>
      </c>
      <c r="Q214" s="122"/>
      <c r="R214" s="122"/>
      <c r="S214" s="122"/>
      <c r="T214" s="184">
        <f t="shared" si="423"/>
        <v>44825.1279946426</v>
      </c>
      <c r="U214" s="184">
        <f t="shared" ref="U214:U227" si="434">F214*O214</f>
        <v>1066.83804627249</v>
      </c>
      <c r="V214" s="187"/>
      <c r="W214" s="186">
        <v>24850</v>
      </c>
      <c r="X214" s="178">
        <f t="shared" si="352"/>
        <v>19975.1279946426</v>
      </c>
      <c r="Y214" s="122">
        <f t="shared" si="353"/>
        <v>475.408046272494</v>
      </c>
      <c r="Z214" s="184">
        <f t="shared" si="410"/>
        <v>16386.5546218487</v>
      </c>
      <c r="AA214" s="228">
        <f t="shared" si="354"/>
        <v>0</v>
      </c>
      <c r="AB214" s="184">
        <f t="shared" si="355"/>
        <v>1625.472</v>
      </c>
      <c r="AC214" s="217">
        <f t="shared" si="390"/>
        <v>33.224920704139</v>
      </c>
      <c r="AD214" s="230">
        <v>1</v>
      </c>
      <c r="AE214" s="231">
        <f t="shared" si="357"/>
        <v>38.6862336</v>
      </c>
      <c r="AF214" s="232">
        <v>44139</v>
      </c>
      <c r="AG214" s="276">
        <f>AC214+AF214</f>
        <v>44172.2249207041</v>
      </c>
      <c r="AH214" s="277" t="str">
        <f ca="1">IF(NOW()-AF214-AC214&gt;=-2,"跟踪"," ")</f>
        <v> </v>
      </c>
      <c r="AI214" s="278">
        <v>44167</v>
      </c>
      <c r="AJ214" s="279" t="str">
        <f>IF((AC214+2+AF214)-AI214&lt;=0,"跟踪","")</f>
        <v/>
      </c>
      <c r="AK214" s="280">
        <f>SUM(AE214:AE220)</f>
        <v>217.57510656</v>
      </c>
    </row>
    <row r="215" s="37" customFormat="1" customHeight="1" spans="1:37">
      <c r="A215" s="119">
        <v>235</v>
      </c>
      <c r="B215" s="340"/>
      <c r="C215" s="295">
        <f t="shared" ref="C215:C220" si="435">C214</f>
        <v>1</v>
      </c>
      <c r="D215" s="122">
        <f t="shared" si="430"/>
        <v>680</v>
      </c>
      <c r="E215" s="123" t="str">
        <f t="shared" ref="E215:E220" si="436">E214</f>
        <v>YT-22991</v>
      </c>
      <c r="F215" s="124">
        <f t="shared" ref="F215:F220" si="437">F214</f>
        <v>6000</v>
      </c>
      <c r="G215" s="108"/>
      <c r="H215" s="125" t="s">
        <v>172</v>
      </c>
      <c r="I215" s="124">
        <v>100</v>
      </c>
      <c r="J215" s="142" t="s">
        <v>171</v>
      </c>
      <c r="K215" s="151" t="s">
        <v>8</v>
      </c>
      <c r="L215" s="152">
        <v>357</v>
      </c>
      <c r="M215" s="152">
        <v>6</v>
      </c>
      <c r="N215" s="153">
        <f t="shared" si="361"/>
        <v>118524</v>
      </c>
      <c r="O215" s="154">
        <f t="shared" si="433"/>
        <v>0.177806341045416</v>
      </c>
      <c r="P215" s="152">
        <v>3.32</v>
      </c>
      <c r="Q215" s="184"/>
      <c r="R215" s="184"/>
      <c r="S215" s="184"/>
      <c r="T215" s="184">
        <f t="shared" si="423"/>
        <v>44825.1279946426</v>
      </c>
      <c r="U215" s="184">
        <f t="shared" si="434"/>
        <v>1066.83804627249</v>
      </c>
      <c r="V215" s="187"/>
      <c r="W215" s="186">
        <f>12140+25600</f>
        <v>37740</v>
      </c>
      <c r="X215" s="178">
        <f t="shared" si="352"/>
        <v>7085.12799464259</v>
      </c>
      <c r="Y215" s="122">
        <f t="shared" si="353"/>
        <v>168.626046272494</v>
      </c>
      <c r="Z215" s="184">
        <f t="shared" ref="Z215:Z221" si="438">65*1000/L215*9000/I215</f>
        <v>16386.5546218487</v>
      </c>
      <c r="AA215" s="228">
        <f t="shared" si="354"/>
        <v>0</v>
      </c>
      <c r="AB215" s="184">
        <f t="shared" si="355"/>
        <v>1625.472</v>
      </c>
      <c r="AC215" s="217">
        <f t="shared" si="390"/>
        <v>33.224920704139</v>
      </c>
      <c r="AD215" s="230">
        <v>1</v>
      </c>
      <c r="AE215" s="231">
        <f t="shared" si="357"/>
        <v>38.6862336</v>
      </c>
      <c r="AF215" s="232">
        <f>AF214</f>
        <v>44139</v>
      </c>
      <c r="AG215" s="281">
        <f t="shared" ref="AG215:AI215" si="439">AG214</f>
        <v>44172.2249207041</v>
      </c>
      <c r="AH215" s="281" t="str">
        <f ca="1" t="shared" si="439"/>
        <v> </v>
      </c>
      <c r="AI215" s="232">
        <f t="shared" si="439"/>
        <v>44167</v>
      </c>
      <c r="AJ215" s="282"/>
      <c r="AK215" s="280"/>
    </row>
    <row r="216" s="37" customFormat="1" customHeight="1" spans="1:37">
      <c r="A216" s="119">
        <v>235</v>
      </c>
      <c r="B216" s="340"/>
      <c r="C216" s="295">
        <f t="shared" si="435"/>
        <v>1</v>
      </c>
      <c r="D216" s="122">
        <f t="shared" si="430"/>
        <v>680</v>
      </c>
      <c r="E216" s="123" t="str">
        <f t="shared" si="436"/>
        <v>YT-22991</v>
      </c>
      <c r="F216" s="124">
        <f t="shared" si="437"/>
        <v>6000</v>
      </c>
      <c r="G216" s="126" t="s">
        <v>185</v>
      </c>
      <c r="H216" s="125" t="s">
        <v>174</v>
      </c>
      <c r="I216" s="124">
        <v>32</v>
      </c>
      <c r="J216" s="142" t="s">
        <v>186</v>
      </c>
      <c r="K216" s="151" t="s">
        <v>67</v>
      </c>
      <c r="L216" s="152">
        <v>476</v>
      </c>
      <c r="M216" s="152">
        <v>6</v>
      </c>
      <c r="N216" s="153">
        <f t="shared" si="361"/>
        <v>201062.4</v>
      </c>
      <c r="O216" s="154">
        <f t="shared" si="433"/>
        <v>0.301628106255356</v>
      </c>
      <c r="P216" s="152">
        <v>13.2</v>
      </c>
      <c r="Q216" s="122"/>
      <c r="R216" s="122"/>
      <c r="S216" s="122"/>
      <c r="T216" s="184">
        <f t="shared" si="423"/>
        <v>178220.388412434</v>
      </c>
      <c r="U216" s="184">
        <f t="shared" si="434"/>
        <v>1809.76863753213</v>
      </c>
      <c r="V216" s="187"/>
      <c r="W216" s="186"/>
      <c r="X216" s="178">
        <f t="shared" si="352"/>
        <v>178220.388412434</v>
      </c>
      <c r="Y216" s="122">
        <f t="shared" si="353"/>
        <v>1809.76863753213</v>
      </c>
      <c r="Z216" s="184">
        <f t="shared" si="438"/>
        <v>38405.987394958</v>
      </c>
      <c r="AA216" s="228">
        <f t="shared" si="354"/>
        <v>0</v>
      </c>
      <c r="AB216" s="184">
        <f t="shared" si="355"/>
        <v>6462.72</v>
      </c>
      <c r="AC216" s="217">
        <f t="shared" si="390"/>
        <v>33.224920704139</v>
      </c>
      <c r="AD216" s="230">
        <v>1</v>
      </c>
      <c r="AE216" s="231">
        <f t="shared" si="357"/>
        <v>65.62676736</v>
      </c>
      <c r="AF216" s="232">
        <f t="shared" ref="AF216:AI216" si="440">AF215</f>
        <v>44139</v>
      </c>
      <c r="AG216" s="281">
        <f t="shared" si="440"/>
        <v>44172.2249207041</v>
      </c>
      <c r="AH216" s="281" t="str">
        <f ca="1" t="shared" si="440"/>
        <v> </v>
      </c>
      <c r="AI216" s="232">
        <f t="shared" si="440"/>
        <v>44167</v>
      </c>
      <c r="AJ216" s="282"/>
      <c r="AK216" s="280"/>
    </row>
    <row r="217" s="37" customFormat="1" customHeight="1" spans="1:37">
      <c r="A217" s="119">
        <v>235</v>
      </c>
      <c r="B217" s="340"/>
      <c r="C217" s="295">
        <f t="shared" si="435"/>
        <v>1</v>
      </c>
      <c r="D217" s="122">
        <f t="shared" si="430"/>
        <v>680</v>
      </c>
      <c r="E217" s="123" t="str">
        <f t="shared" si="436"/>
        <v>YT-22991</v>
      </c>
      <c r="F217" s="124">
        <f t="shared" si="437"/>
        <v>6000</v>
      </c>
      <c r="G217" s="126"/>
      <c r="H217" s="125" t="s">
        <v>176</v>
      </c>
      <c r="I217" s="124">
        <v>75</v>
      </c>
      <c r="J217" s="142" t="s">
        <v>173</v>
      </c>
      <c r="K217" s="151" t="s">
        <v>35</v>
      </c>
      <c r="L217" s="152">
        <v>476</v>
      </c>
      <c r="M217" s="152">
        <f>M216</f>
        <v>6</v>
      </c>
      <c r="N217" s="153">
        <f t="shared" si="361"/>
        <v>114240</v>
      </c>
      <c r="O217" s="154">
        <f t="shared" si="433"/>
        <v>0.171379605826907</v>
      </c>
      <c r="P217" s="152">
        <v>3.2</v>
      </c>
      <c r="Q217" s="122"/>
      <c r="R217" s="122"/>
      <c r="S217" s="122"/>
      <c r="T217" s="184">
        <f t="shared" si="423"/>
        <v>43204.9426454386</v>
      </c>
      <c r="U217" s="184">
        <f t="shared" si="434"/>
        <v>1028.27763496144</v>
      </c>
      <c r="V217" s="187"/>
      <c r="W217" s="186"/>
      <c r="X217" s="178">
        <f t="shared" si="352"/>
        <v>43204.9426454386</v>
      </c>
      <c r="Y217" s="122">
        <f t="shared" si="353"/>
        <v>1028.27763496144</v>
      </c>
      <c r="Z217" s="184">
        <f t="shared" si="438"/>
        <v>16386.5546218487</v>
      </c>
      <c r="AA217" s="228">
        <f t="shared" si="354"/>
        <v>0</v>
      </c>
      <c r="AB217" s="184">
        <f t="shared" si="355"/>
        <v>1566.72</v>
      </c>
      <c r="AC217" s="217">
        <f t="shared" si="390"/>
        <v>33.224920704139</v>
      </c>
      <c r="AD217" s="230">
        <v>1</v>
      </c>
      <c r="AE217" s="231">
        <f t="shared" si="357"/>
        <v>37.287936</v>
      </c>
      <c r="AF217" s="232">
        <f t="shared" ref="AF217:AI217" si="441">AF216</f>
        <v>44139</v>
      </c>
      <c r="AG217" s="281">
        <f t="shared" si="441"/>
        <v>44172.2249207041</v>
      </c>
      <c r="AH217" s="281" t="str">
        <f ca="1" t="shared" si="441"/>
        <v> </v>
      </c>
      <c r="AI217" s="232">
        <f t="shared" si="441"/>
        <v>44167</v>
      </c>
      <c r="AJ217" s="282"/>
      <c r="AK217" s="280"/>
    </row>
    <row r="218" s="37" customFormat="1" customHeight="1" spans="1:37">
      <c r="A218" s="119">
        <v>235</v>
      </c>
      <c r="B218" s="341"/>
      <c r="C218" s="295">
        <f t="shared" si="435"/>
        <v>1</v>
      </c>
      <c r="D218" s="122">
        <f t="shared" si="430"/>
        <v>680</v>
      </c>
      <c r="E218" s="123" t="str">
        <f t="shared" si="436"/>
        <v>YT-22991</v>
      </c>
      <c r="F218" s="124">
        <f t="shared" si="437"/>
        <v>6000</v>
      </c>
      <c r="G218" s="108">
        <f>[1]Sheet1!$D$217*1000</f>
        <v>10000</v>
      </c>
      <c r="H218" s="125" t="s">
        <v>178</v>
      </c>
      <c r="I218" s="124">
        <v>75</v>
      </c>
      <c r="J218" s="142" t="s">
        <v>173</v>
      </c>
      <c r="K218" s="151" t="s">
        <v>35</v>
      </c>
      <c r="L218" s="152">
        <v>476</v>
      </c>
      <c r="M218" s="152">
        <v>6</v>
      </c>
      <c r="N218" s="153">
        <f t="shared" si="361"/>
        <v>114240</v>
      </c>
      <c r="O218" s="154">
        <f t="shared" si="433"/>
        <v>0.171379605826907</v>
      </c>
      <c r="P218" s="152">
        <v>3.2</v>
      </c>
      <c r="Q218" s="122"/>
      <c r="R218" s="122"/>
      <c r="S218" s="122"/>
      <c r="T218" s="184">
        <f t="shared" si="423"/>
        <v>43204.9426454386</v>
      </c>
      <c r="U218" s="184">
        <f t="shared" si="434"/>
        <v>1028.27763496144</v>
      </c>
      <c r="V218" s="187"/>
      <c r="W218" s="186"/>
      <c r="X218" s="178">
        <f t="shared" si="352"/>
        <v>43204.9426454386</v>
      </c>
      <c r="Y218" s="122">
        <f t="shared" si="353"/>
        <v>1028.27763496144</v>
      </c>
      <c r="Z218" s="184">
        <f t="shared" si="438"/>
        <v>16386.5546218487</v>
      </c>
      <c r="AA218" s="228">
        <f t="shared" si="354"/>
        <v>0</v>
      </c>
      <c r="AB218" s="184">
        <f t="shared" si="355"/>
        <v>1566.72</v>
      </c>
      <c r="AC218" s="217">
        <f t="shared" si="390"/>
        <v>33.224920704139</v>
      </c>
      <c r="AD218" s="230">
        <v>1</v>
      </c>
      <c r="AE218" s="231">
        <f t="shared" si="357"/>
        <v>37.287936</v>
      </c>
      <c r="AF218" s="232">
        <f t="shared" ref="AF218:AI218" si="442">AF217</f>
        <v>44139</v>
      </c>
      <c r="AG218" s="281">
        <f t="shared" si="442"/>
        <v>44172.2249207041</v>
      </c>
      <c r="AH218" s="281" t="str">
        <f ca="1" t="shared" si="442"/>
        <v> </v>
      </c>
      <c r="AI218" s="232">
        <f t="shared" si="442"/>
        <v>44167</v>
      </c>
      <c r="AJ218" s="282"/>
      <c r="AK218" s="280"/>
    </row>
    <row r="219" s="37" customFormat="1" customHeight="1" spans="1:37">
      <c r="A219" s="119">
        <v>235</v>
      </c>
      <c r="B219" s="341"/>
      <c r="C219" s="295">
        <f t="shared" si="435"/>
        <v>1</v>
      </c>
      <c r="D219" s="122">
        <f t="shared" si="430"/>
        <v>680</v>
      </c>
      <c r="E219" s="123" t="str">
        <f t="shared" si="436"/>
        <v>YT-22991</v>
      </c>
      <c r="F219" s="124">
        <f t="shared" si="437"/>
        <v>6000</v>
      </c>
      <c r="G219" s="108"/>
      <c r="H219" s="125" t="s">
        <v>180</v>
      </c>
      <c r="I219" s="124"/>
      <c r="J219" s="142"/>
      <c r="K219" s="151"/>
      <c r="L219" s="152"/>
      <c r="M219" s="152">
        <v>6</v>
      </c>
      <c r="N219" s="153">
        <f t="shared" si="361"/>
        <v>0</v>
      </c>
      <c r="O219" s="154">
        <f t="shared" si="433"/>
        <v>0</v>
      </c>
      <c r="P219" s="152"/>
      <c r="Q219" s="122"/>
      <c r="R219" s="122"/>
      <c r="S219" s="122"/>
      <c r="T219" s="184" t="e">
        <f t="shared" si="423"/>
        <v>#DIV/0!</v>
      </c>
      <c r="U219" s="184">
        <f t="shared" si="434"/>
        <v>0</v>
      </c>
      <c r="V219" s="187"/>
      <c r="W219" s="186"/>
      <c r="X219" s="178" t="e">
        <f t="shared" si="352"/>
        <v>#DIV/0!</v>
      </c>
      <c r="Y219" s="122" t="e">
        <f t="shared" si="353"/>
        <v>#DIV/0!</v>
      </c>
      <c r="Z219" s="184" t="e">
        <f t="shared" si="438"/>
        <v>#DIV/0!</v>
      </c>
      <c r="AA219" s="228" t="e">
        <f t="shared" si="354"/>
        <v>#DIV/0!</v>
      </c>
      <c r="AB219" s="184">
        <f t="shared" si="355"/>
        <v>0</v>
      </c>
      <c r="AC219" s="217" t="e">
        <f t="shared" si="390"/>
        <v>#DIV/0!</v>
      </c>
      <c r="AD219" s="230">
        <v>1</v>
      </c>
      <c r="AE219" s="231">
        <f t="shared" si="357"/>
        <v>0</v>
      </c>
      <c r="AF219" s="232">
        <f t="shared" ref="AF219:AI219" si="443">AF218</f>
        <v>44139</v>
      </c>
      <c r="AG219" s="281">
        <f t="shared" si="443"/>
        <v>44172.2249207041</v>
      </c>
      <c r="AH219" s="281" t="str">
        <f ca="1" t="shared" si="443"/>
        <v> </v>
      </c>
      <c r="AI219" s="232">
        <f t="shared" si="443"/>
        <v>44167</v>
      </c>
      <c r="AJ219" s="282"/>
      <c r="AK219" s="280"/>
    </row>
    <row r="220" s="37" customFormat="1" customHeight="1" spans="1:37">
      <c r="A220" s="119">
        <v>235</v>
      </c>
      <c r="B220" s="341"/>
      <c r="C220" s="295">
        <f t="shared" si="435"/>
        <v>1</v>
      </c>
      <c r="D220" s="122">
        <f t="shared" si="430"/>
        <v>680</v>
      </c>
      <c r="E220" s="123" t="str">
        <f t="shared" si="436"/>
        <v>YT-22991</v>
      </c>
      <c r="F220" s="124">
        <f t="shared" si="437"/>
        <v>6000</v>
      </c>
      <c r="G220" s="108">
        <f>[2]Sheet1!$I$217</f>
        <v>4289.6</v>
      </c>
      <c r="H220" s="125" t="s">
        <v>182</v>
      </c>
      <c r="I220" s="124"/>
      <c r="J220" s="142"/>
      <c r="K220" s="151"/>
      <c r="L220" s="152"/>
      <c r="M220" s="152">
        <v>6</v>
      </c>
      <c r="N220" s="153">
        <f t="shared" si="361"/>
        <v>0</v>
      </c>
      <c r="O220" s="154">
        <f t="shared" si="433"/>
        <v>0</v>
      </c>
      <c r="P220" s="152"/>
      <c r="Q220" s="122"/>
      <c r="R220" s="122"/>
      <c r="S220" s="122"/>
      <c r="T220" s="184" t="e">
        <f t="shared" si="423"/>
        <v>#DIV/0!</v>
      </c>
      <c r="U220" s="184">
        <f t="shared" si="434"/>
        <v>0</v>
      </c>
      <c r="V220" s="187"/>
      <c r="W220" s="186"/>
      <c r="X220" s="178" t="e">
        <f t="shared" si="352"/>
        <v>#DIV/0!</v>
      </c>
      <c r="Y220" s="122" t="e">
        <f t="shared" si="353"/>
        <v>#DIV/0!</v>
      </c>
      <c r="Z220" s="184" t="e">
        <f t="shared" si="438"/>
        <v>#DIV/0!</v>
      </c>
      <c r="AA220" s="228" t="e">
        <f t="shared" si="354"/>
        <v>#DIV/0!</v>
      </c>
      <c r="AB220" s="184">
        <f t="shared" si="355"/>
        <v>0</v>
      </c>
      <c r="AC220" s="217" t="e">
        <f t="shared" si="390"/>
        <v>#DIV/0!</v>
      </c>
      <c r="AD220" s="230">
        <v>1</v>
      </c>
      <c r="AE220" s="231">
        <f t="shared" si="357"/>
        <v>0</v>
      </c>
      <c r="AF220" s="232">
        <f t="shared" ref="AF220:AI220" si="444">AF219</f>
        <v>44139</v>
      </c>
      <c r="AG220" s="281">
        <f t="shared" si="444"/>
        <v>44172.2249207041</v>
      </c>
      <c r="AH220" s="281" t="str">
        <f ca="1" t="shared" si="444"/>
        <v> </v>
      </c>
      <c r="AI220" s="232">
        <f t="shared" si="444"/>
        <v>44167</v>
      </c>
      <c r="AJ220" s="283">
        <f>SUM(AE214:AE220)</f>
        <v>217.57510656</v>
      </c>
      <c r="AK220" s="280"/>
    </row>
    <row r="221" s="34" customFormat="1" customHeight="1" spans="1:37">
      <c r="A221" s="94">
        <v>236</v>
      </c>
      <c r="B221" s="342">
        <v>236</v>
      </c>
      <c r="C221" s="343">
        <v>1</v>
      </c>
      <c r="D221" s="97">
        <v>650</v>
      </c>
      <c r="E221" s="98" t="s">
        <v>11</v>
      </c>
      <c r="F221" s="99">
        <f>5050+5000</f>
        <v>10050</v>
      </c>
      <c r="G221" s="100">
        <f>[1]Sheet1!$E$218*1000</f>
        <v>7000</v>
      </c>
      <c r="H221" s="101" t="s">
        <v>150</v>
      </c>
      <c r="I221" s="99">
        <v>100</v>
      </c>
      <c r="J221" s="137" t="s">
        <v>171</v>
      </c>
      <c r="K221" s="138" t="s">
        <v>10</v>
      </c>
      <c r="L221" s="139">
        <v>357</v>
      </c>
      <c r="M221" s="139">
        <v>6</v>
      </c>
      <c r="N221" s="140">
        <f t="shared" si="361"/>
        <v>128520</v>
      </c>
      <c r="O221" s="141">
        <f t="shared" ref="O221:O227" si="445">N221/SUM($N$221:$N$227)</f>
        <v>0.198339822228752</v>
      </c>
      <c r="P221" s="139">
        <v>3.6</v>
      </c>
      <c r="Q221" s="97"/>
      <c r="R221" s="97"/>
      <c r="S221" s="97"/>
      <c r="T221" s="172">
        <f t="shared" ref="T221:T227" si="446">F221*O221*1000/M221/L221*9000/I221</f>
        <v>83752.7400587797</v>
      </c>
      <c r="U221" s="172">
        <f t="shared" si="434"/>
        <v>1993.31521339896</v>
      </c>
      <c r="V221" s="173"/>
      <c r="W221" s="174">
        <v>12000</v>
      </c>
      <c r="X221" s="316">
        <f t="shared" si="352"/>
        <v>71752.7400587797</v>
      </c>
      <c r="Y221" s="97">
        <f t="shared" si="353"/>
        <v>1707.71521339896</v>
      </c>
      <c r="Z221" s="172">
        <f t="shared" si="438"/>
        <v>16386.5546218487</v>
      </c>
      <c r="AA221" s="209">
        <f t="shared" ref="AA221:AA227" si="447">R221*S221*Q221*O221/L221/M221*9000/I221</f>
        <v>0</v>
      </c>
      <c r="AB221" s="172">
        <f t="shared" si="355"/>
        <v>1684.8</v>
      </c>
      <c r="AC221" s="211">
        <f t="shared" si="390"/>
        <v>59.8925188351552</v>
      </c>
      <c r="AD221" s="212">
        <v>1</v>
      </c>
      <c r="AE221" s="351">
        <f t="shared" ref="AE221:AE227" si="448">IF(LEN(C221)&gt;0,AB221*I221/9000/1000*L221*M221,"")</f>
        <v>40.09824</v>
      </c>
      <c r="AF221" s="214">
        <v>44140</v>
      </c>
      <c r="AG221" s="255">
        <f>AC221+AF221</f>
        <v>44199.8925188352</v>
      </c>
      <c r="AH221" s="256" t="str">
        <f ca="1">IF(NOW()-AF221-AC221&gt;=-2,"跟踪"," ")</f>
        <v> </v>
      </c>
      <c r="AI221" s="257">
        <v>44172</v>
      </c>
      <c r="AJ221" s="258" t="str">
        <f>IF((AC221+2+AF221)-AI221&lt;=0,"跟踪","")</f>
        <v/>
      </c>
      <c r="AK221" s="259">
        <f>SUM(AE221:AE227)</f>
        <v>202.1693856</v>
      </c>
    </row>
    <row r="222" s="34" customFormat="1" customHeight="1" spans="1:37">
      <c r="A222" s="94">
        <v>236</v>
      </c>
      <c r="B222" s="344"/>
      <c r="C222" s="343">
        <v>1</v>
      </c>
      <c r="D222" s="97">
        <f t="shared" ref="D222:F222" si="449">D221</f>
        <v>650</v>
      </c>
      <c r="E222" s="98" t="str">
        <f t="shared" si="449"/>
        <v>YT-0531MS</v>
      </c>
      <c r="F222" s="99">
        <f t="shared" si="449"/>
        <v>10050</v>
      </c>
      <c r="G222" s="100"/>
      <c r="H222" s="101" t="s">
        <v>172</v>
      </c>
      <c r="I222" s="99">
        <v>100</v>
      </c>
      <c r="J222" s="137" t="s">
        <v>171</v>
      </c>
      <c r="K222" s="138" t="s">
        <v>10</v>
      </c>
      <c r="L222" s="139">
        <v>357</v>
      </c>
      <c r="M222" s="139">
        <v>6</v>
      </c>
      <c r="N222" s="140">
        <f t="shared" si="361"/>
        <v>128520</v>
      </c>
      <c r="O222" s="141">
        <f t="shared" si="445"/>
        <v>0.198339822228752</v>
      </c>
      <c r="P222" s="139">
        <v>3.6</v>
      </c>
      <c r="Q222" s="172"/>
      <c r="R222" s="172"/>
      <c r="S222" s="172"/>
      <c r="T222" s="172">
        <f t="shared" si="446"/>
        <v>83752.7400587797</v>
      </c>
      <c r="U222" s="172">
        <f t="shared" si="434"/>
        <v>1993.31521339896</v>
      </c>
      <c r="V222" s="173"/>
      <c r="W222" s="174">
        <v>12000</v>
      </c>
      <c r="X222" s="316">
        <f t="shared" ref="X222:X227" si="450">T222-W222</f>
        <v>71752.7400587797</v>
      </c>
      <c r="Y222" s="97">
        <f t="shared" si="353"/>
        <v>1707.71521339896</v>
      </c>
      <c r="Z222" s="172">
        <f t="shared" ref="Z222:Z227" si="451">65*1000/L222*9000/I222</f>
        <v>16386.5546218487</v>
      </c>
      <c r="AA222" s="209">
        <f t="shared" si="447"/>
        <v>0</v>
      </c>
      <c r="AB222" s="172">
        <f t="shared" si="355"/>
        <v>1684.8</v>
      </c>
      <c r="AC222" s="211">
        <f t="shared" si="390"/>
        <v>59.8925188351552</v>
      </c>
      <c r="AD222" s="212">
        <v>1</v>
      </c>
      <c r="AE222" s="351">
        <f t="shared" si="448"/>
        <v>40.09824</v>
      </c>
      <c r="AF222" s="214">
        <f t="shared" ref="AF222:AI222" si="452">AF221</f>
        <v>44140</v>
      </c>
      <c r="AG222" s="260">
        <f t="shared" si="452"/>
        <v>44199.8925188352</v>
      </c>
      <c r="AH222" s="260" t="str">
        <f ca="1" t="shared" si="452"/>
        <v> </v>
      </c>
      <c r="AI222" s="214">
        <f t="shared" si="452"/>
        <v>44172</v>
      </c>
      <c r="AJ222" s="261"/>
      <c r="AK222" s="259"/>
    </row>
    <row r="223" s="34" customFormat="1" customHeight="1" spans="1:37">
      <c r="A223" s="94">
        <v>236</v>
      </c>
      <c r="B223" s="344"/>
      <c r="C223" s="343">
        <v>1</v>
      </c>
      <c r="D223" s="97">
        <f t="shared" ref="D223:F223" si="453">D222</f>
        <v>650</v>
      </c>
      <c r="E223" s="98" t="str">
        <f t="shared" si="453"/>
        <v>YT-0531MS</v>
      </c>
      <c r="F223" s="99">
        <f t="shared" si="453"/>
        <v>10050</v>
      </c>
      <c r="G223" s="102" t="s">
        <v>185</v>
      </c>
      <c r="H223" s="101" t="s">
        <v>174</v>
      </c>
      <c r="I223" s="99">
        <v>32</v>
      </c>
      <c r="J223" s="137" t="s">
        <v>186</v>
      </c>
      <c r="K223" s="138" t="s">
        <v>67</v>
      </c>
      <c r="L223" s="139">
        <v>476</v>
      </c>
      <c r="M223" s="139">
        <v>6</v>
      </c>
      <c r="N223" s="140">
        <f t="shared" si="361"/>
        <v>280268.8</v>
      </c>
      <c r="O223" s="141">
        <f t="shared" si="445"/>
        <v>0.432527730845515</v>
      </c>
      <c r="P223" s="139">
        <v>18.4</v>
      </c>
      <c r="Q223" s="97"/>
      <c r="R223" s="97"/>
      <c r="S223" s="97"/>
      <c r="T223" s="172">
        <f t="shared" si="446"/>
        <v>428069.56030043</v>
      </c>
      <c r="U223" s="172">
        <f t="shared" si="434"/>
        <v>4346.90369499743</v>
      </c>
      <c r="V223" s="173"/>
      <c r="W223" s="174"/>
      <c r="X223" s="316">
        <f t="shared" si="450"/>
        <v>428069.56030043</v>
      </c>
      <c r="Y223" s="97">
        <f t="shared" si="353"/>
        <v>4346.90369499743</v>
      </c>
      <c r="Z223" s="172">
        <f t="shared" si="451"/>
        <v>38405.987394958</v>
      </c>
      <c r="AA223" s="209">
        <f t="shared" si="447"/>
        <v>0</v>
      </c>
      <c r="AB223" s="172">
        <f t="shared" si="355"/>
        <v>8611.2</v>
      </c>
      <c r="AC223" s="211">
        <f t="shared" si="390"/>
        <v>59.8925188351552</v>
      </c>
      <c r="AD223" s="212">
        <v>1</v>
      </c>
      <c r="AE223" s="351">
        <f t="shared" si="448"/>
        <v>87.4438656</v>
      </c>
      <c r="AF223" s="214">
        <f t="shared" ref="AF223:AI223" si="454">AF222</f>
        <v>44140</v>
      </c>
      <c r="AG223" s="260">
        <f t="shared" si="454"/>
        <v>44199.8925188352</v>
      </c>
      <c r="AH223" s="260" t="str">
        <f ca="1" t="shared" si="454"/>
        <v> </v>
      </c>
      <c r="AI223" s="214">
        <f t="shared" si="454"/>
        <v>44172</v>
      </c>
      <c r="AJ223" s="261"/>
      <c r="AK223" s="259"/>
    </row>
    <row r="224" s="34" customFormat="1" customHeight="1" spans="1:37">
      <c r="A224" s="94">
        <v>236</v>
      </c>
      <c r="B224" s="344"/>
      <c r="C224" s="343">
        <v>1</v>
      </c>
      <c r="D224" s="97">
        <f t="shared" ref="D224:F224" si="455">D223</f>
        <v>650</v>
      </c>
      <c r="E224" s="98" t="str">
        <f t="shared" si="455"/>
        <v>YT-0531MS</v>
      </c>
      <c r="F224" s="99">
        <f t="shared" si="455"/>
        <v>10050</v>
      </c>
      <c r="G224" s="102"/>
      <c r="H224" s="101" t="s">
        <v>176</v>
      </c>
      <c r="I224" s="99">
        <v>75</v>
      </c>
      <c r="J224" s="137" t="s">
        <v>173</v>
      </c>
      <c r="K224" s="138" t="s">
        <v>35</v>
      </c>
      <c r="L224" s="139">
        <v>476</v>
      </c>
      <c r="M224" s="139">
        <v>6</v>
      </c>
      <c r="N224" s="140">
        <f t="shared" si="361"/>
        <v>110670</v>
      </c>
      <c r="O224" s="141">
        <f t="shared" si="445"/>
        <v>0.170792624696981</v>
      </c>
      <c r="P224" s="139">
        <v>3.1</v>
      </c>
      <c r="Q224" s="97"/>
      <c r="R224" s="97"/>
      <c r="S224" s="97"/>
      <c r="T224" s="172">
        <f t="shared" si="446"/>
        <v>72120.4150506159</v>
      </c>
      <c r="U224" s="172">
        <f t="shared" si="434"/>
        <v>1716.46587820466</v>
      </c>
      <c r="V224" s="173"/>
      <c r="W224" s="174"/>
      <c r="X224" s="316">
        <f t="shared" si="450"/>
        <v>72120.4150506159</v>
      </c>
      <c r="Y224" s="97">
        <f t="shared" si="353"/>
        <v>1716.46587820466</v>
      </c>
      <c r="Z224" s="172">
        <f t="shared" si="451"/>
        <v>16386.5546218487</v>
      </c>
      <c r="AA224" s="209">
        <f t="shared" si="447"/>
        <v>0</v>
      </c>
      <c r="AB224" s="172">
        <f t="shared" si="355"/>
        <v>1450.8</v>
      </c>
      <c r="AC224" s="211">
        <f t="shared" si="390"/>
        <v>59.8925188351552</v>
      </c>
      <c r="AD224" s="212">
        <v>1</v>
      </c>
      <c r="AE224" s="351">
        <f t="shared" si="448"/>
        <v>34.52904</v>
      </c>
      <c r="AF224" s="214">
        <f t="shared" ref="AF224:AI224" si="456">AF223</f>
        <v>44140</v>
      </c>
      <c r="AG224" s="260">
        <f t="shared" si="456"/>
        <v>44199.8925188352</v>
      </c>
      <c r="AH224" s="260" t="str">
        <f ca="1" t="shared" si="456"/>
        <v> </v>
      </c>
      <c r="AI224" s="214">
        <f t="shared" si="456"/>
        <v>44172</v>
      </c>
      <c r="AJ224" s="261"/>
      <c r="AK224" s="259"/>
    </row>
    <row r="225" s="34" customFormat="1" customHeight="1" spans="1:37">
      <c r="A225" s="94">
        <v>236</v>
      </c>
      <c r="B225" s="345"/>
      <c r="C225" s="343">
        <v>1</v>
      </c>
      <c r="D225" s="97">
        <f t="shared" ref="D225:F225" si="457">D224</f>
        <v>650</v>
      </c>
      <c r="E225" s="98" t="str">
        <f t="shared" si="457"/>
        <v>YT-0531MS</v>
      </c>
      <c r="F225" s="99">
        <f t="shared" si="457"/>
        <v>10050</v>
      </c>
      <c r="G225" s="100">
        <f>[1]Sheet1!$D$218*1000</f>
        <v>11000</v>
      </c>
      <c r="H225" s="101" t="s">
        <v>178</v>
      </c>
      <c r="I225" s="99"/>
      <c r="J225" s="137" t="s">
        <v>173</v>
      </c>
      <c r="K225" s="138"/>
      <c r="L225" s="139"/>
      <c r="M225" s="139">
        <v>6</v>
      </c>
      <c r="N225" s="140">
        <f t="shared" si="361"/>
        <v>0</v>
      </c>
      <c r="O225" s="141">
        <f t="shared" si="445"/>
        <v>0</v>
      </c>
      <c r="P225" s="139"/>
      <c r="Q225" s="97"/>
      <c r="R225" s="97"/>
      <c r="S225" s="97"/>
      <c r="T225" s="172" t="e">
        <f t="shared" si="446"/>
        <v>#DIV/0!</v>
      </c>
      <c r="U225" s="172">
        <f t="shared" si="434"/>
        <v>0</v>
      </c>
      <c r="V225" s="173"/>
      <c r="W225" s="174"/>
      <c r="X225" s="316" t="e">
        <f t="shared" si="450"/>
        <v>#DIV/0!</v>
      </c>
      <c r="Y225" s="97" t="e">
        <f t="shared" si="353"/>
        <v>#DIV/0!</v>
      </c>
      <c r="Z225" s="172" t="e">
        <f t="shared" si="451"/>
        <v>#DIV/0!</v>
      </c>
      <c r="AA225" s="209" t="e">
        <f t="shared" si="447"/>
        <v>#DIV/0!</v>
      </c>
      <c r="AB225" s="172">
        <f t="shared" si="355"/>
        <v>0</v>
      </c>
      <c r="AC225" s="211" t="e">
        <f t="shared" si="390"/>
        <v>#DIV/0!</v>
      </c>
      <c r="AD225" s="212">
        <v>1</v>
      </c>
      <c r="AE225" s="351">
        <f t="shared" si="448"/>
        <v>0</v>
      </c>
      <c r="AF225" s="214">
        <f t="shared" ref="AF225:AI225" si="458">AF224</f>
        <v>44140</v>
      </c>
      <c r="AG225" s="260">
        <f t="shared" si="458"/>
        <v>44199.8925188352</v>
      </c>
      <c r="AH225" s="260" t="str">
        <f ca="1" t="shared" si="458"/>
        <v> </v>
      </c>
      <c r="AI225" s="214">
        <f t="shared" si="458"/>
        <v>44172</v>
      </c>
      <c r="AJ225" s="261"/>
      <c r="AK225" s="259"/>
    </row>
    <row r="226" s="34" customFormat="1" customHeight="1" spans="1:37">
      <c r="A226" s="94">
        <v>236</v>
      </c>
      <c r="B226" s="345"/>
      <c r="C226" s="343">
        <v>1</v>
      </c>
      <c r="D226" s="97">
        <f t="shared" ref="D226:F226" si="459">D225</f>
        <v>650</v>
      </c>
      <c r="E226" s="98" t="str">
        <f t="shared" si="459"/>
        <v>YT-0531MS</v>
      </c>
      <c r="F226" s="99">
        <f t="shared" si="459"/>
        <v>10050</v>
      </c>
      <c r="G226" s="100"/>
      <c r="H226" s="101" t="s">
        <v>180</v>
      </c>
      <c r="I226" s="99"/>
      <c r="J226" s="137"/>
      <c r="K226" s="138"/>
      <c r="L226" s="139"/>
      <c r="M226" s="139">
        <v>6</v>
      </c>
      <c r="N226" s="140">
        <f t="shared" si="361"/>
        <v>0</v>
      </c>
      <c r="O226" s="141">
        <f t="shared" si="445"/>
        <v>0</v>
      </c>
      <c r="P226" s="139"/>
      <c r="Q226" s="97"/>
      <c r="R226" s="97"/>
      <c r="S226" s="97"/>
      <c r="T226" s="172" t="e">
        <f t="shared" si="446"/>
        <v>#DIV/0!</v>
      </c>
      <c r="U226" s="172">
        <f t="shared" si="434"/>
        <v>0</v>
      </c>
      <c r="V226" s="173"/>
      <c r="W226" s="174"/>
      <c r="X226" s="316" t="e">
        <f t="shared" si="450"/>
        <v>#DIV/0!</v>
      </c>
      <c r="Y226" s="97" t="e">
        <f t="shared" si="353"/>
        <v>#DIV/0!</v>
      </c>
      <c r="Z226" s="172" t="e">
        <f t="shared" si="451"/>
        <v>#DIV/0!</v>
      </c>
      <c r="AA226" s="209" t="e">
        <f t="shared" si="447"/>
        <v>#DIV/0!</v>
      </c>
      <c r="AB226" s="172">
        <f t="shared" si="355"/>
        <v>0</v>
      </c>
      <c r="AC226" s="211" t="e">
        <f t="shared" si="390"/>
        <v>#DIV/0!</v>
      </c>
      <c r="AD226" s="212">
        <v>1</v>
      </c>
      <c r="AE226" s="351">
        <f t="shared" si="448"/>
        <v>0</v>
      </c>
      <c r="AF226" s="214">
        <f t="shared" ref="AF226:AI226" si="460">AF225</f>
        <v>44140</v>
      </c>
      <c r="AG226" s="260">
        <f t="shared" si="460"/>
        <v>44199.8925188352</v>
      </c>
      <c r="AH226" s="260" t="str">
        <f ca="1" t="shared" si="460"/>
        <v> </v>
      </c>
      <c r="AI226" s="214">
        <f t="shared" si="460"/>
        <v>44172</v>
      </c>
      <c r="AJ226" s="261"/>
      <c r="AK226" s="259"/>
    </row>
    <row r="227" s="34" customFormat="1" customHeight="1" spans="1:37">
      <c r="A227" s="94">
        <v>236</v>
      </c>
      <c r="B227" s="345"/>
      <c r="C227" s="343">
        <v>1</v>
      </c>
      <c r="D227" s="97">
        <f t="shared" ref="D227:F227" si="461">D226</f>
        <v>650</v>
      </c>
      <c r="E227" s="346" t="str">
        <f t="shared" si="461"/>
        <v>YT-0531MS</v>
      </c>
      <c r="F227" s="99">
        <f t="shared" si="461"/>
        <v>10050</v>
      </c>
      <c r="G227" s="100">
        <f>[2]Sheet1!$I$218</f>
        <v>6301.75</v>
      </c>
      <c r="H227" s="101" t="s">
        <v>182</v>
      </c>
      <c r="I227" s="139"/>
      <c r="J227" s="347"/>
      <c r="K227" s="138"/>
      <c r="L227" s="139"/>
      <c r="M227" s="139">
        <v>6</v>
      </c>
      <c r="N227" s="140">
        <f t="shared" si="361"/>
        <v>0</v>
      </c>
      <c r="O227" s="141">
        <f t="shared" si="445"/>
        <v>0</v>
      </c>
      <c r="P227" s="139"/>
      <c r="Q227" s="97"/>
      <c r="R227" s="97"/>
      <c r="S227" s="97"/>
      <c r="T227" s="172" t="e">
        <f t="shared" si="446"/>
        <v>#DIV/0!</v>
      </c>
      <c r="U227" s="172">
        <f t="shared" si="434"/>
        <v>0</v>
      </c>
      <c r="V227" s="173"/>
      <c r="W227" s="174"/>
      <c r="X227" s="316" t="e">
        <f t="shared" si="450"/>
        <v>#DIV/0!</v>
      </c>
      <c r="Y227" s="97" t="e">
        <f>X227*#REF!/9000*M227*L227/1000</f>
        <v>#DIV/0!</v>
      </c>
      <c r="Z227" s="172" t="e">
        <f t="shared" si="451"/>
        <v>#DIV/0!</v>
      </c>
      <c r="AA227" s="209" t="e">
        <f t="shared" si="447"/>
        <v>#DIV/0!</v>
      </c>
      <c r="AB227" s="172">
        <f t="shared" si="355"/>
        <v>0</v>
      </c>
      <c r="AC227" s="211" t="e">
        <f t="shared" si="390"/>
        <v>#DIV/0!</v>
      </c>
      <c r="AD227" s="212">
        <v>1</v>
      </c>
      <c r="AE227" s="351">
        <f t="shared" si="448"/>
        <v>0</v>
      </c>
      <c r="AF227" s="214">
        <f t="shared" ref="AF227:AI227" si="462">AF226</f>
        <v>44140</v>
      </c>
      <c r="AG227" s="260">
        <f t="shared" si="462"/>
        <v>44199.8925188352</v>
      </c>
      <c r="AH227" s="260" t="str">
        <f ca="1" t="shared" si="462"/>
        <v> </v>
      </c>
      <c r="AI227" s="214">
        <f t="shared" si="462"/>
        <v>44172</v>
      </c>
      <c r="AJ227" s="262">
        <f>SUM(AE221:AE227)</f>
        <v>202.1693856</v>
      </c>
      <c r="AK227" s="259"/>
    </row>
    <row r="228" customHeight="1" spans="11:37">
      <c r="K228" s="348"/>
      <c r="AK228" s="40"/>
    </row>
    <row r="229" customHeight="1" spans="11:37">
      <c r="K229" s="348"/>
      <c r="AK229" s="40"/>
    </row>
    <row r="230" customHeight="1" spans="11:37">
      <c r="K230" s="349"/>
      <c r="AK230" s="40"/>
    </row>
    <row r="231" customHeight="1" spans="37:37">
      <c r="AK231" s="40"/>
    </row>
    <row r="232" customHeight="1" spans="37:37">
      <c r="AK232" s="40"/>
    </row>
    <row r="233" customHeight="1" spans="37:37">
      <c r="AK233" s="40"/>
    </row>
    <row r="234" customHeight="1" spans="37:37">
      <c r="AK234" s="40"/>
    </row>
    <row r="235" customHeight="1" spans="37:37">
      <c r="AK235" s="40"/>
    </row>
    <row r="236" customHeight="1" spans="37:37">
      <c r="AK236" s="40"/>
    </row>
    <row r="237" customHeight="1" spans="37:37">
      <c r="AK237" s="40"/>
    </row>
    <row r="238" customHeight="1" spans="37:37">
      <c r="AK238" s="40"/>
    </row>
    <row r="239" customHeight="1" spans="37:37">
      <c r="AK239" s="40"/>
    </row>
    <row r="240" customHeight="1" spans="37:37">
      <c r="AK240" s="40"/>
    </row>
    <row r="241" customHeight="1" spans="37:37">
      <c r="AK241" s="40"/>
    </row>
    <row r="242" customHeight="1" spans="37:37">
      <c r="AK242" s="40"/>
    </row>
    <row r="243" customHeight="1" spans="37:37">
      <c r="AK243" s="40"/>
    </row>
    <row r="244" customHeight="1" spans="37:37">
      <c r="AK244" s="40"/>
    </row>
    <row r="245" customHeight="1" spans="37:37">
      <c r="AK245" s="40"/>
    </row>
    <row r="246" customHeight="1" spans="37:37">
      <c r="AK246" s="40"/>
    </row>
    <row r="247" customHeight="1" spans="37:37">
      <c r="AK247" s="40"/>
    </row>
    <row r="248" customHeight="1" spans="37:37">
      <c r="AK248" s="40"/>
    </row>
    <row r="249" customHeight="1" spans="37:37">
      <c r="AK249" s="40"/>
    </row>
    <row r="250" customHeight="1" spans="37:37">
      <c r="AK250" s="40"/>
    </row>
    <row r="251" customHeight="1" spans="37:37">
      <c r="AK251" s="40"/>
    </row>
    <row r="252" customHeight="1" spans="37:37">
      <c r="AK252" s="40"/>
    </row>
    <row r="253" customHeight="1" spans="37:37">
      <c r="AK253" s="40"/>
    </row>
    <row r="254" customHeight="1" spans="37:37">
      <c r="AK254" s="40"/>
    </row>
    <row r="255" customHeight="1" spans="37:37">
      <c r="AK255" s="40"/>
    </row>
    <row r="256" customHeight="1" spans="37:37">
      <c r="AK256" s="40"/>
    </row>
    <row r="257" customHeight="1" spans="37:37">
      <c r="AK257" s="40"/>
    </row>
    <row r="258" customHeight="1" spans="37:37">
      <c r="AK258" s="40"/>
    </row>
    <row r="259" customHeight="1" spans="37:37">
      <c r="AK259" s="40"/>
    </row>
    <row r="260" customHeight="1" spans="37:37">
      <c r="AK260" s="40"/>
    </row>
    <row r="261" customHeight="1" spans="37:37">
      <c r="AK261" s="40"/>
    </row>
    <row r="262" customHeight="1" spans="37:37">
      <c r="AK262" s="40"/>
    </row>
    <row r="263" customHeight="1" spans="37:37">
      <c r="AK263" s="40"/>
    </row>
    <row r="264" customHeight="1" spans="37:37">
      <c r="AK264" s="40"/>
    </row>
    <row r="265" customHeight="1" spans="37:37">
      <c r="AK265" s="40"/>
    </row>
    <row r="266" customHeight="1" spans="37:37">
      <c r="AK266" s="40"/>
    </row>
    <row r="267" customHeight="1" spans="37:37">
      <c r="AK267" s="40"/>
    </row>
    <row r="268" customHeight="1" spans="37:37">
      <c r="AK268" s="40"/>
    </row>
    <row r="269" customHeight="1" spans="37:37">
      <c r="AK269" s="40"/>
    </row>
    <row r="270" customHeight="1" spans="37:37">
      <c r="AK270" s="40"/>
    </row>
    <row r="271" customHeight="1" spans="37:37">
      <c r="AK271" s="40"/>
    </row>
    <row r="272" customHeight="1" spans="37:37">
      <c r="AK272" s="40"/>
    </row>
    <row r="273" customHeight="1" spans="37:37">
      <c r="AK273" s="40"/>
    </row>
    <row r="274" customHeight="1" spans="37:37">
      <c r="AK274" s="40"/>
    </row>
    <row r="275" customHeight="1" spans="37:37">
      <c r="AK275" s="40"/>
    </row>
    <row r="276" customHeight="1" spans="37:37">
      <c r="AK276" s="40"/>
    </row>
    <row r="277" customHeight="1" spans="37:37">
      <c r="AK277" s="40"/>
    </row>
    <row r="278" customHeight="1" spans="37:37">
      <c r="AK278" s="40"/>
    </row>
    <row r="279" customHeight="1" spans="37:37">
      <c r="AK279" s="40"/>
    </row>
    <row r="280" customHeight="1" spans="37:37">
      <c r="AK280" s="40"/>
    </row>
    <row r="281" customHeight="1" spans="37:37">
      <c r="AK281" s="40"/>
    </row>
    <row r="282" customHeight="1" spans="37:37">
      <c r="AK282" s="40"/>
    </row>
    <row r="283" customHeight="1" spans="37:37">
      <c r="AK283" s="40"/>
    </row>
    <row r="284" customHeight="1" spans="37:37">
      <c r="AK284" s="40"/>
    </row>
    <row r="285" customHeight="1" spans="37:37">
      <c r="AK285" s="40"/>
    </row>
    <row r="286" customHeight="1" spans="37:37">
      <c r="AK286" s="40"/>
    </row>
    <row r="287" customHeight="1" spans="37:37">
      <c r="AK287" s="40"/>
    </row>
    <row r="288" customHeight="1" spans="37:37">
      <c r="AK288" s="40"/>
    </row>
    <row r="289" customHeight="1" spans="37:37">
      <c r="AK289" s="40"/>
    </row>
    <row r="290" customHeight="1" spans="37:37">
      <c r="AK290" s="40"/>
    </row>
    <row r="291" customHeight="1" spans="37:37">
      <c r="AK291" s="40"/>
    </row>
    <row r="292" customHeight="1" spans="37:37">
      <c r="AK292" s="40"/>
    </row>
    <row r="293" customHeight="1" spans="37:37">
      <c r="AK293" s="40"/>
    </row>
    <row r="294" customHeight="1" spans="37:37">
      <c r="AK294" s="40"/>
    </row>
    <row r="295" customHeight="1" spans="37:37">
      <c r="AK295" s="40"/>
    </row>
    <row r="296" customHeight="1" spans="37:37">
      <c r="AK296" s="40"/>
    </row>
    <row r="297" customHeight="1" spans="37:37">
      <c r="AK297" s="40"/>
    </row>
    <row r="298" customHeight="1" spans="37:37">
      <c r="AK298" s="40"/>
    </row>
    <row r="299" customHeight="1" spans="37:37">
      <c r="AK299" s="40"/>
    </row>
    <row r="300" customHeight="1" spans="37:37">
      <c r="AK300" s="40"/>
    </row>
    <row r="301" customHeight="1" spans="37:37">
      <c r="AK301" s="40"/>
    </row>
    <row r="302" customHeight="1" spans="37:37">
      <c r="AK302" s="40"/>
    </row>
    <row r="303" customHeight="1" spans="37:37">
      <c r="AK303" s="40"/>
    </row>
    <row r="304" customHeight="1" spans="37:37">
      <c r="AK304" s="40"/>
    </row>
    <row r="305" customHeight="1" spans="37:37">
      <c r="AK305" s="40"/>
    </row>
    <row r="306" customHeight="1" spans="37:37">
      <c r="AK306" s="40"/>
    </row>
    <row r="307" customHeight="1" spans="37:37">
      <c r="AK307" s="40"/>
    </row>
    <row r="308" customHeight="1" spans="37:37">
      <c r="AK308" s="40"/>
    </row>
    <row r="309" customHeight="1" spans="37:37">
      <c r="AK309" s="40"/>
    </row>
    <row r="310" customHeight="1" spans="37:37">
      <c r="AK310" s="40"/>
    </row>
    <row r="311" customHeight="1" spans="37:37">
      <c r="AK311" s="40"/>
    </row>
    <row r="312" customHeight="1" spans="37:37">
      <c r="AK312" s="40"/>
    </row>
    <row r="313" customHeight="1" spans="37:37">
      <c r="AK313" s="40"/>
    </row>
    <row r="314" customHeight="1" spans="37:37">
      <c r="AK314" s="40"/>
    </row>
    <row r="315" customHeight="1" spans="37:37">
      <c r="AK315" s="40"/>
    </row>
    <row r="316" customHeight="1" spans="37:37">
      <c r="AK316" s="40"/>
    </row>
    <row r="317" customHeight="1" spans="37:37">
      <c r="AK317" s="40"/>
    </row>
    <row r="318" customHeight="1" spans="37:37">
      <c r="AK318" s="40"/>
    </row>
    <row r="319" customHeight="1" spans="37:37">
      <c r="AK319" s="40"/>
    </row>
    <row r="320" customHeight="1" spans="37:37">
      <c r="AK320" s="40"/>
    </row>
    <row r="321" customHeight="1" spans="37:37">
      <c r="AK321" s="40"/>
    </row>
    <row r="322" customHeight="1" spans="37:37">
      <c r="AK322" s="40"/>
    </row>
    <row r="323" customHeight="1" spans="37:37">
      <c r="AK323" s="40"/>
    </row>
    <row r="324" customHeight="1" spans="37:37">
      <c r="AK324" s="40"/>
    </row>
    <row r="325" customHeight="1" spans="37:37">
      <c r="AK325" s="40"/>
    </row>
    <row r="326" customHeight="1" spans="37:37">
      <c r="AK326" s="40"/>
    </row>
    <row r="327" customHeight="1" spans="37:37">
      <c r="AK327" s="40"/>
    </row>
    <row r="328" customHeight="1" spans="37:37">
      <c r="AK328" s="40"/>
    </row>
    <row r="329" customHeight="1" spans="37:37">
      <c r="AK329" s="40"/>
    </row>
    <row r="330" customHeight="1" spans="37:37">
      <c r="AK330" s="40"/>
    </row>
    <row r="331" customHeight="1" spans="37:37">
      <c r="AK331" s="40"/>
    </row>
    <row r="332" customHeight="1" spans="37:37">
      <c r="AK332" s="40"/>
    </row>
    <row r="333" customHeight="1" spans="37:37">
      <c r="AK333" s="40"/>
    </row>
    <row r="334" customHeight="1" spans="37:37">
      <c r="AK334" s="40"/>
    </row>
    <row r="335" customHeight="1" spans="37:37">
      <c r="AK335" s="40"/>
    </row>
    <row r="336" customHeight="1" spans="37:37">
      <c r="AK336" s="40"/>
    </row>
    <row r="337" customHeight="1" spans="37:37">
      <c r="AK337" s="40"/>
    </row>
    <row r="338" customHeight="1" spans="37:37">
      <c r="AK338" s="40"/>
    </row>
    <row r="339" customHeight="1" spans="37:37">
      <c r="AK339" s="40"/>
    </row>
    <row r="340" customHeight="1" spans="37:37">
      <c r="AK340" s="40"/>
    </row>
    <row r="341" customHeight="1" spans="37:37">
      <c r="AK341" s="40"/>
    </row>
    <row r="342" customHeight="1" spans="37:37">
      <c r="AK342" s="40"/>
    </row>
    <row r="343" customHeight="1" spans="37:37">
      <c r="AK343" s="40"/>
    </row>
    <row r="344" customHeight="1" spans="37:37">
      <c r="AK344" s="40"/>
    </row>
    <row r="345" customHeight="1" spans="37:37">
      <c r="AK345" s="40"/>
    </row>
    <row r="346" customHeight="1" spans="37:37">
      <c r="AK346" s="40"/>
    </row>
    <row r="347" customHeight="1" spans="37:37">
      <c r="AK347" s="40"/>
    </row>
    <row r="348" customHeight="1" spans="37:37">
      <c r="AK348" s="40"/>
    </row>
    <row r="349" customHeight="1" spans="37:37">
      <c r="AK349" s="40"/>
    </row>
    <row r="350" customHeight="1" spans="37:37">
      <c r="AK350" s="40"/>
    </row>
    <row r="351" customHeight="1" spans="37:37">
      <c r="AK351" s="40"/>
    </row>
    <row r="352" customHeight="1" spans="37:37">
      <c r="AK352" s="40"/>
    </row>
    <row r="353" customHeight="1" spans="37:37">
      <c r="AK353" s="40"/>
    </row>
    <row r="354" customHeight="1" spans="37:37">
      <c r="AK354" s="40"/>
    </row>
    <row r="355" customHeight="1" spans="37:37">
      <c r="AK355" s="40"/>
    </row>
    <row r="356" customHeight="1" spans="37:37">
      <c r="AK356" s="40"/>
    </row>
    <row r="357" customHeight="1" spans="37:37">
      <c r="AK357" s="40"/>
    </row>
    <row r="358" customHeight="1" spans="37:37">
      <c r="AK358" s="40"/>
    </row>
    <row r="359" customHeight="1" spans="37:37">
      <c r="AK359" s="40"/>
    </row>
    <row r="360" customHeight="1" spans="37:37">
      <c r="AK360" s="40"/>
    </row>
    <row r="361" customHeight="1" spans="37:37">
      <c r="AK361" s="40"/>
    </row>
    <row r="362" customHeight="1" spans="37:37">
      <c r="AK362" s="40"/>
    </row>
    <row r="363" customHeight="1" spans="37:37">
      <c r="AK363" s="40"/>
    </row>
    <row r="364" customHeight="1" spans="37:37">
      <c r="AK364" s="40"/>
    </row>
    <row r="365" customHeight="1" spans="37:37">
      <c r="AK365" s="40"/>
    </row>
    <row r="366" customHeight="1" spans="37:37">
      <c r="AK366" s="40"/>
    </row>
    <row r="367" customHeight="1" spans="37:37">
      <c r="AK367" s="40"/>
    </row>
    <row r="368" customHeight="1" spans="37:37">
      <c r="AK368" s="40"/>
    </row>
    <row r="369" customHeight="1" spans="37:37">
      <c r="AK369" s="40"/>
    </row>
    <row r="370" customHeight="1" spans="37:37">
      <c r="AK370" s="40"/>
    </row>
    <row r="371" customHeight="1" spans="37:37">
      <c r="AK371" s="40"/>
    </row>
    <row r="372" customHeight="1" spans="37:37">
      <c r="AK372" s="40"/>
    </row>
    <row r="373" customHeight="1" spans="37:37">
      <c r="AK373" s="40"/>
    </row>
    <row r="374" customHeight="1" spans="37:37">
      <c r="AK374" s="40"/>
    </row>
    <row r="375" customHeight="1" spans="37:37">
      <c r="AK375" s="40"/>
    </row>
    <row r="376" customHeight="1" spans="37:37">
      <c r="AK376" s="40"/>
    </row>
    <row r="377" customHeight="1" spans="37:37">
      <c r="AK377" s="40"/>
    </row>
    <row r="378" customHeight="1" spans="37:37">
      <c r="AK378" s="40"/>
    </row>
    <row r="379" customHeight="1" spans="37:37">
      <c r="AK379" s="40"/>
    </row>
    <row r="380" customHeight="1" spans="37:37">
      <c r="AK380" s="40"/>
    </row>
    <row r="381" customHeight="1" spans="37:37">
      <c r="AK381" s="40"/>
    </row>
    <row r="382" customHeight="1" spans="37:37">
      <c r="AK382" s="40"/>
    </row>
    <row r="383" customHeight="1" spans="37:37">
      <c r="AK383" s="40"/>
    </row>
    <row r="384" customHeight="1" spans="37:37">
      <c r="AK384" s="40"/>
    </row>
    <row r="385" customHeight="1" spans="37:37">
      <c r="AK385" s="40"/>
    </row>
    <row r="386" customHeight="1" spans="37:37">
      <c r="AK386" s="40"/>
    </row>
    <row r="387" customHeight="1" spans="37:37">
      <c r="AK387" s="40"/>
    </row>
    <row r="388" customHeight="1" spans="37:37">
      <c r="AK388" s="40"/>
    </row>
    <row r="389" customHeight="1" spans="37:37">
      <c r="AK389" s="40"/>
    </row>
    <row r="390" customHeight="1" spans="37:37">
      <c r="AK390" s="40"/>
    </row>
    <row r="391" customHeight="1" spans="37:37">
      <c r="AK391" s="40"/>
    </row>
    <row r="392" customHeight="1" spans="37:37">
      <c r="AK392" s="40"/>
    </row>
    <row r="393" customHeight="1" spans="37:37">
      <c r="AK393" s="40"/>
    </row>
    <row r="394" customHeight="1" spans="37:37">
      <c r="AK394" s="40"/>
    </row>
    <row r="395" customHeight="1" spans="37:37">
      <c r="AK395" s="40"/>
    </row>
    <row r="396" customHeight="1" spans="37:37">
      <c r="AK396" s="40"/>
    </row>
    <row r="397" customHeight="1" spans="37:37">
      <c r="AK397" s="40"/>
    </row>
    <row r="398" customHeight="1" spans="37:37">
      <c r="AK398" s="40"/>
    </row>
    <row r="399" customHeight="1" spans="37:37">
      <c r="AK399" s="40"/>
    </row>
    <row r="400" customHeight="1" spans="37:37">
      <c r="AK400" s="40"/>
    </row>
    <row r="401" customHeight="1" spans="37:37">
      <c r="AK401" s="40"/>
    </row>
  </sheetData>
  <sheetProtection password="8BDA" sheet="1" objects="1"/>
  <protectedRanges>
    <protectedRange password="C6A1" sqref="I1:W65242 AF1:AF65242 AI1:AI65242 C1:F220 C221:D221 F221 C222:F65242 E221" name="区域7"/>
  </protectedRanges>
  <autoFilter ref="A3:AF229">
    <extLst/>
  </autoFilter>
  <mergeCells count="64">
    <mergeCell ref="A1:AF1"/>
    <mergeCell ref="G13:G14"/>
    <mergeCell ref="G20:G21"/>
    <mergeCell ref="G27:G28"/>
    <mergeCell ref="G34:G35"/>
    <mergeCell ref="G41:G42"/>
    <mergeCell ref="G48:G49"/>
    <mergeCell ref="G55:G56"/>
    <mergeCell ref="G62:G63"/>
    <mergeCell ref="G69:G70"/>
    <mergeCell ref="G76:G77"/>
    <mergeCell ref="G83:G84"/>
    <mergeCell ref="G90:G91"/>
    <mergeCell ref="G97:G98"/>
    <mergeCell ref="G104:G105"/>
    <mergeCell ref="G111:G112"/>
    <mergeCell ref="G118:G119"/>
    <mergeCell ref="G125:G126"/>
    <mergeCell ref="G132:G133"/>
    <mergeCell ref="G139:G140"/>
    <mergeCell ref="G146:G147"/>
    <mergeCell ref="G153:G154"/>
    <mergeCell ref="G160:G161"/>
    <mergeCell ref="G167:G168"/>
    <mergeCell ref="G174:G175"/>
    <mergeCell ref="G181:G182"/>
    <mergeCell ref="G188:G189"/>
    <mergeCell ref="G195:G196"/>
    <mergeCell ref="G202:G203"/>
    <mergeCell ref="G209:G210"/>
    <mergeCell ref="G216:G217"/>
    <mergeCell ref="G223:G224"/>
    <mergeCell ref="AK4:AK10"/>
    <mergeCell ref="AK11:AK17"/>
    <mergeCell ref="AK18:AK24"/>
    <mergeCell ref="AK25:AK31"/>
    <mergeCell ref="AK32:AK38"/>
    <mergeCell ref="AK39:AK45"/>
    <mergeCell ref="AK46:AK52"/>
    <mergeCell ref="AK53:AK59"/>
    <mergeCell ref="AK60:AK66"/>
    <mergeCell ref="AK67:AK73"/>
    <mergeCell ref="AK74:AK80"/>
    <mergeCell ref="AK81:AK87"/>
    <mergeCell ref="AK88:AK94"/>
    <mergeCell ref="AK95:AK101"/>
    <mergeCell ref="AK102:AK108"/>
    <mergeCell ref="AK109:AK115"/>
    <mergeCell ref="AK116:AK122"/>
    <mergeCell ref="AK123:AK129"/>
    <mergeCell ref="AK130:AK136"/>
    <mergeCell ref="AK137:AK143"/>
    <mergeCell ref="AK144:AK150"/>
    <mergeCell ref="AK151:AK157"/>
    <mergeCell ref="AK158:AK164"/>
    <mergeCell ref="AK165:AK171"/>
    <mergeCell ref="AK172:AK178"/>
    <mergeCell ref="AK179:AK185"/>
    <mergeCell ref="AK186:AK192"/>
    <mergeCell ref="AK193:AK199"/>
    <mergeCell ref="AK200:AK206"/>
    <mergeCell ref="AK207:AK213"/>
    <mergeCell ref="AK214:AK220"/>
    <mergeCell ref="AK221:AK227"/>
  </mergeCells>
  <dataValidations count="2">
    <dataValidation type="list" allowBlank="1" showInputMessage="1" showErrorMessage="1" sqref="I227 J4:J10 J11:J17 J18:J24 J25:J31 J32:J45 J46:J47 J49:J87 J88:J136 J137:J226">
      <formula1>$AM$4:$AM$10</formula1>
    </dataValidation>
    <dataValidation type="list" allowBlank="1" showInputMessage="1" showErrorMessage="1" sqref="K4:K10">
      <formula1>"例子"</formula1>
    </dataValidation>
  </dataValidations>
  <pageMargins left="1.13958333333333" right="0.75" top="1.76944444444444" bottom="0.979861111111111" header="0.509722222222222" footer="0.509722222222222"/>
  <pageSetup paperSize="256" orientation="portrait"/>
  <headerFooter alignWithMargins="0" scaleWithDoc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7"/>
  <sheetViews>
    <sheetView workbookViewId="0">
      <selection activeCell="N16" sqref="N16"/>
    </sheetView>
  </sheetViews>
  <sheetFormatPr defaultColWidth="9" defaultRowHeight="14.25"/>
  <cols>
    <col min="1" max="5" width="9" style="1"/>
    <col min="6" max="6" width="9" style="2"/>
    <col min="7" max="11" width="9" style="1"/>
    <col min="12" max="12" width="9" style="2" customWidth="1"/>
    <col min="13" max="250" width="9" style="1"/>
  </cols>
  <sheetData>
    <row r="1" s="1" customFormat="1" ht="18.75" spans="1:12">
      <c r="A1" s="3"/>
      <c r="B1" s="4"/>
      <c r="C1" s="5"/>
      <c r="D1" s="5"/>
      <c r="E1" s="6"/>
      <c r="F1" s="7"/>
      <c r="G1" s="5"/>
      <c r="H1" s="8"/>
      <c r="L1" s="7"/>
    </row>
    <row r="2" s="1" customFormat="1" ht="18.75" spans="1:12">
      <c r="A2" s="3"/>
      <c r="B2" s="4"/>
      <c r="C2" s="5"/>
      <c r="D2" s="5"/>
      <c r="E2" s="6"/>
      <c r="F2" s="7"/>
      <c r="G2" s="5"/>
      <c r="H2" s="8"/>
      <c r="L2" s="7"/>
    </row>
    <row r="3" s="1" customFormat="1" ht="18.75" spans="1:12">
      <c r="A3" s="3"/>
      <c r="B3" s="4"/>
      <c r="C3" s="5"/>
      <c r="D3" s="5"/>
      <c r="E3" s="6"/>
      <c r="F3" s="7"/>
      <c r="G3" s="5"/>
      <c r="H3" s="8"/>
      <c r="J3" s="7"/>
      <c r="L3" s="7"/>
    </row>
    <row r="4" s="1" customFormat="1" ht="18.75" spans="1:12">
      <c r="A4" s="3"/>
      <c r="B4" s="4"/>
      <c r="C4" s="5"/>
      <c r="D4" s="5"/>
      <c r="E4" s="6"/>
      <c r="F4" s="7"/>
      <c r="G4" s="5"/>
      <c r="H4" s="8"/>
      <c r="J4" s="7"/>
      <c r="L4" s="7"/>
    </row>
    <row r="5" s="1" customFormat="1" ht="18.75" spans="1:12">
      <c r="A5" s="3"/>
      <c r="B5" s="4"/>
      <c r="C5" s="5"/>
      <c r="D5" s="5"/>
      <c r="E5" s="6"/>
      <c r="F5" s="7"/>
      <c r="G5" s="5"/>
      <c r="H5" s="8"/>
      <c r="I5" s="7"/>
      <c r="J5" s="7"/>
      <c r="L5" s="7"/>
    </row>
    <row r="6" s="1" customFormat="1" ht="18.75" spans="1:12">
      <c r="A6" s="3"/>
      <c r="B6" s="4"/>
      <c r="C6" s="5"/>
      <c r="D6" s="5"/>
      <c r="E6" s="6"/>
      <c r="F6" s="7"/>
      <c r="G6" s="5"/>
      <c r="H6" s="8"/>
      <c r="I6" s="7"/>
      <c r="J6" s="7"/>
      <c r="L6" s="7"/>
    </row>
    <row r="7" s="1" customFormat="1" ht="18.75" spans="1:12">
      <c r="A7" s="3"/>
      <c r="B7" s="4"/>
      <c r="C7" s="5"/>
      <c r="D7" s="5"/>
      <c r="E7" s="6"/>
      <c r="F7" s="7"/>
      <c r="G7" s="5"/>
      <c r="H7" s="8"/>
      <c r="I7" s="7"/>
      <c r="J7" s="7"/>
      <c r="L7" s="7"/>
    </row>
    <row r="8" s="1" customFormat="1" ht="18.75" spans="1:12">
      <c r="A8" s="9"/>
      <c r="B8" s="10"/>
      <c r="C8" s="11"/>
      <c r="D8" s="11"/>
      <c r="E8" s="12"/>
      <c r="F8" s="13"/>
      <c r="G8" s="11"/>
      <c r="H8" s="14"/>
      <c r="I8" s="7"/>
      <c r="L8" s="13"/>
    </row>
    <row r="9" s="1" customFormat="1" ht="18.75" spans="1:12">
      <c r="A9" s="9"/>
      <c r="B9" s="10"/>
      <c r="C9" s="11"/>
      <c r="D9" s="11"/>
      <c r="E9" s="12"/>
      <c r="F9" s="13"/>
      <c r="G9" s="11"/>
      <c r="H9" s="14"/>
      <c r="I9" s="7"/>
      <c r="L9" s="13"/>
    </row>
    <row r="10" s="1" customFormat="1" ht="18.75" spans="1:12">
      <c r="A10" s="9"/>
      <c r="B10" s="10"/>
      <c r="C10" s="11"/>
      <c r="D10" s="11"/>
      <c r="E10" s="12"/>
      <c r="F10" s="13"/>
      <c r="G10" s="11"/>
      <c r="H10" s="14"/>
      <c r="L10" s="13"/>
    </row>
    <row r="11" s="1" customFormat="1" ht="18.75" spans="1:12">
      <c r="A11" s="9"/>
      <c r="B11" s="10"/>
      <c r="C11" s="11"/>
      <c r="D11" s="11"/>
      <c r="E11" s="12"/>
      <c r="F11" s="13"/>
      <c r="G11" s="11"/>
      <c r="H11" s="14"/>
      <c r="L11" s="13"/>
    </row>
    <row r="12" s="1" customFormat="1" ht="18.75" spans="1:12">
      <c r="A12" s="9"/>
      <c r="B12" s="10"/>
      <c r="C12" s="11"/>
      <c r="D12" s="11"/>
      <c r="E12" s="12"/>
      <c r="F12" s="13"/>
      <c r="G12" s="11"/>
      <c r="H12" s="14"/>
      <c r="L12" s="13"/>
    </row>
    <row r="13" s="1" customFormat="1" ht="18.75" spans="1:12">
      <c r="A13" s="9"/>
      <c r="B13" s="10"/>
      <c r="C13" s="11"/>
      <c r="D13" s="11"/>
      <c r="E13" s="12"/>
      <c r="F13" s="13"/>
      <c r="G13" s="11"/>
      <c r="H13" s="14"/>
      <c r="L13" s="13"/>
    </row>
    <row r="14" s="1" customFormat="1" ht="18.75" spans="1:12">
      <c r="A14" s="9"/>
      <c r="B14" s="10"/>
      <c r="C14" s="11"/>
      <c r="D14" s="11"/>
      <c r="E14" s="12"/>
      <c r="F14" s="13"/>
      <c r="G14" s="11"/>
      <c r="H14" s="14"/>
      <c r="L14" s="13"/>
    </row>
    <row r="15" s="1" customFormat="1" ht="18.75" spans="1:12">
      <c r="A15" s="3"/>
      <c r="B15" s="15"/>
      <c r="C15" s="5"/>
      <c r="D15" s="5"/>
      <c r="E15" s="6"/>
      <c r="F15" s="7"/>
      <c r="G15" s="5"/>
      <c r="H15" s="8"/>
      <c r="L15" s="7"/>
    </row>
    <row r="16" s="1" customFormat="1" ht="18.75" spans="1:12">
      <c r="A16" s="3"/>
      <c r="B16" s="15"/>
      <c r="C16" s="5"/>
      <c r="D16" s="5"/>
      <c r="E16" s="6"/>
      <c r="F16" s="7"/>
      <c r="G16" s="5"/>
      <c r="H16" s="8"/>
      <c r="L16" s="7"/>
    </row>
    <row r="17" s="1" customFormat="1" ht="18.75" spans="1:12">
      <c r="A17" s="3"/>
      <c r="B17" s="15"/>
      <c r="C17" s="5"/>
      <c r="D17" s="5"/>
      <c r="E17" s="6"/>
      <c r="F17" s="7"/>
      <c r="G17" s="5"/>
      <c r="H17" s="8"/>
      <c r="L17" s="7"/>
    </row>
    <row r="18" s="1" customFormat="1" ht="18.75" spans="1:12">
      <c r="A18" s="3"/>
      <c r="B18" s="15"/>
      <c r="C18" s="5"/>
      <c r="D18" s="5"/>
      <c r="E18" s="6"/>
      <c r="F18" s="7"/>
      <c r="G18" s="5"/>
      <c r="H18" s="8"/>
      <c r="L18" s="7"/>
    </row>
    <row r="19" s="1" customFormat="1" ht="18.75" spans="1:12">
      <c r="A19" s="3"/>
      <c r="B19" s="15"/>
      <c r="C19" s="5"/>
      <c r="D19" s="5"/>
      <c r="E19" s="6"/>
      <c r="F19" s="7"/>
      <c r="G19" s="5"/>
      <c r="H19" s="8"/>
      <c r="L19" s="7"/>
    </row>
    <row r="20" s="1" customFormat="1" ht="18.75" spans="1:12">
      <c r="A20" s="3"/>
      <c r="B20" s="15"/>
      <c r="C20" s="5"/>
      <c r="D20" s="5"/>
      <c r="E20" s="6"/>
      <c r="F20" s="7"/>
      <c r="G20" s="5"/>
      <c r="H20" s="8"/>
      <c r="L20" s="7"/>
    </row>
    <row r="21" s="1" customFormat="1" ht="18.75" spans="1:12">
      <c r="A21" s="3"/>
      <c r="B21" s="15"/>
      <c r="C21" s="5"/>
      <c r="D21" s="5"/>
      <c r="E21" s="6"/>
      <c r="F21" s="7"/>
      <c r="G21" s="5"/>
      <c r="H21" s="8"/>
      <c r="L21" s="7"/>
    </row>
    <row r="22" s="1" customFormat="1" ht="18.75" spans="1:12">
      <c r="A22" s="9"/>
      <c r="B22" s="10"/>
      <c r="C22" s="11"/>
      <c r="D22" s="11"/>
      <c r="E22" s="12"/>
      <c r="F22" s="13"/>
      <c r="G22" s="11"/>
      <c r="H22" s="14"/>
      <c r="L22" s="13"/>
    </row>
    <row r="23" s="1" customFormat="1" ht="18.75" spans="1:12">
      <c r="A23" s="9"/>
      <c r="B23" s="10"/>
      <c r="C23" s="11"/>
      <c r="D23" s="11"/>
      <c r="E23" s="12"/>
      <c r="F23" s="13"/>
      <c r="G23" s="11"/>
      <c r="H23" s="14"/>
      <c r="L23" s="13"/>
    </row>
    <row r="24" s="1" customFormat="1" ht="18.75" spans="1:12">
      <c r="A24" s="9"/>
      <c r="B24" s="10"/>
      <c r="C24" s="11"/>
      <c r="D24" s="11"/>
      <c r="E24" s="12"/>
      <c r="F24" s="13"/>
      <c r="G24" s="11"/>
      <c r="H24" s="14"/>
      <c r="L24" s="13"/>
    </row>
    <row r="25" s="1" customFormat="1" ht="12" customHeight="1" spans="1:12">
      <c r="A25" s="9"/>
      <c r="B25" s="10"/>
      <c r="C25" s="11"/>
      <c r="D25" s="11"/>
      <c r="E25" s="12"/>
      <c r="F25" s="13"/>
      <c r="G25" s="11"/>
      <c r="H25" s="14"/>
      <c r="L25" s="13"/>
    </row>
    <row r="26" s="1" customFormat="1" ht="18.75" spans="1:12">
      <c r="A26" s="9"/>
      <c r="B26" s="10"/>
      <c r="C26" s="11"/>
      <c r="D26" s="11"/>
      <c r="E26" s="12"/>
      <c r="F26" s="13"/>
      <c r="G26" s="11"/>
      <c r="H26" s="14"/>
      <c r="L26" s="13"/>
    </row>
    <row r="27" ht="18.75" spans="1:12">
      <c r="A27" s="9"/>
      <c r="B27" s="10"/>
      <c r="C27" s="11"/>
      <c r="D27" s="11"/>
      <c r="E27" s="12"/>
      <c r="F27" s="13"/>
      <c r="G27" s="11"/>
      <c r="H27" s="14"/>
      <c r="L27" s="13"/>
    </row>
    <row r="28" ht="18.75" spans="1:12">
      <c r="A28" s="9"/>
      <c r="B28" s="10"/>
      <c r="C28" s="11"/>
      <c r="D28" s="11"/>
      <c r="E28" s="12"/>
      <c r="F28" s="13"/>
      <c r="G28" s="11"/>
      <c r="H28" s="14"/>
      <c r="L28" s="13"/>
    </row>
    <row r="29" ht="18.75" spans="1:12">
      <c r="A29" s="3"/>
      <c r="B29" s="15"/>
      <c r="C29" s="5"/>
      <c r="D29" s="5"/>
      <c r="E29" s="6"/>
      <c r="F29" s="7"/>
      <c r="G29" s="5"/>
      <c r="H29" s="8"/>
      <c r="L29" s="7"/>
    </row>
    <row r="30" ht="18.75" spans="1:12">
      <c r="A30" s="3"/>
      <c r="B30" s="15"/>
      <c r="C30" s="5"/>
      <c r="D30" s="5"/>
      <c r="E30" s="6"/>
      <c r="F30" s="7"/>
      <c r="G30" s="5"/>
      <c r="H30" s="8"/>
      <c r="L30" s="7"/>
    </row>
    <row r="31" ht="18.75" spans="1:12">
      <c r="A31" s="3"/>
      <c r="B31" s="15"/>
      <c r="C31" s="5"/>
      <c r="D31" s="5"/>
      <c r="E31" s="6"/>
      <c r="F31" s="7"/>
      <c r="G31" s="5"/>
      <c r="H31" s="8"/>
      <c r="L31" s="7"/>
    </row>
    <row r="32" ht="18.75" spans="1:12">
      <c r="A32" s="3"/>
      <c r="B32" s="15"/>
      <c r="C32" s="5"/>
      <c r="D32" s="5"/>
      <c r="E32" s="6"/>
      <c r="F32" s="7"/>
      <c r="G32" s="5"/>
      <c r="H32" s="8"/>
      <c r="L32" s="7"/>
    </row>
    <row r="33" ht="18.75" spans="1:12">
      <c r="A33" s="3"/>
      <c r="B33" s="15"/>
      <c r="C33" s="5"/>
      <c r="D33" s="5"/>
      <c r="E33" s="6"/>
      <c r="F33" s="7"/>
      <c r="G33" s="5"/>
      <c r="H33" s="8"/>
      <c r="L33" s="7"/>
    </row>
    <row r="34" ht="18.75" spans="1:12">
      <c r="A34" s="3"/>
      <c r="B34" s="15"/>
      <c r="C34" s="5"/>
      <c r="D34" s="5"/>
      <c r="E34" s="6"/>
      <c r="F34" s="7"/>
      <c r="G34" s="5"/>
      <c r="H34" s="8"/>
      <c r="L34" s="7"/>
    </row>
    <row r="35" ht="18.75" spans="1:12">
      <c r="A35" s="3"/>
      <c r="B35" s="15"/>
      <c r="C35" s="5"/>
      <c r="D35" s="5"/>
      <c r="E35" s="6"/>
      <c r="F35" s="7"/>
      <c r="G35" s="5"/>
      <c r="H35" s="8"/>
      <c r="L35" s="7"/>
    </row>
    <row r="36" ht="18.75" spans="1:12">
      <c r="A36" s="9"/>
      <c r="B36" s="10"/>
      <c r="C36" s="11"/>
      <c r="D36" s="11"/>
      <c r="E36" s="12"/>
      <c r="F36" s="13"/>
      <c r="G36" s="11"/>
      <c r="H36" s="14"/>
      <c r="L36" s="13"/>
    </row>
    <row r="37" ht="18.75" spans="1:12">
      <c r="A37" s="9"/>
      <c r="B37" s="10"/>
      <c r="C37" s="11"/>
      <c r="D37" s="11"/>
      <c r="E37" s="12"/>
      <c r="F37" s="13"/>
      <c r="G37" s="11"/>
      <c r="H37" s="14"/>
      <c r="L37" s="13"/>
    </row>
    <row r="38" ht="18.75" spans="1:12">
      <c r="A38" s="9"/>
      <c r="B38" s="10"/>
      <c r="C38" s="11"/>
      <c r="D38" s="11"/>
      <c r="E38" s="12"/>
      <c r="F38" s="13"/>
      <c r="G38" s="11"/>
      <c r="H38" s="14"/>
      <c r="L38" s="13"/>
    </row>
    <row r="39" ht="18.75" spans="1:12">
      <c r="A39" s="9"/>
      <c r="B39" s="10"/>
      <c r="C39" s="11"/>
      <c r="D39" s="11"/>
      <c r="E39" s="12"/>
      <c r="F39" s="13"/>
      <c r="G39" s="11"/>
      <c r="H39" s="14"/>
      <c r="L39" s="13"/>
    </row>
    <row r="40" ht="18.75" spans="1:12">
      <c r="A40" s="9"/>
      <c r="B40" s="10"/>
      <c r="C40" s="11"/>
      <c r="D40" s="11"/>
      <c r="E40" s="12"/>
      <c r="F40" s="13"/>
      <c r="G40" s="11"/>
      <c r="H40" s="14"/>
      <c r="L40" s="13"/>
    </row>
    <row r="41" ht="18.75" spans="1:12">
      <c r="A41" s="9"/>
      <c r="B41" s="10"/>
      <c r="C41" s="11"/>
      <c r="D41" s="11"/>
      <c r="E41" s="12"/>
      <c r="F41" s="13"/>
      <c r="G41" s="11"/>
      <c r="H41" s="14"/>
      <c r="L41" s="13"/>
    </row>
    <row r="42" ht="18.75" spans="1:12">
      <c r="A42" s="9"/>
      <c r="B42" s="10"/>
      <c r="C42" s="11"/>
      <c r="D42" s="11"/>
      <c r="E42" s="12"/>
      <c r="F42" s="13"/>
      <c r="G42" s="11"/>
      <c r="H42" s="14"/>
      <c r="L42" s="13"/>
    </row>
    <row r="43" ht="18.75" spans="1:12">
      <c r="A43" s="3"/>
      <c r="B43" s="15"/>
      <c r="C43" s="5"/>
      <c r="D43" s="5"/>
      <c r="E43" s="6"/>
      <c r="F43" s="7"/>
      <c r="G43" s="5"/>
      <c r="H43" s="8"/>
      <c r="L43" s="7"/>
    </row>
    <row r="44" ht="18.75" spans="1:12">
      <c r="A44" s="3"/>
      <c r="B44" s="4"/>
      <c r="C44" s="5"/>
      <c r="D44" s="5"/>
      <c r="E44" s="6"/>
      <c r="F44" s="7"/>
      <c r="G44" s="5"/>
      <c r="H44" s="8"/>
      <c r="L44" s="7"/>
    </row>
    <row r="45" ht="18.75" spans="1:12">
      <c r="A45" s="3"/>
      <c r="B45" s="4"/>
      <c r="C45" s="5"/>
      <c r="D45" s="5"/>
      <c r="E45" s="6"/>
      <c r="F45" s="7"/>
      <c r="G45" s="5"/>
      <c r="H45" s="8"/>
      <c r="L45" s="7"/>
    </row>
    <row r="46" ht="18.75" spans="1:12">
      <c r="A46" s="3"/>
      <c r="B46" s="4"/>
      <c r="C46" s="5"/>
      <c r="D46" s="5"/>
      <c r="E46" s="6"/>
      <c r="F46" s="7"/>
      <c r="G46" s="5"/>
      <c r="H46" s="8"/>
      <c r="L46" s="7"/>
    </row>
    <row r="47" ht="18.75" spans="1:12">
      <c r="A47" s="3"/>
      <c r="B47" s="4"/>
      <c r="C47" s="5"/>
      <c r="D47" s="5"/>
      <c r="E47" s="6"/>
      <c r="F47" s="7"/>
      <c r="G47" s="5"/>
      <c r="H47" s="8"/>
      <c r="L47" s="7"/>
    </row>
    <row r="48" ht="18.75" spans="1:12">
      <c r="A48" s="3"/>
      <c r="B48" s="4"/>
      <c r="C48" s="5"/>
      <c r="D48" s="5"/>
      <c r="E48" s="6"/>
      <c r="F48" s="7"/>
      <c r="G48" s="5"/>
      <c r="H48" s="8"/>
      <c r="L48" s="7"/>
    </row>
    <row r="49" ht="18.75" spans="1:12">
      <c r="A49" s="3"/>
      <c r="B49" s="4"/>
      <c r="C49" s="5"/>
      <c r="D49" s="5"/>
      <c r="E49" s="6"/>
      <c r="F49" s="7"/>
      <c r="G49" s="5"/>
      <c r="H49" s="8"/>
      <c r="L49" s="7"/>
    </row>
    <row r="50" ht="18.75" spans="1:12">
      <c r="A50" s="9"/>
      <c r="B50" s="12"/>
      <c r="C50" s="11"/>
      <c r="D50" s="11"/>
      <c r="E50" s="12"/>
      <c r="F50" s="13"/>
      <c r="G50" s="11"/>
      <c r="H50" s="14"/>
      <c r="L50" s="13"/>
    </row>
    <row r="51" ht="18.75" spans="1:12">
      <c r="A51" s="9"/>
      <c r="B51" s="12"/>
      <c r="C51" s="11"/>
      <c r="D51" s="11"/>
      <c r="E51" s="12"/>
      <c r="F51" s="13"/>
      <c r="G51" s="11"/>
      <c r="H51" s="14"/>
      <c r="L51" s="13"/>
    </row>
    <row r="52" ht="18.75" spans="1:12">
      <c r="A52" s="9"/>
      <c r="B52" s="12"/>
      <c r="C52" s="11"/>
      <c r="D52" s="11"/>
      <c r="E52" s="12"/>
      <c r="F52" s="13"/>
      <c r="G52" s="11"/>
      <c r="H52" s="14"/>
      <c r="L52" s="13"/>
    </row>
    <row r="53" ht="18.75" spans="1:12">
      <c r="A53" s="9"/>
      <c r="B53" s="12"/>
      <c r="C53" s="11"/>
      <c r="D53" s="11"/>
      <c r="E53" s="12"/>
      <c r="F53" s="13"/>
      <c r="G53" s="11"/>
      <c r="H53" s="14"/>
      <c r="L53" s="13"/>
    </row>
    <row r="54" ht="18.75" spans="1:12">
      <c r="A54" s="9"/>
      <c r="B54" s="12"/>
      <c r="C54" s="11"/>
      <c r="D54" s="11"/>
      <c r="E54" s="12"/>
      <c r="F54" s="13"/>
      <c r="G54" s="11"/>
      <c r="H54" s="14"/>
      <c r="L54" s="13"/>
    </row>
    <row r="55" ht="18.75" spans="1:12">
      <c r="A55" s="9"/>
      <c r="B55" s="12"/>
      <c r="C55" s="11"/>
      <c r="D55" s="11"/>
      <c r="E55" s="12"/>
      <c r="F55" s="13"/>
      <c r="G55" s="11"/>
      <c r="H55" s="14"/>
      <c r="L55" s="13"/>
    </row>
    <row r="56" ht="18.75" spans="1:12">
      <c r="A56" s="9"/>
      <c r="B56" s="12"/>
      <c r="C56" s="11"/>
      <c r="D56" s="11"/>
      <c r="E56" s="12"/>
      <c r="F56" s="13"/>
      <c r="G56" s="11"/>
      <c r="H56" s="14"/>
      <c r="L56" s="13"/>
    </row>
    <row r="57" ht="18.75" spans="1:12">
      <c r="A57" s="3"/>
      <c r="B57" s="15"/>
      <c r="C57" s="5"/>
      <c r="D57" s="5"/>
      <c r="E57" s="6"/>
      <c r="F57" s="7"/>
      <c r="G57" s="5"/>
      <c r="H57" s="8"/>
      <c r="L57" s="7"/>
    </row>
    <row r="58" ht="18.75" spans="1:12">
      <c r="A58" s="3"/>
      <c r="B58" s="15"/>
      <c r="C58" s="5"/>
      <c r="D58" s="5"/>
      <c r="E58" s="6"/>
      <c r="F58" s="7"/>
      <c r="G58" s="5"/>
      <c r="H58" s="8"/>
      <c r="L58" s="7"/>
    </row>
    <row r="59" ht="18.75" spans="1:12">
      <c r="A59" s="3"/>
      <c r="B59" s="15"/>
      <c r="C59" s="5"/>
      <c r="D59" s="5"/>
      <c r="E59" s="6"/>
      <c r="F59" s="7"/>
      <c r="G59" s="5"/>
      <c r="H59" s="8"/>
      <c r="L59" s="7"/>
    </row>
    <row r="60" ht="18.75" spans="1:12">
      <c r="A60" s="3"/>
      <c r="B60" s="15"/>
      <c r="C60" s="5"/>
      <c r="D60" s="5"/>
      <c r="E60" s="6"/>
      <c r="F60" s="7"/>
      <c r="G60" s="5"/>
      <c r="H60" s="8"/>
      <c r="L60" s="7"/>
    </row>
    <row r="61" ht="18.75" spans="1:12">
      <c r="A61" s="3"/>
      <c r="B61" s="15"/>
      <c r="C61" s="5"/>
      <c r="D61" s="5"/>
      <c r="E61" s="6"/>
      <c r="F61" s="7"/>
      <c r="G61" s="5"/>
      <c r="H61" s="8"/>
      <c r="L61" s="7"/>
    </row>
    <row r="62" ht="18.75" spans="1:12">
      <c r="A62" s="3"/>
      <c r="B62" s="15"/>
      <c r="C62" s="5"/>
      <c r="D62" s="5"/>
      <c r="E62" s="6"/>
      <c r="F62" s="7"/>
      <c r="G62" s="5"/>
      <c r="H62" s="8"/>
      <c r="L62" s="7"/>
    </row>
    <row r="63" ht="18.75" spans="1:12">
      <c r="A63" s="3"/>
      <c r="B63" s="15"/>
      <c r="C63" s="5"/>
      <c r="D63" s="5"/>
      <c r="E63" s="6"/>
      <c r="F63" s="7"/>
      <c r="G63" s="5"/>
      <c r="H63" s="8"/>
      <c r="L63" s="7"/>
    </row>
    <row r="64" ht="18.75" spans="1:12">
      <c r="A64" s="9"/>
      <c r="B64" s="10"/>
      <c r="C64" s="11"/>
      <c r="D64" s="11"/>
      <c r="E64" s="12"/>
      <c r="F64" s="13"/>
      <c r="G64" s="11"/>
      <c r="H64" s="14"/>
      <c r="L64" s="13"/>
    </row>
    <row r="65" ht="18.75" spans="1:12">
      <c r="A65" s="9"/>
      <c r="B65" s="10"/>
      <c r="C65" s="11"/>
      <c r="D65" s="11"/>
      <c r="E65" s="12"/>
      <c r="F65" s="13"/>
      <c r="G65" s="11"/>
      <c r="H65" s="14"/>
      <c r="L65" s="13"/>
    </row>
    <row r="66" ht="18.75" spans="1:12">
      <c r="A66" s="9"/>
      <c r="B66" s="10"/>
      <c r="C66" s="11"/>
      <c r="D66" s="11"/>
      <c r="E66" s="12"/>
      <c r="F66" s="13"/>
      <c r="G66" s="11"/>
      <c r="H66" s="14"/>
      <c r="L66" s="13"/>
    </row>
    <row r="67" ht="18.75" spans="1:12">
      <c r="A67" s="9"/>
      <c r="B67" s="10"/>
      <c r="C67" s="11"/>
      <c r="D67" s="11"/>
      <c r="E67" s="12"/>
      <c r="F67" s="13"/>
      <c r="G67" s="11"/>
      <c r="H67" s="14"/>
      <c r="L67" s="13"/>
    </row>
    <row r="68" ht="18.75" spans="1:12">
      <c r="A68" s="9"/>
      <c r="B68" s="10"/>
      <c r="C68" s="11"/>
      <c r="D68" s="11"/>
      <c r="E68" s="12"/>
      <c r="F68" s="13"/>
      <c r="G68" s="11"/>
      <c r="H68" s="14"/>
      <c r="L68" s="13"/>
    </row>
    <row r="69" ht="18.75" spans="1:12">
      <c r="A69" s="9"/>
      <c r="B69" s="10"/>
      <c r="C69" s="11"/>
      <c r="D69" s="11"/>
      <c r="E69" s="12"/>
      <c r="F69" s="13"/>
      <c r="G69" s="11"/>
      <c r="H69" s="14"/>
      <c r="L69" s="13"/>
    </row>
    <row r="70" ht="18.75" spans="1:12">
      <c r="A70" s="9"/>
      <c r="B70" s="10"/>
      <c r="C70" s="11"/>
      <c r="D70" s="11"/>
      <c r="E70" s="12"/>
      <c r="F70" s="13"/>
      <c r="G70" s="11"/>
      <c r="H70" s="14"/>
      <c r="L70" s="13"/>
    </row>
    <row r="71" ht="18.75" spans="1:12">
      <c r="A71" s="3"/>
      <c r="B71" s="15"/>
      <c r="C71" s="5"/>
      <c r="D71" s="5"/>
      <c r="E71" s="6"/>
      <c r="F71" s="7"/>
      <c r="G71" s="5"/>
      <c r="H71" s="8"/>
      <c r="L71" s="7"/>
    </row>
    <row r="72" ht="18.75" spans="1:12">
      <c r="A72" s="3"/>
      <c r="B72" s="15"/>
      <c r="C72" s="5"/>
      <c r="D72" s="5"/>
      <c r="E72" s="6"/>
      <c r="F72" s="7"/>
      <c r="G72" s="5"/>
      <c r="H72" s="8"/>
      <c r="L72" s="7"/>
    </row>
    <row r="73" ht="18.75" spans="1:12">
      <c r="A73" s="3"/>
      <c r="B73" s="15"/>
      <c r="C73" s="5"/>
      <c r="D73" s="5"/>
      <c r="E73" s="6"/>
      <c r="F73" s="7"/>
      <c r="G73" s="5"/>
      <c r="H73" s="8"/>
      <c r="L73" s="7"/>
    </row>
    <row r="74" ht="18.75" spans="1:12">
      <c r="A74" s="3"/>
      <c r="B74" s="15"/>
      <c r="C74" s="5"/>
      <c r="D74" s="5"/>
      <c r="E74" s="6"/>
      <c r="F74" s="7"/>
      <c r="G74" s="5"/>
      <c r="H74" s="8"/>
      <c r="L74" s="7"/>
    </row>
    <row r="75" ht="18.75" spans="1:12">
      <c r="A75" s="3"/>
      <c r="B75" s="15"/>
      <c r="C75" s="5"/>
      <c r="D75" s="5"/>
      <c r="E75" s="6"/>
      <c r="F75" s="7"/>
      <c r="G75" s="5"/>
      <c r="H75" s="8"/>
      <c r="L75" s="7"/>
    </row>
    <row r="76" ht="18.75" spans="1:12">
      <c r="A76" s="3"/>
      <c r="B76" s="15"/>
      <c r="C76" s="5"/>
      <c r="D76" s="5"/>
      <c r="E76" s="6"/>
      <c r="F76" s="7"/>
      <c r="G76" s="5"/>
      <c r="H76" s="8"/>
      <c r="L76" s="7"/>
    </row>
    <row r="77" ht="18.75" spans="1:12">
      <c r="A77" s="3"/>
      <c r="B77" s="15"/>
      <c r="C77" s="5"/>
      <c r="D77" s="5"/>
      <c r="E77" s="6"/>
      <c r="F77" s="7"/>
      <c r="G77" s="5"/>
      <c r="H77" s="8"/>
      <c r="L77" s="7"/>
    </row>
    <row r="78" ht="18.75" spans="1:12">
      <c r="A78" s="9"/>
      <c r="B78" s="10"/>
      <c r="C78" s="11"/>
      <c r="D78" s="11"/>
      <c r="E78" s="12"/>
      <c r="F78" s="13"/>
      <c r="G78" s="11"/>
      <c r="H78" s="14"/>
      <c r="L78" s="13"/>
    </row>
    <row r="79" ht="18.75" spans="1:12">
      <c r="A79" s="9"/>
      <c r="B79" s="10"/>
      <c r="C79" s="11"/>
      <c r="D79" s="11"/>
      <c r="E79" s="12"/>
      <c r="F79" s="13"/>
      <c r="G79" s="11"/>
      <c r="H79" s="14"/>
      <c r="L79" s="13"/>
    </row>
    <row r="80" ht="18.75" spans="1:12">
      <c r="A80" s="9"/>
      <c r="B80" s="10"/>
      <c r="C80" s="11"/>
      <c r="D80" s="11"/>
      <c r="E80" s="12"/>
      <c r="F80" s="13"/>
      <c r="G80" s="11"/>
      <c r="H80" s="14"/>
      <c r="L80" s="13"/>
    </row>
    <row r="81" ht="18.75" spans="1:12">
      <c r="A81" s="9"/>
      <c r="B81" s="10"/>
      <c r="C81" s="11"/>
      <c r="D81" s="11"/>
      <c r="E81" s="12"/>
      <c r="F81" s="13"/>
      <c r="G81" s="11"/>
      <c r="H81" s="14"/>
      <c r="L81" s="13"/>
    </row>
    <row r="82" ht="18.75" spans="1:12">
      <c r="A82" s="9"/>
      <c r="B82" s="10"/>
      <c r="C82" s="11"/>
      <c r="D82" s="11"/>
      <c r="E82" s="12"/>
      <c r="F82" s="13"/>
      <c r="G82" s="11"/>
      <c r="H82" s="14"/>
      <c r="L82" s="13"/>
    </row>
    <row r="83" ht="18.75" spans="1:12">
      <c r="A83" s="9"/>
      <c r="B83" s="10"/>
      <c r="C83" s="11"/>
      <c r="D83" s="11"/>
      <c r="E83" s="12"/>
      <c r="F83" s="13"/>
      <c r="G83" s="11"/>
      <c r="H83" s="14"/>
      <c r="L83" s="13"/>
    </row>
    <row r="84" ht="18.75" spans="1:12">
      <c r="A84" s="9"/>
      <c r="B84" s="10"/>
      <c r="C84" s="11"/>
      <c r="D84" s="11"/>
      <c r="E84" s="12"/>
      <c r="F84" s="13"/>
      <c r="G84" s="11"/>
      <c r="H84" s="14"/>
      <c r="L84" s="13"/>
    </row>
    <row r="85" ht="18.75" spans="1:12">
      <c r="A85" s="3"/>
      <c r="B85" s="15"/>
      <c r="C85" s="5"/>
      <c r="D85" s="5"/>
      <c r="E85" s="6"/>
      <c r="F85" s="7"/>
      <c r="G85" s="5"/>
      <c r="H85" s="8"/>
      <c r="L85" s="7"/>
    </row>
    <row r="86" ht="18.75" spans="1:12">
      <c r="A86" s="3"/>
      <c r="B86" s="15"/>
      <c r="C86" s="5"/>
      <c r="D86" s="5"/>
      <c r="E86" s="6"/>
      <c r="F86" s="7"/>
      <c r="G86" s="5"/>
      <c r="H86" s="8"/>
      <c r="L86" s="7"/>
    </row>
    <row r="87" ht="18.75" spans="1:12">
      <c r="A87" s="3"/>
      <c r="B87" s="15"/>
      <c r="C87" s="5"/>
      <c r="D87" s="5"/>
      <c r="E87" s="6"/>
      <c r="F87" s="7"/>
      <c r="G87" s="5"/>
      <c r="H87" s="8"/>
      <c r="L87" s="7"/>
    </row>
    <row r="88" ht="18.75" spans="1:12">
      <c r="A88" s="3"/>
      <c r="B88" s="15"/>
      <c r="C88" s="5"/>
      <c r="D88" s="5"/>
      <c r="E88" s="6"/>
      <c r="F88" s="7"/>
      <c r="G88" s="5"/>
      <c r="H88" s="8"/>
      <c r="L88" s="7"/>
    </row>
    <row r="89" ht="18.75" spans="1:12">
      <c r="A89" s="3"/>
      <c r="B89" s="15"/>
      <c r="C89" s="5"/>
      <c r="D89" s="5"/>
      <c r="E89" s="6"/>
      <c r="F89" s="7"/>
      <c r="G89" s="5"/>
      <c r="H89" s="8"/>
      <c r="L89" s="7"/>
    </row>
    <row r="90" ht="18.75" spans="1:12">
      <c r="A90" s="3"/>
      <c r="B90" s="15"/>
      <c r="C90" s="5"/>
      <c r="D90" s="5"/>
      <c r="E90" s="6"/>
      <c r="F90" s="7"/>
      <c r="G90" s="5"/>
      <c r="H90" s="8"/>
      <c r="L90" s="7"/>
    </row>
    <row r="91" ht="18.75" spans="1:12">
      <c r="A91" s="3"/>
      <c r="B91" s="15"/>
      <c r="C91" s="5"/>
      <c r="D91" s="5"/>
      <c r="E91" s="6"/>
      <c r="F91" s="7"/>
      <c r="G91" s="5"/>
      <c r="H91" s="8"/>
      <c r="L91" s="7"/>
    </row>
    <row r="92" ht="18.75" spans="1:12">
      <c r="A92" s="9"/>
      <c r="B92" s="16"/>
      <c r="C92" s="11"/>
      <c r="D92" s="11"/>
      <c r="E92" s="12"/>
      <c r="F92" s="13"/>
      <c r="G92" s="11"/>
      <c r="H92" s="17"/>
      <c r="L92" s="13"/>
    </row>
    <row r="93" ht="18.75" spans="1:12">
      <c r="A93" s="9"/>
      <c r="B93" s="16"/>
      <c r="C93" s="11"/>
      <c r="D93" s="11"/>
      <c r="E93" s="12"/>
      <c r="F93" s="13"/>
      <c r="G93" s="11"/>
      <c r="H93" s="14"/>
      <c r="L93" s="13"/>
    </row>
    <row r="94" ht="18.75" spans="1:12">
      <c r="A94" s="9"/>
      <c r="B94" s="16"/>
      <c r="C94" s="11"/>
      <c r="D94" s="11"/>
      <c r="E94" s="12"/>
      <c r="F94" s="13"/>
      <c r="G94" s="11"/>
      <c r="H94" s="14"/>
      <c r="L94" s="13"/>
    </row>
    <row r="95" ht="18.75" spans="1:12">
      <c r="A95" s="9"/>
      <c r="B95" s="16"/>
      <c r="C95" s="11"/>
      <c r="D95" s="11"/>
      <c r="E95" s="12"/>
      <c r="F95" s="13"/>
      <c r="G95" s="11"/>
      <c r="H95" s="14"/>
      <c r="L95" s="13"/>
    </row>
    <row r="96" ht="18.75" spans="1:12">
      <c r="A96" s="9"/>
      <c r="B96" s="16"/>
      <c r="C96" s="11"/>
      <c r="D96" s="11"/>
      <c r="E96" s="12"/>
      <c r="F96" s="13"/>
      <c r="G96" s="11"/>
      <c r="H96" s="14"/>
      <c r="L96" s="13"/>
    </row>
    <row r="97" ht="18.75" spans="1:12">
      <c r="A97" s="9"/>
      <c r="B97" s="16"/>
      <c r="C97" s="11"/>
      <c r="D97" s="11"/>
      <c r="E97" s="12"/>
      <c r="F97" s="13"/>
      <c r="G97" s="11"/>
      <c r="H97" s="14"/>
      <c r="L97" s="13"/>
    </row>
    <row r="98" ht="18.75" spans="1:12">
      <c r="A98" s="9"/>
      <c r="B98" s="16"/>
      <c r="C98" s="11"/>
      <c r="D98" s="11"/>
      <c r="E98" s="12"/>
      <c r="F98" s="13"/>
      <c r="G98" s="11"/>
      <c r="H98" s="14"/>
      <c r="L98" s="13"/>
    </row>
    <row r="99" ht="18.75" spans="1:12">
      <c r="A99" s="3"/>
      <c r="B99" s="15"/>
      <c r="C99" s="5"/>
      <c r="D99" s="5"/>
      <c r="E99" s="6"/>
      <c r="F99" s="7"/>
      <c r="G99" s="5"/>
      <c r="H99" s="8"/>
      <c r="L99" s="7"/>
    </row>
    <row r="100" ht="18.75" spans="1:12">
      <c r="A100" s="3"/>
      <c r="B100" s="15"/>
      <c r="C100" s="5"/>
      <c r="D100" s="5"/>
      <c r="E100" s="6"/>
      <c r="F100" s="7"/>
      <c r="G100" s="5"/>
      <c r="H100" s="8"/>
      <c r="L100" s="7"/>
    </row>
    <row r="101" ht="18.75" spans="1:12">
      <c r="A101" s="3"/>
      <c r="B101" s="15"/>
      <c r="C101" s="5"/>
      <c r="D101" s="5"/>
      <c r="E101" s="6"/>
      <c r="F101" s="7"/>
      <c r="G101" s="5"/>
      <c r="H101" s="8"/>
      <c r="L101" s="7"/>
    </row>
    <row r="102" ht="18.75" spans="1:12">
      <c r="A102" s="3"/>
      <c r="B102" s="15"/>
      <c r="C102" s="5"/>
      <c r="D102" s="5"/>
      <c r="E102" s="6"/>
      <c r="F102" s="7"/>
      <c r="G102" s="5"/>
      <c r="H102" s="8"/>
      <c r="L102" s="7"/>
    </row>
    <row r="103" ht="18.75" spans="1:12">
      <c r="A103" s="3"/>
      <c r="B103" s="15"/>
      <c r="C103" s="5"/>
      <c r="D103" s="5"/>
      <c r="E103" s="6"/>
      <c r="F103" s="7"/>
      <c r="G103" s="5"/>
      <c r="H103" s="8"/>
      <c r="L103" s="7"/>
    </row>
    <row r="104" ht="18.75" spans="1:12">
      <c r="A104" s="3"/>
      <c r="B104" s="15"/>
      <c r="C104" s="5"/>
      <c r="D104" s="5"/>
      <c r="E104" s="6"/>
      <c r="F104" s="7"/>
      <c r="G104" s="5"/>
      <c r="H104" s="8"/>
      <c r="L104" s="7"/>
    </row>
    <row r="105" ht="18.75" spans="1:12">
      <c r="A105" s="3"/>
      <c r="B105" s="15"/>
      <c r="C105" s="5"/>
      <c r="D105" s="5"/>
      <c r="E105" s="6"/>
      <c r="F105" s="7"/>
      <c r="G105" s="5"/>
      <c r="H105" s="8"/>
      <c r="L105" s="7"/>
    </row>
    <row r="106" ht="18.75" spans="1:12">
      <c r="A106" s="9"/>
      <c r="B106" s="16"/>
      <c r="C106" s="11"/>
      <c r="D106" s="11"/>
      <c r="E106" s="12"/>
      <c r="F106" s="13"/>
      <c r="G106" s="11"/>
      <c r="H106" s="14"/>
      <c r="L106" s="13"/>
    </row>
    <row r="107" ht="18.75" spans="1:12">
      <c r="A107" s="9"/>
      <c r="B107" s="16"/>
      <c r="C107" s="11"/>
      <c r="D107" s="11"/>
      <c r="E107" s="12"/>
      <c r="F107" s="13"/>
      <c r="G107" s="11"/>
      <c r="H107" s="14"/>
      <c r="L107" s="13"/>
    </row>
    <row r="108" ht="18.75" spans="1:12">
      <c r="A108" s="9"/>
      <c r="B108" s="16"/>
      <c r="C108" s="11"/>
      <c r="D108" s="11"/>
      <c r="E108" s="12"/>
      <c r="F108" s="13"/>
      <c r="G108" s="11"/>
      <c r="H108" s="14"/>
      <c r="L108" s="13"/>
    </row>
    <row r="109" ht="18.75" spans="1:12">
      <c r="A109" s="9"/>
      <c r="B109" s="16"/>
      <c r="C109" s="11"/>
      <c r="D109" s="11"/>
      <c r="E109" s="12"/>
      <c r="F109" s="13"/>
      <c r="G109" s="11"/>
      <c r="H109" s="14"/>
      <c r="L109" s="13"/>
    </row>
    <row r="110" ht="18.75" spans="1:12">
      <c r="A110" s="9"/>
      <c r="B110" s="16"/>
      <c r="C110" s="11"/>
      <c r="D110" s="11"/>
      <c r="E110" s="12"/>
      <c r="F110" s="13"/>
      <c r="G110" s="11"/>
      <c r="H110" s="14"/>
      <c r="L110" s="13"/>
    </row>
    <row r="111" ht="18.75" spans="1:12">
      <c r="A111" s="9"/>
      <c r="B111" s="16"/>
      <c r="C111" s="11"/>
      <c r="D111" s="11"/>
      <c r="E111" s="12"/>
      <c r="F111" s="13"/>
      <c r="G111" s="11"/>
      <c r="H111" s="14"/>
      <c r="L111" s="13"/>
    </row>
    <row r="112" ht="18.75" spans="1:12">
      <c r="A112" s="9"/>
      <c r="B112" s="16"/>
      <c r="C112" s="11"/>
      <c r="D112" s="11"/>
      <c r="E112" s="12"/>
      <c r="F112" s="13"/>
      <c r="G112" s="11"/>
      <c r="H112" s="14"/>
      <c r="L112" s="13"/>
    </row>
    <row r="113" ht="18.75" spans="1:12">
      <c r="A113" s="3"/>
      <c r="B113" s="18"/>
      <c r="C113" s="5"/>
      <c r="D113" s="5"/>
      <c r="E113" s="6"/>
      <c r="F113" s="7"/>
      <c r="G113" s="5"/>
      <c r="H113" s="8"/>
      <c r="L113" s="7"/>
    </row>
    <row r="114" ht="18.75" spans="1:12">
      <c r="A114" s="3"/>
      <c r="B114" s="18"/>
      <c r="C114" s="5"/>
      <c r="D114" s="5"/>
      <c r="E114" s="6"/>
      <c r="F114" s="7"/>
      <c r="G114" s="5"/>
      <c r="H114" s="8"/>
      <c r="L114" s="7"/>
    </row>
    <row r="115" ht="18.75" spans="1:12">
      <c r="A115" s="3"/>
      <c r="B115" s="18"/>
      <c r="C115" s="5"/>
      <c r="D115" s="5"/>
      <c r="E115" s="6"/>
      <c r="F115" s="7"/>
      <c r="G115" s="5"/>
      <c r="H115" s="8"/>
      <c r="L115" s="7"/>
    </row>
    <row r="116" ht="18.75" spans="1:12">
      <c r="A116" s="3"/>
      <c r="B116" s="18"/>
      <c r="C116" s="5"/>
      <c r="D116" s="5"/>
      <c r="E116" s="6"/>
      <c r="F116" s="7"/>
      <c r="G116" s="5"/>
      <c r="H116" s="8"/>
      <c r="L116" s="7"/>
    </row>
    <row r="117" ht="18.75" spans="1:12">
      <c r="A117" s="3"/>
      <c r="B117" s="18"/>
      <c r="C117" s="5"/>
      <c r="D117" s="5"/>
      <c r="E117" s="6"/>
      <c r="F117" s="7"/>
      <c r="G117" s="5"/>
      <c r="H117" s="8"/>
      <c r="L117" s="7"/>
    </row>
    <row r="118" ht="18.75" spans="1:12">
      <c r="A118" s="3"/>
      <c r="B118" s="18"/>
      <c r="C118" s="5"/>
      <c r="D118" s="5"/>
      <c r="E118" s="6"/>
      <c r="F118" s="7"/>
      <c r="G118" s="5"/>
      <c r="H118" s="8"/>
      <c r="L118" s="7"/>
    </row>
    <row r="119" ht="18.75" spans="1:12">
      <c r="A119" s="3"/>
      <c r="B119" s="18"/>
      <c r="C119" s="5"/>
      <c r="D119" s="5"/>
      <c r="E119" s="6"/>
      <c r="F119" s="7"/>
      <c r="G119" s="5"/>
      <c r="H119" s="8"/>
      <c r="L119" s="7"/>
    </row>
    <row r="120" ht="18.75" spans="1:12">
      <c r="A120" s="9"/>
      <c r="B120" s="12"/>
      <c r="C120" s="11"/>
      <c r="D120" s="11"/>
      <c r="E120" s="12"/>
      <c r="F120" s="13"/>
      <c r="G120" s="11"/>
      <c r="H120" s="14"/>
      <c r="L120" s="13"/>
    </row>
    <row r="121" ht="18.75" spans="1:12">
      <c r="A121" s="9"/>
      <c r="B121" s="12"/>
      <c r="C121" s="11"/>
      <c r="D121" s="11"/>
      <c r="E121" s="12"/>
      <c r="F121" s="13"/>
      <c r="G121" s="11"/>
      <c r="H121" s="14"/>
      <c r="L121" s="13"/>
    </row>
    <row r="122" ht="18.75" spans="1:12">
      <c r="A122" s="9"/>
      <c r="B122" s="12"/>
      <c r="C122" s="11"/>
      <c r="D122" s="11"/>
      <c r="E122" s="12"/>
      <c r="F122" s="13"/>
      <c r="G122" s="11"/>
      <c r="H122" s="14"/>
      <c r="L122" s="13"/>
    </row>
    <row r="123" ht="18.75" spans="1:12">
      <c r="A123" s="9"/>
      <c r="B123" s="12"/>
      <c r="C123" s="11"/>
      <c r="D123" s="11"/>
      <c r="E123" s="12"/>
      <c r="F123" s="13"/>
      <c r="G123" s="11"/>
      <c r="H123" s="14"/>
      <c r="L123" s="13"/>
    </row>
    <row r="124" ht="18.75" spans="1:12">
      <c r="A124" s="9"/>
      <c r="B124" s="12"/>
      <c r="C124" s="11"/>
      <c r="D124" s="11"/>
      <c r="E124" s="12"/>
      <c r="F124" s="13"/>
      <c r="G124" s="11"/>
      <c r="H124" s="14"/>
      <c r="L124" s="13"/>
    </row>
    <row r="125" ht="18.75" spans="1:12">
      <c r="A125" s="9"/>
      <c r="B125" s="12"/>
      <c r="C125" s="11"/>
      <c r="D125" s="11"/>
      <c r="E125" s="12"/>
      <c r="F125" s="13"/>
      <c r="G125" s="11"/>
      <c r="H125" s="14"/>
      <c r="L125" s="13"/>
    </row>
    <row r="126" ht="18.75" spans="1:12">
      <c r="A126" s="9"/>
      <c r="B126" s="12"/>
      <c r="C126" s="11"/>
      <c r="D126" s="11"/>
      <c r="E126" s="12"/>
      <c r="F126" s="13"/>
      <c r="G126" s="11"/>
      <c r="H126" s="14"/>
      <c r="L126" s="13"/>
    </row>
    <row r="127" ht="18.75" spans="1:12">
      <c r="A127" s="3"/>
      <c r="B127" s="15"/>
      <c r="C127" s="5"/>
      <c r="D127" s="5"/>
      <c r="E127" s="6"/>
      <c r="F127" s="7"/>
      <c r="G127" s="5"/>
      <c r="H127" s="8"/>
      <c r="L127" s="7"/>
    </row>
    <row r="128" ht="18.75" spans="1:12">
      <c r="A128" s="3"/>
      <c r="B128" s="15"/>
      <c r="C128" s="5"/>
      <c r="D128" s="5"/>
      <c r="E128" s="6"/>
      <c r="F128" s="7"/>
      <c r="G128" s="5"/>
      <c r="H128" s="8"/>
      <c r="L128" s="7"/>
    </row>
    <row r="129" ht="18.75" spans="1:12">
      <c r="A129" s="3"/>
      <c r="B129" s="15"/>
      <c r="C129" s="5"/>
      <c r="D129" s="5"/>
      <c r="E129" s="6"/>
      <c r="F129" s="7"/>
      <c r="G129" s="5"/>
      <c r="H129" s="8"/>
      <c r="L129" s="7"/>
    </row>
    <row r="130" ht="18.75" spans="1:12">
      <c r="A130" s="3"/>
      <c r="B130" s="15"/>
      <c r="C130" s="5"/>
      <c r="D130" s="5"/>
      <c r="E130" s="6"/>
      <c r="F130" s="7"/>
      <c r="G130" s="5"/>
      <c r="H130" s="8"/>
      <c r="L130" s="7"/>
    </row>
    <row r="131" ht="18.75" spans="1:12">
      <c r="A131" s="3"/>
      <c r="B131" s="15"/>
      <c r="C131" s="5"/>
      <c r="D131" s="5"/>
      <c r="E131" s="6"/>
      <c r="F131" s="7"/>
      <c r="G131" s="5"/>
      <c r="H131" s="8"/>
      <c r="L131" s="7"/>
    </row>
    <row r="132" ht="18.75" spans="1:12">
      <c r="A132" s="3"/>
      <c r="B132" s="15"/>
      <c r="C132" s="5"/>
      <c r="D132" s="5"/>
      <c r="E132" s="6"/>
      <c r="F132" s="7"/>
      <c r="G132" s="5"/>
      <c r="H132" s="8"/>
      <c r="L132" s="7"/>
    </row>
    <row r="133" ht="18.75" spans="1:12">
      <c r="A133" s="3"/>
      <c r="B133" s="15"/>
      <c r="C133" s="5"/>
      <c r="D133" s="5"/>
      <c r="E133" s="6"/>
      <c r="F133" s="7"/>
      <c r="G133" s="5"/>
      <c r="H133" s="8"/>
      <c r="L133" s="7"/>
    </row>
    <row r="134" spans="1:12">
      <c r="A134" s="19"/>
      <c r="B134" s="12"/>
      <c r="C134" s="14"/>
      <c r="D134" s="14"/>
      <c r="E134" s="12"/>
      <c r="F134" s="13"/>
      <c r="G134" s="14"/>
      <c r="H134" s="14"/>
      <c r="L134" s="13"/>
    </row>
    <row r="135" spans="1:12">
      <c r="A135" s="19"/>
      <c r="B135" s="12"/>
      <c r="C135" s="14"/>
      <c r="D135" s="14"/>
      <c r="E135" s="12"/>
      <c r="F135" s="13"/>
      <c r="G135" s="14"/>
      <c r="H135" s="14"/>
      <c r="L135" s="13"/>
    </row>
    <row r="136" spans="1:12">
      <c r="A136" s="19"/>
      <c r="B136" s="12"/>
      <c r="C136" s="14"/>
      <c r="D136" s="14"/>
      <c r="E136" s="12"/>
      <c r="F136" s="13"/>
      <c r="G136" s="14"/>
      <c r="H136" s="14"/>
      <c r="L136" s="13"/>
    </row>
    <row r="137" spans="1:12">
      <c r="A137" s="19"/>
      <c r="B137" s="12"/>
      <c r="C137" s="14"/>
      <c r="D137" s="14"/>
      <c r="E137" s="12"/>
      <c r="F137" s="13"/>
      <c r="G137" s="14"/>
      <c r="H137" s="14"/>
      <c r="L137" s="13"/>
    </row>
    <row r="138" spans="1:12">
      <c r="A138" s="19"/>
      <c r="B138" s="12"/>
      <c r="C138" s="14"/>
      <c r="D138" s="14"/>
      <c r="E138" s="12"/>
      <c r="F138" s="13"/>
      <c r="G138" s="14"/>
      <c r="H138" s="14"/>
      <c r="L138" s="13"/>
    </row>
    <row r="139" spans="1:12">
      <c r="A139" s="19"/>
      <c r="B139" s="12"/>
      <c r="C139" s="14"/>
      <c r="D139" s="14"/>
      <c r="E139" s="12"/>
      <c r="F139" s="13"/>
      <c r="G139" s="14"/>
      <c r="H139" s="14"/>
      <c r="L139" s="13"/>
    </row>
    <row r="140" spans="1:12">
      <c r="A140" s="19"/>
      <c r="B140" s="12"/>
      <c r="C140" s="14"/>
      <c r="D140" s="14"/>
      <c r="E140" s="12"/>
      <c r="F140" s="13"/>
      <c r="G140" s="14"/>
      <c r="H140" s="14"/>
      <c r="L140" s="13"/>
    </row>
    <row r="141" ht="18.75" spans="1:12">
      <c r="A141" s="3"/>
      <c r="B141" s="15"/>
      <c r="C141" s="5"/>
      <c r="D141" s="5"/>
      <c r="E141" s="6"/>
      <c r="F141" s="7"/>
      <c r="G141" s="5"/>
      <c r="H141" s="8"/>
      <c r="L141" s="7"/>
    </row>
    <row r="142" ht="18.75" spans="1:12">
      <c r="A142" s="3"/>
      <c r="B142" s="15"/>
      <c r="C142" s="5"/>
      <c r="D142" s="5"/>
      <c r="E142" s="6"/>
      <c r="F142" s="7"/>
      <c r="G142" s="5"/>
      <c r="H142" s="8"/>
      <c r="L142" s="7"/>
    </row>
    <row r="143" ht="18.75" spans="1:12">
      <c r="A143" s="3"/>
      <c r="B143" s="15"/>
      <c r="C143" s="5"/>
      <c r="D143" s="5"/>
      <c r="E143" s="6"/>
      <c r="F143" s="7"/>
      <c r="G143" s="5"/>
      <c r="H143" s="8"/>
      <c r="L143" s="7"/>
    </row>
    <row r="144" ht="18.75" spans="1:12">
      <c r="A144" s="3"/>
      <c r="B144" s="15"/>
      <c r="C144" s="5"/>
      <c r="D144" s="5"/>
      <c r="E144" s="6"/>
      <c r="F144" s="7"/>
      <c r="G144" s="5"/>
      <c r="H144" s="8"/>
      <c r="L144" s="7"/>
    </row>
    <row r="145" ht="18.75" spans="1:12">
      <c r="A145" s="3"/>
      <c r="B145" s="15"/>
      <c r="C145" s="5"/>
      <c r="D145" s="5"/>
      <c r="E145" s="6"/>
      <c r="F145" s="7"/>
      <c r="G145" s="5"/>
      <c r="H145" s="8"/>
      <c r="L145" s="7"/>
    </row>
    <row r="146" ht="18.75" spans="1:12">
      <c r="A146" s="3"/>
      <c r="B146" s="15"/>
      <c r="C146" s="5"/>
      <c r="D146" s="5"/>
      <c r="E146" s="6"/>
      <c r="F146" s="7"/>
      <c r="G146" s="5"/>
      <c r="H146" s="8"/>
      <c r="L146" s="7"/>
    </row>
    <row r="147" ht="18.75" spans="1:12">
      <c r="A147" s="3"/>
      <c r="B147" s="15"/>
      <c r="C147" s="5"/>
      <c r="D147" s="5"/>
      <c r="E147" s="6"/>
      <c r="F147" s="7"/>
      <c r="G147" s="5"/>
      <c r="H147" s="8"/>
      <c r="L147" s="7"/>
    </row>
    <row r="148" ht="18.75" spans="1:12">
      <c r="A148" s="9"/>
      <c r="B148" s="10"/>
      <c r="C148" s="11"/>
      <c r="D148" s="11"/>
      <c r="E148" s="12"/>
      <c r="F148" s="13"/>
      <c r="G148" s="11"/>
      <c r="H148" s="14"/>
      <c r="L148" s="13"/>
    </row>
    <row r="149" ht="18.75" spans="1:12">
      <c r="A149" s="9"/>
      <c r="B149" s="10"/>
      <c r="C149" s="11"/>
      <c r="D149" s="11"/>
      <c r="E149" s="12"/>
      <c r="F149" s="13"/>
      <c r="G149" s="11"/>
      <c r="H149" s="14"/>
      <c r="L149" s="13"/>
    </row>
    <row r="150" ht="18.75" spans="1:12">
      <c r="A150" s="9"/>
      <c r="B150" s="10"/>
      <c r="C150" s="11"/>
      <c r="D150" s="11"/>
      <c r="E150" s="12"/>
      <c r="F150" s="13"/>
      <c r="G150" s="11"/>
      <c r="H150" s="14"/>
      <c r="L150" s="13"/>
    </row>
    <row r="151" ht="18.75" spans="1:12">
      <c r="A151" s="9"/>
      <c r="B151" s="10"/>
      <c r="C151" s="11"/>
      <c r="D151" s="11"/>
      <c r="E151" s="12"/>
      <c r="F151" s="13"/>
      <c r="G151" s="11"/>
      <c r="H151" s="14"/>
      <c r="L151" s="13"/>
    </row>
    <row r="152" ht="18.75" spans="1:12">
      <c r="A152" s="9"/>
      <c r="B152" s="10"/>
      <c r="C152" s="11"/>
      <c r="D152" s="11"/>
      <c r="E152" s="12"/>
      <c r="F152" s="13"/>
      <c r="G152" s="11"/>
      <c r="H152" s="14"/>
      <c r="L152" s="13"/>
    </row>
    <row r="153" ht="18.75" spans="1:12">
      <c r="A153" s="9"/>
      <c r="B153" s="10"/>
      <c r="C153" s="11"/>
      <c r="D153" s="11"/>
      <c r="E153" s="12"/>
      <c r="F153" s="13"/>
      <c r="G153" s="11"/>
      <c r="H153" s="14"/>
      <c r="L153" s="13"/>
    </row>
    <row r="154" ht="18.75" spans="1:12">
      <c r="A154" s="9"/>
      <c r="B154" s="10"/>
      <c r="C154" s="11"/>
      <c r="D154" s="11"/>
      <c r="E154" s="12"/>
      <c r="F154" s="13"/>
      <c r="G154" s="11"/>
      <c r="H154" s="14"/>
      <c r="L154" s="13"/>
    </row>
    <row r="155" ht="18.75" spans="1:12">
      <c r="A155" s="3"/>
      <c r="B155" s="15"/>
      <c r="C155" s="5"/>
      <c r="D155" s="5"/>
      <c r="E155" s="6"/>
      <c r="F155" s="7"/>
      <c r="G155" s="5"/>
      <c r="H155" s="8"/>
      <c r="L155" s="7"/>
    </row>
    <row r="156" ht="18.75" spans="1:12">
      <c r="A156" s="3"/>
      <c r="B156" s="15"/>
      <c r="C156" s="5"/>
      <c r="D156" s="5"/>
      <c r="E156" s="6"/>
      <c r="F156" s="7"/>
      <c r="G156" s="5"/>
      <c r="H156" s="8"/>
      <c r="L156" s="7"/>
    </row>
    <row r="157" ht="18.75" spans="1:12">
      <c r="A157" s="3"/>
      <c r="B157" s="15"/>
      <c r="C157" s="5"/>
      <c r="D157" s="5"/>
      <c r="E157" s="6"/>
      <c r="F157" s="7"/>
      <c r="G157" s="5"/>
      <c r="H157" s="8"/>
      <c r="L157" s="7"/>
    </row>
    <row r="158" ht="18.75" spans="1:12">
      <c r="A158" s="3"/>
      <c r="B158" s="15"/>
      <c r="C158" s="5"/>
      <c r="D158" s="5"/>
      <c r="E158" s="6"/>
      <c r="F158" s="7"/>
      <c r="G158" s="5"/>
      <c r="H158" s="8"/>
      <c r="L158" s="7"/>
    </row>
    <row r="159" ht="18.75" spans="1:12">
      <c r="A159" s="3"/>
      <c r="B159" s="15"/>
      <c r="C159" s="5"/>
      <c r="D159" s="5"/>
      <c r="E159" s="6"/>
      <c r="F159" s="7"/>
      <c r="G159" s="5"/>
      <c r="H159" s="8"/>
      <c r="L159" s="7"/>
    </row>
    <row r="160" ht="18.75" spans="1:12">
      <c r="A160" s="3"/>
      <c r="B160" s="15"/>
      <c r="C160" s="5"/>
      <c r="D160" s="5"/>
      <c r="E160" s="6"/>
      <c r="F160" s="7"/>
      <c r="G160" s="5"/>
      <c r="H160" s="8"/>
      <c r="L160" s="7"/>
    </row>
    <row r="161" ht="18.75" spans="1:12">
      <c r="A161" s="3"/>
      <c r="B161" s="15"/>
      <c r="C161" s="5"/>
      <c r="D161" s="5"/>
      <c r="E161" s="6"/>
      <c r="F161" s="7"/>
      <c r="G161" s="5"/>
      <c r="H161" s="8"/>
      <c r="L161" s="7"/>
    </row>
    <row r="162" ht="18.75" spans="1:12">
      <c r="A162" s="9"/>
      <c r="B162" s="10"/>
      <c r="C162" s="11"/>
      <c r="D162" s="11"/>
      <c r="E162" s="12"/>
      <c r="F162" s="13"/>
      <c r="G162" s="11"/>
      <c r="H162" s="14"/>
      <c r="L162" s="13"/>
    </row>
    <row r="163" ht="18.75" spans="1:12">
      <c r="A163" s="9"/>
      <c r="B163" s="10"/>
      <c r="C163" s="11"/>
      <c r="D163" s="11"/>
      <c r="E163" s="12"/>
      <c r="F163" s="13"/>
      <c r="G163" s="11"/>
      <c r="H163" s="14"/>
      <c r="L163" s="13"/>
    </row>
    <row r="164" ht="18.75" spans="1:12">
      <c r="A164" s="9"/>
      <c r="B164" s="10"/>
      <c r="C164" s="11"/>
      <c r="D164" s="11"/>
      <c r="E164" s="12"/>
      <c r="F164" s="13"/>
      <c r="G164" s="11"/>
      <c r="H164" s="14"/>
      <c r="L164" s="13"/>
    </row>
    <row r="165" ht="18.75" spans="1:12">
      <c r="A165" s="9"/>
      <c r="B165" s="10"/>
      <c r="C165" s="11"/>
      <c r="D165" s="11"/>
      <c r="E165" s="12"/>
      <c r="F165" s="13"/>
      <c r="G165" s="11"/>
      <c r="H165" s="14"/>
      <c r="L165" s="13"/>
    </row>
    <row r="166" ht="18.75" spans="1:12">
      <c r="A166" s="9"/>
      <c r="B166" s="10"/>
      <c r="C166" s="11"/>
      <c r="D166" s="20"/>
      <c r="E166" s="12"/>
      <c r="F166" s="13"/>
      <c r="G166" s="20"/>
      <c r="H166" s="14"/>
      <c r="L166" s="13"/>
    </row>
    <row r="167" ht="18.75" spans="1:12">
      <c r="A167" s="9"/>
      <c r="B167" s="10"/>
      <c r="C167" s="11"/>
      <c r="D167" s="11"/>
      <c r="E167" s="12"/>
      <c r="F167" s="13"/>
      <c r="G167" s="11"/>
      <c r="H167" s="14"/>
      <c r="L167" s="13"/>
    </row>
    <row r="168" ht="18.75" spans="1:12">
      <c r="A168" s="9"/>
      <c r="B168" s="10"/>
      <c r="C168" s="11"/>
      <c r="D168" s="11"/>
      <c r="E168" s="12"/>
      <c r="F168" s="13"/>
      <c r="G168" s="11"/>
      <c r="H168" s="14"/>
      <c r="L168" s="13"/>
    </row>
    <row r="169" ht="18.75" spans="1:12">
      <c r="A169" s="3"/>
      <c r="B169" s="15"/>
      <c r="C169" s="5"/>
      <c r="D169" s="5"/>
      <c r="E169" s="6"/>
      <c r="F169" s="7"/>
      <c r="G169" s="5"/>
      <c r="H169" s="8"/>
      <c r="L169" s="7"/>
    </row>
    <row r="170" ht="18.75" spans="1:12">
      <c r="A170" s="3"/>
      <c r="B170" s="15"/>
      <c r="C170" s="5"/>
      <c r="D170" s="5"/>
      <c r="E170" s="6"/>
      <c r="F170" s="7"/>
      <c r="G170" s="5"/>
      <c r="H170" s="8"/>
      <c r="L170" s="7"/>
    </row>
    <row r="171" ht="18.75" spans="1:12">
      <c r="A171" s="3"/>
      <c r="B171" s="15"/>
      <c r="C171" s="5"/>
      <c r="D171" s="5"/>
      <c r="E171" s="6"/>
      <c r="F171" s="7"/>
      <c r="G171" s="5"/>
      <c r="H171" s="8"/>
      <c r="L171" s="7"/>
    </row>
    <row r="172" ht="18.75" spans="1:12">
      <c r="A172" s="3"/>
      <c r="B172" s="15"/>
      <c r="C172" s="5"/>
      <c r="D172" s="5"/>
      <c r="E172" s="6"/>
      <c r="F172" s="7"/>
      <c r="G172" s="5"/>
      <c r="H172" s="8"/>
      <c r="L172" s="7"/>
    </row>
    <row r="173" ht="18.75" spans="1:12">
      <c r="A173" s="3"/>
      <c r="B173" s="15"/>
      <c r="C173" s="5"/>
      <c r="D173" s="5"/>
      <c r="E173" s="6"/>
      <c r="F173" s="7"/>
      <c r="G173" s="5"/>
      <c r="H173" s="8"/>
      <c r="L173" s="7"/>
    </row>
    <row r="174" ht="18.75" spans="1:12">
      <c r="A174" s="3"/>
      <c r="B174" s="15"/>
      <c r="C174" s="5"/>
      <c r="D174" s="5"/>
      <c r="E174" s="6"/>
      <c r="F174" s="7"/>
      <c r="G174" s="5"/>
      <c r="H174" s="8"/>
      <c r="L174" s="7"/>
    </row>
    <row r="175" ht="18.75" spans="1:12">
      <c r="A175" s="3"/>
      <c r="B175" s="15"/>
      <c r="C175" s="5"/>
      <c r="D175" s="5"/>
      <c r="E175" s="6"/>
      <c r="F175" s="7"/>
      <c r="G175" s="5"/>
      <c r="H175" s="8"/>
      <c r="L175" s="7"/>
    </row>
    <row r="176" ht="18.75" spans="1:12">
      <c r="A176" s="9"/>
      <c r="B176" s="10"/>
      <c r="C176" s="11"/>
      <c r="D176" s="11"/>
      <c r="E176" s="12"/>
      <c r="F176" s="13"/>
      <c r="G176" s="11"/>
      <c r="H176" s="14"/>
      <c r="L176" s="13"/>
    </row>
    <row r="177" ht="18.75" spans="1:12">
      <c r="A177" s="9"/>
      <c r="B177" s="10"/>
      <c r="C177" s="11"/>
      <c r="D177" s="11"/>
      <c r="E177" s="12"/>
      <c r="F177" s="13"/>
      <c r="G177" s="11"/>
      <c r="H177" s="14"/>
      <c r="L177" s="13"/>
    </row>
    <row r="178" ht="18.75" spans="1:12">
      <c r="A178" s="9"/>
      <c r="B178" s="10"/>
      <c r="C178" s="11"/>
      <c r="D178" s="11"/>
      <c r="E178" s="12"/>
      <c r="F178" s="13"/>
      <c r="G178" s="11"/>
      <c r="H178" s="14"/>
      <c r="L178" s="13"/>
    </row>
    <row r="179" ht="18.75" spans="1:12">
      <c r="A179" s="9"/>
      <c r="B179" s="10"/>
      <c r="C179" s="11"/>
      <c r="D179" s="11"/>
      <c r="E179" s="12"/>
      <c r="F179" s="13"/>
      <c r="G179" s="11"/>
      <c r="H179" s="14"/>
      <c r="L179" s="13"/>
    </row>
    <row r="180" ht="18.75" spans="1:12">
      <c r="A180" s="9"/>
      <c r="B180" s="10"/>
      <c r="C180" s="11"/>
      <c r="D180" s="11"/>
      <c r="E180" s="12"/>
      <c r="F180" s="13"/>
      <c r="G180" s="11"/>
      <c r="H180" s="14"/>
      <c r="L180" s="13"/>
    </row>
    <row r="181" ht="18.75" spans="1:12">
      <c r="A181" s="9"/>
      <c r="B181" s="10"/>
      <c r="C181" s="11"/>
      <c r="D181" s="11"/>
      <c r="E181" s="12"/>
      <c r="F181" s="13"/>
      <c r="G181" s="11"/>
      <c r="H181" s="14"/>
      <c r="L181" s="13"/>
    </row>
    <row r="182" ht="18.75" spans="1:12">
      <c r="A182" s="9"/>
      <c r="B182" s="10"/>
      <c r="C182" s="11"/>
      <c r="D182" s="11"/>
      <c r="E182" s="12"/>
      <c r="F182" s="13"/>
      <c r="G182" s="11"/>
      <c r="H182" s="14"/>
      <c r="L182" s="13"/>
    </row>
    <row r="183" ht="18.75" spans="1:12">
      <c r="A183" s="3"/>
      <c r="B183" s="4"/>
      <c r="C183" s="5"/>
      <c r="D183" s="5"/>
      <c r="E183" s="6"/>
      <c r="F183" s="7"/>
      <c r="G183" s="5"/>
      <c r="H183" s="8"/>
      <c r="L183" s="7"/>
    </row>
    <row r="184" ht="18.75" spans="1:12">
      <c r="A184" s="3"/>
      <c r="B184" s="4"/>
      <c r="C184" s="5"/>
      <c r="D184" s="5"/>
      <c r="E184" s="6"/>
      <c r="F184" s="7"/>
      <c r="G184" s="5"/>
      <c r="H184" s="8"/>
      <c r="L184" s="7"/>
    </row>
    <row r="185" ht="18.75" spans="1:12">
      <c r="A185" s="3"/>
      <c r="B185" s="4"/>
      <c r="C185" s="5"/>
      <c r="D185" s="5"/>
      <c r="E185" s="6"/>
      <c r="F185" s="7"/>
      <c r="G185" s="5"/>
      <c r="H185" s="8"/>
      <c r="L185" s="7"/>
    </row>
    <row r="186" ht="18.75" spans="1:12">
      <c r="A186" s="3"/>
      <c r="B186" s="4"/>
      <c r="C186" s="5"/>
      <c r="D186" s="5"/>
      <c r="E186" s="6"/>
      <c r="F186" s="7"/>
      <c r="G186" s="5"/>
      <c r="H186" s="8"/>
      <c r="L186" s="7"/>
    </row>
    <row r="187" ht="18.75" spans="1:12">
      <c r="A187" s="3"/>
      <c r="B187" s="4"/>
      <c r="C187" s="5"/>
      <c r="D187" s="5"/>
      <c r="E187" s="6"/>
      <c r="F187" s="7"/>
      <c r="G187" s="5"/>
      <c r="H187" s="8"/>
      <c r="L187" s="7"/>
    </row>
    <row r="188" ht="18.75" spans="1:12">
      <c r="A188" s="3"/>
      <c r="B188" s="4"/>
      <c r="C188" s="5"/>
      <c r="D188" s="5"/>
      <c r="E188" s="6"/>
      <c r="F188" s="7"/>
      <c r="G188" s="5"/>
      <c r="H188" s="8"/>
      <c r="L188" s="7"/>
    </row>
    <row r="189" ht="18.75" spans="1:12">
      <c r="A189" s="3"/>
      <c r="B189" s="4"/>
      <c r="C189" s="5"/>
      <c r="D189" s="5"/>
      <c r="E189" s="6"/>
      <c r="F189" s="7"/>
      <c r="G189" s="5"/>
      <c r="H189" s="8"/>
      <c r="L189" s="7"/>
    </row>
    <row r="190" ht="18.75" spans="1:12">
      <c r="A190" s="9"/>
      <c r="B190" s="10"/>
      <c r="C190" s="11"/>
      <c r="D190" s="11"/>
      <c r="E190" s="12"/>
      <c r="F190" s="13"/>
      <c r="G190" s="11"/>
      <c r="H190" s="14"/>
      <c r="L190" s="13"/>
    </row>
    <row r="191" ht="18.75" spans="1:12">
      <c r="A191" s="9"/>
      <c r="B191" s="10"/>
      <c r="C191" s="11"/>
      <c r="D191" s="11"/>
      <c r="E191" s="12"/>
      <c r="F191" s="13"/>
      <c r="G191" s="11"/>
      <c r="H191" s="14"/>
      <c r="L191" s="13"/>
    </row>
    <row r="192" ht="18.75" spans="1:12">
      <c r="A192" s="9"/>
      <c r="B192" s="10"/>
      <c r="C192" s="11"/>
      <c r="D192" s="11"/>
      <c r="E192" s="12"/>
      <c r="F192" s="13"/>
      <c r="G192" s="11"/>
      <c r="H192" s="14"/>
      <c r="L192" s="13"/>
    </row>
    <row r="193" ht="18.75" spans="1:12">
      <c r="A193" s="9"/>
      <c r="B193" s="10"/>
      <c r="C193" s="11"/>
      <c r="D193" s="11"/>
      <c r="E193" s="12"/>
      <c r="F193" s="13"/>
      <c r="G193" s="11"/>
      <c r="H193" s="14"/>
      <c r="L193" s="13"/>
    </row>
    <row r="194" ht="18.75" spans="1:12">
      <c r="A194" s="9"/>
      <c r="B194" s="10"/>
      <c r="C194" s="11"/>
      <c r="D194" s="11"/>
      <c r="E194" s="12"/>
      <c r="F194" s="13"/>
      <c r="G194" s="11"/>
      <c r="H194" s="14"/>
      <c r="L194" s="13"/>
    </row>
    <row r="195" ht="18.75" spans="1:12">
      <c r="A195" s="9"/>
      <c r="B195" s="10"/>
      <c r="C195" s="11"/>
      <c r="D195" s="11"/>
      <c r="E195" s="12"/>
      <c r="F195" s="13"/>
      <c r="G195" s="11"/>
      <c r="H195" s="14"/>
      <c r="L195" s="13"/>
    </row>
    <row r="196" ht="18.75" spans="1:12">
      <c r="A196" s="9"/>
      <c r="B196" s="10"/>
      <c r="C196" s="11"/>
      <c r="D196" s="11"/>
      <c r="E196" s="12"/>
      <c r="F196" s="13"/>
      <c r="G196" s="11"/>
      <c r="H196" s="14"/>
      <c r="L196" s="13"/>
    </row>
    <row r="197" ht="18.75" spans="1:12">
      <c r="A197" s="3"/>
      <c r="B197" s="15"/>
      <c r="C197" s="5"/>
      <c r="D197" s="5"/>
      <c r="E197" s="6"/>
      <c r="F197" s="7"/>
      <c r="G197" s="5"/>
      <c r="H197" s="8"/>
      <c r="L197" s="7"/>
    </row>
    <row r="198" ht="18.75" spans="1:12">
      <c r="A198" s="3"/>
      <c r="B198" s="15"/>
      <c r="C198" s="5"/>
      <c r="D198" s="5"/>
      <c r="E198" s="6"/>
      <c r="F198" s="7"/>
      <c r="G198" s="5"/>
      <c r="H198" s="8"/>
      <c r="L198" s="7"/>
    </row>
    <row r="199" ht="18.75" spans="1:12">
      <c r="A199" s="3"/>
      <c r="B199" s="15"/>
      <c r="C199" s="5"/>
      <c r="D199" s="5"/>
      <c r="E199" s="6"/>
      <c r="F199" s="7"/>
      <c r="G199" s="5"/>
      <c r="H199" s="8"/>
      <c r="L199" s="7"/>
    </row>
    <row r="200" ht="18.75" spans="1:12">
      <c r="A200" s="3"/>
      <c r="B200" s="15"/>
      <c r="C200" s="5"/>
      <c r="D200" s="5"/>
      <c r="E200" s="6"/>
      <c r="F200" s="7"/>
      <c r="G200" s="5"/>
      <c r="H200" s="8"/>
      <c r="L200" s="7"/>
    </row>
    <row r="201" ht="18.75" spans="1:12">
      <c r="A201" s="3"/>
      <c r="B201" s="15"/>
      <c r="C201" s="5"/>
      <c r="D201" s="21"/>
      <c r="E201" s="6"/>
      <c r="F201" s="7"/>
      <c r="G201" s="21"/>
      <c r="H201" s="22"/>
      <c r="L201" s="7"/>
    </row>
    <row r="202" ht="18.75" spans="1:12">
      <c r="A202" s="3"/>
      <c r="B202" s="15"/>
      <c r="C202" s="5"/>
      <c r="D202" s="5"/>
      <c r="E202" s="6"/>
      <c r="F202" s="7"/>
      <c r="G202" s="5"/>
      <c r="H202" s="8"/>
      <c r="L202" s="7"/>
    </row>
    <row r="203" ht="18.75" spans="1:12">
      <c r="A203" s="3"/>
      <c r="B203" s="15"/>
      <c r="C203" s="5"/>
      <c r="D203" s="5"/>
      <c r="E203" s="6"/>
      <c r="F203" s="7"/>
      <c r="G203" s="5"/>
      <c r="H203" s="8"/>
      <c r="L203" s="7"/>
    </row>
    <row r="204" ht="18.75" spans="1:12">
      <c r="A204" s="9"/>
      <c r="B204" s="10"/>
      <c r="C204" s="11"/>
      <c r="D204" s="11"/>
      <c r="E204" s="12"/>
      <c r="F204" s="13"/>
      <c r="G204" s="11"/>
      <c r="H204" s="14"/>
      <c r="L204" s="13"/>
    </row>
    <row r="205" ht="18.75" spans="1:12">
      <c r="A205" s="9"/>
      <c r="B205" s="10"/>
      <c r="C205" s="11"/>
      <c r="D205" s="11"/>
      <c r="E205" s="12"/>
      <c r="F205" s="13"/>
      <c r="G205" s="11"/>
      <c r="H205" s="14"/>
      <c r="L205" s="13"/>
    </row>
    <row r="206" ht="18.75" spans="1:12">
      <c r="A206" s="9"/>
      <c r="B206" s="10"/>
      <c r="C206" s="11"/>
      <c r="D206" s="11"/>
      <c r="E206" s="12"/>
      <c r="F206" s="13"/>
      <c r="G206" s="11"/>
      <c r="H206" s="14"/>
      <c r="L206" s="13"/>
    </row>
    <row r="207" ht="18.75" spans="1:12">
      <c r="A207" s="9"/>
      <c r="B207" s="10"/>
      <c r="C207" s="11"/>
      <c r="D207" s="11"/>
      <c r="E207" s="12"/>
      <c r="F207" s="13"/>
      <c r="G207" s="11"/>
      <c r="H207" s="14"/>
      <c r="L207" s="13"/>
    </row>
    <row r="208" ht="18.75" spans="1:12">
      <c r="A208" s="9"/>
      <c r="B208" s="10"/>
      <c r="C208" s="11"/>
      <c r="D208" s="11"/>
      <c r="E208" s="12"/>
      <c r="F208" s="13"/>
      <c r="G208" s="11"/>
      <c r="H208" s="14"/>
      <c r="L208" s="13"/>
    </row>
    <row r="209" ht="18.75" spans="1:12">
      <c r="A209" s="9"/>
      <c r="B209" s="10"/>
      <c r="C209" s="11"/>
      <c r="D209" s="11"/>
      <c r="E209" s="12"/>
      <c r="F209" s="13"/>
      <c r="G209" s="11"/>
      <c r="H209" s="14"/>
      <c r="L209" s="13"/>
    </row>
    <row r="210" ht="18.75" spans="1:12">
      <c r="A210" s="9"/>
      <c r="B210" s="10"/>
      <c r="C210" s="11"/>
      <c r="D210" s="11"/>
      <c r="E210" s="12"/>
      <c r="F210" s="13"/>
      <c r="G210" s="11"/>
      <c r="H210" s="14"/>
      <c r="L210" s="13"/>
    </row>
    <row r="211" ht="18.75" spans="1:12">
      <c r="A211" s="3"/>
      <c r="B211" s="4"/>
      <c r="C211" s="5"/>
      <c r="D211" s="5"/>
      <c r="E211" s="6"/>
      <c r="F211" s="7"/>
      <c r="G211" s="5"/>
      <c r="H211" s="8"/>
      <c r="L211" s="7"/>
    </row>
    <row r="212" ht="18.75" spans="1:12">
      <c r="A212" s="3"/>
      <c r="B212" s="4"/>
      <c r="C212" s="5"/>
      <c r="D212" s="5"/>
      <c r="E212" s="6"/>
      <c r="F212" s="7"/>
      <c r="G212" s="5"/>
      <c r="H212" s="8"/>
      <c r="L212" s="7"/>
    </row>
    <row r="213" ht="18.75" spans="1:12">
      <c r="A213" s="3"/>
      <c r="B213" s="4"/>
      <c r="C213" s="5"/>
      <c r="D213" s="5"/>
      <c r="E213" s="6"/>
      <c r="F213" s="7"/>
      <c r="G213" s="5"/>
      <c r="H213" s="8"/>
      <c r="L213" s="7"/>
    </row>
    <row r="214" ht="18.75" spans="1:12">
      <c r="A214" s="3"/>
      <c r="B214" s="4"/>
      <c r="C214" s="5"/>
      <c r="D214" s="5"/>
      <c r="E214" s="6"/>
      <c r="F214" s="7"/>
      <c r="G214" s="5"/>
      <c r="H214" s="8"/>
      <c r="L214" s="7"/>
    </row>
    <row r="215" ht="18.75" spans="1:12">
      <c r="A215" s="3"/>
      <c r="B215" s="4"/>
      <c r="C215" s="5"/>
      <c r="D215" s="5"/>
      <c r="E215" s="6"/>
      <c r="F215" s="7"/>
      <c r="G215" s="5"/>
      <c r="H215" s="8"/>
      <c r="L215" s="7"/>
    </row>
    <row r="216" ht="18.75" spans="1:12">
      <c r="A216" s="3"/>
      <c r="B216" s="4"/>
      <c r="C216" s="5"/>
      <c r="D216" s="5"/>
      <c r="E216" s="6"/>
      <c r="F216" s="7"/>
      <c r="G216" s="5"/>
      <c r="H216" s="8"/>
      <c r="L216" s="7"/>
    </row>
    <row r="217" ht="18.75" spans="1:12">
      <c r="A217" s="3"/>
      <c r="B217" s="4"/>
      <c r="C217" s="5"/>
      <c r="D217" s="5"/>
      <c r="E217" s="6"/>
      <c r="F217" s="7"/>
      <c r="G217" s="5"/>
      <c r="H217" s="8"/>
      <c r="L217" s="7"/>
    </row>
    <row r="218" ht="18.75" spans="1:12">
      <c r="A218" s="9"/>
      <c r="B218" s="12"/>
      <c r="C218" s="11"/>
      <c r="D218" s="11"/>
      <c r="E218" s="12"/>
      <c r="F218" s="13"/>
      <c r="G218" s="11"/>
      <c r="H218" s="14"/>
      <c r="L218" s="13"/>
    </row>
    <row r="219" ht="18.75" spans="1:12">
      <c r="A219" s="9"/>
      <c r="B219" s="12"/>
      <c r="C219" s="11"/>
      <c r="D219" s="11"/>
      <c r="E219" s="12"/>
      <c r="F219" s="13"/>
      <c r="G219" s="11"/>
      <c r="H219" s="14"/>
      <c r="L219" s="13"/>
    </row>
    <row r="220" ht="18.75" spans="1:12">
      <c r="A220" s="9"/>
      <c r="B220" s="12"/>
      <c r="C220" s="11"/>
      <c r="D220" s="11"/>
      <c r="E220" s="12"/>
      <c r="F220" s="13"/>
      <c r="G220" s="11"/>
      <c r="H220" s="14"/>
      <c r="L220" s="13"/>
    </row>
    <row r="221" ht="18.75" spans="1:12">
      <c r="A221" s="9"/>
      <c r="B221" s="12"/>
      <c r="C221" s="11"/>
      <c r="D221" s="11"/>
      <c r="E221" s="12"/>
      <c r="F221" s="13"/>
      <c r="G221" s="11"/>
      <c r="H221" s="14"/>
      <c r="L221" s="13"/>
    </row>
    <row r="222" ht="18.75" spans="1:12">
      <c r="A222" s="9"/>
      <c r="B222" s="12"/>
      <c r="C222" s="11"/>
      <c r="D222" s="11"/>
      <c r="E222" s="12"/>
      <c r="F222" s="13"/>
      <c r="G222" s="11"/>
      <c r="H222" s="14"/>
      <c r="L222" s="13"/>
    </row>
    <row r="223" ht="18.75" spans="1:12">
      <c r="A223" s="9"/>
      <c r="B223" s="12"/>
      <c r="C223" s="11"/>
      <c r="D223" s="11"/>
      <c r="E223" s="12"/>
      <c r="F223" s="13"/>
      <c r="G223" s="11"/>
      <c r="H223" s="14"/>
      <c r="L223" s="13"/>
    </row>
    <row r="224" ht="18.75" spans="1:12">
      <c r="A224" s="9"/>
      <c r="B224" s="12"/>
      <c r="C224" s="11"/>
      <c r="D224" s="11"/>
      <c r="E224" s="12"/>
      <c r="F224" s="13"/>
      <c r="G224" s="11"/>
      <c r="H224" s="14"/>
      <c r="L224" s="13"/>
    </row>
    <row r="225" ht="18.75" spans="1:12">
      <c r="A225" s="3"/>
      <c r="B225" s="15"/>
      <c r="C225" s="5"/>
      <c r="D225" s="5"/>
      <c r="E225" s="6"/>
      <c r="F225" s="7"/>
      <c r="G225" s="5"/>
      <c r="H225" s="8"/>
      <c r="L225" s="7"/>
    </row>
    <row r="226" ht="18.75" spans="1:12">
      <c r="A226" s="3"/>
      <c r="B226" s="15"/>
      <c r="C226" s="5"/>
      <c r="D226" s="5"/>
      <c r="E226" s="6"/>
      <c r="F226" s="7"/>
      <c r="G226" s="5"/>
      <c r="H226" s="8"/>
      <c r="L226" s="7"/>
    </row>
    <row r="227" ht="18.75" spans="1:12">
      <c r="A227" s="3"/>
      <c r="B227" s="15"/>
      <c r="C227" s="5"/>
      <c r="D227" s="5"/>
      <c r="E227" s="6"/>
      <c r="F227" s="7"/>
      <c r="G227" s="5"/>
      <c r="H227" s="8"/>
      <c r="L227" s="7"/>
    </row>
    <row r="228" ht="18.75" spans="1:12">
      <c r="A228" s="3"/>
      <c r="B228" s="15"/>
      <c r="C228" s="5"/>
      <c r="D228" s="5"/>
      <c r="E228" s="6"/>
      <c r="F228" s="7"/>
      <c r="G228" s="5"/>
      <c r="H228" s="8"/>
      <c r="L228" s="7"/>
    </row>
    <row r="229" ht="18.75" spans="1:12">
      <c r="A229" s="3"/>
      <c r="B229" s="15"/>
      <c r="C229" s="5"/>
      <c r="D229" s="5"/>
      <c r="E229" s="6"/>
      <c r="F229" s="7"/>
      <c r="G229" s="5"/>
      <c r="H229" s="8"/>
      <c r="L229" s="7"/>
    </row>
    <row r="230" ht="18.75" spans="1:12">
      <c r="A230" s="3"/>
      <c r="B230" s="15"/>
      <c r="C230" s="5"/>
      <c r="D230" s="5"/>
      <c r="E230" s="6"/>
      <c r="F230" s="7"/>
      <c r="G230" s="5"/>
      <c r="H230" s="8"/>
      <c r="L230" s="7"/>
    </row>
    <row r="231" ht="18.75" spans="1:12">
      <c r="A231" s="3"/>
      <c r="B231" s="15"/>
      <c r="C231" s="5"/>
      <c r="D231" s="5"/>
      <c r="E231" s="6"/>
      <c r="F231" s="7"/>
      <c r="G231" s="5"/>
      <c r="H231" s="8"/>
      <c r="L231" s="7"/>
    </row>
    <row r="232" ht="18.75" spans="1:12">
      <c r="A232" s="9"/>
      <c r="B232" s="10"/>
      <c r="C232" s="11"/>
      <c r="D232" s="11"/>
      <c r="E232" s="12"/>
      <c r="F232" s="13"/>
      <c r="G232" s="11"/>
      <c r="H232" s="14"/>
      <c r="L232" s="13"/>
    </row>
    <row r="233" ht="18.75" spans="1:12">
      <c r="A233" s="9"/>
      <c r="B233" s="10"/>
      <c r="C233" s="11"/>
      <c r="D233" s="11"/>
      <c r="E233" s="12"/>
      <c r="F233" s="13"/>
      <c r="G233" s="11"/>
      <c r="H233" s="14"/>
      <c r="L233" s="13"/>
    </row>
    <row r="234" ht="18.75" spans="1:12">
      <c r="A234" s="9"/>
      <c r="B234" s="10"/>
      <c r="C234" s="11"/>
      <c r="D234" s="11"/>
      <c r="E234" s="12"/>
      <c r="F234" s="13"/>
      <c r="G234" s="11"/>
      <c r="H234" s="14"/>
      <c r="L234" s="13"/>
    </row>
    <row r="235" ht="18.75" spans="1:12">
      <c r="A235" s="9"/>
      <c r="B235" s="10"/>
      <c r="C235" s="11"/>
      <c r="D235" s="11"/>
      <c r="E235" s="12"/>
      <c r="F235" s="13"/>
      <c r="G235" s="11"/>
      <c r="H235" s="14"/>
      <c r="L235" s="13"/>
    </row>
    <row r="236" ht="18.75" spans="1:12">
      <c r="A236" s="9"/>
      <c r="B236" s="10"/>
      <c r="C236" s="11"/>
      <c r="D236" s="11"/>
      <c r="E236" s="12"/>
      <c r="F236" s="13"/>
      <c r="G236" s="11"/>
      <c r="H236" s="14"/>
      <c r="L236" s="13"/>
    </row>
    <row r="237" ht="18.75" spans="1:12">
      <c r="A237" s="9"/>
      <c r="B237" s="10"/>
      <c r="C237" s="11"/>
      <c r="D237" s="11"/>
      <c r="E237" s="12"/>
      <c r="F237" s="13"/>
      <c r="G237" s="11"/>
      <c r="H237" s="14"/>
      <c r="L237" s="13"/>
    </row>
    <row r="238" ht="18.75" spans="1:12">
      <c r="A238" s="9"/>
      <c r="B238" s="10"/>
      <c r="C238" s="11"/>
      <c r="D238" s="11"/>
      <c r="E238" s="12"/>
      <c r="F238" s="13"/>
      <c r="G238" s="11"/>
      <c r="H238" s="14"/>
      <c r="L238" s="13"/>
    </row>
    <row r="239" ht="18.75" spans="1:12">
      <c r="A239" s="3"/>
      <c r="B239" s="15"/>
      <c r="C239" s="5"/>
      <c r="D239" s="5"/>
      <c r="E239" s="6"/>
      <c r="F239" s="7"/>
      <c r="G239" s="5"/>
      <c r="H239" s="8"/>
      <c r="L239" s="7"/>
    </row>
    <row r="240" ht="18.75" spans="1:12">
      <c r="A240" s="3"/>
      <c r="B240" s="15"/>
      <c r="C240" s="5"/>
      <c r="D240" s="5"/>
      <c r="E240" s="6"/>
      <c r="F240" s="7"/>
      <c r="G240" s="5"/>
      <c r="H240" s="8"/>
      <c r="L240" s="7"/>
    </row>
    <row r="241" ht="18.75" spans="1:12">
      <c r="A241" s="3"/>
      <c r="B241" s="15"/>
      <c r="C241" s="5"/>
      <c r="D241" s="5"/>
      <c r="E241" s="6"/>
      <c r="F241" s="7"/>
      <c r="G241" s="5"/>
      <c r="H241" s="8"/>
      <c r="L241" s="7"/>
    </row>
    <row r="242" ht="18.75" spans="1:12">
      <c r="A242" s="3"/>
      <c r="B242" s="15"/>
      <c r="C242" s="5"/>
      <c r="D242" s="5"/>
      <c r="E242" s="6"/>
      <c r="F242" s="7"/>
      <c r="G242" s="5"/>
      <c r="H242" s="8"/>
      <c r="L242" s="7"/>
    </row>
    <row r="243" ht="18.75" spans="1:12">
      <c r="A243" s="3"/>
      <c r="B243" s="15"/>
      <c r="C243" s="5"/>
      <c r="D243" s="5"/>
      <c r="E243" s="6"/>
      <c r="F243" s="7"/>
      <c r="G243" s="5"/>
      <c r="H243" s="8"/>
      <c r="L243" s="7"/>
    </row>
    <row r="244" ht="18.75" spans="1:12">
      <c r="A244" s="3"/>
      <c r="B244" s="15"/>
      <c r="C244" s="5"/>
      <c r="D244" s="5"/>
      <c r="E244" s="6"/>
      <c r="F244" s="7"/>
      <c r="G244" s="5"/>
      <c r="H244" s="8"/>
      <c r="L244" s="7"/>
    </row>
    <row r="245" ht="18.75" spans="1:12">
      <c r="A245" s="3"/>
      <c r="B245" s="15"/>
      <c r="C245" s="5"/>
      <c r="D245" s="5"/>
      <c r="E245" s="6"/>
      <c r="F245" s="7"/>
      <c r="G245" s="5"/>
      <c r="H245" s="8"/>
      <c r="L245" s="7"/>
    </row>
    <row r="246" ht="18.75" spans="1:12">
      <c r="A246" s="9"/>
      <c r="B246" s="10"/>
      <c r="C246" s="11"/>
      <c r="D246" s="11"/>
      <c r="E246" s="12"/>
      <c r="F246" s="13"/>
      <c r="G246" s="11"/>
      <c r="H246" s="14"/>
      <c r="L246" s="13"/>
    </row>
    <row r="247" ht="18.75" spans="1:12">
      <c r="A247" s="9"/>
      <c r="B247" s="10"/>
      <c r="C247" s="11"/>
      <c r="D247" s="11"/>
      <c r="E247" s="12"/>
      <c r="F247" s="13"/>
      <c r="G247" s="11"/>
      <c r="H247" s="14"/>
      <c r="L247" s="13"/>
    </row>
    <row r="248" ht="18.75" spans="1:12">
      <c r="A248" s="9"/>
      <c r="B248" s="10"/>
      <c r="C248" s="11"/>
      <c r="D248" s="11"/>
      <c r="E248" s="12"/>
      <c r="F248" s="13"/>
      <c r="G248" s="11"/>
      <c r="H248" s="14"/>
      <c r="L248" s="13"/>
    </row>
    <row r="249" ht="18.75" spans="1:12">
      <c r="A249" s="9"/>
      <c r="B249" s="10"/>
      <c r="C249" s="11"/>
      <c r="D249" s="11"/>
      <c r="E249" s="12"/>
      <c r="F249" s="13"/>
      <c r="G249" s="11"/>
      <c r="H249" s="14"/>
      <c r="L249" s="13"/>
    </row>
    <row r="250" ht="18.75" spans="1:12">
      <c r="A250" s="9"/>
      <c r="B250" s="10"/>
      <c r="C250" s="11"/>
      <c r="D250" s="11"/>
      <c r="E250" s="12"/>
      <c r="F250" s="13"/>
      <c r="G250" s="11"/>
      <c r="H250" s="14"/>
      <c r="L250" s="13"/>
    </row>
    <row r="251" ht="18.75" spans="1:12">
      <c r="A251" s="9"/>
      <c r="B251" s="10"/>
      <c r="C251" s="11"/>
      <c r="D251" s="11"/>
      <c r="E251" s="12"/>
      <c r="F251" s="13"/>
      <c r="G251" s="11"/>
      <c r="H251" s="14"/>
      <c r="L251" s="13"/>
    </row>
    <row r="252" ht="18.75" spans="1:12">
      <c r="A252" s="9"/>
      <c r="B252" s="10"/>
      <c r="C252" s="11"/>
      <c r="D252" s="11"/>
      <c r="E252" s="12"/>
      <c r="F252" s="13"/>
      <c r="G252" s="11"/>
      <c r="H252" s="14"/>
      <c r="L252" s="13"/>
    </row>
    <row r="253" ht="18.75" spans="1:12">
      <c r="A253" s="3"/>
      <c r="B253" s="15"/>
      <c r="C253" s="5"/>
      <c r="D253" s="5"/>
      <c r="E253" s="6"/>
      <c r="F253" s="7"/>
      <c r="G253" s="5"/>
      <c r="H253" s="8"/>
      <c r="L253" s="7"/>
    </row>
    <row r="254" ht="18.75" spans="1:12">
      <c r="A254" s="3"/>
      <c r="B254" s="15"/>
      <c r="C254" s="5"/>
      <c r="D254" s="5"/>
      <c r="E254" s="6"/>
      <c r="F254" s="7"/>
      <c r="G254" s="5"/>
      <c r="H254" s="8"/>
      <c r="L254" s="7"/>
    </row>
    <row r="255" ht="18.75" spans="1:12">
      <c r="A255" s="3"/>
      <c r="B255" s="15"/>
      <c r="C255" s="5"/>
      <c r="D255" s="5"/>
      <c r="E255" s="6"/>
      <c r="F255" s="7"/>
      <c r="G255" s="5"/>
      <c r="H255" s="8"/>
      <c r="L255" s="7"/>
    </row>
    <row r="256" ht="18.75" spans="1:12">
      <c r="A256" s="3"/>
      <c r="B256" s="15"/>
      <c r="C256" s="5"/>
      <c r="D256" s="5"/>
      <c r="E256" s="6"/>
      <c r="F256" s="7"/>
      <c r="G256" s="5"/>
      <c r="H256" s="8"/>
      <c r="L256" s="7"/>
    </row>
    <row r="257" ht="18.75" spans="1:12">
      <c r="A257" s="3"/>
      <c r="B257" s="15"/>
      <c r="C257" s="5"/>
      <c r="D257" s="5"/>
      <c r="E257" s="6"/>
      <c r="F257" s="7"/>
      <c r="G257" s="5"/>
      <c r="H257" s="8"/>
      <c r="L257" s="7"/>
    </row>
    <row r="258" ht="18.75" spans="1:12">
      <c r="A258" s="3"/>
      <c r="B258" s="15"/>
      <c r="C258" s="5"/>
      <c r="D258" s="5"/>
      <c r="E258" s="6"/>
      <c r="F258" s="7"/>
      <c r="G258" s="5"/>
      <c r="H258" s="8"/>
      <c r="L258" s="7"/>
    </row>
    <row r="259" ht="18.75" spans="1:12">
      <c r="A259" s="3"/>
      <c r="B259" s="15"/>
      <c r="C259" s="5"/>
      <c r="D259" s="5"/>
      <c r="E259" s="6"/>
      <c r="F259" s="7"/>
      <c r="G259" s="5"/>
      <c r="H259" s="8"/>
      <c r="L259" s="7"/>
    </row>
    <row r="260" ht="18.75" spans="1:12">
      <c r="A260" s="9"/>
      <c r="B260" s="10"/>
      <c r="C260" s="11"/>
      <c r="D260" s="11"/>
      <c r="E260" s="12"/>
      <c r="F260" s="13"/>
      <c r="G260" s="11"/>
      <c r="H260" s="14"/>
      <c r="L260" s="13"/>
    </row>
    <row r="261" ht="18.75" spans="1:12">
      <c r="A261" s="9"/>
      <c r="B261" s="10"/>
      <c r="C261" s="11"/>
      <c r="D261" s="11"/>
      <c r="E261" s="12"/>
      <c r="F261" s="13"/>
      <c r="G261" s="11"/>
      <c r="H261" s="14"/>
      <c r="L261" s="13"/>
    </row>
    <row r="262" ht="18.75" spans="1:12">
      <c r="A262" s="9"/>
      <c r="B262" s="10"/>
      <c r="C262" s="11"/>
      <c r="D262" s="11"/>
      <c r="E262" s="12"/>
      <c r="F262" s="13"/>
      <c r="G262" s="11"/>
      <c r="H262" s="14"/>
      <c r="L262" s="13"/>
    </row>
    <row r="263" ht="18.75" spans="1:12">
      <c r="A263" s="9"/>
      <c r="B263" s="10"/>
      <c r="C263" s="11"/>
      <c r="D263" s="11"/>
      <c r="E263" s="12"/>
      <c r="F263" s="13"/>
      <c r="G263" s="11"/>
      <c r="H263" s="14"/>
      <c r="L263" s="13"/>
    </row>
    <row r="264" ht="18.75" spans="1:12">
      <c r="A264" s="9"/>
      <c r="B264" s="10"/>
      <c r="C264" s="11"/>
      <c r="D264" s="11"/>
      <c r="E264" s="12"/>
      <c r="F264" s="13"/>
      <c r="G264" s="11"/>
      <c r="H264" s="14"/>
      <c r="L264" s="13"/>
    </row>
    <row r="265" ht="18.75" spans="1:12">
      <c r="A265" s="9"/>
      <c r="B265" s="10"/>
      <c r="C265" s="11"/>
      <c r="D265" s="11"/>
      <c r="E265" s="12"/>
      <c r="F265" s="13"/>
      <c r="G265" s="11"/>
      <c r="H265" s="14"/>
      <c r="L265" s="13"/>
    </row>
    <row r="266" ht="18.75" spans="1:12">
      <c r="A266" s="9"/>
      <c r="B266" s="10"/>
      <c r="C266" s="11"/>
      <c r="D266" s="11"/>
      <c r="E266" s="12"/>
      <c r="F266" s="13"/>
      <c r="G266" s="11"/>
      <c r="H266" s="14"/>
      <c r="L266" s="13"/>
    </row>
    <row r="267" ht="18.75" spans="1:12">
      <c r="A267" s="3"/>
      <c r="B267" s="15"/>
      <c r="C267" s="5"/>
      <c r="D267" s="5"/>
      <c r="E267" s="6"/>
      <c r="F267" s="7"/>
      <c r="G267" s="5"/>
      <c r="H267" s="8"/>
      <c r="L267" s="7"/>
    </row>
    <row r="268" ht="18.75" spans="1:12">
      <c r="A268" s="3"/>
      <c r="B268" s="15"/>
      <c r="C268" s="5"/>
      <c r="D268" s="5"/>
      <c r="E268" s="6"/>
      <c r="F268" s="7"/>
      <c r="G268" s="5"/>
      <c r="H268" s="8"/>
      <c r="L268" s="7"/>
    </row>
    <row r="269" ht="18.75" spans="1:12">
      <c r="A269" s="3"/>
      <c r="B269" s="15"/>
      <c r="C269" s="5"/>
      <c r="D269" s="5"/>
      <c r="E269" s="6"/>
      <c r="F269" s="7"/>
      <c r="G269" s="5"/>
      <c r="H269" s="8"/>
      <c r="L269" s="7"/>
    </row>
    <row r="270" ht="18.75" spans="1:12">
      <c r="A270" s="3"/>
      <c r="B270" s="15"/>
      <c r="C270" s="5"/>
      <c r="D270" s="5"/>
      <c r="E270" s="6"/>
      <c r="F270" s="7"/>
      <c r="G270" s="5"/>
      <c r="H270" s="8"/>
      <c r="L270" s="7"/>
    </row>
    <row r="271" ht="18.75" spans="1:12">
      <c r="A271" s="3"/>
      <c r="B271" s="15"/>
      <c r="C271" s="5"/>
      <c r="D271" s="5"/>
      <c r="E271" s="6"/>
      <c r="F271" s="7"/>
      <c r="G271" s="5"/>
      <c r="H271" s="8"/>
      <c r="L271" s="7"/>
    </row>
    <row r="272" ht="18.75" spans="1:12">
      <c r="A272" s="3"/>
      <c r="B272" s="15"/>
      <c r="C272" s="5"/>
      <c r="D272" s="5"/>
      <c r="E272" s="6"/>
      <c r="F272" s="7"/>
      <c r="G272" s="5"/>
      <c r="H272" s="8"/>
      <c r="L272" s="7"/>
    </row>
    <row r="273" ht="18.75" spans="1:12">
      <c r="A273" s="3"/>
      <c r="B273" s="15"/>
      <c r="C273" s="5"/>
      <c r="D273" s="5"/>
      <c r="E273" s="6"/>
      <c r="F273" s="7"/>
      <c r="G273" s="5"/>
      <c r="H273" s="8"/>
      <c r="L273" s="7"/>
    </row>
    <row r="274" ht="18.75" spans="1:12">
      <c r="A274" s="23"/>
      <c r="B274" s="10"/>
      <c r="C274" s="11"/>
      <c r="D274" s="11"/>
      <c r="E274" s="12"/>
      <c r="F274" s="13"/>
      <c r="G274" s="11"/>
      <c r="H274" s="14"/>
      <c r="L274" s="13"/>
    </row>
    <row r="275" ht="18.75" spans="1:12">
      <c r="A275" s="23"/>
      <c r="B275" s="10"/>
      <c r="C275" s="11"/>
      <c r="D275" s="11"/>
      <c r="E275" s="12"/>
      <c r="F275" s="13"/>
      <c r="G275" s="11"/>
      <c r="H275" s="14"/>
      <c r="L275" s="13"/>
    </row>
    <row r="276" ht="18.75" spans="1:12">
      <c r="A276" s="23"/>
      <c r="B276" s="10"/>
      <c r="C276" s="11"/>
      <c r="D276" s="11"/>
      <c r="E276" s="12"/>
      <c r="F276" s="13"/>
      <c r="G276" s="11"/>
      <c r="H276" s="14"/>
      <c r="L276" s="13"/>
    </row>
    <row r="277" ht="18.75" spans="1:12">
      <c r="A277" s="23"/>
      <c r="B277" s="10"/>
      <c r="C277" s="11"/>
      <c r="D277" s="11"/>
      <c r="E277" s="12"/>
      <c r="F277" s="13"/>
      <c r="G277" s="11"/>
      <c r="H277" s="14"/>
      <c r="L277" s="13"/>
    </row>
    <row r="278" ht="18.75" spans="1:12">
      <c r="A278" s="23"/>
      <c r="B278" s="10"/>
      <c r="C278" s="11"/>
      <c r="D278" s="11"/>
      <c r="E278" s="12"/>
      <c r="F278" s="13"/>
      <c r="G278" s="11"/>
      <c r="H278" s="14"/>
      <c r="L278" s="13"/>
    </row>
    <row r="279" ht="18.75" spans="1:12">
      <c r="A279" s="23"/>
      <c r="B279" s="10"/>
      <c r="C279" s="11"/>
      <c r="D279" s="11"/>
      <c r="E279" s="12"/>
      <c r="F279" s="13"/>
      <c r="G279" s="11"/>
      <c r="H279" s="14"/>
      <c r="L279" s="13"/>
    </row>
    <row r="280" ht="18.75" spans="1:12">
      <c r="A280" s="23"/>
      <c r="B280" s="10"/>
      <c r="C280" s="11"/>
      <c r="D280" s="11"/>
      <c r="E280" s="12"/>
      <c r="F280" s="13"/>
      <c r="G280" s="11"/>
      <c r="H280" s="14"/>
      <c r="L280" s="13"/>
    </row>
    <row r="281" ht="18.75" spans="1:12">
      <c r="A281" s="3"/>
      <c r="B281" s="15"/>
      <c r="C281" s="5"/>
      <c r="D281" s="5"/>
      <c r="E281" s="6"/>
      <c r="F281" s="7"/>
      <c r="G281" s="5"/>
      <c r="H281" s="8"/>
      <c r="L281" s="7"/>
    </row>
    <row r="282" ht="18.75" spans="1:12">
      <c r="A282" s="3"/>
      <c r="B282" s="15"/>
      <c r="C282" s="5"/>
      <c r="D282" s="5"/>
      <c r="E282" s="6"/>
      <c r="F282" s="7"/>
      <c r="G282" s="5"/>
      <c r="H282" s="8"/>
      <c r="L282" s="7"/>
    </row>
    <row r="283" ht="18.75" spans="1:12">
      <c r="A283" s="3"/>
      <c r="B283" s="15"/>
      <c r="C283" s="5"/>
      <c r="D283" s="5"/>
      <c r="E283" s="6"/>
      <c r="F283" s="7"/>
      <c r="G283" s="5"/>
      <c r="H283" s="8"/>
      <c r="L283" s="7"/>
    </row>
    <row r="284" ht="18.75" spans="1:12">
      <c r="A284" s="3"/>
      <c r="B284" s="15"/>
      <c r="C284" s="5"/>
      <c r="D284" s="5"/>
      <c r="E284" s="6"/>
      <c r="F284" s="7"/>
      <c r="G284" s="5"/>
      <c r="H284" s="8"/>
      <c r="L284" s="7"/>
    </row>
    <row r="285" ht="18.75" spans="1:12">
      <c r="A285" s="3"/>
      <c r="B285" s="15"/>
      <c r="C285" s="5"/>
      <c r="D285" s="5"/>
      <c r="E285" s="6"/>
      <c r="F285" s="7"/>
      <c r="G285" s="5"/>
      <c r="H285" s="8"/>
      <c r="L285" s="7"/>
    </row>
    <row r="286" ht="18.75" spans="1:12">
      <c r="A286" s="3"/>
      <c r="B286" s="15"/>
      <c r="C286" s="5"/>
      <c r="D286" s="5"/>
      <c r="E286" s="6"/>
      <c r="F286" s="7"/>
      <c r="G286" s="5"/>
      <c r="H286" s="8"/>
      <c r="L286" s="7"/>
    </row>
    <row r="287" ht="18.75" spans="1:12">
      <c r="A287" s="3"/>
      <c r="B287" s="15"/>
      <c r="C287" s="5"/>
      <c r="D287" s="5"/>
      <c r="E287" s="6"/>
      <c r="F287" s="7"/>
      <c r="G287" s="5"/>
      <c r="H287" s="8"/>
      <c r="L287" s="7"/>
    </row>
    <row r="288" ht="18.75" spans="1:12">
      <c r="A288" s="23"/>
      <c r="B288" s="10"/>
      <c r="C288" s="11"/>
      <c r="D288" s="11"/>
      <c r="E288" s="12"/>
      <c r="F288" s="13"/>
      <c r="G288" s="11"/>
      <c r="H288" s="14"/>
      <c r="L288" s="13"/>
    </row>
    <row r="289" ht="18.75" spans="1:12">
      <c r="A289" s="23"/>
      <c r="B289" s="10"/>
      <c r="C289" s="11"/>
      <c r="D289" s="11"/>
      <c r="E289" s="12"/>
      <c r="F289" s="13"/>
      <c r="G289" s="11"/>
      <c r="H289" s="14"/>
      <c r="L289" s="13"/>
    </row>
    <row r="290" ht="18.75" spans="1:12">
      <c r="A290" s="23"/>
      <c r="B290" s="10"/>
      <c r="C290" s="11"/>
      <c r="D290" s="11"/>
      <c r="E290" s="12"/>
      <c r="F290" s="13"/>
      <c r="G290" s="11"/>
      <c r="H290" s="14"/>
      <c r="L290" s="13"/>
    </row>
    <row r="291" ht="18.75" spans="1:12">
      <c r="A291" s="23"/>
      <c r="B291" s="10"/>
      <c r="C291" s="11"/>
      <c r="D291" s="11"/>
      <c r="E291" s="12"/>
      <c r="F291" s="13"/>
      <c r="G291" s="11"/>
      <c r="H291" s="14"/>
      <c r="L291" s="13"/>
    </row>
    <row r="292" ht="18.75" spans="1:12">
      <c r="A292" s="23"/>
      <c r="B292" s="10"/>
      <c r="C292" s="11"/>
      <c r="D292" s="11"/>
      <c r="E292" s="12"/>
      <c r="F292" s="13"/>
      <c r="G292" s="11"/>
      <c r="H292" s="14"/>
      <c r="L292" s="13"/>
    </row>
    <row r="293" ht="18.75" spans="1:12">
      <c r="A293" s="23"/>
      <c r="B293" s="10"/>
      <c r="C293" s="11"/>
      <c r="D293" s="11"/>
      <c r="E293" s="12"/>
      <c r="F293" s="13"/>
      <c r="G293" s="11"/>
      <c r="H293" s="14"/>
      <c r="L293" s="13"/>
    </row>
    <row r="294" ht="18.75" spans="1:12">
      <c r="A294" s="23"/>
      <c r="B294" s="10"/>
      <c r="C294" s="11"/>
      <c r="D294" s="11"/>
      <c r="E294" s="12"/>
      <c r="F294" s="13"/>
      <c r="G294" s="11"/>
      <c r="H294" s="14"/>
      <c r="L294" s="13"/>
    </row>
    <row r="295" ht="18.75" spans="1:12">
      <c r="A295" s="3"/>
      <c r="B295" s="15"/>
      <c r="C295" s="5"/>
      <c r="D295" s="5"/>
      <c r="E295" s="6"/>
      <c r="F295" s="7"/>
      <c r="G295" s="5"/>
      <c r="H295" s="8"/>
      <c r="L295" s="7"/>
    </row>
    <row r="296" ht="18.75" spans="1:12">
      <c r="A296" s="3"/>
      <c r="B296" s="15"/>
      <c r="C296" s="5"/>
      <c r="D296" s="5"/>
      <c r="E296" s="6"/>
      <c r="F296" s="7"/>
      <c r="G296" s="5"/>
      <c r="H296" s="8"/>
      <c r="L296" s="7"/>
    </row>
    <row r="297" ht="18.75" spans="1:12">
      <c r="A297" s="3"/>
      <c r="B297" s="15"/>
      <c r="C297" s="5"/>
      <c r="D297" s="5"/>
      <c r="E297" s="6"/>
      <c r="F297" s="7"/>
      <c r="G297" s="5"/>
      <c r="H297" s="8"/>
      <c r="L297" s="7"/>
    </row>
    <row r="298" ht="18.75" spans="1:12">
      <c r="A298" s="3"/>
      <c r="B298" s="15"/>
      <c r="C298" s="5"/>
      <c r="D298" s="5"/>
      <c r="E298" s="6"/>
      <c r="F298" s="7"/>
      <c r="G298" s="5"/>
      <c r="H298" s="8"/>
      <c r="L298" s="7"/>
    </row>
    <row r="299" ht="18.75" spans="1:12">
      <c r="A299" s="3"/>
      <c r="B299" s="15"/>
      <c r="C299" s="5"/>
      <c r="D299" s="5"/>
      <c r="E299" s="6"/>
      <c r="F299" s="7"/>
      <c r="G299" s="5"/>
      <c r="H299" s="8"/>
      <c r="L299" s="7"/>
    </row>
    <row r="300" ht="18.75" spans="1:12">
      <c r="A300" s="3"/>
      <c r="B300" s="15"/>
      <c r="C300" s="5"/>
      <c r="D300" s="5"/>
      <c r="E300" s="6"/>
      <c r="F300" s="7"/>
      <c r="G300" s="5"/>
      <c r="H300" s="8"/>
      <c r="L300" s="7"/>
    </row>
    <row r="301" ht="18.75" spans="1:12">
      <c r="A301" s="3"/>
      <c r="B301" s="15"/>
      <c r="C301" s="5"/>
      <c r="D301" s="5"/>
      <c r="E301" s="6"/>
      <c r="F301" s="7"/>
      <c r="G301" s="5"/>
      <c r="H301" s="8"/>
      <c r="L301" s="7"/>
    </row>
    <row r="302" ht="18.75" spans="1:12">
      <c r="A302" s="23"/>
      <c r="B302" s="10"/>
      <c r="C302" s="11"/>
      <c r="D302" s="11"/>
      <c r="E302" s="12"/>
      <c r="F302" s="13"/>
      <c r="G302" s="11"/>
      <c r="H302" s="14"/>
      <c r="L302" s="13"/>
    </row>
    <row r="303" ht="18.75" spans="1:12">
      <c r="A303" s="23"/>
      <c r="B303" s="10"/>
      <c r="C303" s="11"/>
      <c r="D303" s="11"/>
      <c r="E303" s="12"/>
      <c r="F303" s="13"/>
      <c r="G303" s="11"/>
      <c r="H303" s="14"/>
      <c r="L303" s="13"/>
    </row>
    <row r="304" ht="18.75" spans="1:12">
      <c r="A304" s="23"/>
      <c r="B304" s="10"/>
      <c r="C304" s="11"/>
      <c r="D304" s="11"/>
      <c r="E304" s="12"/>
      <c r="F304" s="13"/>
      <c r="G304" s="11"/>
      <c r="H304" s="14"/>
      <c r="L304" s="13"/>
    </row>
    <row r="305" ht="18.75" spans="1:12">
      <c r="A305" s="23"/>
      <c r="B305" s="10"/>
      <c r="C305" s="11"/>
      <c r="D305" s="11"/>
      <c r="E305" s="12"/>
      <c r="F305" s="13"/>
      <c r="G305" s="11"/>
      <c r="H305" s="14"/>
      <c r="L305" s="13"/>
    </row>
    <row r="306" ht="18.75" spans="1:12">
      <c r="A306" s="23"/>
      <c r="B306" s="10"/>
      <c r="C306" s="11"/>
      <c r="D306" s="11"/>
      <c r="E306" s="12"/>
      <c r="F306" s="13"/>
      <c r="G306" s="11"/>
      <c r="H306" s="14"/>
      <c r="L306" s="13"/>
    </row>
    <row r="307" ht="18.75" spans="1:12">
      <c r="A307" s="23"/>
      <c r="B307" s="10"/>
      <c r="C307" s="11"/>
      <c r="D307" s="11"/>
      <c r="E307" s="12"/>
      <c r="F307" s="13"/>
      <c r="G307" s="11"/>
      <c r="H307" s="14"/>
      <c r="L307" s="13"/>
    </row>
    <row r="308" ht="18.75" spans="1:12">
      <c r="A308" s="23"/>
      <c r="B308" s="10"/>
      <c r="C308" s="11"/>
      <c r="D308" s="11"/>
      <c r="E308" s="12"/>
      <c r="F308" s="13"/>
      <c r="G308" s="11"/>
      <c r="H308" s="14"/>
      <c r="L308" s="13"/>
    </row>
    <row r="309" ht="18.75" spans="1:12">
      <c r="A309" s="3"/>
      <c r="B309" s="15"/>
      <c r="C309" s="5"/>
      <c r="D309" s="5"/>
      <c r="E309" s="6"/>
      <c r="F309" s="7"/>
      <c r="G309" s="5"/>
      <c r="H309" s="8"/>
      <c r="L309" s="7"/>
    </row>
    <row r="310" ht="18.75" spans="1:12">
      <c r="A310" s="3"/>
      <c r="B310" s="15"/>
      <c r="C310" s="5"/>
      <c r="D310" s="5"/>
      <c r="E310" s="6"/>
      <c r="F310" s="7"/>
      <c r="G310" s="5"/>
      <c r="H310" s="8"/>
      <c r="L310" s="7"/>
    </row>
    <row r="311" ht="18.75" spans="1:12">
      <c r="A311" s="3"/>
      <c r="B311" s="15"/>
      <c r="C311" s="5"/>
      <c r="D311" s="5"/>
      <c r="E311" s="6"/>
      <c r="F311" s="7"/>
      <c r="G311" s="5"/>
      <c r="H311" s="8"/>
      <c r="L311" s="7"/>
    </row>
    <row r="312" ht="18.75" spans="1:12">
      <c r="A312" s="3"/>
      <c r="B312" s="15"/>
      <c r="C312" s="5"/>
      <c r="D312" s="5"/>
      <c r="E312" s="6"/>
      <c r="F312" s="7"/>
      <c r="G312" s="5"/>
      <c r="H312" s="8"/>
      <c r="L312" s="7"/>
    </row>
    <row r="313" ht="18.75" spans="1:12">
      <c r="A313" s="3"/>
      <c r="B313" s="15"/>
      <c r="C313" s="5"/>
      <c r="D313" s="5"/>
      <c r="E313" s="6"/>
      <c r="F313" s="7"/>
      <c r="G313" s="5"/>
      <c r="H313" s="8"/>
      <c r="L313" s="7"/>
    </row>
    <row r="314" ht="18.75" spans="1:12">
      <c r="A314" s="3"/>
      <c r="B314" s="15"/>
      <c r="C314" s="5"/>
      <c r="D314" s="5"/>
      <c r="E314" s="6"/>
      <c r="F314" s="7"/>
      <c r="G314" s="5"/>
      <c r="H314" s="8"/>
      <c r="L314" s="7"/>
    </row>
    <row r="315" ht="18.75" spans="1:12">
      <c r="A315" s="3"/>
      <c r="B315" s="15"/>
      <c r="C315" s="5"/>
      <c r="D315" s="5"/>
      <c r="E315" s="6"/>
      <c r="F315" s="7"/>
      <c r="G315" s="5"/>
      <c r="H315" s="8"/>
      <c r="L315" s="7"/>
    </row>
    <row r="316" ht="18.75" spans="1:12">
      <c r="A316" s="23"/>
      <c r="B316" s="10"/>
      <c r="C316" s="11"/>
      <c r="D316" s="11"/>
      <c r="E316" s="12"/>
      <c r="F316" s="13"/>
      <c r="G316" s="11"/>
      <c r="H316" s="14"/>
      <c r="L316" s="13"/>
    </row>
    <row r="317" ht="18.75" spans="1:12">
      <c r="A317" s="23"/>
      <c r="B317" s="10"/>
      <c r="C317" s="11"/>
      <c r="D317" s="11"/>
      <c r="E317" s="12"/>
      <c r="F317" s="13"/>
      <c r="G317" s="11"/>
      <c r="H317" s="14"/>
      <c r="L317" s="13"/>
    </row>
    <row r="318" ht="18.75" spans="1:12">
      <c r="A318" s="23"/>
      <c r="B318" s="10"/>
      <c r="C318" s="11"/>
      <c r="D318" s="11"/>
      <c r="E318" s="12"/>
      <c r="F318" s="13"/>
      <c r="G318" s="11"/>
      <c r="H318" s="14"/>
      <c r="L318" s="13"/>
    </row>
    <row r="319" ht="18.75" spans="1:12">
      <c r="A319" s="23"/>
      <c r="B319" s="10"/>
      <c r="C319" s="11"/>
      <c r="D319" s="11"/>
      <c r="E319" s="12"/>
      <c r="F319" s="13"/>
      <c r="G319" s="11"/>
      <c r="H319" s="14"/>
      <c r="L319" s="13"/>
    </row>
    <row r="320" ht="18.75" spans="1:12">
      <c r="A320" s="23"/>
      <c r="B320" s="10"/>
      <c r="C320" s="11"/>
      <c r="D320" s="11"/>
      <c r="E320" s="12"/>
      <c r="F320" s="13"/>
      <c r="G320" s="11"/>
      <c r="H320" s="14"/>
      <c r="L320" s="13"/>
    </row>
    <row r="321" ht="18.75" spans="1:12">
      <c r="A321" s="23"/>
      <c r="B321" s="10"/>
      <c r="C321" s="11"/>
      <c r="D321" s="11"/>
      <c r="E321" s="12"/>
      <c r="F321" s="13"/>
      <c r="G321" s="11"/>
      <c r="H321" s="14"/>
      <c r="L321" s="13"/>
    </row>
    <row r="322" ht="18.75" spans="1:12">
      <c r="A322" s="23"/>
      <c r="B322" s="10"/>
      <c r="C322" s="11"/>
      <c r="D322" s="11"/>
      <c r="E322" s="12"/>
      <c r="F322" s="13"/>
      <c r="G322" s="11"/>
      <c r="H322" s="14"/>
      <c r="L322" s="13"/>
    </row>
    <row r="323" ht="18.75" spans="1:12">
      <c r="A323" s="3"/>
      <c r="B323" s="15"/>
      <c r="C323" s="5"/>
      <c r="D323" s="5"/>
      <c r="E323" s="6"/>
      <c r="F323" s="7"/>
      <c r="G323" s="5"/>
      <c r="H323" s="8"/>
      <c r="L323" s="7"/>
    </row>
    <row r="324" ht="18.75" spans="1:12">
      <c r="A324" s="3"/>
      <c r="B324" s="15"/>
      <c r="C324" s="5"/>
      <c r="D324" s="5"/>
      <c r="E324" s="6"/>
      <c r="F324" s="7"/>
      <c r="G324" s="5"/>
      <c r="H324" s="8"/>
      <c r="L324" s="7"/>
    </row>
    <row r="325" ht="18.75" spans="1:12">
      <c r="A325" s="3"/>
      <c r="B325" s="15"/>
      <c r="C325" s="5"/>
      <c r="D325" s="5"/>
      <c r="E325" s="6"/>
      <c r="F325" s="7"/>
      <c r="G325" s="5"/>
      <c r="H325" s="8"/>
      <c r="L325" s="7"/>
    </row>
    <row r="326" ht="18.75" spans="1:12">
      <c r="A326" s="3"/>
      <c r="B326" s="15"/>
      <c r="C326" s="5"/>
      <c r="D326" s="5"/>
      <c r="E326" s="6"/>
      <c r="F326" s="7"/>
      <c r="G326" s="5"/>
      <c r="H326" s="8"/>
      <c r="L326" s="7"/>
    </row>
    <row r="327" ht="18.75" spans="1:12">
      <c r="A327" s="3"/>
      <c r="B327" s="15"/>
      <c r="C327" s="5"/>
      <c r="D327" s="5"/>
      <c r="E327" s="6"/>
      <c r="F327" s="7"/>
      <c r="G327" s="5"/>
      <c r="H327" s="8"/>
      <c r="L327" s="7"/>
    </row>
    <row r="328" ht="18.75" spans="1:12">
      <c r="A328" s="3"/>
      <c r="B328" s="15"/>
      <c r="C328" s="5"/>
      <c r="D328" s="5"/>
      <c r="E328" s="6"/>
      <c r="F328" s="7"/>
      <c r="G328" s="5"/>
      <c r="H328" s="8"/>
      <c r="L328" s="7"/>
    </row>
    <row r="329" ht="18.75" spans="1:12">
      <c r="A329" s="3"/>
      <c r="B329" s="15"/>
      <c r="C329" s="5"/>
      <c r="D329" s="5"/>
      <c r="E329" s="6"/>
      <c r="F329" s="7"/>
      <c r="G329" s="5"/>
      <c r="H329" s="8"/>
      <c r="L329" s="7"/>
    </row>
    <row r="330" ht="18.75" spans="1:12">
      <c r="A330" s="23"/>
      <c r="B330" s="10"/>
      <c r="C330" s="11"/>
      <c r="D330" s="11"/>
      <c r="E330" s="12"/>
      <c r="F330" s="13"/>
      <c r="G330" s="11"/>
      <c r="H330" s="14"/>
      <c r="L330" s="13"/>
    </row>
    <row r="331" ht="18.75" spans="1:12">
      <c r="A331" s="23"/>
      <c r="B331" s="10"/>
      <c r="C331" s="11"/>
      <c r="D331" s="11"/>
      <c r="E331" s="12"/>
      <c r="F331" s="13"/>
      <c r="G331" s="11"/>
      <c r="H331" s="14"/>
      <c r="L331" s="13"/>
    </row>
    <row r="332" ht="18.75" spans="1:12">
      <c r="A332" s="23"/>
      <c r="B332" s="10"/>
      <c r="C332" s="11"/>
      <c r="D332" s="11"/>
      <c r="E332" s="12"/>
      <c r="F332" s="13"/>
      <c r="G332" s="11"/>
      <c r="H332" s="14"/>
      <c r="L332" s="13"/>
    </row>
    <row r="333" ht="18.75" spans="1:12">
      <c r="A333" s="23"/>
      <c r="B333" s="10"/>
      <c r="C333" s="11"/>
      <c r="D333" s="11"/>
      <c r="E333" s="12"/>
      <c r="F333" s="13"/>
      <c r="G333" s="11"/>
      <c r="H333" s="14"/>
      <c r="L333" s="13"/>
    </row>
    <row r="334" ht="18.75" spans="1:12">
      <c r="A334" s="23"/>
      <c r="B334" s="10"/>
      <c r="C334" s="11"/>
      <c r="D334" s="11"/>
      <c r="E334" s="12"/>
      <c r="F334" s="13"/>
      <c r="G334" s="11"/>
      <c r="H334" s="14"/>
      <c r="L334" s="13"/>
    </row>
    <row r="335" ht="18.75" spans="1:12">
      <c r="A335" s="23"/>
      <c r="B335" s="10"/>
      <c r="C335" s="11"/>
      <c r="D335" s="11"/>
      <c r="E335" s="12"/>
      <c r="F335" s="13"/>
      <c r="G335" s="11"/>
      <c r="H335" s="14"/>
      <c r="L335" s="13"/>
    </row>
    <row r="336" ht="18.75" spans="1:12">
      <c r="A336" s="23"/>
      <c r="B336" s="10"/>
      <c r="C336" s="11"/>
      <c r="D336" s="11"/>
      <c r="E336" s="12"/>
      <c r="F336" s="13"/>
      <c r="G336" s="11"/>
      <c r="H336" s="14"/>
      <c r="L336" s="13"/>
    </row>
    <row r="337" ht="18.75" spans="1:12">
      <c r="A337" s="24"/>
      <c r="B337" s="15"/>
      <c r="C337" s="5"/>
      <c r="D337" s="5"/>
      <c r="E337" s="6"/>
      <c r="F337" s="7"/>
      <c r="G337" s="5"/>
      <c r="H337" s="8"/>
      <c r="L337" s="7"/>
    </row>
    <row r="338" ht="18.75" spans="1:12">
      <c r="A338" s="25"/>
      <c r="B338" s="15"/>
      <c r="C338" s="5"/>
      <c r="D338" s="5"/>
      <c r="E338" s="6"/>
      <c r="F338" s="7"/>
      <c r="G338" s="5"/>
      <c r="H338" s="8"/>
      <c r="L338" s="7"/>
    </row>
    <row r="339" ht="18.75" spans="1:12">
      <c r="A339" s="25"/>
      <c r="B339" s="15"/>
      <c r="C339" s="5"/>
      <c r="D339" s="5"/>
      <c r="E339" s="6"/>
      <c r="F339" s="7"/>
      <c r="G339" s="5"/>
      <c r="H339" s="8"/>
      <c r="L339" s="7"/>
    </row>
    <row r="340" ht="18.75" spans="1:12">
      <c r="A340" s="25"/>
      <c r="B340" s="15"/>
      <c r="C340" s="5"/>
      <c r="D340" s="5"/>
      <c r="E340" s="6"/>
      <c r="F340" s="7"/>
      <c r="G340" s="5"/>
      <c r="H340" s="8"/>
      <c r="L340" s="7"/>
    </row>
    <row r="341" ht="18.75" spans="1:12">
      <c r="A341" s="25"/>
      <c r="B341" s="15"/>
      <c r="C341" s="5"/>
      <c r="D341" s="5"/>
      <c r="E341" s="6"/>
      <c r="F341" s="7"/>
      <c r="G341" s="5"/>
      <c r="H341" s="8"/>
      <c r="L341" s="7"/>
    </row>
    <row r="342" ht="18.75" spans="1:12">
      <c r="A342" s="25"/>
      <c r="B342" s="15"/>
      <c r="C342" s="5"/>
      <c r="D342" s="5"/>
      <c r="E342" s="6"/>
      <c r="F342" s="7"/>
      <c r="G342" s="5"/>
      <c r="H342" s="8"/>
      <c r="L342" s="7"/>
    </row>
    <row r="343" ht="18.75" spans="1:12">
      <c r="A343" s="25"/>
      <c r="B343" s="15"/>
      <c r="C343" s="5"/>
      <c r="D343" s="5"/>
      <c r="E343" s="6"/>
      <c r="F343" s="7"/>
      <c r="G343" s="5"/>
      <c r="H343" s="8"/>
      <c r="L343" s="7"/>
    </row>
    <row r="344" ht="18.75" spans="1:12">
      <c r="A344" s="23"/>
      <c r="B344" s="10"/>
      <c r="C344" s="11"/>
      <c r="D344" s="11"/>
      <c r="E344" s="12"/>
      <c r="F344" s="13"/>
      <c r="G344" s="11"/>
      <c r="H344" s="14"/>
      <c r="L344" s="13"/>
    </row>
    <row r="345" ht="18.75" spans="1:12">
      <c r="A345" s="26"/>
      <c r="B345" s="10"/>
      <c r="C345" s="11"/>
      <c r="D345" s="11"/>
      <c r="E345" s="12"/>
      <c r="F345" s="13"/>
      <c r="G345" s="11"/>
      <c r="H345" s="14"/>
      <c r="L345" s="13"/>
    </row>
    <row r="346" ht="18.75" spans="1:12">
      <c r="A346" s="26"/>
      <c r="B346" s="10"/>
      <c r="C346" s="11"/>
      <c r="D346" s="11"/>
      <c r="E346" s="12"/>
      <c r="F346" s="13"/>
      <c r="G346" s="11"/>
      <c r="H346" s="14"/>
      <c r="L346" s="13"/>
    </row>
    <row r="347" ht="18.75" spans="1:12">
      <c r="A347" s="26"/>
      <c r="B347" s="10"/>
      <c r="C347" s="11"/>
      <c r="D347" s="11"/>
      <c r="E347" s="12"/>
      <c r="F347" s="13"/>
      <c r="G347" s="11"/>
      <c r="H347" s="14"/>
      <c r="L347" s="13"/>
    </row>
    <row r="348" ht="18.75" spans="1:12">
      <c r="A348" s="27"/>
      <c r="B348" s="10"/>
      <c r="C348" s="11"/>
      <c r="D348" s="11"/>
      <c r="E348" s="12"/>
      <c r="F348" s="13"/>
      <c r="G348" s="11"/>
      <c r="H348" s="14"/>
      <c r="L348" s="13"/>
    </row>
    <row r="349" ht="18.75" spans="1:12">
      <c r="A349" s="27"/>
      <c r="B349" s="10"/>
      <c r="C349" s="11"/>
      <c r="D349" s="11"/>
      <c r="E349" s="12"/>
      <c r="F349" s="13"/>
      <c r="G349" s="11"/>
      <c r="H349" s="14"/>
      <c r="L349" s="13"/>
    </row>
    <row r="350" ht="18.75" spans="1:12">
      <c r="A350" s="27"/>
      <c r="B350" s="10"/>
      <c r="C350" s="11"/>
      <c r="D350" s="11"/>
      <c r="E350" s="12"/>
      <c r="F350" s="13"/>
      <c r="G350" s="11"/>
      <c r="H350" s="14"/>
      <c r="L350" s="13"/>
    </row>
    <row r="351" ht="18.75" spans="1:12">
      <c r="A351" s="28"/>
      <c r="B351" s="15"/>
      <c r="C351" s="5"/>
      <c r="D351" s="5"/>
      <c r="E351" s="4"/>
      <c r="F351" s="7"/>
      <c r="G351" s="5"/>
      <c r="H351" s="8"/>
      <c r="L351" s="7"/>
    </row>
    <row r="352" ht="18.75" spans="1:12">
      <c r="A352" s="29"/>
      <c r="B352" s="15"/>
      <c r="C352" s="5"/>
      <c r="D352" s="5"/>
      <c r="E352" s="4"/>
      <c r="F352" s="7"/>
      <c r="G352" s="5"/>
      <c r="H352" s="8"/>
      <c r="L352" s="7"/>
    </row>
    <row r="353" ht="18.75" spans="1:12">
      <c r="A353" s="29"/>
      <c r="B353" s="15"/>
      <c r="C353" s="5"/>
      <c r="D353" s="5"/>
      <c r="E353" s="4"/>
      <c r="F353" s="7"/>
      <c r="G353" s="5"/>
      <c r="H353" s="8"/>
      <c r="L353" s="7"/>
    </row>
    <row r="354" ht="18.75" spans="1:12">
      <c r="A354" s="29"/>
      <c r="B354" s="15"/>
      <c r="C354" s="5"/>
      <c r="D354" s="5"/>
      <c r="E354" s="4"/>
      <c r="F354" s="7"/>
      <c r="G354" s="5"/>
      <c r="H354" s="8"/>
      <c r="L354" s="7"/>
    </row>
    <row r="355" ht="18.75" spans="1:12">
      <c r="A355" s="30"/>
      <c r="B355" s="15"/>
      <c r="C355" s="5"/>
      <c r="D355" s="5"/>
      <c r="E355" s="4"/>
      <c r="F355" s="7"/>
      <c r="G355" s="5"/>
      <c r="H355" s="8"/>
      <c r="L355" s="7"/>
    </row>
    <row r="356" ht="18.75" spans="1:12">
      <c r="A356" s="30"/>
      <c r="B356" s="15"/>
      <c r="C356" s="5"/>
      <c r="D356" s="5"/>
      <c r="E356" s="4"/>
      <c r="F356" s="7"/>
      <c r="G356" s="5"/>
      <c r="H356" s="8"/>
      <c r="L356" s="7"/>
    </row>
    <row r="357" ht="18.75" spans="1:12">
      <c r="A357" s="30"/>
      <c r="B357" s="31"/>
      <c r="C357" s="5"/>
      <c r="D357" s="5"/>
      <c r="E357" s="4"/>
      <c r="F357" s="7"/>
      <c r="G357" s="5"/>
      <c r="H357" s="8"/>
      <c r="L357" s="7"/>
    </row>
  </sheetData>
  <dataValidations count="1">
    <dataValidation type="list" allowBlank="1" showInputMessage="1" showErrorMessage="1" sqref="E1:E357">
      <formula1>$AJ$2:$AJ$33</formula1>
    </dataValidation>
  </dataValidations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透视表</vt:lpstr>
      <vt:lpstr>交期表</vt:lpstr>
      <vt:lpstr>双面</vt:lpstr>
      <vt:lpstr>送纱量变动记录表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1996-12-17T01:32:00Z</dcterms:created>
  <cp:lastPrinted>2011-08-26T06:26:00Z</cp:lastPrinted>
  <dcterms:modified xsi:type="dcterms:W3CDTF">2020-12-02T02:48:18Z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  <property fmtid="{D5CDD505-2E9C-101B-9397-08002B2CF9AE}" pid="3" name="KSOReadingLayout">
    <vt:bool>false</vt:bool>
  </property>
</Properties>
</file>