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hnny GUO\Dropbox\UIUC\Spring2017\FIN514\Project2\"/>
    </mc:Choice>
  </mc:AlternateContent>
  <bookViews>
    <workbookView xWindow="10392" yWindow="-108" windowWidth="14856" windowHeight="12732"/>
  </bookViews>
  <sheets>
    <sheet name="Interpolation" sheetId="2" r:id="rId1"/>
    <sheet name="Parameter Estimation" sheetId="3" r:id="rId2"/>
    <sheet name="Valuation Panel" sheetId="7" r:id="rId3"/>
    <sheet name="Sensitivity Panel" sheetId="8" r:id="rId4"/>
  </sheets>
  <externalReferences>
    <externalReference r:id="rId5"/>
  </externalReferences>
  <definedNames>
    <definedName name="d">[1]EurCall!$B$12</definedName>
    <definedName name="dt">[1]EurCall!$B$8</definedName>
    <definedName name="rate">[1]EurCall!$B$11</definedName>
    <definedName name="sigma">[1]EurCall!$B$10</definedName>
  </definedNames>
  <calcPr calcId="162913"/>
</workbook>
</file>

<file path=xl/calcChain.xml><?xml version="1.0" encoding="utf-8"?>
<calcChain xmlns="http://schemas.openxmlformats.org/spreadsheetml/2006/main">
  <c r="B15" i="3" l="1"/>
  <c r="N20" i="8"/>
  <c r="N6" i="8"/>
  <c r="D28" i="8"/>
  <c r="D27" i="8"/>
  <c r="D26" i="8"/>
  <c r="D25" i="8"/>
  <c r="D24" i="8"/>
  <c r="D23" i="8"/>
  <c r="D22" i="8"/>
  <c r="D21" i="8"/>
  <c r="D20" i="8"/>
  <c r="D7" i="8"/>
  <c r="D8" i="8"/>
  <c r="D9" i="8"/>
  <c r="D10" i="8"/>
  <c r="D11" i="8"/>
  <c r="D12" i="8"/>
  <c r="D13" i="8"/>
  <c r="D14" i="8"/>
  <c r="D6" i="8"/>
  <c r="B24" i="8"/>
  <c r="B25" i="8" s="1"/>
  <c r="B22" i="8" l="1"/>
  <c r="B28" i="8"/>
  <c r="B27" i="8"/>
  <c r="B26" i="8"/>
  <c r="B20" i="8"/>
  <c r="B23" i="8"/>
  <c r="B21" i="8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5" i="7"/>
  <c r="B10" i="8"/>
  <c r="B14" i="8" s="1"/>
  <c r="B13" i="8" l="1"/>
  <c r="B12" i="8"/>
  <c r="B9" i="8"/>
  <c r="B8" i="8"/>
  <c r="B6" i="8"/>
  <c r="B7" i="8"/>
  <c r="B11" i="8"/>
  <c r="B4" i="3"/>
  <c r="C10" i="2" l="1"/>
  <c r="D10" i="2"/>
  <c r="E10" i="2"/>
  <c r="B10" i="2"/>
  <c r="B6" i="3" l="1"/>
  <c r="F7" i="3"/>
  <c r="F8" i="3"/>
  <c r="F9" i="3"/>
  <c r="F10" i="3"/>
  <c r="F11" i="3"/>
  <c r="F12" i="3"/>
  <c r="F13" i="3"/>
  <c r="F14" i="3"/>
  <c r="F15" i="3"/>
  <c r="F16" i="3"/>
  <c r="F17" i="3"/>
  <c r="F6" i="3"/>
  <c r="F3" i="3"/>
  <c r="F4" i="3"/>
  <c r="F2" i="3"/>
  <c r="F10" i="2"/>
  <c r="J6" i="2"/>
  <c r="B5" i="3" s="1"/>
  <c r="B12" i="3" l="1"/>
</calcChain>
</file>

<file path=xl/sharedStrings.xml><?xml version="1.0" encoding="utf-8"?>
<sst xmlns="http://schemas.openxmlformats.org/spreadsheetml/2006/main" count="102" uniqueCount="71">
  <si>
    <t>Maturity Date</t>
  </si>
  <si>
    <t>Market Rate</t>
  </si>
  <si>
    <t>Shift (bp)</t>
  </si>
  <si>
    <t>Shifted Rate</t>
  </si>
  <si>
    <t>Zero Rate</t>
  </si>
  <si>
    <t>Discount</t>
  </si>
  <si>
    <t>Source</t>
  </si>
  <si>
    <t>09/14/2016</t>
  </si>
  <si>
    <t>CASH</t>
  </si>
  <si>
    <t>09/21/2016</t>
  </si>
  <si>
    <t>FUTURE</t>
  </si>
  <si>
    <t>10/19/2016</t>
  </si>
  <si>
    <t>11/16/2016</t>
  </si>
  <si>
    <t>12/21/2016</t>
  </si>
  <si>
    <t>01/18/2017</t>
  </si>
  <si>
    <t>02/15/2017</t>
  </si>
  <si>
    <t>09/20/2017</t>
  </si>
  <si>
    <t>12/20/2017</t>
  </si>
  <si>
    <t>03/21/2018</t>
  </si>
  <si>
    <t>06/20/2018</t>
  </si>
  <si>
    <t>09/19/2018</t>
  </si>
  <si>
    <t>12/19/2018</t>
  </si>
  <si>
    <t>03/20/2019</t>
  </si>
  <si>
    <t>06/19/2019</t>
  </si>
  <si>
    <t>06/15/2020</t>
  </si>
  <si>
    <t>SWAP</t>
  </si>
  <si>
    <t>06/14/2021</t>
  </si>
  <si>
    <t>06/14/2022</t>
  </si>
  <si>
    <t>06/14/2023</t>
  </si>
  <si>
    <t>06/14/2024</t>
  </si>
  <si>
    <t>06/16/2025</t>
  </si>
  <si>
    <t>06/15/2026</t>
  </si>
  <si>
    <t>06/14/2027</t>
  </si>
  <si>
    <t>06/14/2028</t>
  </si>
  <si>
    <t>06/16/2031</t>
  </si>
  <si>
    <t>06/16/2036</t>
  </si>
  <si>
    <t>06/14/2041</t>
  </si>
  <si>
    <t>06/14/2046</t>
  </si>
  <si>
    <t>06/14/2056</t>
  </si>
  <si>
    <t>06/14/2066</t>
  </si>
  <si>
    <t>S0</t>
    <phoneticPr fontId="19" type="noConversion"/>
  </si>
  <si>
    <t>Smin</t>
    <phoneticPr fontId="19" type="noConversion"/>
  </si>
  <si>
    <t>Smax</t>
    <phoneticPr fontId="19" type="noConversion"/>
  </si>
  <si>
    <t>r</t>
    <phoneticPr fontId="19" type="noConversion"/>
  </si>
  <si>
    <t>sigma</t>
    <phoneticPr fontId="19" type="noConversion"/>
  </si>
  <si>
    <t>T</t>
    <phoneticPr fontId="19" type="noConversion"/>
  </si>
  <si>
    <t>Price</t>
    <phoneticPr fontId="19" type="noConversion"/>
  </si>
  <si>
    <t>Settle</t>
    <phoneticPr fontId="19" type="noConversion"/>
  </si>
  <si>
    <t>Review</t>
    <phoneticPr fontId="19" type="noConversion"/>
  </si>
  <si>
    <t>Maturity</t>
    <phoneticPr fontId="19" type="noConversion"/>
  </si>
  <si>
    <t>IV</t>
    <phoneticPr fontId="19" type="noConversion"/>
  </si>
  <si>
    <t>All data, on June 10, 2017</t>
    <phoneticPr fontId="19" type="noConversion"/>
  </si>
  <si>
    <t>CallDates</t>
    <phoneticPr fontId="19" type="noConversion"/>
  </si>
  <si>
    <t>3*S0</t>
    <phoneticPr fontId="19" type="noConversion"/>
  </si>
  <si>
    <t>ij checker</t>
    <phoneticPr fontId="19" type="noConversion"/>
  </si>
  <si>
    <t>Discuss the Sensitivity towards volatility</t>
    <phoneticPr fontId="19" type="noConversion"/>
  </si>
  <si>
    <t>selected volatility</t>
    <phoneticPr fontId="19" type="noConversion"/>
  </si>
  <si>
    <t>% of sgm</t>
    <phoneticPr fontId="19" type="noConversion"/>
  </si>
  <si>
    <t>value</t>
    <phoneticPr fontId="19" type="noConversion"/>
  </si>
  <si>
    <t>valuation</t>
    <phoneticPr fontId="19" type="noConversion"/>
  </si>
  <si>
    <t xml:space="preserve">imax = 20000 and jmax = </t>
    <phoneticPr fontId="19" type="noConversion"/>
  </si>
  <si>
    <t>jmax</t>
    <phoneticPr fontId="19" type="noConversion"/>
  </si>
  <si>
    <t>valuation</t>
    <phoneticPr fontId="19" type="noConversion"/>
  </si>
  <si>
    <t>lambda</t>
    <phoneticPr fontId="19" type="noConversion"/>
  </si>
  <si>
    <t>imax = 20000</t>
    <phoneticPr fontId="19" type="noConversion"/>
  </si>
  <si>
    <t>imax</t>
    <phoneticPr fontId="19" type="noConversion"/>
  </si>
  <si>
    <t>jmax &lt;</t>
    <phoneticPr fontId="19" type="noConversion"/>
  </si>
  <si>
    <t>difference, official valuation</t>
    <phoneticPr fontId="19" type="noConversion"/>
  </si>
  <si>
    <t>% of rf</t>
    <phoneticPr fontId="19" type="noConversion"/>
  </si>
  <si>
    <t>Valuation</t>
    <phoneticPr fontId="19" type="noConversion"/>
  </si>
  <si>
    <t>S/K = 1 PUT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</si>
</sst>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000%"/>
    <numFmt numFmtId="177" formatCode="0.00_);[Red]\(0.00\)"/>
    <numFmt numFmtId="178" formatCode="0_);[Red]\(0\)"/>
    <numFmt numFmtId="179" formatCode="0.00000_);[Red]\(0.00000\)"/>
    <numFmt numFmtId="180" formatCode="0.000%"/>
  </numFmts>
  <fonts count="20" x14ac:knownFonts="1">
    <font>
      <sz val="11"/>
      <color theme="1"/>
      <name val="宋体"/>
      <family val="2"/>
      <scheme val="minor"/>
    </font>
    <font>
      <b/>
      <sz val="11"/>
      <color indexed="9"/>
      <name val="Calibri"/>
      <family val="2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9" fontId="2" fillId="0" borderId="0" applyFont="0" applyFill="0" applyBorder="0" applyAlignment="0" applyProtection="0">
      <alignment vertical="center"/>
    </xf>
  </cellStyleXfs>
  <cellXfs count="17">
    <xf numFmtId="0" fontId="0" fillId="0" borderId="0" xfId="0"/>
    <xf numFmtId="10" fontId="0" fillId="0" borderId="0" xfId="0" applyNumberFormat="1"/>
    <xf numFmtId="14" fontId="0" fillId="0" borderId="0" xfId="0" applyNumberFormat="1"/>
    <xf numFmtId="0" fontId="1" fillId="33" borderId="0" xfId="26" applyNumberFormat="1" applyFont="1" applyFill="1" applyBorder="1" applyAlignment="1" applyProtection="1"/>
    <xf numFmtId="176" fontId="0" fillId="0" borderId="0" xfId="0" applyNumberFormat="1"/>
    <xf numFmtId="0" fontId="0" fillId="34" borderId="0" xfId="0" applyFill="1"/>
    <xf numFmtId="14" fontId="1" fillId="33" borderId="0" xfId="26" applyNumberFormat="1" applyFont="1" applyFill="1" applyBorder="1" applyAlignment="1" applyProtection="1"/>
    <xf numFmtId="14" fontId="0" fillId="34" borderId="0" xfId="0" applyNumberFormat="1" applyFill="1"/>
    <xf numFmtId="10" fontId="0" fillId="0" borderId="0" xfId="43" applyNumberFormat="1" applyFont="1" applyAlignment="1"/>
    <xf numFmtId="0" fontId="0" fillId="0" borderId="0" xfId="0" quotePrefix="1" applyAlignment="1">
      <alignment horizontal="right"/>
    </xf>
    <xf numFmtId="9" fontId="0" fillId="0" borderId="0" xfId="0" applyNumberFormat="1"/>
    <xf numFmtId="177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177" fontId="0" fillId="0" borderId="0" xfId="0" applyNumberFormat="1"/>
    <xf numFmtId="180" fontId="0" fillId="0" borderId="0" xfId="43" applyNumberFormat="1" applyFont="1" applyAlignment="1"/>
    <xf numFmtId="0" fontId="0" fillId="0" borderId="0" xfId="0" applyFill="1"/>
  </cellXfs>
  <cellStyles count="44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blp_column_header" xfId="26"/>
    <cellStyle name="百分比" xfId="43" builtinId="5"/>
    <cellStyle name="标题" xfId="40" builtinId="15" customBuiltin="1"/>
    <cellStyle name="标题 1" xfId="31" builtinId="16" customBuiltin="1"/>
    <cellStyle name="标题 2" xfId="32" builtinId="17" customBuiltin="1"/>
    <cellStyle name="标题 3" xfId="33" builtinId="18" customBuiltin="1"/>
    <cellStyle name="标题 4" xfId="34" builtinId="19" customBuiltin="1"/>
    <cellStyle name="差" xfId="25" builtinId="27" customBuiltin="1"/>
    <cellStyle name="常规" xfId="0" builtinId="0"/>
    <cellStyle name="好" xfId="30" builtinId="26" customBuiltin="1"/>
    <cellStyle name="汇总" xfId="41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42" builtinId="11" customBuiltin="1"/>
    <cellStyle name="链接单元格" xfId="36" builtinId="24" customBuiltin="1"/>
    <cellStyle name="适中" xfId="37" builtinId="28" customBuiltin="1"/>
    <cellStyle name="输出" xfId="39" builtinId="21" customBuiltin="1"/>
    <cellStyle name="输入" xfId="35" builtinId="20" customBuiltin="1"/>
    <cellStyle name="着色 1" xfId="19" builtinId="29" customBuiltin="1"/>
    <cellStyle name="着色 2" xfId="20" builtinId="33" customBuiltin="1"/>
    <cellStyle name="着色 3" xfId="21" builtinId="37" customBuiltin="1"/>
    <cellStyle name="着色 4" xfId="22" builtinId="41" customBuiltin="1"/>
    <cellStyle name="着色 5" xfId="23" builtinId="45" customBuiltin="1"/>
    <cellStyle name="着色 6" xfId="24" builtinId="49" customBuiltin="1"/>
    <cellStyle name="注释" xfId="38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Sensitivity: difference</a:t>
            </a:r>
            <a:r>
              <a:rPr lang="en-US" altLang="zh-CN" baseline="0"/>
              <a:t> vs. jmax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'Valuation Panel'!$B$4</c:f>
              <c:strCache>
                <c:ptCount val="1"/>
                <c:pt idx="0">
                  <c:v>valuation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'Valuation Panel'!$A$5:$A$18</c:f>
              <c:numCache>
                <c:formatCode>0_);[Red]\(0\)</c:formatCode>
                <c:ptCount val="14"/>
                <c:pt idx="0">
                  <c:v>200</c:v>
                </c:pt>
                <c:pt idx="1">
                  <c:v>220</c:v>
                </c:pt>
                <c:pt idx="2">
                  <c:v>240</c:v>
                </c:pt>
                <c:pt idx="3">
                  <c:v>260</c:v>
                </c:pt>
                <c:pt idx="4">
                  <c:v>280</c:v>
                </c:pt>
                <c:pt idx="5">
                  <c:v>300</c:v>
                </c:pt>
                <c:pt idx="6">
                  <c:v>320</c:v>
                </c:pt>
                <c:pt idx="7">
                  <c:v>340</c:v>
                </c:pt>
                <c:pt idx="8">
                  <c:v>360</c:v>
                </c:pt>
                <c:pt idx="9">
                  <c:v>380</c:v>
                </c:pt>
                <c:pt idx="10">
                  <c:v>400</c:v>
                </c:pt>
                <c:pt idx="11">
                  <c:v>420</c:v>
                </c:pt>
                <c:pt idx="12">
                  <c:v>440</c:v>
                </c:pt>
                <c:pt idx="13">
                  <c:v>460</c:v>
                </c:pt>
              </c:numCache>
            </c:numRef>
          </c:cat>
          <c:val>
            <c:numRef>
              <c:f>'Valuation Panel'!$B$5:$B$18</c:f>
              <c:numCache>
                <c:formatCode>0.00_);[Red]\(0.00\)</c:formatCode>
                <c:ptCount val="14"/>
                <c:pt idx="0">
                  <c:v>956.87022758476598</c:v>
                </c:pt>
                <c:pt idx="1">
                  <c:v>956.48372375916597</c:v>
                </c:pt>
                <c:pt idx="2">
                  <c:v>957.02330946963798</c:v>
                </c:pt>
                <c:pt idx="3">
                  <c:v>956.60176439103702</c:v>
                </c:pt>
                <c:pt idx="4">
                  <c:v>956.29538645580601</c:v>
                </c:pt>
                <c:pt idx="5">
                  <c:v>956.77278815550198</c:v>
                </c:pt>
                <c:pt idx="6">
                  <c:v>956.44126490495398</c:v>
                </c:pt>
                <c:pt idx="7">
                  <c:v>957.01509890099305</c:v>
                </c:pt>
                <c:pt idx="8">
                  <c:v>956.60786235242301</c:v>
                </c:pt>
                <c:pt idx="9">
                  <c:v>956.33460716889203</c:v>
                </c:pt>
                <c:pt idx="10">
                  <c:v>956.81997205323296</c:v>
                </c:pt>
                <c:pt idx="11">
                  <c:v>956.49106666404305</c:v>
                </c:pt>
                <c:pt idx="12">
                  <c:v>956.89770843611302</c:v>
                </c:pt>
                <c:pt idx="13">
                  <c:v>956.67902713335695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8-47BE-9129-F41C13264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759183"/>
        <c:axId val="1065190911"/>
      </c:lineChart>
      <c:catAx>
        <c:axId val="789759183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5190911"/>
        <c:crosses val="autoZero"/>
        <c:auto val="1"/>
        <c:lblAlgn val="ctr"/>
        <c:lblOffset val="100"/>
        <c:noMultiLvlLbl val="0"/>
      </c:catAx>
      <c:valAx>
        <c:axId val="106519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975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Sensitivity:</a:t>
            </a:r>
            <a:r>
              <a:rPr lang="en-US" altLang="zh-CN" baseline="0"/>
              <a:t> difference vs. lambda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'Valuation Panel'!$D$4</c:f>
              <c:strCache>
                <c:ptCount val="1"/>
                <c:pt idx="0">
                  <c:v>difference, official valuation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'Valuation Panel'!$C$5:$C$18</c:f>
              <c:numCache>
                <c:formatCode>0.00000_);[Red]\(0.00000\)</c:formatCode>
                <c:ptCount val="14"/>
                <c:pt idx="0">
                  <c:v>0.33333333333334603</c:v>
                </c:pt>
                <c:pt idx="1">
                  <c:v>0.66666666666668095</c:v>
                </c:pt>
                <c:pt idx="2">
                  <c:v>1.2185606855772499E-14</c:v>
                </c:pt>
                <c:pt idx="3">
                  <c:v>0.33333333333334098</c:v>
                </c:pt>
                <c:pt idx="4">
                  <c:v>0.66666666666667596</c:v>
                </c:pt>
                <c:pt idx="5">
                  <c:v>1.5232008569715699E-14</c:v>
                </c:pt>
                <c:pt idx="6">
                  <c:v>0.33333333333335002</c:v>
                </c:pt>
                <c:pt idx="7">
                  <c:v>0.66666666666668295</c:v>
                </c:pt>
                <c:pt idx="8">
                  <c:v>1.8278410283658801E-14</c:v>
                </c:pt>
                <c:pt idx="9">
                  <c:v>0.33333333333333498</c:v>
                </c:pt>
                <c:pt idx="10">
                  <c:v>0.66666666666669305</c:v>
                </c:pt>
                <c:pt idx="11">
                  <c:v>0</c:v>
                </c:pt>
                <c:pt idx="12">
                  <c:v>0.33333333333336801</c:v>
                </c:pt>
                <c:pt idx="13">
                  <c:v>0.66666666666669805</c:v>
                </c:pt>
              </c:numCache>
            </c:numRef>
          </c:xVal>
          <c:yVal>
            <c:numRef>
              <c:f>'Valuation Panel'!$D$5:$D$18</c:f>
              <c:numCache>
                <c:formatCode>0.00_);[Red]\(0.00\)</c:formatCode>
                <c:ptCount val="14"/>
                <c:pt idx="0">
                  <c:v>12.129772415234015</c:v>
                </c:pt>
                <c:pt idx="1">
                  <c:v>12.516276240834031</c:v>
                </c:pt>
                <c:pt idx="2">
                  <c:v>11.976690530362021</c:v>
                </c:pt>
                <c:pt idx="3">
                  <c:v>12.398235608962977</c:v>
                </c:pt>
                <c:pt idx="4">
                  <c:v>12.70461354419399</c:v>
                </c:pt>
                <c:pt idx="5">
                  <c:v>12.227211844498015</c:v>
                </c:pt>
                <c:pt idx="6">
                  <c:v>12.558735095046018</c:v>
                </c:pt>
                <c:pt idx="7">
                  <c:v>11.984901099006947</c:v>
                </c:pt>
                <c:pt idx="8">
                  <c:v>12.392137647576988</c:v>
                </c:pt>
                <c:pt idx="9">
                  <c:v>12.665392831107965</c:v>
                </c:pt>
                <c:pt idx="10">
                  <c:v>12.180027946767041</c:v>
                </c:pt>
                <c:pt idx="11">
                  <c:v>12.508933335956954</c:v>
                </c:pt>
                <c:pt idx="12">
                  <c:v>12.102291563886979</c:v>
                </c:pt>
                <c:pt idx="13">
                  <c:v>12.320972866643046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F8-4C33-B805-D15043BD7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143487"/>
        <c:axId val="1084837695"/>
      </c:scatterChart>
      <c:valAx>
        <c:axId val="106014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);[Red]\(0.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4837695"/>
        <c:crosses val="autoZero"/>
        <c:crossBetween val="midCat"/>
      </c:valAx>
      <c:valAx>
        <c:axId val="108483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014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Sensitivity: valuation vs. % of IV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'Sensitivity Panel'!$D$5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'Sensitivity Panel'!$A$6:$A$14</c:f>
              <c:numCache>
                <c:formatCode>0%</c:formatCode>
                <c:ptCount val="9"/>
                <c:pt idx="0">
                  <c:v>0.96</c:v>
                </c:pt>
                <c:pt idx="1">
                  <c:v>0.97</c:v>
                </c:pt>
                <c:pt idx="2">
                  <c:v>0.98</c:v>
                </c:pt>
                <c:pt idx="3">
                  <c:v>0.99</c:v>
                </c:pt>
                <c:pt idx="4">
                  <c:v>1</c:v>
                </c:pt>
                <c:pt idx="5">
                  <c:v>1.01</c:v>
                </c:pt>
                <c:pt idx="6">
                  <c:v>1.02</c:v>
                </c:pt>
                <c:pt idx="7">
                  <c:v>1.03</c:v>
                </c:pt>
                <c:pt idx="8">
                  <c:v>1.04</c:v>
                </c:pt>
              </c:numCache>
            </c:numRef>
          </c:xVal>
          <c:yVal>
            <c:numRef>
              <c:f>'Sensitivity Panel'!$D$6:$D$14</c:f>
              <c:numCache>
                <c:formatCode>0.00%</c:formatCode>
                <c:ptCount val="9"/>
                <c:pt idx="0">
                  <c:v>1.0017792063588333</c:v>
                </c:pt>
                <c:pt idx="1">
                  <c:v>1.0013342523423581</c:v>
                </c:pt>
                <c:pt idx="2">
                  <c:v>1.0008893992697652</c:v>
                </c:pt>
                <c:pt idx="3">
                  <c:v>1.0004446481518319</c:v>
                </c:pt>
                <c:pt idx="4">
                  <c:v>1</c:v>
                </c:pt>
                <c:pt idx="5">
                  <c:v>0.99955545582574445</c:v>
                </c:pt>
                <c:pt idx="6">
                  <c:v>0.99911101664005009</c:v>
                </c:pt>
                <c:pt idx="7">
                  <c:v>0.99866668345495491</c:v>
                </c:pt>
                <c:pt idx="8">
                  <c:v>0.99822245728316328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1A-43F3-9398-64B853819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196927"/>
        <c:axId val="1061195679"/>
      </c:scatterChart>
      <c:valAx>
        <c:axId val="106119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1195679"/>
        <c:crosses val="autoZero"/>
        <c:crossBetween val="midCat"/>
      </c:valAx>
      <c:valAx>
        <c:axId val="10611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119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Sensitivity:</a:t>
            </a:r>
            <a:r>
              <a:rPr lang="en-US" altLang="zh-CN" baseline="0"/>
              <a:t> </a:t>
            </a:r>
            <a:r>
              <a:rPr lang="en-US" altLang="zh-CN"/>
              <a:t>valuation vs. %</a:t>
            </a:r>
            <a:r>
              <a:rPr lang="en-US" altLang="zh-CN" baseline="0"/>
              <a:t> of risk free rate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'Sensitivity Panel'!$D$19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'Sensitivity Panel'!$A$20:$A$28</c:f>
              <c:numCache>
                <c:formatCode>0%</c:formatCode>
                <c:ptCount val="9"/>
                <c:pt idx="0">
                  <c:v>0.96</c:v>
                </c:pt>
                <c:pt idx="1">
                  <c:v>0.97</c:v>
                </c:pt>
                <c:pt idx="2">
                  <c:v>0.98</c:v>
                </c:pt>
                <c:pt idx="3">
                  <c:v>0.99</c:v>
                </c:pt>
                <c:pt idx="4">
                  <c:v>1</c:v>
                </c:pt>
                <c:pt idx="5">
                  <c:v>1.01</c:v>
                </c:pt>
                <c:pt idx="6">
                  <c:v>1.02</c:v>
                </c:pt>
                <c:pt idx="7">
                  <c:v>1.03</c:v>
                </c:pt>
                <c:pt idx="8">
                  <c:v>1.04</c:v>
                </c:pt>
              </c:numCache>
            </c:numRef>
          </c:xVal>
          <c:yVal>
            <c:numRef>
              <c:f>'Sensitivity Panel'!$D$20:$D$28</c:f>
              <c:numCache>
                <c:formatCode>0.00%</c:formatCode>
                <c:ptCount val="9"/>
                <c:pt idx="0">
                  <c:v>1.0002643623367877</c:v>
                </c:pt>
                <c:pt idx="1">
                  <c:v>1.0001982683689272</c:v>
                </c:pt>
                <c:pt idx="2">
                  <c:v>1.0001321766565108</c:v>
                </c:pt>
                <c:pt idx="3">
                  <c:v>1.0000660872017002</c:v>
                </c:pt>
                <c:pt idx="4">
                  <c:v>1.000000000000022</c:v>
                </c:pt>
                <c:pt idx="5">
                  <c:v>0.99993391505365281</c:v>
                </c:pt>
                <c:pt idx="6">
                  <c:v>0.9998678323625374</c:v>
                </c:pt>
                <c:pt idx="7">
                  <c:v>0.99980175192885967</c:v>
                </c:pt>
                <c:pt idx="8">
                  <c:v>0.99973567374814398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D-4408-B0EF-AAABD56F3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129615"/>
        <c:axId val="1078130031"/>
      </c:scatterChart>
      <c:valAx>
        <c:axId val="107812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8130031"/>
        <c:crosses val="autoZero"/>
        <c:crossBetween val="midCat"/>
      </c:valAx>
      <c:valAx>
        <c:axId val="1078130031"/>
        <c:scaling>
          <c:orientation val="minMax"/>
          <c:max val="1.002"/>
          <c:min val="0.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812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1</xdr:row>
      <xdr:rowOff>148590</xdr:rowOff>
    </xdr:from>
    <xdr:to>
      <xdr:col>14</xdr:col>
      <xdr:colOff>91440</xdr:colOff>
      <xdr:row>20</xdr:row>
      <xdr:rowOff>129540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441960</xdr:colOff>
      <xdr:row>21</xdr:row>
      <xdr:rowOff>7620</xdr:rowOff>
    </xdr:from>
    <xdr:to>
      <xdr:col>14</xdr:col>
      <xdr:colOff>7620</xdr:colOff>
      <xdr:row>39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1</xdr:row>
      <xdr:rowOff>80010</xdr:rowOff>
    </xdr:from>
    <xdr:to>
      <xdr:col>11</xdr:col>
      <xdr:colOff>548640</xdr:colOff>
      <xdr:row>16</xdr:row>
      <xdr:rowOff>80010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17</xdr:row>
      <xdr:rowOff>64770</xdr:rowOff>
    </xdr:from>
    <xdr:to>
      <xdr:col>11</xdr:col>
      <xdr:colOff>533400</xdr:colOff>
      <xdr:row>32</xdr:row>
      <xdr:rowOff>64770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hnny%20GUO/Desktop/ImpEXPFD_vb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Call"/>
      <sheetName val="EXP FD A"/>
      <sheetName val="EXP FD B"/>
      <sheetName val="EXP FD C"/>
      <sheetName val="Check(A+B+C)"/>
      <sheetName val="VBA"/>
    </sheetNames>
    <sheetDataSet>
      <sheetData sheetId="0">
        <row r="8">
          <cell r="B8">
            <v>0.01</v>
          </cell>
        </row>
        <row r="10">
          <cell r="B10">
            <v>0.2</v>
          </cell>
        </row>
        <row r="11">
          <cell r="B11">
            <v>5.0000000000000001E-3</v>
          </cell>
        </row>
        <row r="12">
          <cell r="B1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34"/>
  <sheetViews>
    <sheetView tabSelected="1" workbookViewId="0">
      <selection activeCell="I7" sqref="I7"/>
    </sheetView>
  </sheetViews>
  <sheetFormatPr defaultRowHeight="14.4" x14ac:dyDescent="0.25"/>
  <cols>
    <col min="1" max="1" width="15" style="2" bestFit="1" customWidth="1"/>
    <col min="2" max="2" width="17" bestFit="1" customWidth="1"/>
    <col min="3" max="3" width="9.109375" bestFit="1" customWidth="1"/>
    <col min="4" max="4" width="12" bestFit="1" customWidth="1"/>
    <col min="5" max="6" width="17" bestFit="1" customWidth="1"/>
    <col min="7" max="7" width="9.109375" bestFit="1" customWidth="1"/>
    <col min="9" max="9" width="29.21875" bestFit="1" customWidth="1"/>
    <col min="10" max="10" width="11.6640625" bestFit="1" customWidth="1"/>
  </cols>
  <sheetData>
    <row r="1" spans="1:24" ht="15" x14ac:dyDescent="0.3">
      <c r="A1" s="6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24" x14ac:dyDescent="0.25">
      <c r="A2" s="2" t="s">
        <v>7</v>
      </c>
      <c r="B2">
        <v>0.65559999999999996</v>
      </c>
      <c r="C2">
        <v>0</v>
      </c>
      <c r="D2">
        <v>0.65559999999999996</v>
      </c>
      <c r="E2">
        <v>0.65564614067559202</v>
      </c>
      <c r="F2">
        <v>0.99825466182283895</v>
      </c>
      <c r="G2" t="s">
        <v>8</v>
      </c>
    </row>
    <row r="3" spans="1:24" x14ac:dyDescent="0.25">
      <c r="A3" s="2" t="s">
        <v>9</v>
      </c>
      <c r="B3">
        <v>0.65749514863508296</v>
      </c>
      <c r="C3">
        <v>0</v>
      </c>
      <c r="D3">
        <v>0.65749514863508296</v>
      </c>
      <c r="E3">
        <v>0.67097313622337396</v>
      </c>
      <c r="F3">
        <v>0.99812246301471796</v>
      </c>
      <c r="G3" t="s">
        <v>10</v>
      </c>
      <c r="I3" t="s">
        <v>70</v>
      </c>
      <c r="J3" t="s">
        <v>50</v>
      </c>
    </row>
    <row r="4" spans="1:24" x14ac:dyDescent="0.25">
      <c r="A4" s="2" t="s">
        <v>11</v>
      </c>
      <c r="B4">
        <v>0.68475609366430501</v>
      </c>
      <c r="C4">
        <v>0</v>
      </c>
      <c r="D4">
        <v>0.68475609366430501</v>
      </c>
      <c r="E4">
        <v>0.68703116969004396</v>
      </c>
      <c r="F4">
        <v>0.99754537462104598</v>
      </c>
      <c r="G4" t="s">
        <v>10</v>
      </c>
      <c r="I4" s="2">
        <v>42896</v>
      </c>
      <c r="J4" s="1">
        <v>0.30286999999999997</v>
      </c>
    </row>
    <row r="5" spans="1:24" x14ac:dyDescent="0.25">
      <c r="A5" s="2" t="s">
        <v>12</v>
      </c>
      <c r="B5">
        <v>0.70451835348900904</v>
      </c>
      <c r="C5">
        <v>0</v>
      </c>
      <c r="D5">
        <v>0.70451835348900904</v>
      </c>
      <c r="E5">
        <v>0.69743410692297803</v>
      </c>
      <c r="F5">
        <v>0.99698758924888997</v>
      </c>
      <c r="G5" t="s">
        <v>10</v>
      </c>
      <c r="I5" s="2">
        <v>43018</v>
      </c>
      <c r="J5" s="1">
        <v>0.31197000000000003</v>
      </c>
    </row>
    <row r="6" spans="1:24" x14ac:dyDescent="0.25">
      <c r="A6" s="2" t="s">
        <v>13</v>
      </c>
      <c r="B6">
        <v>0.73414844717288397</v>
      </c>
      <c r="C6">
        <v>0</v>
      </c>
      <c r="D6">
        <v>0.73414844717288397</v>
      </c>
      <c r="E6">
        <v>0.70490664902731504</v>
      </c>
      <c r="F6">
        <v>0.99627361417750904</v>
      </c>
      <c r="G6" t="s">
        <v>10</v>
      </c>
      <c r="I6" s="2">
        <v>42902</v>
      </c>
      <c r="J6" s="4">
        <f>(J5-J4)/(I5-I4)*(I6-I4)+J4</f>
        <v>0.30331754098360653</v>
      </c>
    </row>
    <row r="7" spans="1:24" x14ac:dyDescent="0.25">
      <c r="A7" s="2" t="s">
        <v>14</v>
      </c>
      <c r="B7">
        <v>0.75880248139341899</v>
      </c>
      <c r="C7">
        <v>0</v>
      </c>
      <c r="D7">
        <v>0.75880248139341899</v>
      </c>
      <c r="E7">
        <v>0.72359956832745997</v>
      </c>
      <c r="F7">
        <v>0.99563566173846596</v>
      </c>
      <c r="G7" t="s">
        <v>10</v>
      </c>
    </row>
    <row r="8" spans="1:24" x14ac:dyDescent="0.25">
      <c r="A8" s="2" t="s">
        <v>15</v>
      </c>
      <c r="B8">
        <v>0.78341015890343701</v>
      </c>
      <c r="C8">
        <v>0</v>
      </c>
      <c r="D8">
        <v>0.78341015890343701</v>
      </c>
      <c r="E8">
        <v>0.73534972240611995</v>
      </c>
      <c r="F8">
        <v>0.995017169890973</v>
      </c>
      <c r="G8" t="s">
        <v>10</v>
      </c>
    </row>
    <row r="9" spans="1:24" x14ac:dyDescent="0.25">
      <c r="A9" s="2">
        <v>42809</v>
      </c>
      <c r="B9">
        <v>0.81792937887621098</v>
      </c>
      <c r="C9">
        <v>0</v>
      </c>
      <c r="D9">
        <v>0.81792937887621098</v>
      </c>
      <c r="E9">
        <v>0.73969559310134203</v>
      </c>
      <c r="F9">
        <v>0.99437584600196605</v>
      </c>
      <c r="G9" t="s">
        <v>10</v>
      </c>
    </row>
    <row r="10" spans="1:24" s="5" customFormat="1" x14ac:dyDescent="0.25">
      <c r="A10" s="7">
        <v>42902</v>
      </c>
      <c r="B10" s="5">
        <f>(B11-B9)/($A$11-$A$9)*($A$10-$A$9)+B9</f>
        <v>0.85890332186427443</v>
      </c>
      <c r="C10" s="5">
        <f t="shared" ref="C10:E10" si="0">(C11-C9)/($A$11-$A$9)*($A$10-$A$9)+C9</f>
        <v>0</v>
      </c>
      <c r="D10" s="5">
        <f t="shared" si="0"/>
        <v>0.85890332186427443</v>
      </c>
      <c r="E10" s="5">
        <f t="shared" si="0"/>
        <v>0.77412662968521029</v>
      </c>
      <c r="F10" s="5">
        <f>(F11-F9)/(A11-A9)*(A10-A9)+F9</f>
        <v>0.9921690057667395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spans="1:24" x14ac:dyDescent="0.25">
      <c r="A11" s="2">
        <v>42907</v>
      </c>
      <c r="B11">
        <v>0.86110622202492304</v>
      </c>
      <c r="C11">
        <v>0</v>
      </c>
      <c r="D11">
        <v>0.86110622202492304</v>
      </c>
      <c r="E11">
        <v>0.77597776068434299</v>
      </c>
      <c r="F11">
        <v>0.99205035844226497</v>
      </c>
      <c r="G11" t="s">
        <v>10</v>
      </c>
    </row>
    <row r="12" spans="1:24" x14ac:dyDescent="0.25">
      <c r="A12" s="2" t="s">
        <v>16</v>
      </c>
      <c r="B12">
        <v>0.90382193411026701</v>
      </c>
      <c r="C12">
        <v>0</v>
      </c>
      <c r="D12">
        <v>0.90382193411026701</v>
      </c>
      <c r="E12">
        <v>0.804842680558426</v>
      </c>
      <c r="F12">
        <v>0.98978902605609598</v>
      </c>
      <c r="G12" t="s">
        <v>10</v>
      </c>
      <c r="I12" t="s">
        <v>51</v>
      </c>
    </row>
    <row r="13" spans="1:24" x14ac:dyDescent="0.25">
      <c r="A13" s="2" t="s">
        <v>17</v>
      </c>
      <c r="B13">
        <v>0.94610876800711496</v>
      </c>
      <c r="C13">
        <v>0</v>
      </c>
      <c r="D13">
        <v>0.94610876800711496</v>
      </c>
      <c r="E13">
        <v>0.82985836616269504</v>
      </c>
      <c r="F13">
        <v>0.98742754103538999</v>
      </c>
      <c r="G13" t="s">
        <v>10</v>
      </c>
    </row>
    <row r="14" spans="1:24" x14ac:dyDescent="0.25">
      <c r="A14" s="2" t="s">
        <v>18</v>
      </c>
      <c r="B14">
        <v>1.00294477598507</v>
      </c>
      <c r="C14">
        <v>0</v>
      </c>
      <c r="D14">
        <v>1.00294477598507</v>
      </c>
      <c r="E14">
        <v>0.85459800122746898</v>
      </c>
      <c r="F14">
        <v>0.98493052397817804</v>
      </c>
      <c r="G14" t="s">
        <v>10</v>
      </c>
    </row>
    <row r="15" spans="1:24" x14ac:dyDescent="0.25">
      <c r="A15" s="2" t="s">
        <v>19</v>
      </c>
      <c r="B15">
        <v>1.0393452196123101</v>
      </c>
      <c r="C15">
        <v>0</v>
      </c>
      <c r="D15">
        <v>1.0393452196123101</v>
      </c>
      <c r="E15">
        <v>0.88013182909536503</v>
      </c>
      <c r="F15">
        <v>0.98234966179283201</v>
      </c>
      <c r="G15" t="s">
        <v>10</v>
      </c>
    </row>
    <row r="16" spans="1:24" x14ac:dyDescent="0.25">
      <c r="A16" s="2" t="s">
        <v>20</v>
      </c>
      <c r="B16">
        <v>1.0853180919022101</v>
      </c>
      <c r="C16">
        <v>0</v>
      </c>
      <c r="D16">
        <v>1.0853180919022101</v>
      </c>
      <c r="E16">
        <v>0.90523585452566602</v>
      </c>
      <c r="F16">
        <v>0.97966201494012295</v>
      </c>
      <c r="G16" t="s">
        <v>10</v>
      </c>
    </row>
    <row r="17" spans="1:7" x14ac:dyDescent="0.25">
      <c r="A17" s="2" t="s">
        <v>21</v>
      </c>
      <c r="B17">
        <v>1.1258669314726499</v>
      </c>
      <c r="C17">
        <v>0</v>
      </c>
      <c r="D17">
        <v>1.1258669314726499</v>
      </c>
      <c r="E17">
        <v>0.92846725028592503</v>
      </c>
      <c r="F17">
        <v>0.97688186638379504</v>
      </c>
      <c r="G17" t="s">
        <v>10</v>
      </c>
    </row>
    <row r="18" spans="1:7" x14ac:dyDescent="0.25">
      <c r="A18" s="2" t="s">
        <v>22</v>
      </c>
      <c r="B18">
        <v>1.1760076202133001</v>
      </c>
      <c r="C18">
        <v>0</v>
      </c>
      <c r="D18">
        <v>1.1760076202133001</v>
      </c>
      <c r="E18">
        <v>0.95113621022640005</v>
      </c>
      <c r="F18">
        <v>0.97398651038944795</v>
      </c>
      <c r="G18" t="s">
        <v>10</v>
      </c>
    </row>
    <row r="19" spans="1:7" x14ac:dyDescent="0.25">
      <c r="A19" s="2" t="s">
        <v>23</v>
      </c>
      <c r="B19">
        <v>1.2107500126276201</v>
      </c>
      <c r="C19">
        <v>0</v>
      </c>
      <c r="D19">
        <v>1.2107500126276201</v>
      </c>
      <c r="E19">
        <v>0.97471984827825997</v>
      </c>
      <c r="F19">
        <v>0.97101471308589604</v>
      </c>
      <c r="G19" t="s">
        <v>10</v>
      </c>
    </row>
    <row r="20" spans="1:7" x14ac:dyDescent="0.25">
      <c r="A20" s="2" t="s">
        <v>24</v>
      </c>
      <c r="B20">
        <v>1.04999971389771</v>
      </c>
      <c r="C20">
        <v>0</v>
      </c>
      <c r="D20">
        <v>1.04999971389771</v>
      </c>
      <c r="E20">
        <v>1.05127325464842</v>
      </c>
      <c r="F20">
        <v>0.95878691270829797</v>
      </c>
      <c r="G20" t="s">
        <v>25</v>
      </c>
    </row>
    <row r="21" spans="1:7" x14ac:dyDescent="0.25">
      <c r="A21" s="2" t="s">
        <v>26</v>
      </c>
      <c r="B21">
        <v>1.1354994773864799</v>
      </c>
      <c r="C21">
        <v>0</v>
      </c>
      <c r="D21">
        <v>1.1354994773864799</v>
      </c>
      <c r="E21">
        <v>1.13848463090065</v>
      </c>
      <c r="F21">
        <v>0.94469895820285599</v>
      </c>
      <c r="G21" t="s">
        <v>25</v>
      </c>
    </row>
    <row r="22" spans="1:7" x14ac:dyDescent="0.25">
      <c r="A22" s="2" t="s">
        <v>27</v>
      </c>
      <c r="B22">
        <v>1.2219996452331501</v>
      </c>
      <c r="C22">
        <v>0</v>
      </c>
      <c r="D22">
        <v>1.2219996452331501</v>
      </c>
      <c r="E22">
        <v>1.2273161794599501</v>
      </c>
      <c r="F22">
        <v>0.92908978594412694</v>
      </c>
      <c r="G22" t="s">
        <v>25</v>
      </c>
    </row>
    <row r="23" spans="1:7" x14ac:dyDescent="0.25">
      <c r="A23" s="2" t="s">
        <v>28</v>
      </c>
      <c r="B23">
        <v>1.30499935150147</v>
      </c>
      <c r="C23">
        <v>0</v>
      </c>
      <c r="D23">
        <v>1.30499935150147</v>
      </c>
      <c r="E23">
        <v>1.3131792998502401</v>
      </c>
      <c r="F23">
        <v>0.91231722004937599</v>
      </c>
      <c r="G23" t="s">
        <v>25</v>
      </c>
    </row>
    <row r="24" spans="1:7" x14ac:dyDescent="0.25">
      <c r="A24" s="2" t="s">
        <v>29</v>
      </c>
      <c r="B24">
        <v>1.3822498321533201</v>
      </c>
      <c r="C24">
        <v>0</v>
      </c>
      <c r="D24">
        <v>1.3822498321533201</v>
      </c>
      <c r="E24">
        <v>1.3937062735966099</v>
      </c>
      <c r="F24">
        <v>0.89470239726049905</v>
      </c>
      <c r="G24" t="s">
        <v>25</v>
      </c>
    </row>
    <row r="25" spans="1:7" x14ac:dyDescent="0.25">
      <c r="A25" s="2" t="s">
        <v>30</v>
      </c>
      <c r="B25">
        <v>1.4524998664855999</v>
      </c>
      <c r="C25">
        <v>0</v>
      </c>
      <c r="D25">
        <v>1.4524998664855999</v>
      </c>
      <c r="E25">
        <v>1.4674798488708301</v>
      </c>
      <c r="F25">
        <v>0.876485871660309</v>
      </c>
      <c r="G25" t="s">
        <v>25</v>
      </c>
    </row>
    <row r="26" spans="1:7" x14ac:dyDescent="0.25">
      <c r="A26" s="2" t="s">
        <v>31</v>
      </c>
      <c r="B26">
        <v>1.5164995193481401</v>
      </c>
      <c r="C26">
        <v>0</v>
      </c>
      <c r="D26">
        <v>1.5164995193481401</v>
      </c>
      <c r="E26">
        <v>1.53523634741211</v>
      </c>
      <c r="F26">
        <v>0.85800117650915797</v>
      </c>
      <c r="G26" t="s">
        <v>25</v>
      </c>
    </row>
    <row r="27" spans="1:7" x14ac:dyDescent="0.25">
      <c r="A27" s="2" t="s">
        <v>32</v>
      </c>
      <c r="B27">
        <v>1.57548999786377</v>
      </c>
      <c r="C27">
        <v>0</v>
      </c>
      <c r="D27">
        <v>1.57548999786377</v>
      </c>
      <c r="E27">
        <v>1.5982061866437001</v>
      </c>
      <c r="F27">
        <v>0.83922129180270399</v>
      </c>
      <c r="G27" t="s">
        <v>25</v>
      </c>
    </row>
    <row r="28" spans="1:7" x14ac:dyDescent="0.25">
      <c r="A28" s="2" t="s">
        <v>33</v>
      </c>
      <c r="B28">
        <v>1.6284995079040501</v>
      </c>
      <c r="C28">
        <v>0</v>
      </c>
      <c r="D28">
        <v>1.6284995079040501</v>
      </c>
      <c r="E28">
        <v>1.6552100578272699</v>
      </c>
      <c r="F28">
        <v>0.82037727501084201</v>
      </c>
      <c r="G28" t="s">
        <v>25</v>
      </c>
    </row>
    <row r="29" spans="1:7" x14ac:dyDescent="0.25">
      <c r="A29" s="2" t="s">
        <v>34</v>
      </c>
      <c r="B29">
        <v>1.75099945068359</v>
      </c>
      <c r="C29">
        <v>0</v>
      </c>
      <c r="D29">
        <v>1.75099945068359</v>
      </c>
      <c r="E29">
        <v>1.78849561414123</v>
      </c>
      <c r="F29">
        <v>0.76538317775770304</v>
      </c>
      <c r="G29" t="s">
        <v>25</v>
      </c>
    </row>
    <row r="30" spans="1:7" x14ac:dyDescent="0.25">
      <c r="A30" s="2" t="s">
        <v>35</v>
      </c>
      <c r="B30">
        <v>1.8784995079040501</v>
      </c>
      <c r="C30">
        <v>0</v>
      </c>
      <c r="D30">
        <v>1.8784995079040501</v>
      </c>
      <c r="E30">
        <v>1.9299578544748299</v>
      </c>
      <c r="F30">
        <v>0.68081735175485103</v>
      </c>
      <c r="G30" t="s">
        <v>25</v>
      </c>
    </row>
    <row r="31" spans="1:7" x14ac:dyDescent="0.25">
      <c r="A31" s="2" t="s">
        <v>36</v>
      </c>
      <c r="B31">
        <v>1.94249963760376</v>
      </c>
      <c r="C31">
        <v>0</v>
      </c>
      <c r="D31">
        <v>1.94249963760376</v>
      </c>
      <c r="E31">
        <v>2.0004129491579401</v>
      </c>
      <c r="F31">
        <v>0.607842229535974</v>
      </c>
      <c r="G31" t="s">
        <v>25</v>
      </c>
    </row>
    <row r="32" spans="1:7" x14ac:dyDescent="0.25">
      <c r="A32" s="2" t="s">
        <v>37</v>
      </c>
      <c r="B32">
        <v>1.97749948501587</v>
      </c>
      <c r="C32">
        <v>0</v>
      </c>
      <c r="D32">
        <v>1.97749948501587</v>
      </c>
      <c r="E32">
        <v>2.0377073227364502</v>
      </c>
      <c r="F32">
        <v>0.54419683576577005</v>
      </c>
      <c r="G32" t="s">
        <v>25</v>
      </c>
    </row>
    <row r="33" spans="1:7" x14ac:dyDescent="0.25">
      <c r="A33" s="2" t="s">
        <v>38</v>
      </c>
      <c r="B33">
        <v>1.99549961090088</v>
      </c>
      <c r="C33">
        <v>0</v>
      </c>
      <c r="D33">
        <v>1.99549961090088</v>
      </c>
      <c r="E33">
        <v>2.0480354963901402</v>
      </c>
      <c r="F33">
        <v>0.44251780949277503</v>
      </c>
      <c r="G33" t="s">
        <v>25</v>
      </c>
    </row>
    <row r="34" spans="1:7" x14ac:dyDescent="0.25">
      <c r="A34" s="2" t="s">
        <v>39</v>
      </c>
      <c r="B34">
        <v>1.98150014877319</v>
      </c>
      <c r="C34">
        <v>0</v>
      </c>
      <c r="D34">
        <v>1.98150014877319</v>
      </c>
      <c r="E34">
        <v>2.01489314161027</v>
      </c>
      <c r="F34">
        <v>0.36691377180996698</v>
      </c>
      <c r="G34" t="s">
        <v>25</v>
      </c>
    </row>
  </sheetData>
  <phoneticPr fontId="19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7"/>
  <sheetViews>
    <sheetView zoomScale="115" zoomScaleNormal="115" workbookViewId="0">
      <selection activeCell="C18" sqref="C18"/>
    </sheetView>
  </sheetViews>
  <sheetFormatPr defaultRowHeight="14.4" x14ac:dyDescent="0.25"/>
  <cols>
    <col min="1" max="2" width="12.109375" bestFit="1" customWidth="1"/>
    <col min="4" max="4" width="10.88671875" bestFit="1" customWidth="1"/>
    <col min="5" max="5" width="12.109375" bestFit="1" customWidth="1"/>
    <col min="6" max="49" width="8.88671875" customWidth="1"/>
  </cols>
  <sheetData>
    <row r="1" spans="1:6" x14ac:dyDescent="0.25">
      <c r="A1" t="s">
        <v>40</v>
      </c>
      <c r="B1">
        <v>116.62</v>
      </c>
      <c r="D1" t="s">
        <v>46</v>
      </c>
      <c r="E1" s="2">
        <v>42531</v>
      </c>
      <c r="F1">
        <v>0</v>
      </c>
    </row>
    <row r="2" spans="1:6" x14ac:dyDescent="0.25">
      <c r="A2" t="s">
        <v>41</v>
      </c>
      <c r="B2">
        <v>0</v>
      </c>
      <c r="D2" t="s">
        <v>47</v>
      </c>
      <c r="E2" s="2">
        <v>42536</v>
      </c>
      <c r="F2">
        <f>YEARFRAC($E$1,E2)</f>
        <v>1.3888888888888888E-2</v>
      </c>
    </row>
    <row r="3" spans="1:6" x14ac:dyDescent="0.25">
      <c r="A3" t="s">
        <v>42</v>
      </c>
      <c r="B3" s="9" t="s">
        <v>53</v>
      </c>
      <c r="D3" t="s">
        <v>48</v>
      </c>
      <c r="E3" s="2">
        <v>42899</v>
      </c>
      <c r="F3">
        <f>YEARFRAC($E$1,E3)</f>
        <v>1.0083333333333333</v>
      </c>
    </row>
    <row r="4" spans="1:6" x14ac:dyDescent="0.25">
      <c r="A4" t="s">
        <v>43</v>
      </c>
      <c r="B4" s="8">
        <f>Interpolation!E10/100</f>
        <v>7.7412662968521029E-3</v>
      </c>
      <c r="D4" t="s">
        <v>49</v>
      </c>
      <c r="E4" s="2">
        <v>42902</v>
      </c>
      <c r="F4">
        <f>YEARFRAC($E$1,E4)</f>
        <v>1.0166666666666666</v>
      </c>
    </row>
    <row r="5" spans="1:6" x14ac:dyDescent="0.25">
      <c r="A5" t="s">
        <v>44</v>
      </c>
      <c r="B5" s="8">
        <f>Interpolation!J6</f>
        <v>0.30331754098360653</v>
      </c>
    </row>
    <row r="6" spans="1:6" x14ac:dyDescent="0.25">
      <c r="A6" t="s">
        <v>45</v>
      </c>
      <c r="B6">
        <f>YEARFRAC(E1,E4,1)</f>
        <v>1.0150478796169631</v>
      </c>
      <c r="D6" t="s">
        <v>52</v>
      </c>
      <c r="E6" s="2">
        <v>42569</v>
      </c>
      <c r="F6">
        <f t="shared" ref="F6:F17" si="0">YEARFRAC($E$1,E6,1)</f>
        <v>0.10382513661202186</v>
      </c>
    </row>
    <row r="7" spans="1:6" x14ac:dyDescent="0.25">
      <c r="E7" s="2">
        <v>42599</v>
      </c>
      <c r="F7">
        <f t="shared" si="0"/>
        <v>0.18579234972677597</v>
      </c>
    </row>
    <row r="8" spans="1:6" x14ac:dyDescent="0.25">
      <c r="E8" s="2">
        <v>42632</v>
      </c>
      <c r="F8">
        <f t="shared" si="0"/>
        <v>0.27595628415300544</v>
      </c>
    </row>
    <row r="9" spans="1:6" x14ac:dyDescent="0.25">
      <c r="E9" s="2">
        <v>42661</v>
      </c>
      <c r="F9">
        <f t="shared" si="0"/>
        <v>0.3551912568306011</v>
      </c>
    </row>
    <row r="10" spans="1:6" x14ac:dyDescent="0.25">
      <c r="A10" t="s">
        <v>54</v>
      </c>
      <c r="E10" s="2">
        <v>42692</v>
      </c>
      <c r="F10">
        <f t="shared" si="0"/>
        <v>0.43989071038251365</v>
      </c>
    </row>
    <row r="11" spans="1:6" x14ac:dyDescent="0.25">
      <c r="A11" t="s">
        <v>65</v>
      </c>
      <c r="B11">
        <v>20000</v>
      </c>
      <c r="E11" s="2">
        <v>42723</v>
      </c>
      <c r="F11">
        <f t="shared" si="0"/>
        <v>0.52459016393442626</v>
      </c>
    </row>
    <row r="12" spans="1:6" x14ac:dyDescent="0.25">
      <c r="A12" t="s">
        <v>66</v>
      </c>
      <c r="B12">
        <f>SQRT(B11/B6/B5^2)</f>
        <v>462.77960088544944</v>
      </c>
      <c r="E12" s="2">
        <v>42753</v>
      </c>
      <c r="F12">
        <f t="shared" si="0"/>
        <v>0.60821917808219184</v>
      </c>
    </row>
    <row r="13" spans="1:6" x14ac:dyDescent="0.25">
      <c r="E13" s="2">
        <v>42783</v>
      </c>
      <c r="F13">
        <f t="shared" si="0"/>
        <v>0.69041095890410964</v>
      </c>
    </row>
    <row r="14" spans="1:6" x14ac:dyDescent="0.25">
      <c r="E14" s="2">
        <v>42811</v>
      </c>
      <c r="F14">
        <f t="shared" si="0"/>
        <v>0.76712328767123283</v>
      </c>
    </row>
    <row r="15" spans="1:6" x14ac:dyDescent="0.25">
      <c r="A15" s="5" t="s">
        <v>69</v>
      </c>
      <c r="B15" s="5">
        <f>'Valuation Panel'!B16</f>
        <v>956.49106666404305</v>
      </c>
      <c r="E15" s="2">
        <v>42843</v>
      </c>
      <c r="F15">
        <f t="shared" si="0"/>
        <v>0.85479452054794525</v>
      </c>
    </row>
    <row r="16" spans="1:6" x14ac:dyDescent="0.25">
      <c r="E16" s="2">
        <v>42872</v>
      </c>
      <c r="F16">
        <f t="shared" si="0"/>
        <v>0.9342465753424658</v>
      </c>
    </row>
    <row r="17" spans="5:6" x14ac:dyDescent="0.25">
      <c r="E17" s="2">
        <v>42902</v>
      </c>
      <c r="F17">
        <f t="shared" si="0"/>
        <v>1.0150478796169631</v>
      </c>
    </row>
  </sheetData>
  <phoneticPr fontId="19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D18"/>
  <sheetViews>
    <sheetView workbookViewId="0">
      <selection activeCell="B24" sqref="B24"/>
    </sheetView>
  </sheetViews>
  <sheetFormatPr defaultRowHeight="14.4" x14ac:dyDescent="0.25"/>
  <cols>
    <col min="2" max="3" width="10.5546875" bestFit="1" customWidth="1"/>
    <col min="4" max="4" width="9.21875" customWidth="1"/>
  </cols>
  <sheetData>
    <row r="2" spans="1:4" x14ac:dyDescent="0.25">
      <c r="A2" t="s">
        <v>64</v>
      </c>
    </row>
    <row r="4" spans="1:4" x14ac:dyDescent="0.25">
      <c r="A4" t="s">
        <v>61</v>
      </c>
      <c r="B4" t="s">
        <v>62</v>
      </c>
      <c r="C4" t="s">
        <v>63</v>
      </c>
      <c r="D4" t="s">
        <v>67</v>
      </c>
    </row>
    <row r="5" spans="1:4" x14ac:dyDescent="0.25">
      <c r="A5" s="12">
        <v>200</v>
      </c>
      <c r="B5" s="11">
        <v>956.87022758476598</v>
      </c>
      <c r="C5" s="13">
        <v>0.33333333333334603</v>
      </c>
      <c r="D5" s="14">
        <f>969-B5</f>
        <v>12.129772415234015</v>
      </c>
    </row>
    <row r="6" spans="1:4" x14ac:dyDescent="0.25">
      <c r="A6" s="12">
        <v>220</v>
      </c>
      <c r="B6" s="11">
        <v>956.48372375916597</v>
      </c>
      <c r="C6" s="13">
        <v>0.66666666666668095</v>
      </c>
      <c r="D6" s="14">
        <f t="shared" ref="D6:D18" si="0">969-B6</f>
        <v>12.516276240834031</v>
      </c>
    </row>
    <row r="7" spans="1:4" x14ac:dyDescent="0.25">
      <c r="A7" s="12">
        <v>240</v>
      </c>
      <c r="B7" s="11">
        <v>957.02330946963798</v>
      </c>
      <c r="C7" s="13">
        <v>1.2185606855772499E-14</v>
      </c>
      <c r="D7" s="14">
        <f t="shared" si="0"/>
        <v>11.976690530362021</v>
      </c>
    </row>
    <row r="8" spans="1:4" x14ac:dyDescent="0.25">
      <c r="A8" s="12">
        <v>260</v>
      </c>
      <c r="B8" s="11">
        <v>956.60176439103702</v>
      </c>
      <c r="C8" s="13">
        <v>0.33333333333334098</v>
      </c>
      <c r="D8" s="14">
        <f t="shared" si="0"/>
        <v>12.398235608962977</v>
      </c>
    </row>
    <row r="9" spans="1:4" x14ac:dyDescent="0.25">
      <c r="A9" s="12">
        <v>280</v>
      </c>
      <c r="B9" s="11">
        <v>956.29538645580601</v>
      </c>
      <c r="C9" s="13">
        <v>0.66666666666667596</v>
      </c>
      <c r="D9" s="14">
        <f t="shared" si="0"/>
        <v>12.70461354419399</v>
      </c>
    </row>
    <row r="10" spans="1:4" x14ac:dyDescent="0.25">
      <c r="A10" s="12">
        <v>300</v>
      </c>
      <c r="B10" s="11">
        <v>956.77278815550198</v>
      </c>
      <c r="C10" s="13">
        <v>1.5232008569715699E-14</v>
      </c>
      <c r="D10" s="14">
        <f t="shared" si="0"/>
        <v>12.227211844498015</v>
      </c>
    </row>
    <row r="11" spans="1:4" x14ac:dyDescent="0.25">
      <c r="A11" s="12">
        <v>320</v>
      </c>
      <c r="B11" s="11">
        <v>956.44126490495398</v>
      </c>
      <c r="C11" s="13">
        <v>0.33333333333335002</v>
      </c>
      <c r="D11" s="14">
        <f t="shared" si="0"/>
        <v>12.558735095046018</v>
      </c>
    </row>
    <row r="12" spans="1:4" x14ac:dyDescent="0.25">
      <c r="A12" s="12">
        <v>340</v>
      </c>
      <c r="B12" s="11">
        <v>957.01509890099305</v>
      </c>
      <c r="C12" s="13">
        <v>0.66666666666668295</v>
      </c>
      <c r="D12" s="14">
        <f t="shared" si="0"/>
        <v>11.984901099006947</v>
      </c>
    </row>
    <row r="13" spans="1:4" x14ac:dyDescent="0.25">
      <c r="A13" s="12">
        <v>360</v>
      </c>
      <c r="B13" s="11">
        <v>956.60786235242301</v>
      </c>
      <c r="C13" s="13">
        <v>1.8278410283658801E-14</v>
      </c>
      <c r="D13" s="14">
        <f t="shared" si="0"/>
        <v>12.392137647576988</v>
      </c>
    </row>
    <row r="14" spans="1:4" x14ac:dyDescent="0.25">
      <c r="A14" s="12">
        <v>380</v>
      </c>
      <c r="B14" s="11">
        <v>956.33460716889203</v>
      </c>
      <c r="C14" s="13">
        <v>0.33333333333333498</v>
      </c>
      <c r="D14" s="14">
        <f t="shared" si="0"/>
        <v>12.665392831107965</v>
      </c>
    </row>
    <row r="15" spans="1:4" x14ac:dyDescent="0.25">
      <c r="A15" s="12">
        <v>400</v>
      </c>
      <c r="B15" s="11">
        <v>956.81997205323296</v>
      </c>
      <c r="C15" s="13">
        <v>0.66666666666669305</v>
      </c>
      <c r="D15" s="14">
        <f t="shared" si="0"/>
        <v>12.180027946767041</v>
      </c>
    </row>
    <row r="16" spans="1:4" x14ac:dyDescent="0.25">
      <c r="A16" s="12">
        <v>420</v>
      </c>
      <c r="B16" s="11">
        <v>956.49106666404305</v>
      </c>
      <c r="C16" s="13">
        <v>0</v>
      </c>
      <c r="D16" s="14">
        <f t="shared" si="0"/>
        <v>12.508933335956954</v>
      </c>
    </row>
    <row r="17" spans="1:4" x14ac:dyDescent="0.25">
      <c r="A17" s="12">
        <v>440</v>
      </c>
      <c r="B17" s="11">
        <v>956.89770843611302</v>
      </c>
      <c r="C17" s="13">
        <v>0.33333333333336801</v>
      </c>
      <c r="D17" s="14">
        <f t="shared" si="0"/>
        <v>12.102291563886979</v>
      </c>
    </row>
    <row r="18" spans="1:4" x14ac:dyDescent="0.25">
      <c r="A18" s="12">
        <v>460</v>
      </c>
      <c r="B18" s="11">
        <v>956.67902713335695</v>
      </c>
      <c r="C18" s="13">
        <v>0.66666666666669805</v>
      </c>
      <c r="D18" s="14">
        <f t="shared" si="0"/>
        <v>12.320972866643046</v>
      </c>
    </row>
  </sheetData>
  <phoneticPr fontId="19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28"/>
  <sheetViews>
    <sheetView workbookViewId="0">
      <selection activeCell="N21" sqref="N21"/>
    </sheetView>
  </sheetViews>
  <sheetFormatPr defaultRowHeight="14.4" x14ac:dyDescent="0.25"/>
  <cols>
    <col min="2" max="2" width="7.5546875" bestFit="1" customWidth="1"/>
  </cols>
  <sheetData>
    <row r="1" spans="1:14" x14ac:dyDescent="0.25">
      <c r="A1" t="s">
        <v>55</v>
      </c>
    </row>
    <row r="2" spans="1:14" x14ac:dyDescent="0.25">
      <c r="A2" t="s">
        <v>60</v>
      </c>
    </row>
    <row r="3" spans="1:14" x14ac:dyDescent="0.25">
      <c r="A3" t="s">
        <v>56</v>
      </c>
    </row>
    <row r="5" spans="1:14" x14ac:dyDescent="0.25">
      <c r="A5" t="s">
        <v>57</v>
      </c>
      <c r="B5" t="s">
        <v>58</v>
      </c>
      <c r="C5" t="s">
        <v>59</v>
      </c>
    </row>
    <row r="6" spans="1:14" x14ac:dyDescent="0.25">
      <c r="A6" s="10">
        <v>0.96</v>
      </c>
      <c r="B6" s="8">
        <f>A6*$B$10</f>
        <v>0.29118483934426226</v>
      </c>
      <c r="C6" s="11">
        <v>958.19286165199799</v>
      </c>
      <c r="D6" s="8">
        <f>C6/$C$10</f>
        <v>1.0017792063588333</v>
      </c>
      <c r="N6">
        <f>SLOPE(D6:D14,A6:A14)</f>
        <v>-4.4459434250678741E-2</v>
      </c>
    </row>
    <row r="7" spans="1:14" x14ac:dyDescent="0.25">
      <c r="A7" s="10">
        <v>0.97</v>
      </c>
      <c r="B7" s="8">
        <f t="shared" ref="B7:B9" si="0">A7*$B$10</f>
        <v>0.29421801475409831</v>
      </c>
      <c r="C7" s="11">
        <v>957.76726711016295</v>
      </c>
      <c r="D7" s="8">
        <f t="shared" ref="D7:D14" si="1">C7/$C$10</f>
        <v>1.0013342523423581</v>
      </c>
    </row>
    <row r="8" spans="1:14" x14ac:dyDescent="0.25">
      <c r="A8" s="10">
        <v>0.98</v>
      </c>
      <c r="B8" s="8">
        <f t="shared" si="0"/>
        <v>0.29725119016393436</v>
      </c>
      <c r="C8" s="11">
        <v>957.34176912024998</v>
      </c>
      <c r="D8" s="8">
        <f t="shared" si="1"/>
        <v>1.0008893992697652</v>
      </c>
    </row>
    <row r="9" spans="1:14" x14ac:dyDescent="0.25">
      <c r="A9" s="10">
        <v>0.99</v>
      </c>
      <c r="B9" s="8">
        <f t="shared" si="0"/>
        <v>0.30028436557377047</v>
      </c>
      <c r="C9" s="11">
        <v>956.91636864905797</v>
      </c>
      <c r="D9" s="8">
        <f t="shared" si="1"/>
        <v>1.0004446481518319</v>
      </c>
    </row>
    <row r="10" spans="1:14" x14ac:dyDescent="0.25">
      <c r="A10" s="10">
        <v>1</v>
      </c>
      <c r="B10" s="8">
        <f>'Parameter Estimation'!$B$5</f>
        <v>0.30331754098360653</v>
      </c>
      <c r="C10" s="11">
        <v>956.49106666402201</v>
      </c>
      <c r="D10" s="8">
        <f t="shared" si="1"/>
        <v>1</v>
      </c>
    </row>
    <row r="11" spans="1:14" x14ac:dyDescent="0.25">
      <c r="A11" s="10">
        <v>1.01</v>
      </c>
      <c r="B11" s="8">
        <f>A11*$B$10</f>
        <v>0.30635071639344258</v>
      </c>
      <c r="C11" s="11">
        <v>956.06586413260902</v>
      </c>
      <c r="D11" s="8">
        <f t="shared" si="1"/>
        <v>0.99955545582574445</v>
      </c>
    </row>
    <row r="12" spans="1:14" x14ac:dyDescent="0.25">
      <c r="A12" s="10">
        <v>1.02</v>
      </c>
      <c r="B12" s="8">
        <f t="shared" ref="B12:B14" si="2">A12*$B$10</f>
        <v>0.30938389180327869</v>
      </c>
      <c r="C12" s="11">
        <v>955.64076202181695</v>
      </c>
      <c r="D12" s="8">
        <f t="shared" si="1"/>
        <v>0.99911101664005009</v>
      </c>
    </row>
    <row r="13" spans="1:14" x14ac:dyDescent="0.25">
      <c r="A13" s="10">
        <v>1.03</v>
      </c>
      <c r="B13" s="8">
        <f t="shared" si="2"/>
        <v>0.31241706721311474</v>
      </c>
      <c r="C13" s="11">
        <v>955.21576129965104</v>
      </c>
      <c r="D13" s="8">
        <f t="shared" si="1"/>
        <v>0.99866668345495491</v>
      </c>
    </row>
    <row r="14" spans="1:14" x14ac:dyDescent="0.25">
      <c r="A14" s="10">
        <v>1.04</v>
      </c>
      <c r="B14" s="8">
        <f t="shared" si="2"/>
        <v>0.31545024262295079</v>
      </c>
      <c r="C14" s="11">
        <v>954.79086293475405</v>
      </c>
      <c r="D14" s="8">
        <f t="shared" si="1"/>
        <v>0.99822245728316328</v>
      </c>
    </row>
    <row r="19" spans="1:14" x14ac:dyDescent="0.25">
      <c r="A19" t="s">
        <v>68</v>
      </c>
      <c r="B19" t="s">
        <v>58</v>
      </c>
      <c r="C19" t="s">
        <v>59</v>
      </c>
    </row>
    <row r="20" spans="1:14" x14ac:dyDescent="0.25">
      <c r="A20" s="10">
        <v>0.96</v>
      </c>
      <c r="B20" s="15">
        <f>A20*$B$24</f>
        <v>7.4316156449780188E-3</v>
      </c>
      <c r="C20" s="11">
        <v>956.74392687752197</v>
      </c>
      <c r="D20" s="8">
        <f>C20/$C$10</f>
        <v>1.0002643623367877</v>
      </c>
      <c r="N20">
        <f>SLOPE(D20:D28,A20:A28)</f>
        <v>-6.6086073512862786E-3</v>
      </c>
    </row>
    <row r="21" spans="1:14" x14ac:dyDescent="0.25">
      <c r="A21" s="10">
        <v>0.97</v>
      </c>
      <c r="B21" s="15">
        <f t="shared" ref="B21:B23" si="3">A21*$B$24</f>
        <v>7.5090283079465399E-3</v>
      </c>
      <c r="C21" s="11">
        <v>956.68070858770295</v>
      </c>
      <c r="D21" s="8">
        <f t="shared" ref="D21:D28" si="4">C21/$C$10</f>
        <v>1.0001982683689272</v>
      </c>
    </row>
    <row r="22" spans="1:14" x14ac:dyDescent="0.25">
      <c r="A22" s="10">
        <v>0.98</v>
      </c>
      <c r="B22" s="15">
        <f t="shared" si="3"/>
        <v>7.5864409709150609E-3</v>
      </c>
      <c r="C22" s="11">
        <v>956.61749245519604</v>
      </c>
      <c r="D22" s="8">
        <f t="shared" si="4"/>
        <v>1.0001321766565108</v>
      </c>
    </row>
    <row r="23" spans="1:14" x14ac:dyDescent="0.25">
      <c r="A23" s="10">
        <v>0.99</v>
      </c>
      <c r="B23" s="15">
        <f t="shared" si="3"/>
        <v>7.6638536338835819E-3</v>
      </c>
      <c r="C23" s="11">
        <v>956.55427848206898</v>
      </c>
      <c r="D23" s="8">
        <f t="shared" si="4"/>
        <v>1.0000660872017002</v>
      </c>
    </row>
    <row r="24" spans="1:14" x14ac:dyDescent="0.25">
      <c r="A24" s="10">
        <v>1</v>
      </c>
      <c r="B24" s="15">
        <f>'Parameter Estimation'!B4</f>
        <v>7.7412662968521029E-3</v>
      </c>
      <c r="C24" s="11">
        <v>956.49106666404305</v>
      </c>
      <c r="D24" s="8">
        <f t="shared" si="4"/>
        <v>1.000000000000022</v>
      </c>
    </row>
    <row r="25" spans="1:14" x14ac:dyDescent="0.25">
      <c r="A25" s="10">
        <v>1.01</v>
      </c>
      <c r="B25" s="15">
        <f>A25*$B$24</f>
        <v>7.8186789598206248E-3</v>
      </c>
      <c r="C25" s="11">
        <v>956.42785700319996</v>
      </c>
      <c r="D25" s="8">
        <f t="shared" si="4"/>
        <v>0.99993391505365281</v>
      </c>
    </row>
    <row r="26" spans="1:14" x14ac:dyDescent="0.25">
      <c r="A26" s="10">
        <v>1.02</v>
      </c>
      <c r="B26" s="15">
        <f t="shared" ref="B26:B28" si="5">A26*$B$24</f>
        <v>7.8960916227891458E-3</v>
      </c>
      <c r="C26" s="11">
        <v>956.36464949948697</v>
      </c>
      <c r="D26" s="8">
        <f t="shared" si="4"/>
        <v>0.9998678323625374</v>
      </c>
    </row>
    <row r="27" spans="1:14" x14ac:dyDescent="0.25">
      <c r="A27" s="10">
        <v>1.03</v>
      </c>
      <c r="B27" s="15">
        <f t="shared" si="5"/>
        <v>7.9735042857576668E-3</v>
      </c>
      <c r="C27" s="11">
        <v>956.30144415499296</v>
      </c>
      <c r="D27" s="8">
        <f t="shared" si="4"/>
        <v>0.99980175192885967</v>
      </c>
    </row>
    <row r="28" spans="1:14" x14ac:dyDescent="0.25">
      <c r="A28" s="10">
        <v>1.04</v>
      </c>
      <c r="B28" s="15">
        <f t="shared" si="5"/>
        <v>8.0509169487261879E-3</v>
      </c>
      <c r="C28" s="11">
        <v>956.23824096543694</v>
      </c>
      <c r="D28" s="8">
        <f t="shared" si="4"/>
        <v>0.99973567374814398</v>
      </c>
    </row>
  </sheetData>
  <phoneticPr fontId="19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Interpolation</vt:lpstr>
      <vt:lpstr>Parameter Estimation</vt:lpstr>
      <vt:lpstr>Valuation Panel</vt:lpstr>
      <vt:lpstr>Sensitivity Panel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郭耕愚</cp:lastModifiedBy>
  <dcterms:created xsi:type="dcterms:W3CDTF">2013-04-03T15:49:21Z</dcterms:created>
  <dcterms:modified xsi:type="dcterms:W3CDTF">2017-04-15T04:11:27Z</dcterms:modified>
</cp:coreProperties>
</file>