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kHyun\Desktop\Coding\Auto-Bet\"/>
    </mc:Choice>
  </mc:AlternateContent>
  <xr:revisionPtr revIDLastSave="0" documentId="13_ncr:1_{B2CECE6F-7A7D-432C-AEDB-E1DE33C79E7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ily" sheetId="1" r:id="rId1"/>
    <sheet name="Sheet3" sheetId="5" r:id="rId2"/>
    <sheet name="Summ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H64" i="1"/>
  <c r="H65" i="1"/>
  <c r="H66" i="1"/>
  <c r="H67" i="1"/>
  <c r="H68" i="1"/>
  <c r="H69" i="1"/>
  <c r="H70" i="1"/>
  <c r="H71" i="1"/>
  <c r="L63" i="1"/>
  <c r="L64" i="1"/>
  <c r="L65" i="1"/>
  <c r="L66" i="1"/>
  <c r="L67" i="1"/>
  <c r="L68" i="1"/>
  <c r="L69" i="1"/>
  <c r="L70" i="1"/>
  <c r="L71" i="1"/>
  <c r="H55" i="1"/>
  <c r="H56" i="1"/>
  <c r="H57" i="1"/>
  <c r="H58" i="1"/>
  <c r="H59" i="1"/>
  <c r="H60" i="1"/>
  <c r="H61" i="1"/>
  <c r="H62" i="1"/>
  <c r="L55" i="1"/>
  <c r="L56" i="1"/>
  <c r="L57" i="1"/>
  <c r="L58" i="1"/>
  <c r="L59" i="1"/>
  <c r="L60" i="1"/>
  <c r="L61" i="1"/>
  <c r="L62" i="1"/>
  <c r="H48" i="1"/>
  <c r="H49" i="1"/>
  <c r="H50" i="1"/>
  <c r="H51" i="1"/>
  <c r="H52" i="1"/>
  <c r="H53" i="1"/>
  <c r="H54" i="1"/>
  <c r="J51" i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L51" i="1"/>
  <c r="L52" i="1"/>
  <c r="L53" i="1"/>
  <c r="L54" i="1"/>
  <c r="J38" i="1" l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37" i="1"/>
  <c r="H40" i="1"/>
  <c r="H41" i="1"/>
  <c r="H42" i="1"/>
  <c r="H43" i="1"/>
  <c r="H44" i="1"/>
  <c r="H45" i="1"/>
  <c r="H46" i="1"/>
  <c r="H47" i="1"/>
  <c r="L40" i="1"/>
  <c r="L41" i="1"/>
  <c r="L42" i="1"/>
  <c r="L43" i="1"/>
  <c r="L44" i="1"/>
  <c r="L45" i="1"/>
  <c r="L46" i="1"/>
  <c r="L47" i="1"/>
  <c r="L48" i="1"/>
  <c r="L49" i="1"/>
  <c r="L50" i="1"/>
  <c r="H37" i="1"/>
  <c r="H38" i="1"/>
  <c r="H39" i="1"/>
  <c r="L37" i="1"/>
  <c r="L38" i="1"/>
  <c r="L39" i="1"/>
  <c r="A13" i="5" a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A2" i="5" a="1"/>
  <c r="A2" i="5" s="1"/>
  <c r="C2" i="5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5" i="1"/>
  <c r="H6" i="1"/>
  <c r="H7" i="1"/>
  <c r="H4" i="1"/>
  <c r="H3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H2" i="1"/>
  <c r="I2" i="1" s="1"/>
  <c r="B6" i="2"/>
  <c r="B5" i="2"/>
  <c r="B4" i="2"/>
  <c r="B3" i="2"/>
  <c r="C15" i="5" l="1"/>
  <c r="B15" i="5"/>
  <c r="C14" i="5"/>
  <c r="B14" i="5"/>
  <c r="E2" i="5"/>
  <c r="E4" i="5"/>
  <c r="E3" i="5"/>
  <c r="A13" i="5"/>
  <c r="B13" i="5" s="1"/>
  <c r="B2" i="5"/>
  <c r="D2" i="5" s="1"/>
  <c r="B4" i="5"/>
  <c r="B3" i="5"/>
  <c r="C4" i="5"/>
  <c r="C3" i="5"/>
  <c r="B2" i="2"/>
  <c r="D15" i="5" l="1"/>
  <c r="C13" i="5"/>
  <c r="D13" i="5" s="1"/>
  <c r="D14" i="5"/>
  <c r="D3" i="5"/>
  <c r="D4" i="5"/>
  <c r="K2" i="1"/>
  <c r="I3" i="1"/>
  <c r="K3" i="1" l="1"/>
  <c r="I4" i="1"/>
  <c r="I5" i="1" s="1"/>
  <c r="I6" i="1" l="1"/>
  <c r="K5" i="1"/>
  <c r="K4" i="1"/>
  <c r="K6" i="1" l="1"/>
  <c r="I7" i="1"/>
  <c r="K7" i="1" l="1"/>
  <c r="I8" i="1"/>
  <c r="I9" i="1" l="1"/>
  <c r="K8" i="1"/>
  <c r="K9" i="1" l="1"/>
  <c r="I10" i="1"/>
  <c r="K10" i="1" l="1"/>
  <c r="I11" i="1"/>
  <c r="I12" i="1" l="1"/>
  <c r="K11" i="1"/>
  <c r="I13" i="1" l="1"/>
  <c r="K12" i="1"/>
  <c r="K13" i="1" l="1"/>
  <c r="I14" i="1"/>
  <c r="K14" i="1" l="1"/>
  <c r="I15" i="1"/>
  <c r="K15" i="1" l="1"/>
  <c r="I16" i="1"/>
  <c r="K16" i="1" l="1"/>
  <c r="I17" i="1"/>
  <c r="K17" i="1" l="1"/>
  <c r="I18" i="1"/>
  <c r="K18" i="1" l="1"/>
  <c r="I19" i="1"/>
  <c r="I20" i="1" l="1"/>
  <c r="K19" i="1"/>
  <c r="K20" i="1" l="1"/>
  <c r="I21" i="1"/>
  <c r="K21" i="1" l="1"/>
  <c r="I22" i="1"/>
  <c r="I23" i="1" l="1"/>
  <c r="K22" i="1"/>
  <c r="I24" i="1" l="1"/>
  <c r="K23" i="1"/>
  <c r="I25" i="1" l="1"/>
  <c r="K24" i="1"/>
  <c r="I26" i="1" l="1"/>
  <c r="K25" i="1"/>
  <c r="K26" i="1" l="1"/>
  <c r="I27" i="1"/>
  <c r="I28" i="1" l="1"/>
  <c r="K27" i="1"/>
  <c r="I29" i="1" l="1"/>
  <c r="K28" i="1"/>
  <c r="I30" i="1" l="1"/>
  <c r="K29" i="1"/>
  <c r="I31" i="1" l="1"/>
  <c r="K30" i="1"/>
  <c r="I32" i="1" l="1"/>
  <c r="K31" i="1"/>
  <c r="I33" i="1" l="1"/>
  <c r="K32" i="1"/>
  <c r="K33" i="1" l="1"/>
  <c r="I34" i="1"/>
  <c r="K34" i="1" l="1"/>
  <c r="I35" i="1"/>
  <c r="I36" i="1" l="1"/>
  <c r="K35" i="1"/>
  <c r="K36" i="1" l="1"/>
  <c r="I37" i="1"/>
  <c r="I38" i="1" l="1"/>
  <c r="K37" i="1"/>
  <c r="K38" i="1" l="1"/>
  <c r="I39" i="1"/>
  <c r="K39" i="1" l="1"/>
  <c r="I40" i="1"/>
  <c r="I41" i="1" l="1"/>
  <c r="K40" i="1"/>
  <c r="I42" i="1" l="1"/>
  <c r="K41" i="1"/>
  <c r="K42" i="1" l="1"/>
  <c r="I43" i="1"/>
  <c r="K43" i="1" l="1"/>
  <c r="I44" i="1"/>
  <c r="I45" i="1" l="1"/>
  <c r="K44" i="1"/>
  <c r="I46" i="1" l="1"/>
  <c r="K45" i="1"/>
  <c r="K46" i="1" l="1"/>
  <c r="I47" i="1"/>
  <c r="K47" i="1" l="1"/>
  <c r="I48" i="1"/>
  <c r="K48" i="1" l="1"/>
  <c r="I49" i="1"/>
  <c r="I50" i="1" l="1"/>
  <c r="I51" i="1" s="1"/>
  <c r="K49" i="1"/>
  <c r="I52" i="1" l="1"/>
  <c r="K51" i="1"/>
  <c r="K50" i="1"/>
  <c r="K52" i="1" l="1"/>
  <c r="I53" i="1"/>
  <c r="K53" i="1" l="1"/>
  <c r="I54" i="1"/>
  <c r="K54" i="1" l="1"/>
  <c r="I55" i="1"/>
  <c r="I56" i="1" l="1"/>
  <c r="K55" i="1"/>
  <c r="I57" i="1" l="1"/>
  <c r="K56" i="1"/>
  <c r="K57" i="1" l="1"/>
  <c r="I58" i="1"/>
  <c r="K58" i="1" l="1"/>
  <c r="I59" i="1"/>
  <c r="K59" i="1" l="1"/>
  <c r="I60" i="1"/>
  <c r="I61" i="1" l="1"/>
  <c r="K60" i="1"/>
  <c r="I62" i="1" l="1"/>
  <c r="K61" i="1"/>
  <c r="K62" i="1" l="1"/>
  <c r="I63" i="1"/>
  <c r="I64" i="1" l="1"/>
  <c r="K63" i="1"/>
  <c r="K64" i="1" l="1"/>
  <c r="I65" i="1"/>
  <c r="I66" i="1" l="1"/>
  <c r="K65" i="1"/>
  <c r="I67" i="1" l="1"/>
  <c r="K66" i="1"/>
  <c r="I68" i="1" l="1"/>
  <c r="K67" i="1"/>
  <c r="K68" i="1" l="1"/>
  <c r="I69" i="1"/>
  <c r="K69" i="1" l="1"/>
  <c r="I70" i="1"/>
  <c r="I71" i="1" l="1"/>
  <c r="K70" i="1"/>
  <c r="K71" i="1" l="1"/>
  <c r="B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<sst xmlns="http://schemas.openxmlformats.org/spreadsheetml/2006/main" count="188" uniqueCount="40">
  <si>
    <t>Date</t>
  </si>
  <si>
    <t>Card Name</t>
  </si>
  <si>
    <t>Win Prob (%)</t>
  </si>
  <si>
    <t>Odds</t>
  </si>
  <si>
    <t>Wager</t>
  </si>
  <si>
    <t>Result (Win/Loss)</t>
  </si>
  <si>
    <t>Profit</t>
  </si>
  <si>
    <t>Total Balance</t>
  </si>
  <si>
    <t>Investment</t>
  </si>
  <si>
    <t>Total Profit</t>
  </si>
  <si>
    <t>Card1</t>
  </si>
  <si>
    <t>Win</t>
  </si>
  <si>
    <t>Card2</t>
  </si>
  <si>
    <t>Card3</t>
  </si>
  <si>
    <t>Metric</t>
  </si>
  <si>
    <t>Value</t>
  </si>
  <si>
    <t>Average Win Prob (%)</t>
  </si>
  <si>
    <t>Total Wagers</t>
  </si>
  <si>
    <t>Win Rate</t>
  </si>
  <si>
    <t>Loss Rate</t>
  </si>
  <si>
    <t>Final Balance</t>
  </si>
  <si>
    <t>Parlay</t>
  </si>
  <si>
    <t>2 Pick</t>
  </si>
  <si>
    <t>Total Wins</t>
  </si>
  <si>
    <t>Total Games</t>
  </si>
  <si>
    <t>Win Count</t>
  </si>
  <si>
    <t>Total Investment</t>
  </si>
  <si>
    <t>ROI</t>
  </si>
  <si>
    <t>Expected Win Rate</t>
  </si>
  <si>
    <t>Loss</t>
  </si>
  <si>
    <t>Column1</t>
  </si>
  <si>
    <t>3 Pick</t>
  </si>
  <si>
    <t>Card4</t>
  </si>
  <si>
    <t>1 Pick</t>
  </si>
  <si>
    <t>Card5</t>
  </si>
  <si>
    <t>Card6</t>
  </si>
  <si>
    <t>Card7</t>
  </si>
  <si>
    <t>Card8</t>
  </si>
  <si>
    <t>Card9</t>
  </si>
  <si>
    <t>Card10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</si>
</sst>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%"/>
    <numFmt numFmtId="166" formatCode="[$$-409]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0" fontId="1" fillId="0" borderId="2" xfId="0" applyFont="1" applyBorder="1"/>
    <xf numFmtId="166" fontId="0" fillId="0" borderId="0" xfId="0" applyNumberFormat="1"/>
    <xf numFmtId="166" fontId="0" fillId="2" borderId="0" xfId="0" applyNumberFormat="1" applyFill="1"/>
    <xf numFmtId="165" fontId="0" fillId="2" borderId="0" xfId="1" applyNumberFormat="1" applyFont="1" applyFill="1"/>
    <xf numFmtId="165" fontId="0" fillId="3" borderId="0" xfId="1" applyNumberFormat="1" applyFont="1" applyFill="1"/>
  </cellXfs>
  <cellStyles count="2">
    <cellStyle name="Normal" xfId="0" builtinId="0"/>
    <cellStyle name="Percent" xfId="1" builtinId="5"/>
  </cellStyles>
  <dxfs count="12">
    <dxf>
      <numFmt numFmtId="166" formatCode="[$$-409]#,##0.0"/>
    </dxf>
    <dxf>
      <numFmt numFmtId="2" formatCode="0.00"/>
    </dxf>
    <dxf>
      <numFmt numFmtId="166" formatCode="[$$-409]#,##0.0"/>
    </dxf>
    <dxf>
      <numFmt numFmtId="166" formatCode="[$$-409]#,##0.0"/>
    </dxf>
    <dxf>
      <numFmt numFmtId="166" formatCode="[$$-409]#,##0.0"/>
    </dxf>
    <dxf>
      <numFmt numFmtId="166" formatCode="[$$-409]#,##0.0"/>
    </dxf>
    <dxf>
      <numFmt numFmtId="166" formatCode="[$$-409]#,##0.0"/>
    </dxf>
    <dxf>
      <numFmt numFmtId="165" formatCode="0.0%"/>
    </dxf>
    <dxf>
      <numFmt numFmtId="164" formatCode="mm/dd/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Table" displayName="DailyTable" ref="A1:M71" totalsRowShown="0" headerRowDxfId="11" headerRowBorderDxfId="10" tableBorderDxfId="9">
  <autoFilter ref="A1:M71" xr:uid="{00000000-0009-0000-0100-000001000000}"/>
  <tableColumns count="13">
    <tableColumn id="1" xr3:uid="{00000000-0010-0000-0000-000001000000}" name="Date" dataDxfId="8"/>
    <tableColumn id="2" xr3:uid="{00000000-0010-0000-0000-000002000000}" name="Card Name"/>
    <tableColumn id="3" xr3:uid="{00000000-0010-0000-0000-000003000000}" name="Win Prob (%)" dataDxfId="7" dataCellStyle="Percent"/>
    <tableColumn id="4" xr3:uid="{00000000-0010-0000-0000-000004000000}" name="Odds"/>
    <tableColumn id="5" xr3:uid="{00000000-0010-0000-0000-000005000000}" name="Wager" dataDxfId="6"/>
    <tableColumn id="12" xr3:uid="{F83879DE-4866-488E-95F6-D2D56A71ADD2}" name="Parlay"/>
    <tableColumn id="6" xr3:uid="{00000000-0010-0000-0000-000006000000}" name="Result (Win/Loss)"/>
    <tableColumn id="7" xr3:uid="{00000000-0010-0000-0000-000007000000}" name="Profit" dataDxfId="5">
      <calculatedColumnFormula>IF(G2="Win", IF(D2&gt;0, E2*D2/100, E2*100/ABS(D2)), -E2)</calculatedColumnFormula>
    </tableColumn>
    <tableColumn id="8" xr3:uid="{00000000-0010-0000-0000-000008000000}" name="Total Balance" dataDxfId="4"/>
    <tableColumn id="9" xr3:uid="{00000000-0010-0000-0000-000009000000}" name="Investment" dataDxfId="3"/>
    <tableColumn id="10" xr3:uid="{00000000-0010-0000-0000-00000A000000}" name="Total Profit" dataDxfId="2">
      <calculatedColumnFormula>I2-J2</calculatedColumnFormula>
    </tableColumn>
    <tableColumn id="13" xr3:uid="{48363793-7A34-4D53-AA62-6F21347E8D63}" name="Win Count" dataDxfId="1">
      <calculatedColumnFormula>IF(DailyTable[[#This Row],[Result (Win/Loss)]]="Win",1,0)</calculatedColumnFormula>
    </tableColumn>
    <tableColumn id="11" xr3:uid="{03CCEEB4-5C8C-4205-97E7-D21C95F482C5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31" workbookViewId="0">
      <selection activeCell="F55" sqref="F55"/>
    </sheetView>
  </sheetViews>
  <sheetFormatPr defaultRowHeight="14.5" x14ac:dyDescent="0.35"/>
  <cols>
    <col min="1" max="1" width="9.453125" style="3" customWidth="1"/>
    <col min="2" max="2" width="10.36328125" customWidth="1"/>
    <col min="3" max="3" width="11.36328125" customWidth="1"/>
    <col min="4" max="4" width="9.7265625" bestFit="1" customWidth="1"/>
    <col min="5" max="5" width="10.81640625" bestFit="1" customWidth="1"/>
    <col min="6" max="6" width="9" customWidth="1"/>
    <col min="7" max="7" width="11.6328125" customWidth="1"/>
    <col min="8" max="8" width="11.26953125" customWidth="1"/>
    <col min="9" max="9" width="9.26953125" customWidth="1"/>
    <col min="10" max="10" width="12.36328125" customWidth="1"/>
  </cols>
  <sheetData>
    <row r="1" spans="1:1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</v>
      </c>
      <c r="M1" s="1" t="s">
        <v>30</v>
      </c>
    </row>
    <row r="2" spans="1:13" x14ac:dyDescent="0.35">
      <c r="A2" s="3">
        <v>45684</v>
      </c>
      <c r="B2" t="s">
        <v>10</v>
      </c>
      <c r="C2" s="5">
        <v>0.45900000000000002</v>
      </c>
      <c r="D2">
        <v>556</v>
      </c>
      <c r="E2" s="7">
        <v>25</v>
      </c>
      <c r="F2" t="s">
        <v>22</v>
      </c>
      <c r="G2" t="s">
        <v>11</v>
      </c>
      <c r="H2" s="7">
        <f t="shared" ref="H2:H36" si="0">IF(G2="Win", IF(D2&gt;0, E2*D2/100, E2*100/ABS(D2)), -E2)</f>
        <v>139</v>
      </c>
      <c r="I2" s="7">
        <f>H2+E2</f>
        <v>164</v>
      </c>
      <c r="J2" s="7">
        <f>E2</f>
        <v>25</v>
      </c>
      <c r="K2" s="7">
        <f t="shared" ref="K2:K7" si="1">I2-J2</f>
        <v>139</v>
      </c>
      <c r="L2" s="4">
        <f>IF(DailyTable[[#This Row],[Result (Win/Loss)]]="Win",1,0)</f>
        <v>1</v>
      </c>
      <c r="M2" s="7"/>
    </row>
    <row r="3" spans="1:13" x14ac:dyDescent="0.35">
      <c r="A3" s="3">
        <v>45684</v>
      </c>
      <c r="B3" t="s">
        <v>12</v>
      </c>
      <c r="C3" s="5">
        <v>0.48699999999999999</v>
      </c>
      <c r="D3">
        <v>229</v>
      </c>
      <c r="E3" s="7">
        <v>25</v>
      </c>
      <c r="F3" t="s">
        <v>22</v>
      </c>
      <c r="G3" t="s">
        <v>11</v>
      </c>
      <c r="H3" s="7">
        <f t="shared" si="0"/>
        <v>57.25</v>
      </c>
      <c r="I3" s="7">
        <f t="shared" ref="I3:I36" si="2">H3+E3+I2</f>
        <v>246.25</v>
      </c>
      <c r="J3" s="7">
        <f t="shared" ref="J3:J36" si="3">J2+E3</f>
        <v>50</v>
      </c>
      <c r="K3" s="7">
        <f t="shared" si="1"/>
        <v>196.25</v>
      </c>
      <c r="L3" s="4">
        <f>IF(DailyTable[[#This Row],[Result (Win/Loss)]]="Win",1,0)</f>
        <v>1</v>
      </c>
      <c r="M3" s="7"/>
    </row>
    <row r="4" spans="1:13" x14ac:dyDescent="0.35">
      <c r="A4" s="3">
        <v>45684</v>
      </c>
      <c r="B4" t="s">
        <v>13</v>
      </c>
      <c r="C4" s="5">
        <v>0.66800000000000004</v>
      </c>
      <c r="D4">
        <v>-120</v>
      </c>
      <c r="E4" s="7">
        <v>10</v>
      </c>
      <c r="F4" t="s">
        <v>33</v>
      </c>
      <c r="G4" t="s">
        <v>11</v>
      </c>
      <c r="H4" s="7">
        <f t="shared" si="0"/>
        <v>8.3333333333333339</v>
      </c>
      <c r="I4" s="7">
        <f t="shared" si="2"/>
        <v>264.58333333333331</v>
      </c>
      <c r="J4" s="7">
        <f t="shared" si="3"/>
        <v>60</v>
      </c>
      <c r="K4" s="7">
        <f t="shared" si="1"/>
        <v>204.58333333333331</v>
      </c>
      <c r="L4" s="4">
        <f>IF(DailyTable[[#This Row],[Result (Win/Loss)]]="Win",1,0)</f>
        <v>1</v>
      </c>
      <c r="M4" s="7"/>
    </row>
    <row r="5" spans="1:13" x14ac:dyDescent="0.35">
      <c r="A5" s="3">
        <v>45685</v>
      </c>
      <c r="B5" t="s">
        <v>10</v>
      </c>
      <c r="C5" s="5">
        <v>0.63</v>
      </c>
      <c r="D5">
        <v>222</v>
      </c>
      <c r="E5" s="7">
        <v>35</v>
      </c>
      <c r="F5" t="s">
        <v>22</v>
      </c>
      <c r="G5" t="s">
        <v>29</v>
      </c>
      <c r="H5" s="7">
        <f t="shared" si="0"/>
        <v>-35</v>
      </c>
      <c r="I5" s="7">
        <f t="shared" si="2"/>
        <v>264.58333333333331</v>
      </c>
      <c r="J5" s="7">
        <f t="shared" si="3"/>
        <v>95</v>
      </c>
      <c r="K5" s="7">
        <f t="shared" si="1"/>
        <v>169.58333333333331</v>
      </c>
      <c r="L5" s="4">
        <f>IF(DailyTable[[#This Row],[Result (Win/Loss)]]="Win",1,0)</f>
        <v>0</v>
      </c>
      <c r="M5" s="7"/>
    </row>
    <row r="6" spans="1:13" x14ac:dyDescent="0.35">
      <c r="A6" s="3">
        <v>45686</v>
      </c>
      <c r="B6" t="s">
        <v>10</v>
      </c>
      <c r="C6" s="5">
        <v>0.49099999999999999</v>
      </c>
      <c r="D6">
        <v>643</v>
      </c>
      <c r="E6" s="7">
        <v>50</v>
      </c>
      <c r="F6" t="s">
        <v>22</v>
      </c>
      <c r="G6" t="s">
        <v>29</v>
      </c>
      <c r="H6" s="7">
        <f t="shared" si="0"/>
        <v>-50</v>
      </c>
      <c r="I6" s="7">
        <f t="shared" si="2"/>
        <v>264.58333333333331</v>
      </c>
      <c r="J6" s="7">
        <f t="shared" si="3"/>
        <v>145</v>
      </c>
      <c r="K6" s="7">
        <f t="shared" si="1"/>
        <v>119.58333333333331</v>
      </c>
      <c r="L6" s="4">
        <f>IF(DailyTable[[#This Row],[Result (Win/Loss)]]="Win",1,0)</f>
        <v>0</v>
      </c>
      <c r="M6" s="7"/>
    </row>
    <row r="7" spans="1:13" x14ac:dyDescent="0.35">
      <c r="A7" s="3">
        <v>45686</v>
      </c>
      <c r="B7" t="s">
        <v>12</v>
      </c>
      <c r="C7" s="5">
        <v>0.46100000000000002</v>
      </c>
      <c r="D7">
        <v>358</v>
      </c>
      <c r="E7" s="7">
        <v>50</v>
      </c>
      <c r="F7" t="s">
        <v>22</v>
      </c>
      <c r="G7" t="s">
        <v>29</v>
      </c>
      <c r="H7" s="7">
        <f t="shared" si="0"/>
        <v>-50</v>
      </c>
      <c r="I7" s="7">
        <f t="shared" si="2"/>
        <v>264.58333333333331</v>
      </c>
      <c r="J7" s="7">
        <f t="shared" si="3"/>
        <v>195</v>
      </c>
      <c r="K7" s="7">
        <f t="shared" si="1"/>
        <v>69.583333333333314</v>
      </c>
      <c r="L7" s="4">
        <f>IF(DailyTable[[#This Row],[Result (Win/Loss)]]="Win",1,0)</f>
        <v>0</v>
      </c>
      <c r="M7" s="7"/>
    </row>
    <row r="8" spans="1:13" x14ac:dyDescent="0.35">
      <c r="A8" s="3">
        <v>45686</v>
      </c>
      <c r="B8" t="s">
        <v>13</v>
      </c>
      <c r="C8" s="5">
        <v>0.54700000000000004</v>
      </c>
      <c r="D8">
        <v>187</v>
      </c>
      <c r="E8" s="7">
        <v>50</v>
      </c>
      <c r="F8" t="s">
        <v>22</v>
      </c>
      <c r="G8" t="s">
        <v>11</v>
      </c>
      <c r="H8" s="7">
        <f t="shared" si="0"/>
        <v>93.5</v>
      </c>
      <c r="I8" s="7">
        <f t="shared" si="2"/>
        <v>408.08333333333331</v>
      </c>
      <c r="J8" s="7">
        <f t="shared" si="3"/>
        <v>245</v>
      </c>
      <c r="K8" s="7">
        <f t="shared" ref="K8:K36" si="4">I8-J8</f>
        <v>163.08333333333331</v>
      </c>
      <c r="L8" s="4">
        <f>IF(DailyTable[[#This Row],[Result (Win/Loss)]]="Win",1,0)</f>
        <v>1</v>
      </c>
      <c r="M8" s="7"/>
    </row>
    <row r="9" spans="1:13" x14ac:dyDescent="0.35">
      <c r="A9" s="3">
        <v>45687</v>
      </c>
      <c r="B9" t="s">
        <v>10</v>
      </c>
      <c r="C9" s="5">
        <v>0.32400000000000001</v>
      </c>
      <c r="D9">
        <v>932</v>
      </c>
      <c r="E9" s="7">
        <v>50</v>
      </c>
      <c r="F9" t="s">
        <v>31</v>
      </c>
      <c r="G9" t="s">
        <v>29</v>
      </c>
      <c r="H9" s="7">
        <f t="shared" si="0"/>
        <v>-50</v>
      </c>
      <c r="I9" s="7">
        <f t="shared" si="2"/>
        <v>408.08333333333331</v>
      </c>
      <c r="J9" s="7">
        <f t="shared" si="3"/>
        <v>295</v>
      </c>
      <c r="K9" s="7">
        <f t="shared" si="4"/>
        <v>113.08333333333331</v>
      </c>
      <c r="L9" s="4">
        <f>IF(DailyTable[[#This Row],[Result (Win/Loss)]]="Win",1,0)</f>
        <v>0</v>
      </c>
      <c r="M9" s="7"/>
    </row>
    <row r="10" spans="1:13" x14ac:dyDescent="0.35">
      <c r="A10" s="3">
        <v>45688</v>
      </c>
      <c r="B10" t="s">
        <v>10</v>
      </c>
      <c r="C10" s="5">
        <v>0.61799999999999999</v>
      </c>
      <c r="D10">
        <v>578</v>
      </c>
      <c r="E10" s="7">
        <v>10</v>
      </c>
      <c r="F10" t="s">
        <v>33</v>
      </c>
      <c r="G10" t="s">
        <v>29</v>
      </c>
      <c r="H10" s="7">
        <f t="shared" si="0"/>
        <v>-10</v>
      </c>
      <c r="I10" s="7">
        <f t="shared" si="2"/>
        <v>408.08333333333331</v>
      </c>
      <c r="J10" s="7">
        <f t="shared" si="3"/>
        <v>305</v>
      </c>
      <c r="K10" s="7">
        <f t="shared" si="4"/>
        <v>103.08333333333331</v>
      </c>
      <c r="L10" s="4">
        <f>IF(DailyTable[[#This Row],[Result (Win/Loss)]]="Win",1,0)</f>
        <v>0</v>
      </c>
      <c r="M10" s="7"/>
    </row>
    <row r="11" spans="1:13" x14ac:dyDescent="0.35">
      <c r="A11" s="3">
        <v>45688</v>
      </c>
      <c r="B11" t="s">
        <v>12</v>
      </c>
      <c r="C11" s="5">
        <v>0.48599999999999999</v>
      </c>
      <c r="D11">
        <v>782</v>
      </c>
      <c r="E11" s="7">
        <v>25</v>
      </c>
      <c r="F11" t="s">
        <v>22</v>
      </c>
      <c r="G11" t="s">
        <v>29</v>
      </c>
      <c r="H11" s="7">
        <f t="shared" si="0"/>
        <v>-25</v>
      </c>
      <c r="I11" s="7">
        <f t="shared" si="2"/>
        <v>408.08333333333331</v>
      </c>
      <c r="J11" s="7">
        <f t="shared" si="3"/>
        <v>330</v>
      </c>
      <c r="K11" s="7">
        <f t="shared" si="4"/>
        <v>78.083333333333314</v>
      </c>
      <c r="L11" s="4">
        <f>IF(DailyTable[[#This Row],[Result (Win/Loss)]]="Win",1,0)</f>
        <v>0</v>
      </c>
      <c r="M11" s="7"/>
    </row>
    <row r="12" spans="1:13" x14ac:dyDescent="0.35">
      <c r="A12" s="3">
        <v>45688</v>
      </c>
      <c r="B12" t="s">
        <v>13</v>
      </c>
      <c r="C12" s="5">
        <v>0.59299999999999997</v>
      </c>
      <c r="D12">
        <v>255</v>
      </c>
      <c r="E12" s="7">
        <v>25</v>
      </c>
      <c r="F12" t="s">
        <v>22</v>
      </c>
      <c r="G12" t="s">
        <v>29</v>
      </c>
      <c r="H12" s="7">
        <f t="shared" si="0"/>
        <v>-25</v>
      </c>
      <c r="I12" s="7">
        <f t="shared" si="2"/>
        <v>408.08333333333331</v>
      </c>
      <c r="J12" s="7">
        <f t="shared" si="3"/>
        <v>355</v>
      </c>
      <c r="K12" s="7">
        <f t="shared" si="4"/>
        <v>53.083333333333314</v>
      </c>
      <c r="L12" s="4">
        <f>IF(DailyTable[[#This Row],[Result (Win/Loss)]]="Win",1,0)</f>
        <v>0</v>
      </c>
      <c r="M12" s="7"/>
    </row>
    <row r="13" spans="1:13" x14ac:dyDescent="0.35">
      <c r="A13" s="3">
        <v>45688</v>
      </c>
      <c r="B13" t="s">
        <v>32</v>
      </c>
      <c r="C13" s="5">
        <v>0.42899999999999999</v>
      </c>
      <c r="D13">
        <v>946</v>
      </c>
      <c r="E13" s="7">
        <v>25</v>
      </c>
      <c r="F13" t="s">
        <v>22</v>
      </c>
      <c r="G13" t="s">
        <v>29</v>
      </c>
      <c r="H13" s="7">
        <f t="shared" si="0"/>
        <v>-25</v>
      </c>
      <c r="I13" s="7">
        <f t="shared" si="2"/>
        <v>408.08333333333331</v>
      </c>
      <c r="J13" s="7">
        <f t="shared" si="3"/>
        <v>380</v>
      </c>
      <c r="K13" s="7">
        <f t="shared" si="4"/>
        <v>28.083333333333314</v>
      </c>
      <c r="L13" s="4">
        <f>IF(DailyTable[[#This Row],[Result (Win/Loss)]]="Win",1,0)</f>
        <v>0</v>
      </c>
      <c r="M13" s="7"/>
    </row>
    <row r="14" spans="1:13" x14ac:dyDescent="0.35">
      <c r="A14" s="3">
        <v>45689</v>
      </c>
      <c r="B14" t="s">
        <v>10</v>
      </c>
      <c r="C14" s="5">
        <v>0.45800000000000002</v>
      </c>
      <c r="D14">
        <v>291</v>
      </c>
      <c r="E14" s="7">
        <v>50</v>
      </c>
      <c r="F14" t="s">
        <v>31</v>
      </c>
      <c r="G14" t="s">
        <v>11</v>
      </c>
      <c r="H14" s="7">
        <f t="shared" si="0"/>
        <v>145.5</v>
      </c>
      <c r="I14" s="7">
        <f t="shared" si="2"/>
        <v>603.58333333333326</v>
      </c>
      <c r="J14" s="7">
        <f t="shared" si="3"/>
        <v>430</v>
      </c>
      <c r="K14" s="7">
        <f t="shared" si="4"/>
        <v>173.58333333333326</v>
      </c>
      <c r="L14" s="4">
        <f>IF(DailyTable[[#This Row],[Result (Win/Loss)]]="Win",1,0)</f>
        <v>1</v>
      </c>
      <c r="M14" s="7"/>
    </row>
    <row r="15" spans="1:13" x14ac:dyDescent="0.35">
      <c r="A15" s="3">
        <v>45689</v>
      </c>
      <c r="B15" t="s">
        <v>12</v>
      </c>
      <c r="C15" s="5">
        <v>0.25</v>
      </c>
      <c r="D15">
        <v>850</v>
      </c>
      <c r="E15" s="7">
        <v>50</v>
      </c>
      <c r="F15" t="s">
        <v>22</v>
      </c>
      <c r="G15" t="s">
        <v>11</v>
      </c>
      <c r="H15" s="7">
        <f t="shared" si="0"/>
        <v>425</v>
      </c>
      <c r="I15" s="7">
        <f t="shared" si="2"/>
        <v>1078.5833333333333</v>
      </c>
      <c r="J15" s="7">
        <f t="shared" si="3"/>
        <v>480</v>
      </c>
      <c r="K15" s="7">
        <f t="shared" si="4"/>
        <v>598.58333333333326</v>
      </c>
      <c r="L15" s="4">
        <f>IF(DailyTable[[#This Row],[Result (Win/Loss)]]="Win",1,0)</f>
        <v>1</v>
      </c>
      <c r="M15" s="7"/>
    </row>
    <row r="16" spans="1:13" x14ac:dyDescent="0.35">
      <c r="A16" s="3">
        <v>45690</v>
      </c>
      <c r="B16" t="s">
        <v>10</v>
      </c>
      <c r="C16" s="5">
        <v>0.42399999999999999</v>
      </c>
      <c r="D16">
        <v>307</v>
      </c>
      <c r="E16" s="7">
        <v>50</v>
      </c>
      <c r="F16" t="s">
        <v>22</v>
      </c>
      <c r="G16" t="s">
        <v>11</v>
      </c>
      <c r="H16" s="7">
        <f t="shared" si="0"/>
        <v>153.5</v>
      </c>
      <c r="I16" s="7">
        <f t="shared" si="2"/>
        <v>1282.0833333333333</v>
      </c>
      <c r="J16" s="7">
        <f t="shared" si="3"/>
        <v>530</v>
      </c>
      <c r="K16" s="7">
        <f t="shared" si="4"/>
        <v>752.08333333333326</v>
      </c>
      <c r="L16" s="4">
        <f>IF(DailyTable[[#This Row],[Result (Win/Loss)]]="Win",1,0)</f>
        <v>1</v>
      </c>
      <c r="M16" s="7"/>
    </row>
    <row r="17" spans="1:13" x14ac:dyDescent="0.35">
      <c r="A17" s="3">
        <v>45691</v>
      </c>
      <c r="B17" t="s">
        <v>10</v>
      </c>
      <c r="C17" s="5">
        <v>0.47</v>
      </c>
      <c r="D17">
        <v>845</v>
      </c>
      <c r="E17" s="7">
        <v>25</v>
      </c>
      <c r="F17" t="s">
        <v>31</v>
      </c>
      <c r="G17" t="s">
        <v>29</v>
      </c>
      <c r="H17" s="7">
        <f t="shared" si="0"/>
        <v>-25</v>
      </c>
      <c r="I17" s="7">
        <f t="shared" si="2"/>
        <v>1282.0833333333333</v>
      </c>
      <c r="J17" s="7">
        <f t="shared" si="3"/>
        <v>555</v>
      </c>
      <c r="K17" s="7">
        <f t="shared" si="4"/>
        <v>727.08333333333326</v>
      </c>
      <c r="L17" s="4">
        <f>IF(DailyTable[[#This Row],[Result (Win/Loss)]]="Win",1,0)</f>
        <v>0</v>
      </c>
      <c r="M17" s="7"/>
    </row>
    <row r="18" spans="1:13" x14ac:dyDescent="0.35">
      <c r="A18" s="3">
        <v>45691</v>
      </c>
      <c r="B18" t="s">
        <v>12</v>
      </c>
      <c r="C18" s="5">
        <v>0.432</v>
      </c>
      <c r="D18">
        <v>440</v>
      </c>
      <c r="E18" s="7">
        <v>25</v>
      </c>
      <c r="F18" t="s">
        <v>31</v>
      </c>
      <c r="G18" t="s">
        <v>11</v>
      </c>
      <c r="H18" s="7">
        <f t="shared" si="0"/>
        <v>110</v>
      </c>
      <c r="I18" s="7">
        <f t="shared" si="2"/>
        <v>1417.0833333333333</v>
      </c>
      <c r="J18" s="7">
        <f t="shared" si="3"/>
        <v>580</v>
      </c>
      <c r="K18" s="7">
        <f t="shared" si="4"/>
        <v>837.08333333333326</v>
      </c>
      <c r="L18" s="4">
        <f>IF(DailyTable[[#This Row],[Result (Win/Loss)]]="Win",1,0)</f>
        <v>1</v>
      </c>
      <c r="M18" s="7"/>
    </row>
    <row r="19" spans="1:13" x14ac:dyDescent="0.35">
      <c r="A19" s="3">
        <v>45691</v>
      </c>
      <c r="B19" t="s">
        <v>13</v>
      </c>
      <c r="C19" s="5">
        <v>0.61799999999999999</v>
      </c>
      <c r="D19">
        <v>517</v>
      </c>
      <c r="E19" s="7">
        <v>25</v>
      </c>
      <c r="F19" t="s">
        <v>22</v>
      </c>
      <c r="G19" t="s">
        <v>29</v>
      </c>
      <c r="H19" s="7">
        <f t="shared" si="0"/>
        <v>-25</v>
      </c>
      <c r="I19" s="7">
        <f t="shared" si="2"/>
        <v>1417.0833333333333</v>
      </c>
      <c r="J19" s="7">
        <f t="shared" si="3"/>
        <v>605</v>
      </c>
      <c r="K19" s="7">
        <f t="shared" si="4"/>
        <v>812.08333333333326</v>
      </c>
      <c r="L19" s="4">
        <f>IF(DailyTable[[#This Row],[Result (Win/Loss)]]="Win",1,0)</f>
        <v>0</v>
      </c>
      <c r="M19" s="7"/>
    </row>
    <row r="20" spans="1:13" x14ac:dyDescent="0.35">
      <c r="A20" s="3">
        <v>45691</v>
      </c>
      <c r="B20" t="s">
        <v>32</v>
      </c>
      <c r="C20" s="5">
        <v>0.76800000000000002</v>
      </c>
      <c r="D20">
        <v>244</v>
      </c>
      <c r="E20" s="7">
        <v>25</v>
      </c>
      <c r="F20" t="s">
        <v>22</v>
      </c>
      <c r="G20" t="s">
        <v>29</v>
      </c>
      <c r="H20" s="7">
        <f t="shared" si="0"/>
        <v>-25</v>
      </c>
      <c r="I20" s="7">
        <f t="shared" si="2"/>
        <v>1417.0833333333333</v>
      </c>
      <c r="J20" s="7">
        <f t="shared" si="3"/>
        <v>630</v>
      </c>
      <c r="K20" s="7">
        <f t="shared" si="4"/>
        <v>787.08333333333326</v>
      </c>
      <c r="L20" s="4">
        <f>IF(DailyTable[[#This Row],[Result (Win/Loss)]]="Win",1,0)</f>
        <v>0</v>
      </c>
      <c r="M20" s="7"/>
    </row>
    <row r="21" spans="1:13" x14ac:dyDescent="0.35">
      <c r="A21" s="3">
        <v>45691</v>
      </c>
      <c r="B21" t="s">
        <v>34</v>
      </c>
      <c r="C21" s="5">
        <v>0.55700000000000005</v>
      </c>
      <c r="D21">
        <v>236</v>
      </c>
      <c r="E21" s="7">
        <v>25</v>
      </c>
      <c r="F21" t="s">
        <v>22</v>
      </c>
      <c r="G21" t="s">
        <v>11</v>
      </c>
      <c r="H21" s="7">
        <f t="shared" si="0"/>
        <v>59</v>
      </c>
      <c r="I21" s="7">
        <f t="shared" si="2"/>
        <v>1501.0833333333333</v>
      </c>
      <c r="J21" s="7">
        <f t="shared" si="3"/>
        <v>655</v>
      </c>
      <c r="K21" s="7">
        <f t="shared" si="4"/>
        <v>846.08333333333326</v>
      </c>
      <c r="L21" s="4">
        <f>IF(DailyTable[[#This Row],[Result (Win/Loss)]]="Win",1,0)</f>
        <v>1</v>
      </c>
      <c r="M21" s="7"/>
    </row>
    <row r="22" spans="1:13" x14ac:dyDescent="0.35">
      <c r="A22" s="3">
        <v>45691</v>
      </c>
      <c r="B22" t="s">
        <v>35</v>
      </c>
      <c r="C22" s="5">
        <v>0.52200000000000002</v>
      </c>
      <c r="D22">
        <v>454</v>
      </c>
      <c r="E22" s="7">
        <v>25</v>
      </c>
      <c r="F22" t="s">
        <v>22</v>
      </c>
      <c r="G22" t="s">
        <v>11</v>
      </c>
      <c r="H22" s="7">
        <f t="shared" si="0"/>
        <v>113.5</v>
      </c>
      <c r="I22" s="7">
        <f t="shared" si="2"/>
        <v>1639.5833333333333</v>
      </c>
      <c r="J22" s="7">
        <f t="shared" si="3"/>
        <v>680</v>
      </c>
      <c r="K22" s="7">
        <f t="shared" si="4"/>
        <v>959.58333333333326</v>
      </c>
      <c r="L22" s="4">
        <f>IF(DailyTable[[#This Row],[Result (Win/Loss)]]="Win",1,0)</f>
        <v>1</v>
      </c>
      <c r="M22" s="7"/>
    </row>
    <row r="23" spans="1:13" x14ac:dyDescent="0.35">
      <c r="A23" s="3">
        <v>45691</v>
      </c>
      <c r="B23" t="s">
        <v>36</v>
      </c>
      <c r="C23" s="5">
        <v>0.44800000000000001</v>
      </c>
      <c r="D23">
        <v>541</v>
      </c>
      <c r="E23" s="7">
        <v>25</v>
      </c>
      <c r="F23" t="s">
        <v>22</v>
      </c>
      <c r="G23" t="s">
        <v>11</v>
      </c>
      <c r="H23" s="7">
        <f t="shared" si="0"/>
        <v>135.25</v>
      </c>
      <c r="I23" s="7">
        <f t="shared" si="2"/>
        <v>1799.8333333333333</v>
      </c>
      <c r="J23" s="7">
        <f t="shared" si="3"/>
        <v>705</v>
      </c>
      <c r="K23" s="7">
        <f t="shared" si="4"/>
        <v>1094.8333333333333</v>
      </c>
      <c r="L23" s="4">
        <f>IF(DailyTable[[#This Row],[Result (Win/Loss)]]="Win",1,0)</f>
        <v>1</v>
      </c>
      <c r="M23" s="7"/>
    </row>
    <row r="24" spans="1:13" x14ac:dyDescent="0.35">
      <c r="A24" s="3">
        <v>45691</v>
      </c>
      <c r="B24" t="s">
        <v>37</v>
      </c>
      <c r="C24" s="5">
        <v>0.65900000000000003</v>
      </c>
      <c r="D24">
        <v>233</v>
      </c>
      <c r="E24" s="7">
        <v>25</v>
      </c>
      <c r="F24" t="s">
        <v>22</v>
      </c>
      <c r="G24" t="s">
        <v>29</v>
      </c>
      <c r="H24" s="7">
        <f t="shared" si="0"/>
        <v>-25</v>
      </c>
      <c r="I24" s="7">
        <f t="shared" si="2"/>
        <v>1799.8333333333333</v>
      </c>
      <c r="J24" s="7">
        <f t="shared" si="3"/>
        <v>730</v>
      </c>
      <c r="K24" s="7">
        <f t="shared" si="4"/>
        <v>1069.8333333333333</v>
      </c>
      <c r="L24" s="4">
        <f>IF(DailyTable[[#This Row],[Result (Win/Loss)]]="Win",1,0)</f>
        <v>0</v>
      </c>
      <c r="M24" s="7"/>
    </row>
    <row r="25" spans="1:13" x14ac:dyDescent="0.35">
      <c r="A25" s="3">
        <v>45692</v>
      </c>
      <c r="B25" t="s">
        <v>10</v>
      </c>
      <c r="C25" s="5">
        <v>0.45900000000000002</v>
      </c>
      <c r="D25">
        <v>609</v>
      </c>
      <c r="E25" s="7">
        <v>50</v>
      </c>
      <c r="F25" t="s">
        <v>22</v>
      </c>
      <c r="G25" t="s">
        <v>29</v>
      </c>
      <c r="H25" s="7">
        <f t="shared" si="0"/>
        <v>-50</v>
      </c>
      <c r="I25" s="7">
        <f t="shared" si="2"/>
        <v>1799.8333333333333</v>
      </c>
      <c r="J25" s="7">
        <f t="shared" si="3"/>
        <v>780</v>
      </c>
      <c r="K25" s="7">
        <f t="shared" si="4"/>
        <v>1019.8333333333333</v>
      </c>
      <c r="L25" s="4">
        <f>IF(DailyTable[[#This Row],[Result (Win/Loss)]]="Win",1,0)</f>
        <v>0</v>
      </c>
      <c r="M25" s="7"/>
    </row>
    <row r="26" spans="1:13" x14ac:dyDescent="0.35">
      <c r="A26" s="3">
        <v>45693</v>
      </c>
      <c r="B26" t="s">
        <v>10</v>
      </c>
      <c r="C26" s="5">
        <v>0.58699999999999997</v>
      </c>
      <c r="D26">
        <v>550</v>
      </c>
      <c r="E26" s="7">
        <v>25</v>
      </c>
      <c r="F26" t="s">
        <v>33</v>
      </c>
      <c r="G26" t="s">
        <v>29</v>
      </c>
      <c r="H26" s="7">
        <f t="shared" si="0"/>
        <v>-25</v>
      </c>
      <c r="I26" s="7">
        <f t="shared" si="2"/>
        <v>1799.8333333333333</v>
      </c>
      <c r="J26" s="7">
        <f t="shared" si="3"/>
        <v>805</v>
      </c>
      <c r="K26" s="7">
        <f t="shared" si="4"/>
        <v>994.83333333333326</v>
      </c>
      <c r="L26" s="4">
        <f>IF(DailyTable[[#This Row],[Result (Win/Loss)]]="Win",1,0)</f>
        <v>0</v>
      </c>
      <c r="M26" s="7"/>
    </row>
    <row r="27" spans="1:13" x14ac:dyDescent="0.35">
      <c r="A27" s="3">
        <v>45693</v>
      </c>
      <c r="B27" t="s">
        <v>12</v>
      </c>
      <c r="C27" s="5">
        <v>0.79500000000000004</v>
      </c>
      <c r="D27">
        <v>238</v>
      </c>
      <c r="E27" s="7">
        <v>25</v>
      </c>
      <c r="F27" t="s">
        <v>33</v>
      </c>
      <c r="G27" t="s">
        <v>29</v>
      </c>
      <c r="H27" s="7">
        <f t="shared" si="0"/>
        <v>-25</v>
      </c>
      <c r="I27" s="7">
        <f t="shared" si="2"/>
        <v>1799.8333333333333</v>
      </c>
      <c r="J27" s="7">
        <f t="shared" si="3"/>
        <v>830</v>
      </c>
      <c r="K27" s="7">
        <f t="shared" si="4"/>
        <v>969.83333333333326</v>
      </c>
      <c r="L27" s="4">
        <f>IF(DailyTable[[#This Row],[Result (Win/Loss)]]="Win",1,0)</f>
        <v>0</v>
      </c>
      <c r="M27" s="7"/>
    </row>
    <row r="28" spans="1:13" x14ac:dyDescent="0.35">
      <c r="A28" s="3">
        <v>45693</v>
      </c>
      <c r="B28" t="s">
        <v>13</v>
      </c>
      <c r="C28" s="5">
        <v>0.83899999999999997</v>
      </c>
      <c r="D28">
        <v>211</v>
      </c>
      <c r="E28" s="7">
        <v>25</v>
      </c>
      <c r="F28" t="s">
        <v>33</v>
      </c>
      <c r="G28" t="s">
        <v>29</v>
      </c>
      <c r="H28" s="7">
        <f t="shared" si="0"/>
        <v>-25</v>
      </c>
      <c r="I28" s="7">
        <f t="shared" si="2"/>
        <v>1799.8333333333333</v>
      </c>
      <c r="J28" s="7">
        <f t="shared" si="3"/>
        <v>855</v>
      </c>
      <c r="K28" s="7">
        <f t="shared" si="4"/>
        <v>944.83333333333326</v>
      </c>
      <c r="L28" s="4">
        <f>IF(DailyTable[[#This Row],[Result (Win/Loss)]]="Win",1,0)</f>
        <v>0</v>
      </c>
      <c r="M28" s="7"/>
    </row>
    <row r="29" spans="1:13" x14ac:dyDescent="0.35">
      <c r="A29" s="3">
        <v>45693</v>
      </c>
      <c r="B29" t="s">
        <v>32</v>
      </c>
      <c r="C29" s="5">
        <v>0.46700000000000003</v>
      </c>
      <c r="D29">
        <v>2120</v>
      </c>
      <c r="E29" s="7">
        <v>25</v>
      </c>
      <c r="F29" t="s">
        <v>22</v>
      </c>
      <c r="G29" t="s">
        <v>29</v>
      </c>
      <c r="H29" s="7">
        <f t="shared" si="0"/>
        <v>-25</v>
      </c>
      <c r="I29" s="7">
        <f t="shared" si="2"/>
        <v>1799.8333333333333</v>
      </c>
      <c r="J29" s="7">
        <f t="shared" si="3"/>
        <v>880</v>
      </c>
      <c r="K29" s="7">
        <f t="shared" si="4"/>
        <v>919.83333333333326</v>
      </c>
      <c r="L29" s="4">
        <f>IF(DailyTable[[#This Row],[Result (Win/Loss)]]="Win",1,0)</f>
        <v>0</v>
      </c>
      <c r="M29" s="7"/>
    </row>
    <row r="30" spans="1:13" x14ac:dyDescent="0.35">
      <c r="A30" s="3">
        <v>45693</v>
      </c>
      <c r="B30" t="s">
        <v>34</v>
      </c>
      <c r="C30" s="5">
        <v>0.747</v>
      </c>
      <c r="D30">
        <v>429</v>
      </c>
      <c r="E30" s="7">
        <v>25</v>
      </c>
      <c r="F30" t="s">
        <v>22</v>
      </c>
      <c r="G30" t="s">
        <v>29</v>
      </c>
      <c r="H30" s="7">
        <f t="shared" si="0"/>
        <v>-25</v>
      </c>
      <c r="I30" s="7">
        <f t="shared" si="2"/>
        <v>1799.8333333333333</v>
      </c>
      <c r="J30" s="7">
        <f t="shared" si="3"/>
        <v>905</v>
      </c>
      <c r="K30" s="7">
        <f t="shared" si="4"/>
        <v>894.83333333333326</v>
      </c>
      <c r="L30" s="4">
        <f>IF(DailyTable[[#This Row],[Result (Win/Loss)]]="Win",1,0)</f>
        <v>0</v>
      </c>
      <c r="M30" s="7"/>
    </row>
    <row r="31" spans="1:13" x14ac:dyDescent="0.35">
      <c r="A31" s="3">
        <v>45693</v>
      </c>
      <c r="B31" t="s">
        <v>35</v>
      </c>
      <c r="C31" s="5">
        <v>0.36599999999999999</v>
      </c>
      <c r="D31">
        <v>556</v>
      </c>
      <c r="E31" s="7">
        <v>25</v>
      </c>
      <c r="F31" t="s">
        <v>22</v>
      </c>
      <c r="G31" t="s">
        <v>11</v>
      </c>
      <c r="H31" s="7">
        <f t="shared" si="0"/>
        <v>139</v>
      </c>
      <c r="I31" s="7">
        <f t="shared" si="2"/>
        <v>1963.8333333333333</v>
      </c>
      <c r="J31" s="7">
        <f t="shared" si="3"/>
        <v>930</v>
      </c>
      <c r="K31" s="7">
        <f t="shared" si="4"/>
        <v>1033.8333333333333</v>
      </c>
      <c r="L31" s="4">
        <f>IF(DailyTable[[#This Row],[Result (Win/Loss)]]="Win",1,0)</f>
        <v>1</v>
      </c>
      <c r="M31" s="7"/>
    </row>
    <row r="32" spans="1:13" x14ac:dyDescent="0.35">
      <c r="A32" s="3">
        <v>45693</v>
      </c>
      <c r="B32" t="s">
        <v>36</v>
      </c>
      <c r="C32" s="5">
        <v>0.39200000000000002</v>
      </c>
      <c r="D32">
        <v>4571</v>
      </c>
      <c r="E32" s="7">
        <v>25</v>
      </c>
      <c r="F32" t="s">
        <v>31</v>
      </c>
      <c r="G32" t="s">
        <v>29</v>
      </c>
      <c r="H32" s="7">
        <f t="shared" si="0"/>
        <v>-25</v>
      </c>
      <c r="I32" s="7">
        <f t="shared" si="2"/>
        <v>1963.8333333333333</v>
      </c>
      <c r="J32" s="7">
        <f t="shared" si="3"/>
        <v>955</v>
      </c>
      <c r="K32" s="7">
        <f t="shared" si="4"/>
        <v>1008.8333333333333</v>
      </c>
      <c r="L32" s="4">
        <f>IF(DailyTable[[#This Row],[Result (Win/Loss)]]="Win",1,0)</f>
        <v>0</v>
      </c>
      <c r="M32" s="7"/>
    </row>
    <row r="33" spans="1:13" x14ac:dyDescent="0.35">
      <c r="A33" s="3">
        <v>45693</v>
      </c>
      <c r="B33" t="s">
        <v>37</v>
      </c>
      <c r="C33" s="5">
        <v>0.29499999999999998</v>
      </c>
      <c r="D33">
        <v>1960</v>
      </c>
      <c r="E33" s="7">
        <v>25</v>
      </c>
      <c r="F33" t="s">
        <v>31</v>
      </c>
      <c r="G33" t="s">
        <v>29</v>
      </c>
      <c r="H33" s="7">
        <f t="shared" si="0"/>
        <v>-25</v>
      </c>
      <c r="I33" s="7">
        <f t="shared" si="2"/>
        <v>1963.8333333333333</v>
      </c>
      <c r="J33" s="7">
        <f t="shared" si="3"/>
        <v>980</v>
      </c>
      <c r="K33" s="7">
        <f t="shared" si="4"/>
        <v>983.83333333333326</v>
      </c>
      <c r="L33" s="4">
        <f>IF(DailyTable[[#This Row],[Result (Win/Loss)]]="Win",1,0)</f>
        <v>0</v>
      </c>
      <c r="M33" s="7"/>
    </row>
    <row r="34" spans="1:13" x14ac:dyDescent="0.35">
      <c r="A34" s="3">
        <v>45693</v>
      </c>
      <c r="B34" t="s">
        <v>38</v>
      </c>
      <c r="C34" s="5">
        <v>0.45800000000000002</v>
      </c>
      <c r="D34">
        <v>1076</v>
      </c>
      <c r="E34" s="7">
        <v>25</v>
      </c>
      <c r="F34" t="s">
        <v>31</v>
      </c>
      <c r="G34" t="s">
        <v>29</v>
      </c>
      <c r="H34" s="7">
        <f t="shared" si="0"/>
        <v>-25</v>
      </c>
      <c r="I34" s="7">
        <f t="shared" si="2"/>
        <v>1963.8333333333333</v>
      </c>
      <c r="J34" s="7">
        <f t="shared" si="3"/>
        <v>1005</v>
      </c>
      <c r="K34" s="7">
        <f t="shared" si="4"/>
        <v>958.83333333333326</v>
      </c>
      <c r="L34" s="4">
        <f>IF(DailyTable[[#This Row],[Result (Win/Loss)]]="Win",1,0)</f>
        <v>0</v>
      </c>
      <c r="M34" s="7"/>
    </row>
    <row r="35" spans="1:13" x14ac:dyDescent="0.35">
      <c r="A35" s="3">
        <v>45694</v>
      </c>
      <c r="B35" t="s">
        <v>10</v>
      </c>
      <c r="C35" s="5">
        <v>0.69</v>
      </c>
      <c r="D35">
        <v>128</v>
      </c>
      <c r="E35" s="7">
        <v>50</v>
      </c>
      <c r="F35" t="s">
        <v>33</v>
      </c>
      <c r="G35" t="s">
        <v>11</v>
      </c>
      <c r="H35" s="7">
        <f t="shared" si="0"/>
        <v>64</v>
      </c>
      <c r="I35" s="7">
        <f t="shared" si="2"/>
        <v>2077.833333333333</v>
      </c>
      <c r="J35" s="7">
        <f t="shared" si="3"/>
        <v>1055</v>
      </c>
      <c r="K35" s="7">
        <f t="shared" si="4"/>
        <v>1022.833333333333</v>
      </c>
      <c r="L35" s="4">
        <f>IF(DailyTable[[#This Row],[Result (Win/Loss)]]="Win",1,0)</f>
        <v>1</v>
      </c>
      <c r="M35" s="7"/>
    </row>
    <row r="36" spans="1:13" x14ac:dyDescent="0.35">
      <c r="A36" s="3">
        <v>45695</v>
      </c>
      <c r="B36" t="s">
        <v>10</v>
      </c>
      <c r="C36" s="5">
        <v>0.6</v>
      </c>
      <c r="D36">
        <v>395</v>
      </c>
      <c r="E36" s="7">
        <v>25</v>
      </c>
      <c r="F36" t="s">
        <v>22</v>
      </c>
      <c r="G36" t="s">
        <v>29</v>
      </c>
      <c r="H36" s="7">
        <f t="shared" si="0"/>
        <v>-25</v>
      </c>
      <c r="I36" s="7">
        <f t="shared" si="2"/>
        <v>2077.833333333333</v>
      </c>
      <c r="J36" s="7">
        <f t="shared" si="3"/>
        <v>1080</v>
      </c>
      <c r="K36" s="7">
        <f t="shared" si="4"/>
        <v>997.83333333333303</v>
      </c>
      <c r="L36" s="4">
        <f>IF(DailyTable[[#This Row],[Result (Win/Loss)]]="Win",1,0)</f>
        <v>0</v>
      </c>
      <c r="M36" s="7"/>
    </row>
    <row r="37" spans="1:13" x14ac:dyDescent="0.35">
      <c r="A37" s="3">
        <v>45695</v>
      </c>
      <c r="B37" t="s">
        <v>12</v>
      </c>
      <c r="C37" s="5">
        <v>0.48799999999999999</v>
      </c>
      <c r="D37">
        <v>550</v>
      </c>
      <c r="E37" s="7">
        <v>25</v>
      </c>
      <c r="F37" t="s">
        <v>31</v>
      </c>
      <c r="G37" t="s">
        <v>29</v>
      </c>
      <c r="H37" s="7">
        <f t="shared" ref="H37:H39" si="5">IF(G37="Win", IF(D37&gt;0, E37*D37/100, E37*100/ABS(D37)), -E37)</f>
        <v>-25</v>
      </c>
      <c r="I37" s="7">
        <f t="shared" ref="I37:I50" si="6">H37+E37+I36</f>
        <v>2077.833333333333</v>
      </c>
      <c r="J37" s="7">
        <f t="shared" ref="J37:J50" si="7">J36+E37</f>
        <v>1105</v>
      </c>
      <c r="K37" s="7">
        <f t="shared" ref="K37:K39" si="8">I37-J37</f>
        <v>972.83333333333303</v>
      </c>
      <c r="L37" s="4">
        <f>IF(DailyTable[[#This Row],[Result (Win/Loss)]]="Win",1,0)</f>
        <v>0</v>
      </c>
      <c r="M37" s="7"/>
    </row>
    <row r="38" spans="1:13" x14ac:dyDescent="0.35">
      <c r="A38" s="3">
        <v>45696</v>
      </c>
      <c r="B38" t="s">
        <v>10</v>
      </c>
      <c r="C38" s="5">
        <v>0.35899999999999999</v>
      </c>
      <c r="D38">
        <v>715</v>
      </c>
      <c r="E38" s="7">
        <v>25</v>
      </c>
      <c r="F38" t="s">
        <v>22</v>
      </c>
      <c r="G38" t="s">
        <v>29</v>
      </c>
      <c r="H38" s="7">
        <f t="shared" si="5"/>
        <v>-25</v>
      </c>
      <c r="I38" s="7">
        <f t="shared" si="6"/>
        <v>2077.833333333333</v>
      </c>
      <c r="J38" s="7">
        <f t="shared" si="7"/>
        <v>1130</v>
      </c>
      <c r="K38" s="7">
        <f t="shared" si="8"/>
        <v>947.83333333333303</v>
      </c>
      <c r="L38" s="4">
        <f>IF(DailyTable[[#This Row],[Result (Win/Loss)]]="Win",1,0)</f>
        <v>0</v>
      </c>
      <c r="M38" s="7"/>
    </row>
    <row r="39" spans="1:13" x14ac:dyDescent="0.35">
      <c r="A39" s="3">
        <v>45696</v>
      </c>
      <c r="B39" t="s">
        <v>12</v>
      </c>
      <c r="C39" s="5">
        <v>0.46400000000000002</v>
      </c>
      <c r="D39">
        <v>317</v>
      </c>
      <c r="E39" s="7">
        <v>25</v>
      </c>
      <c r="F39" t="s">
        <v>22</v>
      </c>
      <c r="G39" t="s">
        <v>29</v>
      </c>
      <c r="H39" s="7">
        <f t="shared" si="5"/>
        <v>-25</v>
      </c>
      <c r="I39" s="7">
        <f t="shared" si="6"/>
        <v>2077.833333333333</v>
      </c>
      <c r="J39" s="7">
        <f t="shared" si="7"/>
        <v>1155</v>
      </c>
      <c r="K39" s="7">
        <f t="shared" si="8"/>
        <v>922.83333333333303</v>
      </c>
      <c r="L39" s="4">
        <f>IF(DailyTable[[#This Row],[Result (Win/Loss)]]="Win",1,0)</f>
        <v>0</v>
      </c>
      <c r="M39" s="7"/>
    </row>
    <row r="40" spans="1:13" x14ac:dyDescent="0.35">
      <c r="A40" s="3">
        <v>45696</v>
      </c>
      <c r="B40" t="s">
        <v>13</v>
      </c>
      <c r="C40" s="5">
        <v>0.29499999999999998</v>
      </c>
      <c r="D40">
        <v>486</v>
      </c>
      <c r="E40" s="7">
        <v>25</v>
      </c>
      <c r="F40" t="s">
        <v>22</v>
      </c>
      <c r="G40" t="s">
        <v>29</v>
      </c>
      <c r="H40" s="7">
        <f t="shared" ref="H40:H54" si="9">IF(G40="Win", IF(D40&gt;0, E40*D40/100, E40*100/ABS(D40)), -E40)</f>
        <v>-25</v>
      </c>
      <c r="I40" s="7">
        <f t="shared" si="6"/>
        <v>2077.833333333333</v>
      </c>
      <c r="J40" s="7">
        <f t="shared" si="7"/>
        <v>1180</v>
      </c>
      <c r="K40" s="7">
        <f t="shared" ref="K40:K50" si="10">I40-J40</f>
        <v>897.83333333333303</v>
      </c>
      <c r="L40" s="4">
        <f>IF(DailyTable[[#This Row],[Result (Win/Loss)]]="Win",1,0)</f>
        <v>0</v>
      </c>
      <c r="M40" s="7"/>
    </row>
    <row r="41" spans="1:13" x14ac:dyDescent="0.35">
      <c r="A41" s="3">
        <v>45696</v>
      </c>
      <c r="B41" t="s">
        <v>32</v>
      </c>
      <c r="C41" s="5">
        <v>0.45300000000000001</v>
      </c>
      <c r="D41">
        <v>221</v>
      </c>
      <c r="E41" s="7">
        <v>25</v>
      </c>
      <c r="F41" t="s">
        <v>22</v>
      </c>
      <c r="G41" t="s">
        <v>29</v>
      </c>
      <c r="H41" s="7">
        <f t="shared" si="9"/>
        <v>-25</v>
      </c>
      <c r="I41" s="7">
        <f t="shared" si="6"/>
        <v>2077.833333333333</v>
      </c>
      <c r="J41" s="7">
        <f t="shared" si="7"/>
        <v>1205</v>
      </c>
      <c r="K41" s="7">
        <f t="shared" si="10"/>
        <v>872.83333333333303</v>
      </c>
      <c r="L41" s="4">
        <f>IF(DailyTable[[#This Row],[Result (Win/Loss)]]="Win",1,0)</f>
        <v>0</v>
      </c>
      <c r="M41" s="7"/>
    </row>
    <row r="42" spans="1:13" x14ac:dyDescent="0.35">
      <c r="A42" s="3">
        <v>45696</v>
      </c>
      <c r="B42" t="s">
        <v>34</v>
      </c>
      <c r="C42" s="5">
        <v>0.21099999999999999</v>
      </c>
      <c r="D42">
        <v>2004</v>
      </c>
      <c r="E42" s="7">
        <v>10</v>
      </c>
      <c r="F42" t="s">
        <v>31</v>
      </c>
      <c r="G42" t="s">
        <v>29</v>
      </c>
      <c r="H42" s="7">
        <f t="shared" si="9"/>
        <v>-10</v>
      </c>
      <c r="I42" s="7">
        <f t="shared" si="6"/>
        <v>2077.833333333333</v>
      </c>
      <c r="J42" s="7">
        <f t="shared" si="7"/>
        <v>1215</v>
      </c>
      <c r="K42" s="7">
        <f t="shared" si="10"/>
        <v>862.83333333333303</v>
      </c>
      <c r="L42" s="4">
        <f>IF(DailyTable[[#This Row],[Result (Win/Loss)]]="Win",1,0)</f>
        <v>0</v>
      </c>
      <c r="M42" s="7"/>
    </row>
    <row r="43" spans="1:13" x14ac:dyDescent="0.35">
      <c r="A43" s="3">
        <v>45696</v>
      </c>
      <c r="B43" t="s">
        <v>35</v>
      </c>
      <c r="C43" s="5">
        <v>0.247</v>
      </c>
      <c r="D43">
        <v>950</v>
      </c>
      <c r="E43" s="7">
        <v>10</v>
      </c>
      <c r="F43" t="s">
        <v>31</v>
      </c>
      <c r="G43" t="s">
        <v>29</v>
      </c>
      <c r="H43" s="7">
        <f t="shared" si="9"/>
        <v>-10</v>
      </c>
      <c r="I43" s="7">
        <f t="shared" si="6"/>
        <v>2077.833333333333</v>
      </c>
      <c r="J43" s="7">
        <f t="shared" si="7"/>
        <v>1225</v>
      </c>
      <c r="K43" s="7">
        <f t="shared" si="10"/>
        <v>852.83333333333303</v>
      </c>
      <c r="L43" s="4">
        <f>IF(DailyTable[[#This Row],[Result (Win/Loss)]]="Win",1,0)</f>
        <v>0</v>
      </c>
      <c r="M43" s="7"/>
    </row>
    <row r="44" spans="1:13" x14ac:dyDescent="0.35">
      <c r="A44" s="3">
        <v>45698</v>
      </c>
      <c r="B44" t="s">
        <v>10</v>
      </c>
      <c r="C44" s="5">
        <v>0.38</v>
      </c>
      <c r="D44">
        <v>435</v>
      </c>
      <c r="E44" s="7">
        <v>25</v>
      </c>
      <c r="F44" t="s">
        <v>22</v>
      </c>
      <c r="G44" t="s">
        <v>11</v>
      </c>
      <c r="H44" s="7">
        <f t="shared" si="9"/>
        <v>108.75</v>
      </c>
      <c r="I44" s="7">
        <f t="shared" si="6"/>
        <v>2211.583333333333</v>
      </c>
      <c r="J44" s="7">
        <f t="shared" si="7"/>
        <v>1250</v>
      </c>
      <c r="K44" s="7">
        <f t="shared" si="10"/>
        <v>961.58333333333303</v>
      </c>
      <c r="L44" s="4">
        <f>IF(DailyTable[[#This Row],[Result (Win/Loss)]]="Win",1,0)</f>
        <v>1</v>
      </c>
      <c r="M44" s="7"/>
    </row>
    <row r="45" spans="1:13" x14ac:dyDescent="0.35">
      <c r="A45" s="3">
        <v>45698</v>
      </c>
      <c r="B45" t="s">
        <v>12</v>
      </c>
      <c r="C45" s="5">
        <v>0.57199999999999995</v>
      </c>
      <c r="D45">
        <v>477</v>
      </c>
      <c r="E45" s="7">
        <v>25</v>
      </c>
      <c r="F45" t="s">
        <v>22</v>
      </c>
      <c r="G45" t="s">
        <v>11</v>
      </c>
      <c r="H45" s="7">
        <f t="shared" si="9"/>
        <v>119.25</v>
      </c>
      <c r="I45" s="7">
        <f t="shared" si="6"/>
        <v>2355.833333333333</v>
      </c>
      <c r="J45" s="7">
        <f t="shared" si="7"/>
        <v>1275</v>
      </c>
      <c r="K45" s="7">
        <f t="shared" si="10"/>
        <v>1080.833333333333</v>
      </c>
      <c r="L45" s="4">
        <f>IF(DailyTable[[#This Row],[Result (Win/Loss)]]="Win",1,0)</f>
        <v>1</v>
      </c>
      <c r="M45" s="7"/>
    </row>
    <row r="46" spans="1:13" x14ac:dyDescent="0.35">
      <c r="A46" s="3">
        <v>45698</v>
      </c>
      <c r="B46" t="s">
        <v>13</v>
      </c>
      <c r="C46" s="5">
        <v>0.46400000000000002</v>
      </c>
      <c r="D46">
        <v>615</v>
      </c>
      <c r="E46" s="7">
        <v>25</v>
      </c>
      <c r="F46" t="s">
        <v>22</v>
      </c>
      <c r="G46" t="s">
        <v>29</v>
      </c>
      <c r="H46" s="7">
        <f t="shared" si="9"/>
        <v>-25</v>
      </c>
      <c r="I46" s="7">
        <f t="shared" si="6"/>
        <v>2355.833333333333</v>
      </c>
      <c r="J46" s="7">
        <f t="shared" si="7"/>
        <v>1300</v>
      </c>
      <c r="K46" s="7">
        <f t="shared" si="10"/>
        <v>1055.833333333333</v>
      </c>
      <c r="L46" s="4">
        <f>IF(DailyTable[[#This Row],[Result (Win/Loss)]]="Win",1,0)</f>
        <v>0</v>
      </c>
      <c r="M46" s="7"/>
    </row>
    <row r="47" spans="1:13" x14ac:dyDescent="0.35">
      <c r="A47" s="3">
        <v>45698</v>
      </c>
      <c r="B47" t="s">
        <v>32</v>
      </c>
      <c r="C47" s="5">
        <v>0.51</v>
      </c>
      <c r="D47">
        <v>461</v>
      </c>
      <c r="E47" s="7">
        <v>25</v>
      </c>
      <c r="F47" t="s">
        <v>22</v>
      </c>
      <c r="G47" t="s">
        <v>11</v>
      </c>
      <c r="H47" s="7">
        <f t="shared" si="9"/>
        <v>115.25</v>
      </c>
      <c r="I47" s="7">
        <f t="shared" si="6"/>
        <v>2496.083333333333</v>
      </c>
      <c r="J47" s="7">
        <f t="shared" si="7"/>
        <v>1325</v>
      </c>
      <c r="K47" s="7">
        <f t="shared" si="10"/>
        <v>1171.083333333333</v>
      </c>
      <c r="L47" s="4">
        <f>IF(DailyTable[[#This Row],[Result (Win/Loss)]]="Win",1,0)</f>
        <v>1</v>
      </c>
      <c r="M47" s="7"/>
    </row>
    <row r="48" spans="1:13" x14ac:dyDescent="0.35">
      <c r="A48" s="3">
        <v>45698</v>
      </c>
      <c r="B48" t="s">
        <v>34</v>
      </c>
      <c r="C48" s="5">
        <v>0.44700000000000001</v>
      </c>
      <c r="D48">
        <v>206</v>
      </c>
      <c r="E48" s="7">
        <v>25</v>
      </c>
      <c r="F48" t="s">
        <v>22</v>
      </c>
      <c r="G48" t="s">
        <v>11</v>
      </c>
      <c r="H48" s="7">
        <f t="shared" si="9"/>
        <v>51.5</v>
      </c>
      <c r="I48" s="7">
        <f t="shared" si="6"/>
        <v>2572.583333333333</v>
      </c>
      <c r="J48" s="7">
        <f t="shared" si="7"/>
        <v>1350</v>
      </c>
      <c r="K48" s="7">
        <f t="shared" si="10"/>
        <v>1222.583333333333</v>
      </c>
      <c r="L48" s="4">
        <f>IF(DailyTable[[#This Row],[Result (Win/Loss)]]="Win",1,0)</f>
        <v>1</v>
      </c>
      <c r="M48" s="7"/>
    </row>
    <row r="49" spans="1:13" x14ac:dyDescent="0.35">
      <c r="A49" s="3">
        <v>45698</v>
      </c>
      <c r="B49" t="s">
        <v>35</v>
      </c>
      <c r="C49" s="5">
        <v>0.36199999999999999</v>
      </c>
      <c r="D49">
        <v>266</v>
      </c>
      <c r="E49" s="7">
        <v>25</v>
      </c>
      <c r="F49" t="s">
        <v>22</v>
      </c>
      <c r="G49" t="s">
        <v>29</v>
      </c>
      <c r="H49" s="7">
        <f t="shared" si="9"/>
        <v>-25</v>
      </c>
      <c r="I49" s="7">
        <f t="shared" si="6"/>
        <v>2572.583333333333</v>
      </c>
      <c r="J49" s="7">
        <f t="shared" si="7"/>
        <v>1375</v>
      </c>
      <c r="K49" s="7">
        <f t="shared" si="10"/>
        <v>1197.583333333333</v>
      </c>
      <c r="L49" s="4">
        <f>IF(DailyTable[[#This Row],[Result (Win/Loss)]]="Win",1,0)</f>
        <v>0</v>
      </c>
      <c r="M49" s="7"/>
    </row>
    <row r="50" spans="1:13" x14ac:dyDescent="0.35">
      <c r="A50" s="3">
        <v>45698</v>
      </c>
      <c r="B50" t="s">
        <v>36</v>
      </c>
      <c r="C50" s="5">
        <v>0.39800000000000002</v>
      </c>
      <c r="D50">
        <v>165</v>
      </c>
      <c r="E50" s="7">
        <v>25</v>
      </c>
      <c r="F50" t="s">
        <v>22</v>
      </c>
      <c r="G50" t="s">
        <v>11</v>
      </c>
      <c r="H50" s="7">
        <f t="shared" si="9"/>
        <v>41.25</v>
      </c>
      <c r="I50" s="7">
        <f t="shared" si="6"/>
        <v>2638.833333333333</v>
      </c>
      <c r="J50" s="7">
        <f t="shared" si="7"/>
        <v>1400</v>
      </c>
      <c r="K50" s="7">
        <f t="shared" si="10"/>
        <v>1238.833333333333</v>
      </c>
      <c r="L50" s="4">
        <f>IF(DailyTable[[#This Row],[Result (Win/Loss)]]="Win",1,0)</f>
        <v>1</v>
      </c>
      <c r="M50" s="7"/>
    </row>
    <row r="51" spans="1:13" x14ac:dyDescent="0.35">
      <c r="A51" s="3">
        <v>45698</v>
      </c>
      <c r="B51" t="s">
        <v>37</v>
      </c>
      <c r="C51" s="5">
        <v>0.54500000000000004</v>
      </c>
      <c r="D51">
        <v>336</v>
      </c>
      <c r="E51" s="7">
        <v>25</v>
      </c>
      <c r="F51" t="s">
        <v>22</v>
      </c>
      <c r="G51" t="s">
        <v>29</v>
      </c>
      <c r="H51" s="7">
        <f t="shared" si="9"/>
        <v>-25</v>
      </c>
      <c r="I51" s="7">
        <f t="shared" ref="I51:I54" si="11">H51+E51+I50</f>
        <v>2638.833333333333</v>
      </c>
      <c r="J51" s="7">
        <f t="shared" ref="J51:J54" si="12">J50+E51</f>
        <v>1425</v>
      </c>
      <c r="K51" s="7">
        <f t="shared" ref="K51:K54" si="13">I51-J51</f>
        <v>1213.833333333333</v>
      </c>
      <c r="L51" s="4">
        <f>IF(DailyTable[[#This Row],[Result (Win/Loss)]]="Win",1,0)</f>
        <v>0</v>
      </c>
      <c r="M51" s="7"/>
    </row>
    <row r="52" spans="1:13" x14ac:dyDescent="0.35">
      <c r="A52" s="3">
        <v>45698</v>
      </c>
      <c r="B52" t="s">
        <v>38</v>
      </c>
      <c r="C52" s="5">
        <v>0.59899999999999998</v>
      </c>
      <c r="D52">
        <v>272</v>
      </c>
      <c r="E52" s="7">
        <v>25</v>
      </c>
      <c r="F52" t="s">
        <v>22</v>
      </c>
      <c r="G52" t="s">
        <v>11</v>
      </c>
      <c r="H52" s="7">
        <f t="shared" si="9"/>
        <v>68</v>
      </c>
      <c r="I52" s="7">
        <f t="shared" si="11"/>
        <v>2731.833333333333</v>
      </c>
      <c r="J52" s="7">
        <f t="shared" si="12"/>
        <v>1450</v>
      </c>
      <c r="K52" s="7">
        <f t="shared" si="13"/>
        <v>1281.833333333333</v>
      </c>
      <c r="L52" s="4">
        <f>IF(DailyTable[[#This Row],[Result (Win/Loss)]]="Win",1,0)</f>
        <v>1</v>
      </c>
      <c r="M52" s="7"/>
    </row>
    <row r="53" spans="1:13" x14ac:dyDescent="0.35">
      <c r="A53" s="3">
        <v>45698</v>
      </c>
      <c r="B53" t="s">
        <v>39</v>
      </c>
      <c r="C53" s="5">
        <v>0.48499999999999999</v>
      </c>
      <c r="D53">
        <v>266</v>
      </c>
      <c r="E53" s="7">
        <v>25</v>
      </c>
      <c r="F53" t="s">
        <v>22</v>
      </c>
      <c r="G53" t="s">
        <v>29</v>
      </c>
      <c r="H53" s="7">
        <f t="shared" si="9"/>
        <v>-25</v>
      </c>
      <c r="I53" s="7">
        <f t="shared" si="11"/>
        <v>2731.833333333333</v>
      </c>
      <c r="J53" s="7">
        <f t="shared" si="12"/>
        <v>1475</v>
      </c>
      <c r="K53" s="7">
        <f t="shared" si="13"/>
        <v>1256.833333333333</v>
      </c>
      <c r="L53" s="4">
        <f>IF(DailyTable[[#This Row],[Result (Win/Loss)]]="Win",1,0)</f>
        <v>0</v>
      </c>
      <c r="M53" s="7"/>
    </row>
    <row r="54" spans="1:13" x14ac:dyDescent="0.35">
      <c r="A54" s="3">
        <v>45699</v>
      </c>
      <c r="B54" t="s">
        <v>10</v>
      </c>
      <c r="C54" s="5">
        <v>0.377</v>
      </c>
      <c r="D54">
        <v>494</v>
      </c>
      <c r="E54" s="7">
        <v>50</v>
      </c>
      <c r="F54" t="s">
        <v>31</v>
      </c>
      <c r="H54" s="7">
        <f t="shared" si="9"/>
        <v>-50</v>
      </c>
      <c r="I54" s="7">
        <f t="shared" si="11"/>
        <v>2731.833333333333</v>
      </c>
      <c r="J54" s="7">
        <f t="shared" si="12"/>
        <v>1525</v>
      </c>
      <c r="K54" s="7">
        <f t="shared" si="13"/>
        <v>1206.833333333333</v>
      </c>
      <c r="L54" s="4">
        <f>IF(DailyTable[[#This Row],[Result (Win/Loss)]]="Win",1,0)</f>
        <v>0</v>
      </c>
      <c r="M54" s="7"/>
    </row>
    <row r="55" spans="1:13" x14ac:dyDescent="0.35">
      <c r="C55" s="5"/>
      <c r="E55" s="7"/>
      <c r="H55" s="7">
        <f t="shared" ref="H55:H62" si="14">IF(G55="Win", IF(D55&gt;0, E55*D55/100, E55*100/ABS(D55)), -E55)</f>
        <v>0</v>
      </c>
      <c r="I55" s="7">
        <f t="shared" ref="I55:I62" si="15">H55+E55+I54</f>
        <v>2731.833333333333</v>
      </c>
      <c r="J55" s="7">
        <f t="shared" ref="J55:J62" si="16">J54+E55</f>
        <v>1525</v>
      </c>
      <c r="K55" s="7">
        <f t="shared" ref="K55:K62" si="17">I55-J55</f>
        <v>1206.833333333333</v>
      </c>
      <c r="L55" s="4">
        <f>IF(DailyTable[[#This Row],[Result (Win/Loss)]]="Win",1,0)</f>
        <v>0</v>
      </c>
      <c r="M55" s="7"/>
    </row>
    <row r="56" spans="1:13" x14ac:dyDescent="0.35">
      <c r="C56" s="5"/>
      <c r="E56" s="7"/>
      <c r="H56" s="7">
        <f t="shared" si="14"/>
        <v>0</v>
      </c>
      <c r="I56" s="7">
        <f t="shared" si="15"/>
        <v>2731.833333333333</v>
      </c>
      <c r="J56" s="7">
        <f t="shared" si="16"/>
        <v>1525</v>
      </c>
      <c r="K56" s="7">
        <f t="shared" si="17"/>
        <v>1206.833333333333</v>
      </c>
      <c r="L56" s="4">
        <f>IF(DailyTable[[#This Row],[Result (Win/Loss)]]="Win",1,0)</f>
        <v>0</v>
      </c>
      <c r="M56" s="7"/>
    </row>
    <row r="57" spans="1:13" x14ac:dyDescent="0.35">
      <c r="C57" s="5"/>
      <c r="E57" s="7"/>
      <c r="H57" s="7">
        <f t="shared" si="14"/>
        <v>0</v>
      </c>
      <c r="I57" s="7">
        <f t="shared" si="15"/>
        <v>2731.833333333333</v>
      </c>
      <c r="J57" s="7">
        <f t="shared" si="16"/>
        <v>1525</v>
      </c>
      <c r="K57" s="7">
        <f t="shared" si="17"/>
        <v>1206.833333333333</v>
      </c>
      <c r="L57" s="4">
        <f>IF(DailyTable[[#This Row],[Result (Win/Loss)]]="Win",1,0)</f>
        <v>0</v>
      </c>
      <c r="M57" s="7"/>
    </row>
    <row r="58" spans="1:13" x14ac:dyDescent="0.35">
      <c r="C58" s="5"/>
      <c r="E58" s="7"/>
      <c r="H58" s="7">
        <f t="shared" si="14"/>
        <v>0</v>
      </c>
      <c r="I58" s="7">
        <f t="shared" si="15"/>
        <v>2731.833333333333</v>
      </c>
      <c r="J58" s="7">
        <f t="shared" si="16"/>
        <v>1525</v>
      </c>
      <c r="K58" s="7">
        <f t="shared" si="17"/>
        <v>1206.833333333333</v>
      </c>
      <c r="L58" s="4">
        <f>IF(DailyTable[[#This Row],[Result (Win/Loss)]]="Win",1,0)</f>
        <v>0</v>
      </c>
      <c r="M58" s="7"/>
    </row>
    <row r="59" spans="1:13" x14ac:dyDescent="0.35">
      <c r="C59" s="5"/>
      <c r="E59" s="7"/>
      <c r="H59" s="7">
        <f t="shared" si="14"/>
        <v>0</v>
      </c>
      <c r="I59" s="7">
        <f t="shared" si="15"/>
        <v>2731.833333333333</v>
      </c>
      <c r="J59" s="7">
        <f t="shared" si="16"/>
        <v>1525</v>
      </c>
      <c r="K59" s="7">
        <f t="shared" si="17"/>
        <v>1206.833333333333</v>
      </c>
      <c r="L59" s="4">
        <f>IF(DailyTable[[#This Row],[Result (Win/Loss)]]="Win",1,0)</f>
        <v>0</v>
      </c>
      <c r="M59" s="7"/>
    </row>
    <row r="60" spans="1:13" x14ac:dyDescent="0.35">
      <c r="C60" s="5"/>
      <c r="E60" s="7"/>
      <c r="H60" s="7">
        <f t="shared" si="14"/>
        <v>0</v>
      </c>
      <c r="I60" s="7">
        <f t="shared" si="15"/>
        <v>2731.833333333333</v>
      </c>
      <c r="J60" s="7">
        <f t="shared" si="16"/>
        <v>1525</v>
      </c>
      <c r="K60" s="7">
        <f t="shared" si="17"/>
        <v>1206.833333333333</v>
      </c>
      <c r="L60" s="4">
        <f>IF(DailyTable[[#This Row],[Result (Win/Loss)]]="Win",1,0)</f>
        <v>0</v>
      </c>
      <c r="M60" s="7"/>
    </row>
    <row r="61" spans="1:13" x14ac:dyDescent="0.35">
      <c r="C61" s="5"/>
      <c r="E61" s="7"/>
      <c r="H61" s="7">
        <f t="shared" si="14"/>
        <v>0</v>
      </c>
      <c r="I61" s="7">
        <f t="shared" si="15"/>
        <v>2731.833333333333</v>
      </c>
      <c r="J61" s="7">
        <f t="shared" si="16"/>
        <v>1525</v>
      </c>
      <c r="K61" s="7">
        <f t="shared" si="17"/>
        <v>1206.833333333333</v>
      </c>
      <c r="L61" s="4">
        <f>IF(DailyTable[[#This Row],[Result (Win/Loss)]]="Win",1,0)</f>
        <v>0</v>
      </c>
      <c r="M61" s="7"/>
    </row>
    <row r="62" spans="1:13" x14ac:dyDescent="0.35">
      <c r="C62" s="5"/>
      <c r="E62" s="7"/>
      <c r="H62" s="7">
        <f t="shared" si="14"/>
        <v>0</v>
      </c>
      <c r="I62" s="7">
        <f t="shared" si="15"/>
        <v>2731.833333333333</v>
      </c>
      <c r="J62" s="7">
        <f t="shared" si="16"/>
        <v>1525</v>
      </c>
      <c r="K62" s="7">
        <f t="shared" si="17"/>
        <v>1206.833333333333</v>
      </c>
      <c r="L62" s="4">
        <f>IF(DailyTable[[#This Row],[Result (Win/Loss)]]="Win",1,0)</f>
        <v>0</v>
      </c>
      <c r="M62" s="7"/>
    </row>
    <row r="63" spans="1:13" x14ac:dyDescent="0.35">
      <c r="C63" s="5"/>
      <c r="E63" s="7"/>
      <c r="H63" s="7">
        <f t="shared" ref="H63:H71" si="18">IF(G63="Win", IF(D63&gt;0, E63*D63/100, E63*100/ABS(D63)), -E63)</f>
        <v>0</v>
      </c>
      <c r="I63" s="7">
        <f t="shared" ref="I63:I71" si="19">H63+E63+I62</f>
        <v>2731.833333333333</v>
      </c>
      <c r="J63" s="7">
        <f t="shared" ref="J63:J71" si="20">J62+E63</f>
        <v>1525</v>
      </c>
      <c r="K63" s="7">
        <f t="shared" ref="K63:K71" si="21">I63-J63</f>
        <v>1206.833333333333</v>
      </c>
      <c r="L63" s="4">
        <f>IF(DailyTable[[#This Row],[Result (Win/Loss)]]="Win",1,0)</f>
        <v>0</v>
      </c>
      <c r="M63" s="7"/>
    </row>
    <row r="64" spans="1:13" x14ac:dyDescent="0.35">
      <c r="C64" s="5"/>
      <c r="E64" s="7"/>
      <c r="H64" s="7">
        <f t="shared" si="18"/>
        <v>0</v>
      </c>
      <c r="I64" s="7">
        <f t="shared" si="19"/>
        <v>2731.833333333333</v>
      </c>
      <c r="J64" s="7">
        <f t="shared" si="20"/>
        <v>1525</v>
      </c>
      <c r="K64" s="7">
        <f t="shared" si="21"/>
        <v>1206.833333333333</v>
      </c>
      <c r="L64" s="4">
        <f>IF(DailyTable[[#This Row],[Result (Win/Loss)]]="Win",1,0)</f>
        <v>0</v>
      </c>
      <c r="M64" s="7"/>
    </row>
    <row r="65" spans="3:13" x14ac:dyDescent="0.35">
      <c r="C65" s="5"/>
      <c r="E65" s="7"/>
      <c r="H65" s="7">
        <f t="shared" si="18"/>
        <v>0</v>
      </c>
      <c r="I65" s="7">
        <f t="shared" si="19"/>
        <v>2731.833333333333</v>
      </c>
      <c r="J65" s="7">
        <f t="shared" si="20"/>
        <v>1525</v>
      </c>
      <c r="K65" s="7">
        <f t="shared" si="21"/>
        <v>1206.833333333333</v>
      </c>
      <c r="L65" s="4">
        <f>IF(DailyTable[[#This Row],[Result (Win/Loss)]]="Win",1,0)</f>
        <v>0</v>
      </c>
      <c r="M65" s="7"/>
    </row>
    <row r="66" spans="3:13" x14ac:dyDescent="0.35">
      <c r="C66" s="5"/>
      <c r="E66" s="7"/>
      <c r="H66" s="7">
        <f t="shared" si="18"/>
        <v>0</v>
      </c>
      <c r="I66" s="7">
        <f t="shared" si="19"/>
        <v>2731.833333333333</v>
      </c>
      <c r="J66" s="7">
        <f t="shared" si="20"/>
        <v>1525</v>
      </c>
      <c r="K66" s="7">
        <f t="shared" si="21"/>
        <v>1206.833333333333</v>
      </c>
      <c r="L66" s="4">
        <f>IF(DailyTable[[#This Row],[Result (Win/Loss)]]="Win",1,0)</f>
        <v>0</v>
      </c>
      <c r="M66" s="7"/>
    </row>
    <row r="67" spans="3:13" x14ac:dyDescent="0.35">
      <c r="C67" s="5"/>
      <c r="E67" s="7"/>
      <c r="H67" s="7">
        <f t="shared" si="18"/>
        <v>0</v>
      </c>
      <c r="I67" s="7">
        <f t="shared" si="19"/>
        <v>2731.833333333333</v>
      </c>
      <c r="J67" s="7">
        <f t="shared" si="20"/>
        <v>1525</v>
      </c>
      <c r="K67" s="7">
        <f t="shared" si="21"/>
        <v>1206.833333333333</v>
      </c>
      <c r="L67" s="4">
        <f>IF(DailyTable[[#This Row],[Result (Win/Loss)]]="Win",1,0)</f>
        <v>0</v>
      </c>
      <c r="M67" s="7"/>
    </row>
    <row r="68" spans="3:13" x14ac:dyDescent="0.35">
      <c r="C68" s="5"/>
      <c r="E68" s="7"/>
      <c r="H68" s="7">
        <f t="shared" si="18"/>
        <v>0</v>
      </c>
      <c r="I68" s="7">
        <f t="shared" si="19"/>
        <v>2731.833333333333</v>
      </c>
      <c r="J68" s="7">
        <f t="shared" si="20"/>
        <v>1525</v>
      </c>
      <c r="K68" s="7">
        <f t="shared" si="21"/>
        <v>1206.833333333333</v>
      </c>
      <c r="L68" s="4">
        <f>IF(DailyTable[[#This Row],[Result (Win/Loss)]]="Win",1,0)</f>
        <v>0</v>
      </c>
      <c r="M68" s="7"/>
    </row>
    <row r="69" spans="3:13" x14ac:dyDescent="0.35">
      <c r="C69" s="5"/>
      <c r="E69" s="7"/>
      <c r="H69" s="7">
        <f t="shared" si="18"/>
        <v>0</v>
      </c>
      <c r="I69" s="7">
        <f t="shared" si="19"/>
        <v>2731.833333333333</v>
      </c>
      <c r="J69" s="7">
        <f t="shared" si="20"/>
        <v>1525</v>
      </c>
      <c r="K69" s="7">
        <f t="shared" si="21"/>
        <v>1206.833333333333</v>
      </c>
      <c r="L69" s="4">
        <f>IF(DailyTable[[#This Row],[Result (Win/Loss)]]="Win",1,0)</f>
        <v>0</v>
      </c>
      <c r="M69" s="7"/>
    </row>
    <row r="70" spans="3:13" x14ac:dyDescent="0.35">
      <c r="C70" s="5"/>
      <c r="E70" s="7"/>
      <c r="H70" s="7">
        <f t="shared" si="18"/>
        <v>0</v>
      </c>
      <c r="I70" s="7">
        <f t="shared" si="19"/>
        <v>2731.833333333333</v>
      </c>
      <c r="J70" s="7">
        <f t="shared" si="20"/>
        <v>1525</v>
      </c>
      <c r="K70" s="7">
        <f t="shared" si="21"/>
        <v>1206.833333333333</v>
      </c>
      <c r="L70" s="4">
        <f>IF(DailyTable[[#This Row],[Result (Win/Loss)]]="Win",1,0)</f>
        <v>0</v>
      </c>
      <c r="M70" s="7"/>
    </row>
    <row r="71" spans="3:13" x14ac:dyDescent="0.35">
      <c r="C71" s="5"/>
      <c r="E71" s="7"/>
      <c r="H71" s="7">
        <f t="shared" si="18"/>
        <v>0</v>
      </c>
      <c r="I71" s="7">
        <f t="shared" si="19"/>
        <v>2731.833333333333</v>
      </c>
      <c r="J71" s="7">
        <f t="shared" si="20"/>
        <v>1525</v>
      </c>
      <c r="K71" s="7">
        <f t="shared" si="21"/>
        <v>1206.833333333333</v>
      </c>
      <c r="L71" s="4">
        <f>IF(DailyTable[[#This Row],[Result (Win/Loss)]]="Win",1,0)</f>
        <v>0</v>
      </c>
      <c r="M71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1F8B-E713-4B7C-B348-7972A141003C}">
  <dimension ref="A1:E16"/>
  <sheetViews>
    <sheetView workbookViewId="0">
      <selection activeCell="D3" sqref="D3"/>
    </sheetView>
  </sheetViews>
  <sheetFormatPr defaultRowHeight="14.5" x14ac:dyDescent="0.35"/>
  <cols>
    <col min="1" max="1" width="6" bestFit="1" customWidth="1"/>
    <col min="2" max="3" width="10.453125" customWidth="1"/>
    <col min="4" max="4" width="8.453125" bestFit="1" customWidth="1"/>
    <col min="5" max="5" width="9.90625" customWidth="1"/>
  </cols>
  <sheetData>
    <row r="1" spans="1:5" x14ac:dyDescent="0.35">
      <c r="A1" s="6" t="s">
        <v>21</v>
      </c>
      <c r="B1" s="6" t="s">
        <v>23</v>
      </c>
      <c r="C1" s="6" t="s">
        <v>24</v>
      </c>
      <c r="D1" s="6" t="s">
        <v>18</v>
      </c>
      <c r="E1" s="6" t="s">
        <v>28</v>
      </c>
    </row>
    <row r="2" spans="1:5" x14ac:dyDescent="0.35">
      <c r="A2" t="str" cm="1">
        <f t="array" ref="A2:A5">_xlfn.UNIQUE(DailyTable[Parlay])</f>
        <v>2 Pick</v>
      </c>
      <c r="B2">
        <f>SUMIF(DailyTable[Parlay],Sheet3!A2,DailyTable[Win Count])</f>
        <v>15</v>
      </c>
      <c r="C2">
        <f>COUNTIF(DailyTable[Parlay],Sheet3!A2)</f>
        <v>36</v>
      </c>
      <c r="D2" s="10">
        <f>B2/C2</f>
        <v>0.41666666666666669</v>
      </c>
      <c r="E2" s="10">
        <f>AVERAGEIF(DailyTable[Parlay],Sheet3!A2,DailyTable[Win Prob (%)])</f>
        <v>0.49447222222222226</v>
      </c>
    </row>
    <row r="3" spans="1:5" x14ac:dyDescent="0.35">
      <c r="A3" t="str">
        <v>1 Pick</v>
      </c>
      <c r="B3">
        <f>SUMIF(DailyTable[Parlay],Sheet3!A3,DailyTable[Win Count])</f>
        <v>2</v>
      </c>
      <c r="C3">
        <f>COUNTIF(DailyTable[Parlay],Sheet3!A3)</f>
        <v>6</v>
      </c>
      <c r="D3" s="10">
        <f>B3/C3</f>
        <v>0.33333333333333331</v>
      </c>
      <c r="E3" s="10">
        <f>AVERAGEIF(DailyTable[Parlay],Sheet3!A3,DailyTable[Win Prob (%)])</f>
        <v>0.69950000000000001</v>
      </c>
    </row>
    <row r="4" spans="1:5" x14ac:dyDescent="0.35">
      <c r="A4" t="str">
        <v>3 Pick</v>
      </c>
      <c r="B4">
        <f>SUMIF(DailyTable[Parlay],Sheet3!A4,DailyTable[Win Count])</f>
        <v>2</v>
      </c>
      <c r="C4">
        <f>COUNTIF(DailyTable[Parlay],Sheet3!A4)</f>
        <v>11</v>
      </c>
      <c r="D4" s="10">
        <f>B4/C4</f>
        <v>0.18181818181818182</v>
      </c>
      <c r="E4" s="10">
        <f>AVERAGEIF(DailyTable[Parlay],Sheet3!A4,DailyTable[Win Prob (%)])</f>
        <v>0.37745454545454549</v>
      </c>
    </row>
    <row r="5" spans="1:5" x14ac:dyDescent="0.35">
      <c r="A5">
        <v>0</v>
      </c>
      <c r="D5" s="5"/>
      <c r="E5" s="5"/>
    </row>
    <row r="12" spans="1:5" x14ac:dyDescent="0.35">
      <c r="A12" s="6" t="s">
        <v>21</v>
      </c>
      <c r="B12" s="6" t="s">
        <v>26</v>
      </c>
      <c r="C12" s="6" t="s">
        <v>9</v>
      </c>
      <c r="D12" s="6" t="s">
        <v>27</v>
      </c>
    </row>
    <row r="13" spans="1:5" x14ac:dyDescent="0.35">
      <c r="A13" t="str" cm="1">
        <f t="array" ref="A13:A16">_xlfn.UNIQUE(DailyTable[Parlay])</f>
        <v>2 Pick</v>
      </c>
      <c r="B13" s="7">
        <f>SUMIF(DailyTable[Parlay],Sheet3!A13,DailyTable[Wager])</f>
        <v>1060</v>
      </c>
      <c r="C13" s="7">
        <f>SUMIF(DailyTable[Parlay],Sheet3!A13,DailyTable[Profit])</f>
        <v>1209</v>
      </c>
      <c r="D13" s="9">
        <f>C13/B13</f>
        <v>1.1405660377358491</v>
      </c>
    </row>
    <row r="14" spans="1:5" x14ac:dyDescent="0.35">
      <c r="A14" t="str">
        <v>1 Pick</v>
      </c>
      <c r="B14" s="7">
        <f>SUMIF(DailyTable[Parlay],Sheet3!A14,DailyTable[Wager])</f>
        <v>145</v>
      </c>
      <c r="C14" s="7">
        <f>SUMIF(DailyTable[Parlay],Sheet3!A14,DailyTable[Profit])</f>
        <v>-12.666666666666657</v>
      </c>
      <c r="D14" s="9">
        <f>C14/B14</f>
        <v>-8.7356321839080389E-2</v>
      </c>
    </row>
    <row r="15" spans="1:5" x14ac:dyDescent="0.35">
      <c r="A15" t="str">
        <v>3 Pick</v>
      </c>
      <c r="B15" s="7">
        <f>SUMIF(DailyTable[Parlay],Sheet3!A15,DailyTable[Wager])</f>
        <v>320</v>
      </c>
      <c r="C15" s="7">
        <f>SUMIF(DailyTable[Parlay],Sheet3!A15,DailyTable[Profit])</f>
        <v>10.5</v>
      </c>
      <c r="D15" s="9">
        <f>C15/B15</f>
        <v>3.2812500000000001E-2</v>
      </c>
    </row>
    <row r="16" spans="1:5" x14ac:dyDescent="0.35">
      <c r="A16">
        <v>0</v>
      </c>
      <c r="C16" s="4"/>
      <c r="D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19.08984375" bestFit="1" customWidth="1"/>
    <col min="2" max="2" width="11.81640625" bestFit="1" customWidth="1"/>
  </cols>
  <sheetData>
    <row r="1" spans="1:2" x14ac:dyDescent="0.35">
      <c r="A1" s="6" t="s">
        <v>14</v>
      </c>
      <c r="B1" s="6" t="s">
        <v>15</v>
      </c>
    </row>
    <row r="2" spans="1:2" x14ac:dyDescent="0.35">
      <c r="A2" t="s">
        <v>9</v>
      </c>
      <c r="B2" s="8">
        <f>SUM(DailyTable[Profit])</f>
        <v>1206.8333333333335</v>
      </c>
    </row>
    <row r="3" spans="1:2" x14ac:dyDescent="0.35">
      <c r="A3" t="s">
        <v>16</v>
      </c>
      <c r="B3" s="5">
        <f>AVERAGE(DailyTable[Win Prob (%)])</f>
        <v>0.4933962264150944</v>
      </c>
    </row>
    <row r="4" spans="1:2" x14ac:dyDescent="0.35">
      <c r="A4" t="s">
        <v>17</v>
      </c>
      <c r="B4" s="7">
        <f>SUM(DailyTable[Wager])</f>
        <v>1525</v>
      </c>
    </row>
    <row r="5" spans="1:2" x14ac:dyDescent="0.35">
      <c r="A5" t="s">
        <v>18</v>
      </c>
      <c r="B5" s="5">
        <f>COUNTIF(DailyTable[Result (Win/Loss)], "Win")/COUNTA(DailyTable[Result (Win/Loss)])</f>
        <v>0.36538461538461536</v>
      </c>
    </row>
    <row r="6" spans="1:2" x14ac:dyDescent="0.35">
      <c r="A6" t="s">
        <v>19</v>
      </c>
      <c r="B6" s="5">
        <f>COUNTIF(DailyTable[Result (Win/Loss)], "Loss")/COUNTA(DailyTable[Result (Win/Loss)])</f>
        <v>0.63461538461538458</v>
      </c>
    </row>
    <row r="7" spans="1:2" x14ac:dyDescent="0.35">
      <c r="A7" t="s">
        <v>20</v>
      </c>
      <c r="B7" s="7">
        <f>MAX(DailyTable[Total Balance])</f>
        <v>2731.833333333333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Sheet3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SeokHyun</dc:creator>
  <cp:lastModifiedBy>A2409</cp:lastModifiedBy>
  <dcterms:created xsi:type="dcterms:W3CDTF">2025-01-27T20:08:17Z</dcterms:created>
  <dcterms:modified xsi:type="dcterms:W3CDTF">2025-02-11T16:15:01Z</dcterms:modified>
</cp:coreProperties>
</file>