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kurakata/Desktop/SFSU/Fall 18/DS 655/Case Study/"/>
    </mc:Choice>
  </mc:AlternateContent>
  <xr:revisionPtr revIDLastSave="0" documentId="13_ncr:1_{8F13FFE2-B04C-D44A-819D-45430E359836}" xr6:coauthVersionLast="36" xr6:coauthVersionMax="36" xr10:uidLastSave="{00000000-0000-0000-0000-000000000000}"/>
  <bookViews>
    <workbookView xWindow="1080" yWindow="1780" windowWidth="25160" windowHeight="14860" xr2:uid="{20FE4757-B21E-AC4D-A040-52A2D9230182}"/>
  </bookViews>
  <sheets>
    <sheet name="Sheet1" sheetId="1" r:id="rId1"/>
  </sheets>
  <definedNames>
    <definedName name="solver_adj" localSheetId="0" hidden="1">Sheet1!$C$15:$J$23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Sheet1!$B$37</definedName>
    <definedName name="solver_lhs10" localSheetId="0" hidden="1">Sheet1!$O$19</definedName>
    <definedName name="solver_lhs11" localSheetId="0" hidden="1">Sheet1!$O$20</definedName>
    <definedName name="solver_lhs12" localSheetId="0" hidden="1">Sheet1!$O$21</definedName>
    <definedName name="solver_lhs13" localSheetId="0" hidden="1">Sheet1!$O$22</definedName>
    <definedName name="solver_lhs2" localSheetId="0" hidden="1">Sheet1!$C$15:$I$23</definedName>
    <definedName name="solver_lhs3" localSheetId="0" hidden="1">Sheet1!$J$15:$J$23</definedName>
    <definedName name="solver_lhs4" localSheetId="0" hidden="1">Sheet1!$L$15:$L$23</definedName>
    <definedName name="solver_lhs5" localSheetId="0" hidden="1">Sheet1!$M$15:$M$23</definedName>
    <definedName name="solver_lhs6" localSheetId="0" hidden="1">Sheet1!$O$14</definedName>
    <definedName name="solver_lhs7" localSheetId="0" hidden="1">Sheet1!$O$15</definedName>
    <definedName name="solver_lhs8" localSheetId="0" hidden="1">Sheet1!$O$17</definedName>
    <definedName name="solver_lhs9" localSheetId="0" hidden="1">Sheet1!$O$18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opt" localSheetId="0" hidden="1">Sheet1!$C$61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4</definedName>
    <definedName name="solver_rel3" localSheetId="0" hidden="1">5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Sheet1!$M$54</definedName>
    <definedName name="solver_rhs10" localSheetId="0" hidden="1">Sheet1!$M$4</definedName>
    <definedName name="solver_rhs11" localSheetId="0" hidden="1">Sheet1!$M$5</definedName>
    <definedName name="solver_rhs12" localSheetId="0" hidden="1">Sheet1!$N$4</definedName>
    <definedName name="solver_rhs13" localSheetId="0" hidden="1">Sheet1!$N$5</definedName>
    <definedName name="solver_rhs2" localSheetId="0" hidden="1">integer</definedName>
    <definedName name="solver_rhs3" localSheetId="0" hidden="1">binary</definedName>
    <definedName name="solver_rhs4" localSheetId="0" hidden="1">0</definedName>
    <definedName name="solver_rhs5" localSheetId="0" hidden="1">0</definedName>
    <definedName name="solver_rhs6" localSheetId="0" hidden="1">Sheet1!$M$1</definedName>
    <definedName name="solver_rhs7" localSheetId="0" hidden="1">Sheet1!$M$2</definedName>
    <definedName name="solver_rhs8" localSheetId="0" hidden="1">Sheet1!$M$6</definedName>
    <definedName name="solver_rhs9" localSheetId="0" hidden="1">Sheet1!$N$6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5" i="1" l="1"/>
  <c r="E56" i="1"/>
  <c r="F56" i="1"/>
  <c r="G56" i="1"/>
  <c r="H55" i="1"/>
  <c r="H56" i="1"/>
  <c r="D55" i="1"/>
  <c r="C55" i="1"/>
  <c r="C54" i="1"/>
  <c r="G42" i="1" l="1"/>
  <c r="F46" i="1"/>
  <c r="C45" i="1"/>
  <c r="I52" i="1" l="1"/>
  <c r="I53" i="1"/>
  <c r="I54" i="1"/>
  <c r="I56" i="1"/>
  <c r="I57" i="1"/>
  <c r="I58" i="1"/>
  <c r="I59" i="1"/>
  <c r="H52" i="1"/>
  <c r="H53" i="1"/>
  <c r="H54" i="1"/>
  <c r="H57" i="1"/>
  <c r="H58" i="1"/>
  <c r="H59" i="1"/>
  <c r="G52" i="1"/>
  <c r="G53" i="1"/>
  <c r="G54" i="1"/>
  <c r="G55" i="1"/>
  <c r="G57" i="1"/>
  <c r="G58" i="1"/>
  <c r="G59" i="1"/>
  <c r="F52" i="1"/>
  <c r="F53" i="1"/>
  <c r="F54" i="1"/>
  <c r="F55" i="1"/>
  <c r="F57" i="1"/>
  <c r="F58" i="1"/>
  <c r="F59" i="1"/>
  <c r="E52" i="1"/>
  <c r="E53" i="1"/>
  <c r="E54" i="1"/>
  <c r="E55" i="1"/>
  <c r="E57" i="1"/>
  <c r="E58" i="1"/>
  <c r="E59" i="1"/>
  <c r="D52" i="1"/>
  <c r="D53" i="1"/>
  <c r="D54" i="1"/>
  <c r="D56" i="1"/>
  <c r="D57" i="1"/>
  <c r="D58" i="1"/>
  <c r="D59" i="1"/>
  <c r="D51" i="1"/>
  <c r="E51" i="1"/>
  <c r="F51" i="1"/>
  <c r="G51" i="1"/>
  <c r="H51" i="1"/>
  <c r="I51" i="1"/>
  <c r="C52" i="1"/>
  <c r="C53" i="1"/>
  <c r="C56" i="1"/>
  <c r="C57" i="1"/>
  <c r="C58" i="1"/>
  <c r="C59" i="1"/>
  <c r="C51" i="1"/>
  <c r="G46" i="1"/>
  <c r="F47" i="1"/>
  <c r="H47" i="1"/>
  <c r="H48" i="1"/>
  <c r="I48" i="1"/>
  <c r="F48" i="1"/>
  <c r="G48" i="1"/>
  <c r="E48" i="1"/>
  <c r="D48" i="1"/>
  <c r="C48" i="1"/>
  <c r="I47" i="1"/>
  <c r="G47" i="1"/>
  <c r="D47" i="1"/>
  <c r="E47" i="1"/>
  <c r="C47" i="1"/>
  <c r="I46" i="1"/>
  <c r="I45" i="1"/>
  <c r="I43" i="1"/>
  <c r="I42" i="1"/>
  <c r="I41" i="1"/>
  <c r="I40" i="1"/>
  <c r="H46" i="1"/>
  <c r="H43" i="1"/>
  <c r="H42" i="1"/>
  <c r="H41" i="1"/>
  <c r="H40" i="1"/>
  <c r="G44" i="1"/>
  <c r="G43" i="1"/>
  <c r="G41" i="1"/>
  <c r="G40" i="1"/>
  <c r="F44" i="1"/>
  <c r="F43" i="1"/>
  <c r="F42" i="1"/>
  <c r="F41" i="1"/>
  <c r="F40" i="1"/>
  <c r="E46" i="1"/>
  <c r="E44" i="1"/>
  <c r="E43" i="1"/>
  <c r="E42" i="1"/>
  <c r="E41" i="1"/>
  <c r="E40" i="1"/>
  <c r="D46" i="1"/>
  <c r="D45" i="1"/>
  <c r="D43" i="1"/>
  <c r="D42" i="1"/>
  <c r="D41" i="1"/>
  <c r="D40" i="1"/>
  <c r="C46" i="1"/>
  <c r="C43" i="1"/>
  <c r="C41" i="1"/>
  <c r="C42" i="1"/>
  <c r="C40" i="1"/>
  <c r="C61" i="1" l="1"/>
  <c r="C29" i="1"/>
  <c r="C28" i="1"/>
  <c r="C27" i="1"/>
  <c r="O22" i="1" l="1"/>
  <c r="O21" i="1"/>
  <c r="O20" i="1"/>
  <c r="O19" i="1"/>
  <c r="O18" i="1"/>
  <c r="O17" i="1"/>
  <c r="O15" i="1" l="1"/>
  <c r="O14" i="1"/>
  <c r="D35" i="1"/>
  <c r="E35" i="1"/>
  <c r="F35" i="1"/>
  <c r="G35" i="1"/>
  <c r="H35" i="1"/>
  <c r="I35" i="1"/>
  <c r="D34" i="1"/>
  <c r="E34" i="1"/>
  <c r="F34" i="1"/>
  <c r="G34" i="1"/>
  <c r="H34" i="1"/>
  <c r="I34" i="1"/>
  <c r="D33" i="1"/>
  <c r="E33" i="1"/>
  <c r="F33" i="1"/>
  <c r="G33" i="1"/>
  <c r="H33" i="1"/>
  <c r="I33" i="1"/>
  <c r="D32" i="1"/>
  <c r="E32" i="1"/>
  <c r="F32" i="1"/>
  <c r="G32" i="1"/>
  <c r="H32" i="1"/>
  <c r="I32" i="1"/>
  <c r="D31" i="1"/>
  <c r="E31" i="1"/>
  <c r="F31" i="1"/>
  <c r="G31" i="1"/>
  <c r="H31" i="1"/>
  <c r="I31" i="1"/>
  <c r="D30" i="1"/>
  <c r="E30" i="1"/>
  <c r="F30" i="1"/>
  <c r="G30" i="1"/>
  <c r="H30" i="1"/>
  <c r="I30" i="1"/>
  <c r="D29" i="1"/>
  <c r="E29" i="1"/>
  <c r="F29" i="1"/>
  <c r="G29" i="1"/>
  <c r="H29" i="1"/>
  <c r="I29" i="1"/>
  <c r="D28" i="1"/>
  <c r="E28" i="1"/>
  <c r="F28" i="1"/>
  <c r="G28" i="1"/>
  <c r="H28" i="1"/>
  <c r="I28" i="1"/>
  <c r="D27" i="1"/>
  <c r="E27" i="1"/>
  <c r="F27" i="1"/>
  <c r="G27" i="1"/>
  <c r="H27" i="1"/>
  <c r="I27" i="1"/>
  <c r="C35" i="1"/>
  <c r="C34" i="1"/>
  <c r="C33" i="1"/>
  <c r="C32" i="1"/>
  <c r="C31" i="1"/>
  <c r="C30" i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15" i="1"/>
  <c r="L15" i="1" s="1"/>
  <c r="O16" i="1" l="1"/>
  <c r="M23" i="1"/>
  <c r="M22" i="1"/>
  <c r="M18" i="1"/>
  <c r="M21" i="1"/>
  <c r="M17" i="1"/>
  <c r="M19" i="1"/>
  <c r="M15" i="1"/>
  <c r="M20" i="1"/>
  <c r="M16" i="1"/>
  <c r="B37" i="1"/>
</calcChain>
</file>

<file path=xl/sharedStrings.xml><?xml version="1.0" encoding="utf-8"?>
<sst xmlns="http://schemas.openxmlformats.org/spreadsheetml/2006/main" count="115" uniqueCount="57">
  <si>
    <t>ODM1 42</t>
  </si>
  <si>
    <t>ODM2 42</t>
  </si>
  <si>
    <t>ODM3</t>
  </si>
  <si>
    <t>ODM4</t>
  </si>
  <si>
    <t>ODM5</t>
  </si>
  <si>
    <t>ODM6</t>
  </si>
  <si>
    <t>ODM7</t>
  </si>
  <si>
    <t>ODM1 32</t>
  </si>
  <si>
    <t>ODM2 32</t>
  </si>
  <si>
    <t>Reg Air</t>
  </si>
  <si>
    <t>Air Express</t>
  </si>
  <si>
    <t>Road</t>
  </si>
  <si>
    <t>Road LTL</t>
  </si>
  <si>
    <t>Road Network</t>
  </si>
  <si>
    <t>Rail</t>
  </si>
  <si>
    <t>Water</t>
  </si>
  <si>
    <t>Product</t>
  </si>
  <si>
    <t>Unit Production</t>
  </si>
  <si>
    <t>Cost</t>
  </si>
  <si>
    <t>metric ton</t>
  </si>
  <si>
    <t>Ship cost per</t>
  </si>
  <si>
    <t>DV's</t>
  </si>
  <si>
    <t>Manufacturers</t>
  </si>
  <si>
    <t>Ship Methods</t>
  </si>
  <si>
    <t>(1 = Open)</t>
  </si>
  <si>
    <t>OF Minimize</t>
  </si>
  <si>
    <t xml:space="preserve">ODM7 </t>
  </si>
  <si>
    <t xml:space="preserve">Weight in </t>
  </si>
  <si>
    <t>LCD 42:</t>
  </si>
  <si>
    <t>LCD 32:</t>
  </si>
  <si>
    <t>Cap Constraint1</t>
  </si>
  <si>
    <t>Cap Constraint2</t>
  </si>
  <si>
    <t>Min 42</t>
  </si>
  <si>
    <t>Min 32</t>
  </si>
  <si>
    <t>LH</t>
  </si>
  <si>
    <t>Budget</t>
  </si>
  <si>
    <t xml:space="preserve"> </t>
  </si>
  <si>
    <t>Min Air or Air Express</t>
  </si>
  <si>
    <t>Min Road, LTL, Network</t>
  </si>
  <si>
    <t>Min Rail</t>
  </si>
  <si>
    <t>42"</t>
  </si>
  <si>
    <t>32"</t>
  </si>
  <si>
    <t>Road 42</t>
  </si>
  <si>
    <t>Rail 42</t>
  </si>
  <si>
    <t>Rail 32</t>
  </si>
  <si>
    <t>road 32</t>
  </si>
  <si>
    <t>Max</t>
  </si>
  <si>
    <t>Min</t>
  </si>
  <si>
    <t>Production &amp;</t>
  </si>
  <si>
    <t>Transportation Cost</t>
  </si>
  <si>
    <t>Air or AirX 42</t>
  </si>
  <si>
    <t>air or airX 32</t>
  </si>
  <si>
    <t>CO2 Emissions</t>
  </si>
  <si>
    <t>Km to DC</t>
  </si>
  <si>
    <t>Total CO2</t>
  </si>
  <si>
    <t>Total CO2/Unit</t>
  </si>
  <si>
    <t>OF: Minimize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</si>
</sst>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3" borderId="0" xfId="0" applyFill="1"/>
    <xf numFmtId="43" fontId="0" fillId="0" borderId="0" xfId="1" applyFont="1"/>
    <xf numFmtId="43" fontId="0" fillId="0" borderId="0" xfId="1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 applyAlignment="1"/>
    <xf numFmtId="166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F167-18AC-3144-A016-491DBDD7EBB9}">
  <dimension ref="A1:P61"/>
  <sheetViews>
    <sheetView tabSelected="1" topLeftCell="A34" workbookViewId="0">
      <selection activeCell="I44" sqref="I44"/>
    </sheetView>
  </sheetViews>
  <sheetFormatPr baseColWidth="10" defaultRowHeight="16"/>
  <cols>
    <col min="1" max="1" width="12.6640625" bestFit="1" customWidth="1"/>
    <col min="2" max="2" width="16.83203125" bestFit="1" customWidth="1"/>
    <col min="3" max="3" width="17.1640625" bestFit="1" customWidth="1"/>
    <col min="4" max="4" width="15.5" bestFit="1" customWidth="1"/>
    <col min="5" max="6" width="14" bestFit="1" customWidth="1"/>
    <col min="7" max="8" width="14.33203125" bestFit="1" customWidth="1"/>
    <col min="9" max="9" width="15.83203125" bestFit="1" customWidth="1"/>
    <col min="12" max="12" width="14" bestFit="1" customWidth="1"/>
    <col min="13" max="13" width="17" bestFit="1" customWidth="1"/>
    <col min="14" max="14" width="12" bestFit="1" customWidth="1"/>
    <col min="15" max="15" width="16.6640625" bestFit="1" customWidth="1"/>
    <col min="16" max="16" width="11" bestFit="1" customWidth="1"/>
  </cols>
  <sheetData>
    <row r="1" spans="1:16">
      <c r="B1" s="1" t="s">
        <v>17</v>
      </c>
      <c r="E1" s="1" t="s">
        <v>20</v>
      </c>
      <c r="F1" s="1" t="s">
        <v>19</v>
      </c>
      <c r="J1" s="1" t="s">
        <v>27</v>
      </c>
      <c r="K1" t="s">
        <v>28</v>
      </c>
      <c r="L1">
        <v>2.1999999999999999E-2</v>
      </c>
      <c r="M1" s="6">
        <v>920000</v>
      </c>
    </row>
    <row r="2" spans="1:16">
      <c r="A2" s="1" t="s">
        <v>16</v>
      </c>
      <c r="B2" s="1" t="s">
        <v>18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1" t="s">
        <v>19</v>
      </c>
      <c r="K2" t="s">
        <v>29</v>
      </c>
      <c r="L2">
        <v>1.6500000000000001E-2</v>
      </c>
      <c r="M2" s="6">
        <v>530000</v>
      </c>
    </row>
    <row r="3" spans="1:16">
      <c r="A3" t="s">
        <v>0</v>
      </c>
      <c r="B3" s="3">
        <v>1983.4</v>
      </c>
      <c r="C3" s="3">
        <v>64400</v>
      </c>
      <c r="D3" s="3">
        <v>70840</v>
      </c>
      <c r="E3" s="3">
        <v>6182.4</v>
      </c>
      <c r="F3" s="3">
        <v>5216.3999999999996</v>
      </c>
      <c r="G3" s="3">
        <v>4830</v>
      </c>
      <c r="H3" s="3">
        <v>4250.3999999999996</v>
      </c>
      <c r="I3" s="3">
        <v>3091.2</v>
      </c>
      <c r="J3" s="1"/>
      <c r="M3" s="1" t="s">
        <v>40</v>
      </c>
      <c r="N3" s="1" t="s">
        <v>41</v>
      </c>
    </row>
    <row r="4" spans="1:16">
      <c r="A4" t="s">
        <v>1</v>
      </c>
      <c r="B4" s="3">
        <v>2254</v>
      </c>
      <c r="C4" s="3">
        <v>115920</v>
      </c>
      <c r="D4" s="3">
        <v>127512</v>
      </c>
      <c r="E4" s="3">
        <v>7084</v>
      </c>
      <c r="F4" s="3">
        <v>5796</v>
      </c>
      <c r="G4" s="3">
        <v>5667.2</v>
      </c>
      <c r="H4" s="3">
        <v>5796</v>
      </c>
      <c r="I4" s="3">
        <v>2704.8</v>
      </c>
      <c r="K4" s="1" t="s">
        <v>37</v>
      </c>
      <c r="M4" s="6">
        <v>46000</v>
      </c>
      <c r="N4" s="6">
        <v>53000</v>
      </c>
    </row>
    <row r="5" spans="1:16">
      <c r="A5" t="s">
        <v>2</v>
      </c>
      <c r="B5" s="3">
        <v>2582.4</v>
      </c>
      <c r="C5" s="3">
        <v>103040</v>
      </c>
      <c r="D5" s="3">
        <v>113344</v>
      </c>
      <c r="E5" s="3">
        <v>7084</v>
      </c>
      <c r="F5" s="3">
        <v>5796</v>
      </c>
      <c r="G5" s="3">
        <v>5667.2</v>
      </c>
      <c r="H5" s="3">
        <v>5796</v>
      </c>
      <c r="I5" s="3">
        <v>3284.4</v>
      </c>
      <c r="K5" s="1" t="s">
        <v>38</v>
      </c>
      <c r="M5" s="6">
        <v>92000</v>
      </c>
      <c r="N5" s="6">
        <v>79500</v>
      </c>
    </row>
    <row r="6" spans="1:16">
      <c r="A6" t="s">
        <v>3</v>
      </c>
      <c r="B6" s="3">
        <v>1976.1</v>
      </c>
      <c r="C6" s="3">
        <v>64400</v>
      </c>
      <c r="D6" s="3">
        <v>70840</v>
      </c>
      <c r="E6" s="3">
        <v>6182.4</v>
      </c>
      <c r="F6" s="3">
        <v>5280.8</v>
      </c>
      <c r="G6" s="3">
        <v>5216.3999999999996</v>
      </c>
      <c r="H6" s="3">
        <v>4250.3999999999996</v>
      </c>
      <c r="I6" s="3">
        <v>3091.2</v>
      </c>
      <c r="K6" s="1" t="s">
        <v>39</v>
      </c>
      <c r="M6" s="6">
        <v>138000</v>
      </c>
      <c r="N6" s="6">
        <v>79500</v>
      </c>
    </row>
    <row r="7" spans="1:16">
      <c r="A7" t="s">
        <v>4</v>
      </c>
      <c r="B7" s="3">
        <v>2711.3</v>
      </c>
      <c r="C7" s="4"/>
      <c r="D7" s="4"/>
      <c r="E7" s="3">
        <v>9660</v>
      </c>
      <c r="F7" s="3">
        <v>9016</v>
      </c>
      <c r="G7" s="3">
        <v>8694</v>
      </c>
      <c r="H7" s="4"/>
      <c r="I7" s="4"/>
    </row>
    <row r="8" spans="1:16">
      <c r="A8" t="s">
        <v>5</v>
      </c>
      <c r="B8" s="3">
        <v>2704.8</v>
      </c>
      <c r="C8" s="3">
        <v>135240</v>
      </c>
      <c r="D8" s="3">
        <v>148120</v>
      </c>
      <c r="E8" s="4"/>
      <c r="F8" s="4"/>
      <c r="G8" s="4"/>
      <c r="H8" s="4"/>
      <c r="I8" s="3">
        <v>3413.2</v>
      </c>
    </row>
    <row r="9" spans="1:16">
      <c r="A9" t="s">
        <v>6</v>
      </c>
      <c r="B9" s="3">
        <v>2125.1999999999998</v>
      </c>
      <c r="C9" s="3">
        <v>103040</v>
      </c>
      <c r="D9" s="3">
        <v>112700</v>
      </c>
      <c r="E9" s="3">
        <v>7084</v>
      </c>
      <c r="F9" s="3">
        <v>5796</v>
      </c>
      <c r="G9" s="3">
        <v>5538.4</v>
      </c>
      <c r="H9" s="3">
        <v>5860.4</v>
      </c>
      <c r="I9" s="3">
        <v>2769.2</v>
      </c>
    </row>
    <row r="10" spans="1:16">
      <c r="A10" t="s">
        <v>7</v>
      </c>
      <c r="B10" s="3">
        <v>1818</v>
      </c>
      <c r="C10" s="3">
        <v>64400</v>
      </c>
      <c r="D10" s="3">
        <v>70840</v>
      </c>
      <c r="E10" s="3">
        <v>6182.4</v>
      </c>
      <c r="F10" s="3">
        <v>5216.3999999999996</v>
      </c>
      <c r="G10" s="3">
        <v>4830</v>
      </c>
      <c r="H10" s="3">
        <v>4250.3999999999996</v>
      </c>
      <c r="I10" s="3">
        <v>3091.2</v>
      </c>
    </row>
    <row r="11" spans="1:16">
      <c r="A11" t="s">
        <v>8</v>
      </c>
      <c r="B11" s="3">
        <v>1996.4</v>
      </c>
      <c r="C11" s="3">
        <v>115920</v>
      </c>
      <c r="D11" s="3">
        <v>127512</v>
      </c>
      <c r="E11" s="3">
        <v>7084</v>
      </c>
      <c r="F11" s="3">
        <v>5796</v>
      </c>
      <c r="G11" s="3">
        <v>5667.2</v>
      </c>
      <c r="H11" s="3">
        <v>5796</v>
      </c>
      <c r="I11" s="3">
        <v>2704.8</v>
      </c>
    </row>
    <row r="12" spans="1:16">
      <c r="C12" s="3"/>
      <c r="D12" s="3"/>
      <c r="E12" s="3"/>
      <c r="F12" s="3"/>
      <c r="G12" s="3"/>
      <c r="H12" s="3"/>
      <c r="I12" s="3"/>
      <c r="L12" s="1" t="s">
        <v>46</v>
      </c>
      <c r="M12" s="1" t="s">
        <v>47</v>
      </c>
    </row>
    <row r="13" spans="1:16">
      <c r="C13" s="1" t="s">
        <v>23</v>
      </c>
      <c r="L13" s="6">
        <v>600000</v>
      </c>
      <c r="M13" s="6">
        <v>200000</v>
      </c>
      <c r="O13" s="1" t="s">
        <v>34</v>
      </c>
    </row>
    <row r="14" spans="1:16">
      <c r="A14" s="1" t="s">
        <v>21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24</v>
      </c>
      <c r="L14" s="1" t="s">
        <v>30</v>
      </c>
      <c r="M14" s="1" t="s">
        <v>31</v>
      </c>
      <c r="N14" t="s">
        <v>32</v>
      </c>
      <c r="O14" s="6">
        <f>SUM(C15:I21)</f>
        <v>920000</v>
      </c>
      <c r="P14" s="6"/>
    </row>
    <row r="15" spans="1:16">
      <c r="A15" s="1" t="s">
        <v>22</v>
      </c>
      <c r="B15" t="s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200000</v>
      </c>
      <c r="J15" s="2">
        <v>1</v>
      </c>
      <c r="K15">
        <f>SUM(C15:I15)</f>
        <v>200000</v>
      </c>
      <c r="L15">
        <f>$L$13*J15-K15</f>
        <v>400000</v>
      </c>
      <c r="M15">
        <f>$M$13*J15-K15</f>
        <v>0</v>
      </c>
      <c r="N15" t="s">
        <v>33</v>
      </c>
      <c r="O15" s="6">
        <f>SUM(C22:I23)</f>
        <v>530000</v>
      </c>
      <c r="P15" s="6"/>
    </row>
    <row r="16" spans="1:16">
      <c r="B16" t="s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">
        <v>0</v>
      </c>
      <c r="K16">
        <f t="shared" ref="K16:K23" si="0">SUM(C16:I16)</f>
        <v>0</v>
      </c>
      <c r="L16">
        <f t="shared" ref="L16:L23" si="1">$L$13*J16-K16</f>
        <v>0</v>
      </c>
      <c r="M16">
        <f t="shared" ref="M16:M23" si="2">$M$13*J16-K16</f>
        <v>0</v>
      </c>
      <c r="N16" t="s">
        <v>35</v>
      </c>
      <c r="O16" s="6">
        <f>SUM(C27:I35)</f>
        <v>3266029761.5999999</v>
      </c>
      <c r="P16" s="6"/>
    </row>
    <row r="17" spans="1:16">
      <c r="B17" t="s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2">
        <v>0</v>
      </c>
      <c r="K17">
        <f t="shared" si="0"/>
        <v>0</v>
      </c>
      <c r="L17">
        <f t="shared" si="1"/>
        <v>0</v>
      </c>
      <c r="M17">
        <f t="shared" si="2"/>
        <v>0</v>
      </c>
      <c r="N17" t="s">
        <v>43</v>
      </c>
      <c r="O17" s="6">
        <f>SUM(H15:H21)</f>
        <v>138000</v>
      </c>
      <c r="P17" s="6"/>
    </row>
    <row r="18" spans="1:16">
      <c r="B18" t="s">
        <v>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200000</v>
      </c>
      <c r="J18" s="2">
        <v>1</v>
      </c>
      <c r="K18">
        <f t="shared" si="0"/>
        <v>200000</v>
      </c>
      <c r="L18">
        <f t="shared" si="1"/>
        <v>400000</v>
      </c>
      <c r="M18">
        <f t="shared" si="2"/>
        <v>0</v>
      </c>
      <c r="N18" t="s">
        <v>44</v>
      </c>
      <c r="O18" s="6">
        <f>SUM(H22:H23)</f>
        <v>79500</v>
      </c>
      <c r="P18" s="6"/>
    </row>
    <row r="19" spans="1:16">
      <c r="B19" t="s">
        <v>4</v>
      </c>
      <c r="C19" s="8">
        <v>0</v>
      </c>
      <c r="D19" s="8">
        <v>0</v>
      </c>
      <c r="E19" s="7">
        <v>0</v>
      </c>
      <c r="F19" s="7">
        <v>0</v>
      </c>
      <c r="G19" s="7">
        <v>0</v>
      </c>
      <c r="H19" s="8">
        <v>0</v>
      </c>
      <c r="I19" s="9">
        <v>0</v>
      </c>
      <c r="J19" s="2">
        <v>0</v>
      </c>
      <c r="K19">
        <f t="shared" si="0"/>
        <v>0</v>
      </c>
      <c r="L19">
        <f t="shared" si="1"/>
        <v>0</v>
      </c>
      <c r="M19">
        <f t="shared" si="2"/>
        <v>0</v>
      </c>
      <c r="N19" t="s">
        <v>50</v>
      </c>
      <c r="O19" s="6">
        <f>SUM(C15:D21)</f>
        <v>46000</v>
      </c>
    </row>
    <row r="20" spans="1:16">
      <c r="B20" t="s">
        <v>5</v>
      </c>
      <c r="C20" s="7">
        <v>0</v>
      </c>
      <c r="D20" s="7">
        <v>0</v>
      </c>
      <c r="E20" s="8">
        <v>0</v>
      </c>
      <c r="F20" s="9">
        <v>0</v>
      </c>
      <c r="G20" s="9">
        <v>0</v>
      </c>
      <c r="H20" s="9">
        <v>0</v>
      </c>
      <c r="I20" s="7">
        <v>0</v>
      </c>
      <c r="J20" s="2">
        <v>0</v>
      </c>
      <c r="K20">
        <f t="shared" si="0"/>
        <v>0</v>
      </c>
      <c r="L20">
        <f t="shared" si="1"/>
        <v>0</v>
      </c>
      <c r="M20">
        <f t="shared" si="2"/>
        <v>0</v>
      </c>
      <c r="N20" t="s">
        <v>42</v>
      </c>
      <c r="O20" s="6">
        <f>SUM(E15:G21)</f>
        <v>92000</v>
      </c>
    </row>
    <row r="21" spans="1:16">
      <c r="B21" t="s">
        <v>6</v>
      </c>
      <c r="C21" s="7">
        <v>46000</v>
      </c>
      <c r="D21" s="7">
        <v>0</v>
      </c>
      <c r="E21" s="7">
        <v>92000</v>
      </c>
      <c r="F21" s="7">
        <v>0</v>
      </c>
      <c r="G21" s="7">
        <v>0</v>
      </c>
      <c r="H21" s="7">
        <v>138000</v>
      </c>
      <c r="I21" s="7">
        <v>244000</v>
      </c>
      <c r="J21" s="2">
        <v>1</v>
      </c>
      <c r="K21">
        <f t="shared" si="0"/>
        <v>520000</v>
      </c>
      <c r="L21">
        <f t="shared" si="1"/>
        <v>80000</v>
      </c>
      <c r="M21">
        <f t="shared" si="2"/>
        <v>-320000</v>
      </c>
      <c r="N21" t="s">
        <v>51</v>
      </c>
      <c r="O21" s="6">
        <f>SUM(C22:D23)</f>
        <v>53000</v>
      </c>
    </row>
    <row r="22" spans="1:16">
      <c r="B22" t="s">
        <v>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2">
        <v>0</v>
      </c>
      <c r="K22">
        <f t="shared" si="0"/>
        <v>0</v>
      </c>
      <c r="L22">
        <f t="shared" si="1"/>
        <v>0</v>
      </c>
      <c r="M22">
        <f t="shared" si="2"/>
        <v>0</v>
      </c>
      <c r="N22" t="s">
        <v>45</v>
      </c>
      <c r="O22" s="6">
        <f>SUM(E22:G23)</f>
        <v>79500</v>
      </c>
    </row>
    <row r="23" spans="1:16">
      <c r="B23" t="s">
        <v>8</v>
      </c>
      <c r="C23" s="7">
        <v>53000</v>
      </c>
      <c r="D23" s="7">
        <v>0</v>
      </c>
      <c r="E23" s="7">
        <v>79500</v>
      </c>
      <c r="F23" s="7">
        <v>0</v>
      </c>
      <c r="G23" s="7">
        <v>0</v>
      </c>
      <c r="H23" s="7">
        <v>79500</v>
      </c>
      <c r="I23" s="7">
        <v>318000</v>
      </c>
      <c r="J23" s="2">
        <v>1</v>
      </c>
      <c r="K23">
        <f t="shared" si="0"/>
        <v>530000</v>
      </c>
      <c r="L23">
        <f t="shared" si="1"/>
        <v>70000</v>
      </c>
      <c r="M23">
        <f t="shared" si="2"/>
        <v>-330000</v>
      </c>
      <c r="O23" s="6"/>
      <c r="P23" s="6"/>
    </row>
    <row r="24" spans="1:16">
      <c r="A24" t="s">
        <v>36</v>
      </c>
      <c r="O24" s="6"/>
      <c r="P24" s="6"/>
    </row>
    <row r="25" spans="1:16">
      <c r="B25" s="1" t="s">
        <v>48</v>
      </c>
    </row>
    <row r="26" spans="1:16">
      <c r="A26" s="1"/>
      <c r="B26" s="1" t="s">
        <v>49</v>
      </c>
    </row>
    <row r="27" spans="1:16">
      <c r="B27" t="s">
        <v>0</v>
      </c>
      <c r="C27" s="5">
        <f>($B$3*C15)+$L$1*C3*C15</f>
        <v>0</v>
      </c>
      <c r="D27" s="5">
        <f t="shared" ref="D27:I27" si="3">($B$3*D15)+$L$1*D3*D15</f>
        <v>0</v>
      </c>
      <c r="E27" s="5">
        <f t="shared" si="3"/>
        <v>0</v>
      </c>
      <c r="F27" s="5">
        <f t="shared" si="3"/>
        <v>0</v>
      </c>
      <c r="G27" s="5">
        <f t="shared" si="3"/>
        <v>0</v>
      </c>
      <c r="H27" s="5">
        <f t="shared" si="3"/>
        <v>0</v>
      </c>
      <c r="I27" s="5">
        <f t="shared" si="3"/>
        <v>410281280</v>
      </c>
    </row>
    <row r="28" spans="1:16">
      <c r="B28" t="s">
        <v>1</v>
      </c>
      <c r="C28" s="5">
        <f>($B$4*C16)+$L$1*C4*C16</f>
        <v>0</v>
      </c>
      <c r="D28" s="5">
        <f t="shared" ref="D28:I28" si="4">($B$4*D16)+$L$1*D4*D16</f>
        <v>0</v>
      </c>
      <c r="E28" s="5">
        <f t="shared" si="4"/>
        <v>0</v>
      </c>
      <c r="F28" s="5">
        <f t="shared" si="4"/>
        <v>0</v>
      </c>
      <c r="G28" s="5">
        <f t="shared" si="4"/>
        <v>0</v>
      </c>
      <c r="H28" s="5">
        <f t="shared" si="4"/>
        <v>0</v>
      </c>
      <c r="I28" s="5">
        <f t="shared" si="4"/>
        <v>0</v>
      </c>
    </row>
    <row r="29" spans="1:16">
      <c r="B29" t="s">
        <v>2</v>
      </c>
      <c r="C29" s="5">
        <f>($B$5*C17)+$L$1*C5*C17</f>
        <v>0</v>
      </c>
      <c r="D29" s="5">
        <f t="shared" ref="D29:I29" si="5">($B$5*D17)+$L$1*D5*D17</f>
        <v>0</v>
      </c>
      <c r="E29" s="5">
        <f t="shared" si="5"/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0</v>
      </c>
    </row>
    <row r="30" spans="1:16">
      <c r="B30" t="s">
        <v>3</v>
      </c>
      <c r="C30" s="5">
        <f>($B$6*C18)+$L$1*C6*C18</f>
        <v>0</v>
      </c>
      <c r="D30" s="5">
        <f t="shared" ref="D30:I30" si="6">($B$6*D18)+$L$1*D6*D18</f>
        <v>0</v>
      </c>
      <c r="E30" s="5">
        <f t="shared" si="6"/>
        <v>0</v>
      </c>
      <c r="F30" s="5">
        <f t="shared" si="6"/>
        <v>0</v>
      </c>
      <c r="G30" s="5">
        <f t="shared" si="6"/>
        <v>0</v>
      </c>
      <c r="H30" s="5">
        <f t="shared" si="6"/>
        <v>0</v>
      </c>
      <c r="I30" s="5">
        <f t="shared" si="6"/>
        <v>408821280</v>
      </c>
    </row>
    <row r="31" spans="1:16">
      <c r="B31" t="s">
        <v>4</v>
      </c>
      <c r="C31" s="5">
        <f>($B$7*C19)+$L$1*C7*C19</f>
        <v>0</v>
      </c>
      <c r="D31" s="5">
        <f t="shared" ref="D31:I31" si="7">($B$7*D19)+$L$1*D7*D19</f>
        <v>0</v>
      </c>
      <c r="E31" s="5">
        <f t="shared" si="7"/>
        <v>0</v>
      </c>
      <c r="F31" s="5">
        <f t="shared" si="7"/>
        <v>0</v>
      </c>
      <c r="G31" s="5">
        <f t="shared" si="7"/>
        <v>0</v>
      </c>
      <c r="H31" s="5">
        <f t="shared" si="7"/>
        <v>0</v>
      </c>
      <c r="I31" s="5">
        <f t="shared" si="7"/>
        <v>0</v>
      </c>
    </row>
    <row r="32" spans="1:16">
      <c r="B32" t="s">
        <v>5</v>
      </c>
      <c r="C32" s="5">
        <f>($B$8*C20)+$L$1*C8*C20</f>
        <v>0</v>
      </c>
      <c r="D32" s="5">
        <f t="shared" ref="D32:I32" si="8">($B$8*D20)+$L$1*D8*D20</f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</row>
    <row r="33" spans="1:9">
      <c r="B33" t="s">
        <v>26</v>
      </c>
      <c r="C33" s="5">
        <f>($B$9*C21)+$L$1*C9*C21</f>
        <v>202035679.99999997</v>
      </c>
      <c r="D33" s="5">
        <f t="shared" ref="D33:I33" si="9">($B$9*D21)+$L$1*D9*D21</f>
        <v>0</v>
      </c>
      <c r="E33" s="5">
        <f t="shared" si="9"/>
        <v>209856415.99999997</v>
      </c>
      <c r="F33" s="5">
        <f t="shared" si="9"/>
        <v>0</v>
      </c>
      <c r="G33" s="5">
        <f t="shared" si="9"/>
        <v>0</v>
      </c>
      <c r="H33" s="5">
        <f t="shared" si="9"/>
        <v>311069774.39999998</v>
      </c>
      <c r="I33" s="5">
        <f t="shared" si="9"/>
        <v>533413865.59999996</v>
      </c>
    </row>
    <row r="34" spans="1:9">
      <c r="B34" t="s">
        <v>7</v>
      </c>
      <c r="C34" s="5">
        <f>($B$10*C22)+$L$2*C10*C22</f>
        <v>0</v>
      </c>
      <c r="D34" s="5">
        <f t="shared" ref="D34:I34" si="10">($B$10*D22)+$L$2*D10*D22</f>
        <v>0</v>
      </c>
      <c r="E34" s="5">
        <f t="shared" si="10"/>
        <v>0</v>
      </c>
      <c r="F34" s="5">
        <f t="shared" si="10"/>
        <v>0</v>
      </c>
      <c r="G34" s="5">
        <f t="shared" si="10"/>
        <v>0</v>
      </c>
      <c r="H34" s="5">
        <f t="shared" si="10"/>
        <v>0</v>
      </c>
      <c r="I34" s="5">
        <f t="shared" si="10"/>
        <v>0</v>
      </c>
    </row>
    <row r="35" spans="1:9">
      <c r="B35" t="s">
        <v>8</v>
      </c>
      <c r="C35" s="5">
        <f>($B$11*C23)+$L$2*C11*C23</f>
        <v>207181240</v>
      </c>
      <c r="D35" s="5">
        <f t="shared" ref="D35:I35" si="11">($B$11*D23)+$L$2*D11*D23</f>
        <v>0</v>
      </c>
      <c r="E35" s="5">
        <f t="shared" si="11"/>
        <v>168006237</v>
      </c>
      <c r="F35" s="5">
        <f t="shared" si="11"/>
        <v>0</v>
      </c>
      <c r="G35" s="5">
        <f t="shared" si="11"/>
        <v>0</v>
      </c>
      <c r="H35" s="5">
        <f t="shared" si="11"/>
        <v>166316703</v>
      </c>
      <c r="I35" s="5">
        <f t="shared" si="11"/>
        <v>649047285.60000002</v>
      </c>
    </row>
    <row r="37" spans="1:9">
      <c r="A37" s="1" t="s">
        <v>25</v>
      </c>
      <c r="B37" s="3">
        <f>SUM(C27:I35)</f>
        <v>3266029761.5999999</v>
      </c>
    </row>
    <row r="38" spans="1:9">
      <c r="A38" s="1"/>
      <c r="B38" t="s">
        <v>52</v>
      </c>
      <c r="C38">
        <v>1.44</v>
      </c>
      <c r="D38">
        <v>1.44</v>
      </c>
      <c r="E38">
        <v>6.13E-2</v>
      </c>
      <c r="F38">
        <v>6.13E-2</v>
      </c>
      <c r="G38">
        <v>6.13E-2</v>
      </c>
      <c r="H38">
        <v>2.8500000000000001E-2</v>
      </c>
      <c r="I38">
        <v>7.0000000000000001E-3</v>
      </c>
    </row>
    <row r="39" spans="1:9">
      <c r="A39" t="s">
        <v>53</v>
      </c>
      <c r="B39" t="s">
        <v>55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 t="s">
        <v>14</v>
      </c>
      <c r="I39" t="s">
        <v>15</v>
      </c>
    </row>
    <row r="40" spans="1:9">
      <c r="A40">
        <v>2508</v>
      </c>
      <c r="B40" t="s">
        <v>0</v>
      </c>
      <c r="C40" s="10">
        <f t="shared" ref="C40:C46" si="12">$C$38*A40*$L$1</f>
        <v>79.453440000000001</v>
      </c>
      <c r="D40" s="10">
        <f t="shared" ref="D40:D46" si="13">A40*$D$38*$L$1</f>
        <v>79.453440000000001</v>
      </c>
      <c r="E40" s="10">
        <f t="shared" ref="E40:E46" si="14">A40*$E$38*$L$1</f>
        <v>3.3822887999999995</v>
      </c>
      <c r="F40" s="10">
        <f t="shared" ref="F40:F44" si="15">A40*$F$38*$L$1</f>
        <v>3.3822887999999995</v>
      </c>
      <c r="G40" s="10">
        <f t="shared" ref="G40:G46" si="16">A40*$G$38*$L$1</f>
        <v>3.3822887999999995</v>
      </c>
      <c r="H40" s="10">
        <f t="shared" ref="H40:H46" si="17">A40*$H$38*$L$1</f>
        <v>1.572516</v>
      </c>
      <c r="I40" s="10">
        <f t="shared" ref="I40:I46" si="18">A40*$I$38*$L$1</f>
        <v>0.38623200000000002</v>
      </c>
    </row>
    <row r="41" spans="1:9">
      <c r="A41">
        <v>1553</v>
      </c>
      <c r="B41" t="s">
        <v>1</v>
      </c>
      <c r="C41" s="10">
        <f t="shared" si="12"/>
        <v>49.199039999999989</v>
      </c>
      <c r="D41" s="10">
        <f t="shared" si="13"/>
        <v>49.199039999999989</v>
      </c>
      <c r="E41" s="10">
        <f t="shared" si="14"/>
        <v>2.0943757999999999</v>
      </c>
      <c r="F41" s="10">
        <f t="shared" si="15"/>
        <v>2.0943757999999999</v>
      </c>
      <c r="G41" s="10">
        <f t="shared" si="16"/>
        <v>2.0943757999999999</v>
      </c>
      <c r="H41" s="10">
        <f t="shared" si="17"/>
        <v>0.9737309999999999</v>
      </c>
      <c r="I41" s="10">
        <f t="shared" si="18"/>
        <v>0.23916199999999999</v>
      </c>
    </row>
    <row r="42" spans="1:9">
      <c r="A42">
        <v>1380</v>
      </c>
      <c r="B42" t="s">
        <v>2</v>
      </c>
      <c r="C42" s="10">
        <f t="shared" si="12"/>
        <v>43.718399999999995</v>
      </c>
      <c r="D42" s="10">
        <f t="shared" si="13"/>
        <v>43.718399999999995</v>
      </c>
      <c r="E42" s="10">
        <f t="shared" si="14"/>
        <v>1.8610679999999997</v>
      </c>
      <c r="F42" s="10">
        <f t="shared" si="15"/>
        <v>1.8610679999999997</v>
      </c>
      <c r="G42" s="10">
        <f>A42*$G$38*$L$1</f>
        <v>1.8610679999999997</v>
      </c>
      <c r="H42" s="10">
        <f t="shared" si="17"/>
        <v>0.86525999999999992</v>
      </c>
      <c r="I42" s="10">
        <f t="shared" si="18"/>
        <v>0.21251999999999999</v>
      </c>
    </row>
    <row r="43" spans="1:9">
      <c r="A43">
        <v>2150</v>
      </c>
      <c r="B43" t="s">
        <v>3</v>
      </c>
      <c r="C43" s="10">
        <f t="shared" si="12"/>
        <v>68.111999999999995</v>
      </c>
      <c r="D43" s="10">
        <f t="shared" si="13"/>
        <v>68.111999999999995</v>
      </c>
      <c r="E43" s="10">
        <f t="shared" si="14"/>
        <v>2.8994899999999997</v>
      </c>
      <c r="F43" s="10">
        <f t="shared" si="15"/>
        <v>2.8994899999999997</v>
      </c>
      <c r="G43" s="10">
        <f t="shared" si="16"/>
        <v>2.8994899999999997</v>
      </c>
      <c r="H43" s="10">
        <f t="shared" si="17"/>
        <v>1.34805</v>
      </c>
      <c r="I43" s="10">
        <f t="shared" si="18"/>
        <v>0.33110000000000001</v>
      </c>
    </row>
    <row r="44" spans="1:9">
      <c r="A44">
        <v>30</v>
      </c>
      <c r="B44" t="s">
        <v>4</v>
      </c>
      <c r="C44" s="10">
        <v>1000</v>
      </c>
      <c r="D44" s="10">
        <v>1000</v>
      </c>
      <c r="E44" s="10">
        <f t="shared" si="14"/>
        <v>4.0457999999999994E-2</v>
      </c>
      <c r="F44" s="10">
        <f t="shared" si="15"/>
        <v>4.0457999999999994E-2</v>
      </c>
      <c r="G44" s="10">
        <f t="shared" si="16"/>
        <v>4.0457999999999994E-2</v>
      </c>
      <c r="H44" s="10">
        <v>1000</v>
      </c>
      <c r="I44" s="10">
        <v>1000</v>
      </c>
    </row>
    <row r="45" spans="1:9">
      <c r="A45">
        <v>690</v>
      </c>
      <c r="B45" t="s">
        <v>5</v>
      </c>
      <c r="C45" s="10">
        <f>$C$38*A45*$L$1</f>
        <v>21.859199999999998</v>
      </c>
      <c r="D45" s="10">
        <f t="shared" si="13"/>
        <v>21.859199999999998</v>
      </c>
      <c r="E45" s="10">
        <v>1000</v>
      </c>
      <c r="F45" s="10">
        <v>1000</v>
      </c>
      <c r="G45" s="10">
        <v>1000</v>
      </c>
      <c r="H45" s="10">
        <v>1000</v>
      </c>
      <c r="I45" s="10">
        <f t="shared" si="18"/>
        <v>0.10625999999999999</v>
      </c>
    </row>
    <row r="46" spans="1:9">
      <c r="A46">
        <v>686</v>
      </c>
      <c r="B46" t="s">
        <v>6</v>
      </c>
      <c r="C46" s="10">
        <f t="shared" si="12"/>
        <v>21.732479999999995</v>
      </c>
      <c r="D46" s="10">
        <f t="shared" si="13"/>
        <v>21.732479999999995</v>
      </c>
      <c r="E46" s="10">
        <f t="shared" si="14"/>
        <v>0.92513959999999995</v>
      </c>
      <c r="F46" s="10">
        <f>A46*$F$38*$L$1</f>
        <v>0.92513959999999995</v>
      </c>
      <c r="G46" s="10">
        <f t="shared" si="16"/>
        <v>0.92513959999999995</v>
      </c>
      <c r="H46" s="10">
        <f t="shared" si="17"/>
        <v>0.430122</v>
      </c>
      <c r="I46" s="10">
        <f t="shared" si="18"/>
        <v>0.105644</v>
      </c>
    </row>
    <row r="47" spans="1:9">
      <c r="A47">
        <v>2508</v>
      </c>
      <c r="B47" t="s">
        <v>7</v>
      </c>
      <c r="C47" s="10">
        <f t="shared" ref="C47:I47" si="19">$A$47*C38*$L$2</f>
        <v>59.59008</v>
      </c>
      <c r="D47" s="10">
        <f t="shared" si="19"/>
        <v>59.59008</v>
      </c>
      <c r="E47" s="10">
        <f t="shared" si="19"/>
        <v>2.5367166000000001</v>
      </c>
      <c r="F47" s="10">
        <f t="shared" si="19"/>
        <v>2.5367166000000001</v>
      </c>
      <c r="G47" s="10">
        <f t="shared" si="19"/>
        <v>2.5367166000000001</v>
      </c>
      <c r="H47" s="10">
        <f t="shared" si="19"/>
        <v>1.1793870000000002</v>
      </c>
      <c r="I47" s="10">
        <f t="shared" si="19"/>
        <v>0.28967400000000004</v>
      </c>
    </row>
    <row r="48" spans="1:9">
      <c r="A48">
        <v>1553</v>
      </c>
      <c r="B48" t="s">
        <v>8</v>
      </c>
      <c r="C48" s="10">
        <f>$A$48*C38*$L$2</f>
        <v>36.899279999999997</v>
      </c>
      <c r="D48" s="10">
        <f t="shared" ref="D48" si="20">$A$48*D38*$L$2</f>
        <v>36.899279999999997</v>
      </c>
      <c r="E48" s="10">
        <f>$A$48*E38*$L$2</f>
        <v>1.5707818499999999</v>
      </c>
      <c r="F48" s="10">
        <f>$A$48*F38*$L$2</f>
        <v>1.5707818499999999</v>
      </c>
      <c r="G48" s="10">
        <f>$A$48*G38*$L$2</f>
        <v>1.5707818499999999</v>
      </c>
      <c r="H48" s="10">
        <f>$A$48*H38*$L$2</f>
        <v>0.73029825000000004</v>
      </c>
      <c r="I48" s="10">
        <f>$A$48*I38*$L$2</f>
        <v>0.17937150000000002</v>
      </c>
    </row>
    <row r="50" spans="1:13">
      <c r="A50" s="1"/>
      <c r="B50" t="s">
        <v>54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14</v>
      </c>
      <c r="I50" t="s">
        <v>15</v>
      </c>
    </row>
    <row r="51" spans="1:13">
      <c r="B51" t="s">
        <v>0</v>
      </c>
      <c r="C51">
        <f>C15*C40</f>
        <v>0</v>
      </c>
      <c r="D51">
        <f t="shared" ref="D51:I51" si="21">D15*D40</f>
        <v>0</v>
      </c>
      <c r="E51">
        <f t="shared" si="21"/>
        <v>0</v>
      </c>
      <c r="F51">
        <f t="shared" si="21"/>
        <v>0</v>
      </c>
      <c r="G51">
        <f t="shared" si="21"/>
        <v>0</v>
      </c>
      <c r="H51">
        <f t="shared" si="21"/>
        <v>0</v>
      </c>
      <c r="I51">
        <f t="shared" si="21"/>
        <v>77246.400000000009</v>
      </c>
    </row>
    <row r="52" spans="1:13">
      <c r="B52" t="s">
        <v>1</v>
      </c>
      <c r="C52">
        <f t="shared" ref="C52:I59" si="22">C16*C41</f>
        <v>0</v>
      </c>
      <c r="D52">
        <f t="shared" si="22"/>
        <v>0</v>
      </c>
      <c r="E52">
        <f t="shared" si="22"/>
        <v>0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</row>
    <row r="53" spans="1:13">
      <c r="B53" t="s">
        <v>2</v>
      </c>
      <c r="C53">
        <f t="shared" si="22"/>
        <v>0</v>
      </c>
      <c r="D53">
        <f t="shared" si="22"/>
        <v>0</v>
      </c>
      <c r="E53">
        <f t="shared" si="22"/>
        <v>0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</row>
    <row r="54" spans="1:13">
      <c r="B54" t="s">
        <v>3</v>
      </c>
      <c r="C54">
        <f>C18*C43</f>
        <v>0</v>
      </c>
      <c r="D54">
        <f t="shared" si="22"/>
        <v>0</v>
      </c>
      <c r="E54">
        <f t="shared" si="22"/>
        <v>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66220</v>
      </c>
      <c r="L54" t="s">
        <v>35</v>
      </c>
      <c r="M54" s="6">
        <v>3300000000</v>
      </c>
    </row>
    <row r="55" spans="1:13">
      <c r="B55" t="s">
        <v>4</v>
      </c>
      <c r="C55">
        <f>C19*C44</f>
        <v>0</v>
      </c>
      <c r="D55">
        <f t="shared" si="22"/>
        <v>0</v>
      </c>
      <c r="E55">
        <f t="shared" si="22"/>
        <v>0</v>
      </c>
      <c r="F55">
        <f t="shared" si="22"/>
        <v>0</v>
      </c>
      <c r="G55">
        <f t="shared" si="22"/>
        <v>0</v>
      </c>
      <c r="H55">
        <f t="shared" ref="H55" si="23">H19*H44</f>
        <v>0</v>
      </c>
      <c r="I55">
        <f t="shared" si="22"/>
        <v>0</v>
      </c>
    </row>
    <row r="56" spans="1:13">
      <c r="B56" t="s">
        <v>5</v>
      </c>
      <c r="C56">
        <f t="shared" si="22"/>
        <v>0</v>
      </c>
      <c r="D56">
        <f t="shared" si="22"/>
        <v>0</v>
      </c>
      <c r="E56">
        <f t="shared" si="22"/>
        <v>0</v>
      </c>
      <c r="F56">
        <f t="shared" si="22"/>
        <v>0</v>
      </c>
      <c r="G56">
        <f t="shared" si="22"/>
        <v>0</v>
      </c>
      <c r="H56">
        <f t="shared" ref="H56" si="24">H20*H45</f>
        <v>0</v>
      </c>
      <c r="I56">
        <f t="shared" si="22"/>
        <v>0</v>
      </c>
    </row>
    <row r="57" spans="1:13">
      <c r="B57" t="s">
        <v>6</v>
      </c>
      <c r="C57">
        <f t="shared" si="22"/>
        <v>999694.07999999984</v>
      </c>
      <c r="D57">
        <f t="shared" si="22"/>
        <v>0</v>
      </c>
      <c r="E57">
        <f t="shared" si="22"/>
        <v>85112.843199999988</v>
      </c>
      <c r="F57">
        <f t="shared" si="22"/>
        <v>0</v>
      </c>
      <c r="G57">
        <f t="shared" si="22"/>
        <v>0</v>
      </c>
      <c r="H57">
        <f t="shared" si="22"/>
        <v>59356.836000000003</v>
      </c>
      <c r="I57">
        <f t="shared" si="22"/>
        <v>25777.136000000002</v>
      </c>
    </row>
    <row r="58" spans="1:13">
      <c r="B58" t="s">
        <v>7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</row>
    <row r="59" spans="1:13">
      <c r="B59" t="s">
        <v>8</v>
      </c>
      <c r="C59">
        <f t="shared" si="22"/>
        <v>1955661.8399999999</v>
      </c>
      <c r="D59">
        <f t="shared" si="22"/>
        <v>0</v>
      </c>
      <c r="E59">
        <f t="shared" si="22"/>
        <v>124877.157075</v>
      </c>
      <c r="F59">
        <f t="shared" si="22"/>
        <v>0</v>
      </c>
      <c r="G59">
        <f t="shared" si="22"/>
        <v>0</v>
      </c>
      <c r="H59">
        <f t="shared" si="22"/>
        <v>58058.710875000004</v>
      </c>
      <c r="I59">
        <f t="shared" si="22"/>
        <v>57040.137000000002</v>
      </c>
    </row>
    <row r="61" spans="1:13">
      <c r="B61" s="1" t="s">
        <v>56</v>
      </c>
      <c r="C61" s="11">
        <f>SUM(C51:I59)</f>
        <v>3509045.1401499994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genkurakata@gmail.com</dc:creator>
  <cp:lastModifiedBy>genkurakata@gmail.com</cp:lastModifiedBy>
  <dcterms:created xsi:type="dcterms:W3CDTF">2018-11-12T22:51:05Z</dcterms:created>
  <dcterms:modified xsi:type="dcterms:W3CDTF">2018-11-15T20:21:20Z</dcterms:modified>
</cp:coreProperties>
</file>