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sl22263_bristol_ac_uk/Documents/Documents/Data to be landmarked/CT scan images/Loricariidae Samples/analyses/Pharyngeal figures/"/>
    </mc:Choice>
  </mc:AlternateContent>
  <xr:revisionPtr revIDLastSave="3" documentId="8_{0593E472-EBC6-447C-B698-D4231D382ECB}" xr6:coauthVersionLast="47" xr6:coauthVersionMax="47" xr10:uidLastSave="{914B9795-DAF2-4638-92D9-5BB6D72E4ED9}"/>
  <bookViews>
    <workbookView xWindow="-110" yWindow="-110" windowWidth="19420" windowHeight="10300" xr2:uid="{AD900800-D675-4823-B01C-893A78009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5" i="1"/>
  <c r="F3" i="1"/>
  <c r="E5" i="1"/>
  <c r="E4" i="1"/>
  <c r="E7" i="1"/>
  <c r="E6" i="1"/>
  <c r="D6" i="1"/>
  <c r="D5" i="1"/>
  <c r="D4" i="1"/>
  <c r="D3" i="1"/>
  <c r="O6" i="1"/>
  <c r="O5" i="1"/>
  <c r="O4" i="1"/>
  <c r="F7" i="1"/>
  <c r="F6" i="1"/>
  <c r="F4" i="1"/>
  <c r="F120" i="1"/>
  <c r="F119" i="1"/>
  <c r="F92" i="1"/>
  <c r="D93" i="1"/>
  <c r="E93" i="1"/>
  <c r="F87" i="1"/>
  <c r="F86" i="1"/>
  <c r="F85" i="1"/>
  <c r="F84" i="1"/>
  <c r="F91" i="1"/>
  <c r="F90" i="1"/>
  <c r="F89" i="1"/>
  <c r="F88" i="1"/>
  <c r="F74" i="1"/>
  <c r="F70" i="1"/>
  <c r="D70" i="1"/>
  <c r="E58" i="1"/>
  <c r="E57" i="1"/>
  <c r="E56" i="1"/>
  <c r="E51" i="1"/>
  <c r="E50" i="1"/>
  <c r="F48" i="1"/>
  <c r="D66" i="1"/>
  <c r="F66" i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tc={531F63D2-29CB-47D5-97E1-DDEFFA98819D}</author>
  </authors>
  <commentList>
    <comment ref="P15" authorId="0" shapeId="0" xr:uid="{531F63D2-29CB-47D5-97E1-DDEFFA9881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Isotope analysis
</t>
      </text>
    </comment>
  </commentList>
</comments>
</file>

<file path=xl/sharedStrings.xml><?xml version="1.0" encoding="utf-8"?>
<sst xmlns="http://schemas.openxmlformats.org/spreadsheetml/2006/main" count="514" uniqueCount="218">
  <si>
    <t>Species</t>
  </si>
  <si>
    <t>Diet decision</t>
  </si>
  <si>
    <t>Diet</t>
  </si>
  <si>
    <t>Diet by genus</t>
  </si>
  <si>
    <t>Acanthicus hystrix</t>
  </si>
  <si>
    <t>Ancistrus brevipinnis</t>
  </si>
  <si>
    <t>Ancistrus ranunulus</t>
  </si>
  <si>
    <t>Aphanotorulus emarginatus</t>
  </si>
  <si>
    <t>https://www.scielo.br/j/ni/a/PZxsrQn4Hv4wKFHtcrfCxyF/?format=pdf&amp;lang=en</t>
  </si>
  <si>
    <t>https://www.researchgate.net/publication/284783379_Diet_Breadth_and_Niche_Overlap_Between_Hypostomus_plecostomus_Linnaeus_1758_and_Hypostomus_emarginatus_Valenciennes_1840_Siluriformes_in_the_Coaracy_Nunes_Hydroelectric_Reservoir_Ferreira_Gomes_Amapa-</t>
  </si>
  <si>
    <t>https://www.scielo.br/j/ni/a/B4C3STmp5yqhcZPysnZvpdR/?lang=en#</t>
  </si>
  <si>
    <t>Astroblepus mindoensis</t>
  </si>
  <si>
    <t>Baryancistrus chrysolomus</t>
  </si>
  <si>
    <t>https://www.scielo.br/j/ni/a/D8CbfVnFtrgqkPkrnv5RMjr/?lang=en</t>
  </si>
  <si>
    <t>Baryancistrus demantoides</t>
  </si>
  <si>
    <t>https://www.scielo.br/j/ni/a/wsvsmQQy3Hnk7Z3qJJnTN8G/?lang=en</t>
  </si>
  <si>
    <t>Chaetostoma</t>
  </si>
  <si>
    <t>https://www.researchgate.net/publication/301512112_Description_of_a_new_species_of_the_genus_Chaetostoma_from_the_Orinoco_drainage_with_comments_on_Chaetostoma_milesi_Fowler_Siluriformes_Loricariidae</t>
  </si>
  <si>
    <t>Cordylancistrus setosus</t>
  </si>
  <si>
    <t>Crossoloricaria variegata</t>
  </si>
  <si>
    <t>Cteniloricaria platystoma</t>
  </si>
  <si>
    <t>Dekeyseria scaphirhyncha</t>
  </si>
  <si>
    <t>Farlowella</t>
  </si>
  <si>
    <t>https://www.scielo.sa.cr/scielo.php?script=sci_arttext&amp;pid=S0034-77442012000400038</t>
  </si>
  <si>
    <t>Harttia loricariformis</t>
  </si>
  <si>
    <t>https://www.cambridge.org/core/services/aop-cambridge-core/content/view/2711B8C8F7985F9D4C010C98EAECF31B/stamped-S026646749800061Xa.pdf/importance-of-aquatic-invertebrates-in-the-diet-of-rapids-dwelling-fish-in-the-sinnamary-river-french-guiana.pdf</t>
  </si>
  <si>
    <t>Hemiancistrus medians</t>
  </si>
  <si>
    <t>Hemiodontichthys acipenserinus</t>
  </si>
  <si>
    <t>Hisonotus notatus</t>
  </si>
  <si>
    <t>https://www.scielo.sa.cr/scielo.php?script=sci_arttext&amp;pid=S0034-77441998000400008#TABLE%203</t>
  </si>
  <si>
    <t>Hypancistrus debilittera</t>
  </si>
  <si>
    <t>https://www.jstor.org/stable/pdf/4126498.pdf?casa_token=utp4YUcuYoEAAAAA:3tlcy-gH8Usx3P9y1TeCnOPn8H7ivFYoJZjDeXoI25RhGHlZ7hOsQoskI1kigjOlpct7qgE8S-B1d98GKjM4njZsV086Mas9FAlqQbgm0AksZK1ktGs</t>
  </si>
  <si>
    <t>Hypancistrus inspector</t>
  </si>
  <si>
    <t>file:///C:/Users/sl22263/OneDrive%20-%20University%20of%20Bristol/Documents/Jansen%20Alfredo%20(2).pdf</t>
  </si>
  <si>
    <t>https://onlinelibrary.wiley.com/doi/full/10.1111/j.1463-6395.2008.00336.x</t>
  </si>
  <si>
    <t>Hypancistrus vandragti</t>
  </si>
  <si>
    <t>Hypoptopoma psilogaster</t>
  </si>
  <si>
    <t>Hypostomus cochliodon</t>
  </si>
  <si>
    <t>wood</t>
  </si>
  <si>
    <t>https://besjournals.onlinelibrary.wiley.com/doi/10.1111/j.1365-2435.2011.01883.x</t>
  </si>
  <si>
    <t>Hypostomus commersoni</t>
  </si>
  <si>
    <t>https://www.scielo.br/j/zool/a/MKFm7YPwJvNdwbJDX7kcZ5m/#</t>
  </si>
  <si>
    <t>Hypostomus laplatae</t>
  </si>
  <si>
    <t>Hypostomus plecostomus</t>
  </si>
  <si>
    <t>Hypostomus regani</t>
  </si>
  <si>
    <t>https://onlinelibrary.wiley.com/doi/epdf/10.1111/j.1095-8649.2001.tb00534.x</t>
  </si>
  <si>
    <t>Hypostomus watawa</t>
  </si>
  <si>
    <t>https://www.alr-journal.org/articles/alr/pdf/2008/02/alr020-08.pdf</t>
  </si>
  <si>
    <t>https://www.limnology-journal.org/articles/limn/pdf/2006/01/limno200642p53.pdf</t>
  </si>
  <si>
    <t>https://www.researchgate.net/publication/45800760_Feeding_ecology_of_Hypostomus_punctatus_Valenciennes_1840_Osteichthyes_Loricariidae_in_a_costal_stream_from_Southeast_Brazil</t>
  </si>
  <si>
    <t>Isorineloricaria spinosissima</t>
  </si>
  <si>
    <t>Lamontichthys filamentosus</t>
  </si>
  <si>
    <t>https://german.bio.uci.edu/images/PDF/Lujan%20et%20al.%20(2011)%20Funct%20Ecol_online.pdf</t>
  </si>
  <si>
    <t>Lasiancistrus mayoloi</t>
  </si>
  <si>
    <t>https://www.researchgate.net/publication/311480808_Diet_and_reproduction_in_Lasiancistrus_caucanus_Pisces_Loricariidae_from_La_Vieja_river_basin_Alto_Cauca_Colombia</t>
  </si>
  <si>
    <t>Leporacanthicus heterodon</t>
  </si>
  <si>
    <t>Limatulichthys griesus</t>
  </si>
  <si>
    <t>Lithogene villosus</t>
  </si>
  <si>
    <t>Lithoxus lithoides</t>
  </si>
  <si>
    <t>Loricaria cataphracta</t>
  </si>
  <si>
    <t>https://www.scielo.br/j/ni/a/PgJm96dqLC9RwzK44xnVPbf/?format=pdf&amp;lang=en</t>
  </si>
  <si>
    <t>https://onlinelibrary.wiley.com/doi/full/10.1111/j.1439-0426.2004.00570.x</t>
  </si>
  <si>
    <t>Loricariichthys</t>
  </si>
  <si>
    <t>https://www.redalyc.org/journal/1871/187146621009/html/</t>
  </si>
  <si>
    <t>Neoplecostomus granosus</t>
  </si>
  <si>
    <t>https://onlinelibrary.wiley.com/doi/10.1111/fwb.13471</t>
  </si>
  <si>
    <t>Niobichthys ferrarisi</t>
  </si>
  <si>
    <t>Otocinclus vittatus</t>
  </si>
  <si>
    <t>Otothyris sp.</t>
  </si>
  <si>
    <t>Oxyropsis carniata</t>
  </si>
  <si>
    <t>Panaqolus maccus</t>
  </si>
  <si>
    <t>Panaque armbrusteri</t>
  </si>
  <si>
    <t>Parancistrus aurantiacus</t>
  </si>
  <si>
    <t>https://www.researchgate.net/publication/237511009_Description_of_a_new_species_of_Parancistrus_Siluriformes_Loricariidae_from_the_rio_Xingu_Brazil</t>
  </si>
  <si>
    <t>Pareiorhaphis cameroni</t>
  </si>
  <si>
    <t>https://www.researchgate.net/publication/260098718_A_New_Distinctively_Colored_Catfish_of_the_Genus_Pareiorhaphis_Siluriformes_Loricariidae_from_the_Rio_Piracicaba_Upper_Rio_Doce_Basin_Brazil</t>
  </si>
  <si>
    <t>Parotocinclus</t>
  </si>
  <si>
    <t>https://www.researchgate.net/publication/338851879_Feeding_strategy_and_morphology_as_indicators_of_habitat_use_and_coexistence_of_two_loricariid_fishes_from_a_Brazilian_coastal_stream</t>
  </si>
  <si>
    <t>Parotocinclus jumbo</t>
  </si>
  <si>
    <t>Peckoltia braueri</t>
  </si>
  <si>
    <t>https://www.scielo.br/j/aabc/a/77N4pjV8CNnHRwD59Tyr5ZS/?format=pdf&amp;lang=en</t>
  </si>
  <si>
    <t>Peckoltia sabaji</t>
  </si>
  <si>
    <t>Planiloricaria cryptodon</t>
  </si>
  <si>
    <t>Pogonopoma werteimeri</t>
  </si>
  <si>
    <t>Proloricaria</t>
  </si>
  <si>
    <t>Pseudacanthicus pirarara</t>
  </si>
  <si>
    <t>Pseudancistrus barbatus</t>
  </si>
  <si>
    <t>Pseudohemiodon apithanos</t>
  </si>
  <si>
    <t>https://onlinelibrary.wiley.com/doi/full/10.1046/j.1095-8649.2003.00108.x?utm_sq=gqzx3u0l8q</t>
  </si>
  <si>
    <t>Pseudoloricaria laeviuscula</t>
  </si>
  <si>
    <t>https://www.researchgate.net/publication/282015139_Diet_composition_of_fish_assemblage_of_lake_tupe_amazonas_brazil</t>
  </si>
  <si>
    <t>Pseudorinelepis genibarbis</t>
  </si>
  <si>
    <t>Pterygoplichthys gibbiceps</t>
  </si>
  <si>
    <t>https://www.researchgate.net/publication/312624087_Dietary_analysis_of_an_introduced_fish_Pterygoplichthys_pardalis_Castelnau_1855_Pisces_Loricariidae_from_Sungai_Langat_Selangor_Peninsular_Malaysia</t>
  </si>
  <si>
    <t>Rhinotocinclus eppleyi</t>
  </si>
  <si>
    <t>Rinelepis strigosa</t>
  </si>
  <si>
    <t>Rineloricaria lanceolata</t>
  </si>
  <si>
    <t>Scobiancistrus auratus</t>
  </si>
  <si>
    <t>Spatuloricaria evansii</t>
  </si>
  <si>
    <t>https://onlinelibrary.wiley.com/doi/10.1046/j.1461-0248.2002.00314.x</t>
  </si>
  <si>
    <t>Spectracanthicus murinus</t>
  </si>
  <si>
    <t>Spectracanthicus zuanoni</t>
  </si>
  <si>
    <t>Sturisoma robustum</t>
  </si>
  <si>
    <t>Sturisomatichthys tamanae</t>
  </si>
  <si>
    <t>Detritus</t>
  </si>
  <si>
    <t>Algae</t>
  </si>
  <si>
    <t>Crustaceans</t>
  </si>
  <si>
    <t>Bryophyta</t>
  </si>
  <si>
    <t>plants</t>
  </si>
  <si>
    <t>bacteria</t>
  </si>
  <si>
    <t>substratum</t>
  </si>
  <si>
    <t>x</t>
  </si>
  <si>
    <t>fruits/seeds</t>
  </si>
  <si>
    <t>Sá-Oliveira, J. C., &amp; Isaac, V. J. (2013). DIET BREADTH AND NICHE OVERLAP BETWEEN Hypostomus plecostomus (LINNAEUS, 1758) AND Hypostomus emarginatus (VALENCIENNES, 1840)(SILURIFORMES) FROM THE COARACY NUNES HYDROELECTRIC RESERVOIR IN FERREIRA GOMES, AMAPÁ-BRAZIL.</t>
  </si>
  <si>
    <r>
      <t>Melo, C. E. D., Machado, F. D. A., &amp; Pinto-Silva, V. (2004). Feeding habits of fish from a stream in the savanna of Central Brazil, Araguaia Basin.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</t>
    </r>
    <r>
      <rPr>
        <sz val="7"/>
        <color rgb="FF222222"/>
        <rFont val="Arial"/>
        <family val="2"/>
      </rPr>
      <t>, 37-44.</t>
    </r>
  </si>
  <si>
    <r>
      <t>Dary, E. P., Ferreira, E., Zuanon, J., &amp; Röpke, C. P. (2017). Diet and trophic structure of the fish assemblage in the mid-course of the Teles Pires River, Tapajós River basin, Brazil.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15</t>
    </r>
    <r>
      <rPr>
        <sz val="7"/>
        <color rgb="FF222222"/>
        <rFont val="Arial"/>
        <family val="2"/>
      </rPr>
      <t>(4), e160173.</t>
    </r>
  </si>
  <si>
    <t>gulare</t>
  </si>
  <si>
    <t>https://onlinelibrary.wiley.com/doi/full/10.1111/j.0022-1112.2006.00883.x</t>
  </si>
  <si>
    <r>
      <t>Pouilly, M., Barrera, S., &amp; Rosales, C. (2006). Changes of taxonomic and trophic structure of fish assemblages along an environmental gradient in the Upper Beni watershed (Bolivia). </t>
    </r>
    <r>
      <rPr>
        <i/>
        <sz val="7"/>
        <color rgb="FF222222"/>
        <rFont val="Arial"/>
        <family val="2"/>
      </rPr>
      <t>Journal of Fish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68</t>
    </r>
    <r>
      <rPr>
        <sz val="7"/>
        <color rgb="FF222222"/>
        <rFont val="Arial"/>
        <family val="2"/>
      </rPr>
      <t>(1), 137-156.</t>
    </r>
  </si>
  <si>
    <t>small amounts</t>
  </si>
  <si>
    <r>
      <t>Py-Daniel, L. R., Zuanon, J., &amp; Oliveira, R. R. D. (2011). Two new ornamental loricariid catfishes of Baryancistrus from rio Xingu drainage (Siluriformes: Hypostominae).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</t>
    </r>
    <r>
      <rPr>
        <sz val="7"/>
        <color rgb="FF222222"/>
        <rFont val="Arial"/>
        <family val="2"/>
      </rPr>
      <t>, 241-252.</t>
    </r>
  </si>
  <si>
    <r>
      <t>Ballen, G. A., Urbano-Bonilla, A., &amp; Maldonado-Ocampo, J. A. (2016). Description of a new species of the genus Chaetostoma from the Orinoco River drainage with comments on Chaetostoma milesi Fowler, 1941 (Siluriformes: Loricariidae). </t>
    </r>
    <r>
      <rPr>
        <i/>
        <sz val="7"/>
        <color rgb="FF222222"/>
        <rFont val="Arial"/>
        <family val="2"/>
      </rPr>
      <t>Zootaxa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4105</t>
    </r>
    <r>
      <rPr>
        <sz val="7"/>
        <color rgb="FF222222"/>
        <rFont val="Arial"/>
        <family val="2"/>
      </rPr>
      <t>(2), 181-197.</t>
    </r>
  </si>
  <si>
    <r>
      <t>García-Alzate, C. A., Román-Valencia, C., &amp; Barrero, A. M. (2012). Biología alimentaria y reproductiva de Farlowella vittata (Siluriformes: Loricariidae) en la cuenca del río Güejar, Orinoquía, Colombia. </t>
    </r>
    <r>
      <rPr>
        <i/>
        <sz val="7"/>
        <color rgb="FF222222"/>
        <rFont val="Arial"/>
        <family val="2"/>
      </rPr>
      <t>Revista de Biología Tropical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60</t>
    </r>
    <r>
      <rPr>
        <sz val="7"/>
        <color rgb="FF222222"/>
        <rFont val="Arial"/>
        <family val="2"/>
      </rPr>
      <t>(4), 1873-1888.</t>
    </r>
  </si>
  <si>
    <t>niger</t>
  </si>
  <si>
    <t>molluscs</t>
  </si>
  <si>
    <r>
      <t>Horeau, V., Cerdan, P., Champeau, A., &amp; Richard, S. (1998). Importance of aquatic invertebrates in the diet of rapids-dwelling fish in the Sinnamary River, French Guiana. </t>
    </r>
    <r>
      <rPr>
        <i/>
        <sz val="7"/>
        <color rgb="FF222222"/>
        <rFont val="Arial"/>
        <family val="2"/>
      </rPr>
      <t>Journal of Tropical Ecology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14</t>
    </r>
    <r>
      <rPr>
        <sz val="7"/>
        <color rgb="FF222222"/>
        <rFont val="Arial"/>
        <family val="2"/>
      </rPr>
      <t>(6), 851-864.</t>
    </r>
  </si>
  <si>
    <r>
      <t>Aranha, J. M. R., Takeuti, D. F., &amp; Yoshimura, T. M. (1998). Habitat use and food partitioning of the fishes in a coastal stream of Atlantic Forest, Brazil. </t>
    </r>
    <r>
      <rPr>
        <i/>
        <sz val="7"/>
        <color rgb="FF222222"/>
        <rFont val="Arial"/>
        <family val="2"/>
      </rPr>
      <t>Revista de Biología Tropical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46</t>
    </r>
    <r>
      <rPr>
        <sz val="7"/>
        <color rgb="FF222222"/>
        <rFont val="Arial"/>
        <family val="2"/>
      </rPr>
      <t>(4), 951-959.</t>
    </r>
  </si>
  <si>
    <t>minimal</t>
  </si>
  <si>
    <r>
      <t>Armbruster, J. W., Lujan, N. K., &amp; Taphorn, D. C. (2007). Four new Hypancistrus (Siluriformes: Loricariidae) from Amazonas, Venezuela. </t>
    </r>
    <r>
      <rPr>
        <i/>
        <sz val="7"/>
        <color rgb="FF222222"/>
        <rFont val="Arial"/>
        <family val="2"/>
      </rPr>
      <t>Copeia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2007</t>
    </r>
    <r>
      <rPr>
        <sz val="7"/>
        <color rgb="FF222222"/>
        <rFont val="Arial"/>
        <family val="2"/>
      </rPr>
      <t>(1), 62-79.</t>
    </r>
  </si>
  <si>
    <t>some</t>
  </si>
  <si>
    <t>https://bioone.org/journals/copeia/volume-2002/issue-1/0045-8511(2002)002%5B0086%3AHIANSO%5D2.0.CO%3B2/span-classgenus-speciesHypancistrus-inspector-span--A-New-Species-of/10.1643/0045-8511(2002)002[0086:HIANSO]2.0.CO;2.short</t>
  </si>
  <si>
    <r>
      <t>Armbruster, J. W. (2002). Hypancistrus inspector: a new species of suckermouth armored catfish (Loricariidae: Ancistrinae). </t>
    </r>
    <r>
      <rPr>
        <i/>
        <sz val="7"/>
        <color rgb="FF222222"/>
        <rFont val="Arial"/>
        <family val="2"/>
      </rPr>
      <t>Copeia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2002</t>
    </r>
    <r>
      <rPr>
        <sz val="7"/>
        <color rgb="FF222222"/>
        <rFont val="Arial"/>
        <family val="2"/>
      </rPr>
      <t>(1), 86-92.</t>
    </r>
  </si>
  <si>
    <r>
      <t>Armbruster, J. W. (2003). </t>
    </r>
    <r>
      <rPr>
        <i/>
        <sz val="7"/>
        <color rgb="FF222222"/>
        <rFont val="Arial"/>
        <family val="2"/>
      </rPr>
      <t>The species of the Hypostomus cochliodon group (Siluriformes: Loricariidae)</t>
    </r>
    <r>
      <rPr>
        <sz val="7"/>
        <color rgb="FF222222"/>
        <rFont val="Arial"/>
        <family val="2"/>
      </rPr>
      <t>. Auckland, New Zealand: Magnolia Press.</t>
    </r>
  </si>
  <si>
    <r>
      <t>Lujan, N. K., German, D. P., &amp; Winemiller, K. O. (2011). Do wood‐grazing fishes partition their niche?: morphological and isotopic evidence for trophic segregation in Neotropical Loricariidae. </t>
    </r>
    <r>
      <rPr>
        <i/>
        <sz val="7"/>
        <color rgb="FF222222"/>
        <rFont val="Arial"/>
        <family val="2"/>
      </rPr>
      <t>Functional Ecology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25</t>
    </r>
    <r>
      <rPr>
        <sz val="7"/>
        <color rgb="FF222222"/>
        <rFont val="Arial"/>
        <family val="2"/>
      </rPr>
      <t>(6), 1327-1338.</t>
    </r>
  </si>
  <si>
    <t>Fish</t>
  </si>
  <si>
    <t>nigrostrum</t>
  </si>
  <si>
    <t>https://onlinelibrary.wiley.com/doi/full/10.1111/j.1600-0633.2004.00055.x#b5</t>
  </si>
  <si>
    <r>
      <t>Pouilly, M., Yunoki, T., Rosales, C., &amp; Torres, L. (2004). Trophic structure of fish assemblages from Mamoré River floodplain lakes (Bolivia). </t>
    </r>
    <r>
      <rPr>
        <i/>
        <sz val="7"/>
        <color rgb="FF222222"/>
        <rFont val="Arial"/>
        <family val="2"/>
      </rPr>
      <t>Ecology of Freshwater Fish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13</t>
    </r>
    <r>
      <rPr>
        <sz val="7"/>
        <color rgb="FF222222"/>
        <rFont val="Arial"/>
        <family val="2"/>
      </rPr>
      <t>(4), 245-257.</t>
    </r>
  </si>
  <si>
    <t>laticeps</t>
  </si>
  <si>
    <r>
      <t>Delariva, R. L., &amp; Agostinho, A. A. (2001). Relationship between morphology and diets of six neotropical loricariids. </t>
    </r>
    <r>
      <rPr>
        <i/>
        <sz val="7"/>
        <color rgb="FF222222"/>
        <rFont val="Arial"/>
        <family val="2"/>
      </rPr>
      <t>Journal of Fish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58</t>
    </r>
    <r>
      <rPr>
        <sz val="7"/>
        <color rgb="FF222222"/>
        <rFont val="Arial"/>
        <family val="2"/>
      </rPr>
      <t>(3), 832-847.</t>
    </r>
  </si>
  <si>
    <t>ternetzi</t>
  </si>
  <si>
    <r>
      <t>Delariva, R. L., &amp; Agostinho, A. A. (2001). Relationship between morphology and diets of six neotropical loricariids. </t>
    </r>
    <r>
      <rPr>
        <i/>
        <sz val="7"/>
        <rFont val="Arial"/>
        <family val="2"/>
      </rPr>
      <t>Journal of Fish biology</t>
    </r>
    <r>
      <rPr>
        <sz val="7"/>
        <rFont val="Arial"/>
        <family val="2"/>
      </rPr>
      <t>, </t>
    </r>
    <r>
      <rPr>
        <i/>
        <sz val="7"/>
        <rFont val="Arial"/>
        <family val="2"/>
      </rPr>
      <t>58</t>
    </r>
    <r>
      <rPr>
        <sz val="7"/>
        <rFont val="Arial"/>
        <family val="2"/>
      </rPr>
      <t>(3), 832-847.</t>
    </r>
  </si>
  <si>
    <t>(distant) microstomus</t>
  </si>
  <si>
    <t xml:space="preserve">(distant) margartifer </t>
  </si>
  <si>
    <r>
      <t>Abilhoa, V., Valduga, M. O., Frehse, F. D. A., &amp; Vitule, J. R. (2016). Use of food resources and resource partitioning among five syntopic species of Hypostomus (Teleostei: Loricariidae) in an Atlantic Forest river in southern Brazil. </t>
    </r>
    <r>
      <rPr>
        <i/>
        <sz val="7"/>
        <color rgb="FF222222"/>
        <rFont val="Arial"/>
        <family val="2"/>
      </rPr>
      <t>Zoologia (Curitiba)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33</t>
    </r>
    <r>
      <rPr>
        <sz val="7"/>
        <color rgb="FF222222"/>
        <rFont val="Arial"/>
        <family val="2"/>
      </rPr>
      <t>(06), e20160062.</t>
    </r>
  </si>
  <si>
    <r>
      <t>de Mérona, B., Hugueny, B., Tejerina-Garro, F. L., &amp; Gautheret, E. (2008). Diet-morphology relationship in a fish assemblagefrom a medium-sized river of French Guiana: the effect of species taxonomic proximity. </t>
    </r>
    <r>
      <rPr>
        <i/>
        <sz val="7"/>
        <color rgb="FF222222"/>
        <rFont val="Arial"/>
        <family val="2"/>
      </rPr>
      <t>Aquatic Living Resources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21</t>
    </r>
    <r>
      <rPr>
        <sz val="7"/>
        <color rgb="FF222222"/>
        <rFont val="Arial"/>
        <family val="2"/>
      </rPr>
      <t>(2), 171-184.</t>
    </r>
  </si>
  <si>
    <t>gymnorhynchus</t>
  </si>
  <si>
    <r>
      <t>De Mérona, B., &amp; Vigouroux, R. (2006, March). Diet changes in fish species from a large reservoir in South Americaand their impact on the trophic structure of fish assemblages (Petit-Saut Dam, French Guiana). In </t>
    </r>
    <r>
      <rPr>
        <i/>
        <sz val="7"/>
        <color rgb="FF222222"/>
        <rFont val="Arial"/>
        <family val="2"/>
      </rPr>
      <t>Annales de Limnologie-International Journal of Limnology</t>
    </r>
    <r>
      <rPr>
        <sz val="7"/>
        <color rgb="FF222222"/>
        <rFont val="Arial"/>
        <family val="2"/>
      </rPr>
      <t> (Vol. 42, No. 1, pp. 53-61). EDP Sciences.</t>
    </r>
  </si>
  <si>
    <t>punctatus</t>
  </si>
  <si>
    <r>
      <t>Mazzoni, R., Rezende, C. F., &amp; Manna, L. R. (2010). Feeding ecology of Hypostomus punctatus Valenciennes, 1840 (Osteichthyes, Loricariidae) in a costal stream from Southeast Brazil. </t>
    </r>
    <r>
      <rPr>
        <i/>
        <sz val="7"/>
        <color rgb="FF222222"/>
        <rFont val="Arial"/>
        <family val="2"/>
      </rPr>
      <t>Brazilian Journal of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70</t>
    </r>
    <r>
      <rPr>
        <sz val="7"/>
        <color rgb="FF222222"/>
        <rFont val="Arial"/>
        <family val="2"/>
      </rPr>
      <t>, 569-574.</t>
    </r>
  </si>
  <si>
    <t>x gut contents</t>
  </si>
  <si>
    <t>caucanus</t>
  </si>
  <si>
    <r>
      <t>Valencia, C. R., &amp; Zamudio, H. (2007). Dieta y reproducción de Lasiancistrus caucanus (Pisces: Loricariidae) en la cuenca del río La Vieja, Alto Cauca, Colombia. </t>
    </r>
    <r>
      <rPr>
        <i/>
        <sz val="7"/>
        <color rgb="FF222222"/>
        <rFont val="Arial"/>
        <family val="2"/>
      </rPr>
      <t>Revista del Museo Argentino de Ciencias Naturales nueva serie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</t>
    </r>
    <r>
      <rPr>
        <sz val="7"/>
        <color rgb="FF222222"/>
        <rFont val="Arial"/>
        <family val="2"/>
      </rPr>
      <t>(2), 95-101.</t>
    </r>
  </si>
  <si>
    <t>https://www.sciencedirect.com/science/article/pii/S0075951115000420#tbl0010</t>
  </si>
  <si>
    <r>
      <t>Ramírez, F., Davenport, T. L., &amp; Mojica, J. I. (2015). Dietary–morphological relationships of nineteen fish species from an Amazonian terra firme blackwater stream in Colombia. </t>
    </r>
    <r>
      <rPr>
        <i/>
        <sz val="7"/>
        <color rgb="FF222222"/>
        <rFont val="Arial"/>
        <family val="2"/>
      </rPr>
      <t>Limnologica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52</t>
    </r>
    <r>
      <rPr>
        <sz val="7"/>
        <color rgb="FF222222"/>
        <rFont val="Arial"/>
        <family val="2"/>
      </rPr>
      <t>, 89-102.</t>
    </r>
  </si>
  <si>
    <t>Thomas, M. R., &amp; Py-Daniel, L. H. R. (2008). Three new species of the armored catfish genus Loricaria (Siluriformes: Loricariidae) from river channels of the Amazon basin. Neotropical Ichthyology, 6, 379-394.</t>
  </si>
  <si>
    <t>spinulifera</t>
  </si>
  <si>
    <t>pumila</t>
  </si>
  <si>
    <t>lundbergi</t>
  </si>
  <si>
    <r>
      <t>Zardo, É. L., &amp; Behr, E. R. (2016). Trophic ecology of Loricariichthys melanocheilus Reis &amp; Pereira, 2000 (Siluriformes: Loricariidae) in Ibicuí river, southern Brazil. </t>
    </r>
    <r>
      <rPr>
        <i/>
        <sz val="7"/>
        <color rgb="FF222222"/>
        <rFont val="Arial"/>
        <family val="2"/>
      </rPr>
      <t>Acta Scientiarum. Biological Sciences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38</t>
    </r>
    <r>
      <rPr>
        <sz val="7"/>
        <color rgb="FF222222"/>
        <rFont val="Arial"/>
        <family val="2"/>
      </rPr>
      <t>(1), 67-76.</t>
    </r>
  </si>
  <si>
    <r>
      <t>Reis, A. D. S., Albrecht, M. P., &amp; Bunn, S. E. (2020). Food web pathways for fish communities in small tropical streams. </t>
    </r>
    <r>
      <rPr>
        <i/>
        <sz val="7"/>
        <color rgb="FF222222"/>
        <rFont val="Arial"/>
        <family val="2"/>
      </rPr>
      <t>Freshwater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65</t>
    </r>
    <r>
      <rPr>
        <sz val="7"/>
        <color rgb="FF222222"/>
        <rFont val="Arial"/>
        <family val="2"/>
      </rPr>
      <t>(5), 893-907.</t>
    </r>
  </si>
  <si>
    <r>
      <t>Dias, T. S., &amp; Fialho, C. B. (2011). Comparative dietary analysis of Eurycheilichthys pantherinus and Pareiorhaphis hystrix: two Loricariidae species (Ostariophysi, Siluriformes) from Campos Sulinos biome, southern Brazil. </t>
    </r>
    <r>
      <rPr>
        <i/>
        <sz val="7"/>
        <color rgb="FF222222"/>
        <rFont val="Arial"/>
        <family val="2"/>
      </rPr>
      <t>Iheringia. Série Zoologia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101</t>
    </r>
    <r>
      <rPr>
        <sz val="7"/>
        <color rgb="FF222222"/>
        <rFont val="Arial"/>
        <family val="2"/>
      </rPr>
      <t>, 49-55.</t>
    </r>
  </si>
  <si>
    <t>https://www.scielo.br/j/isz/a/tzDyLL5mFGghQWCZsBGVg3D/?lang=en</t>
  </si>
  <si>
    <t>hystrix</t>
  </si>
  <si>
    <t>https://www.semanticscholar.org/reader/154a1f21ee74cbb0daeeba393ea8bdeee436a0bb</t>
  </si>
  <si>
    <r>
      <t>Braga, F. M. D. S., &amp; Andrade, P. D. M. (2005). Distribuição de peixes na microbacia do Ribeirão Grande, serra da Mantiqueira oriental, São Paulo, Brasil. </t>
    </r>
    <r>
      <rPr>
        <i/>
        <sz val="7"/>
        <color rgb="FF222222"/>
        <rFont val="Arial"/>
        <family val="2"/>
      </rPr>
      <t>Iheringia. Série Zoologia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95</t>
    </r>
    <r>
      <rPr>
        <sz val="7"/>
        <color rgb="FF222222"/>
        <rFont val="Arial"/>
        <family val="2"/>
      </rPr>
      <t>, 121-126.</t>
    </r>
  </si>
  <si>
    <t xml:space="preserve"> microps</t>
  </si>
  <si>
    <t>Mostly</t>
  </si>
  <si>
    <r>
      <t>Py-Daniel, L. R., &amp; Zuanon, J. (2005). Description of a new species of Parancistrus (Siluriformes: Loricariidae) from the rio Xingu, Brazil.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3</t>
    </r>
    <r>
      <rPr>
        <sz val="7"/>
        <color rgb="FF222222"/>
        <rFont val="Arial"/>
        <family val="2"/>
      </rPr>
      <t>(4), 571-577.</t>
    </r>
  </si>
  <si>
    <r>
      <t>Pereira, E. H., &amp; Britto, M. R. (2012). A new distinctively colored catfish of the genus Pareiorhaphis (Siluriformes: Loricariidae) from the rio Piracicaba, upper rio Doce basin, Brazil. </t>
    </r>
    <r>
      <rPr>
        <i/>
        <sz val="7"/>
        <color rgb="FF222222"/>
        <rFont val="Arial"/>
        <family val="2"/>
      </rPr>
      <t>Copeia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2012</t>
    </r>
    <r>
      <rPr>
        <sz val="7"/>
        <color rgb="FF222222"/>
        <rFont val="Arial"/>
        <family val="2"/>
      </rPr>
      <t>(3), 519-526.</t>
    </r>
  </si>
  <si>
    <t>https://www.scielo.br/j/isz/a/tzDyLL5mFGghQWCZsBGVg3D/?lang=en#</t>
  </si>
  <si>
    <r>
      <t>Manna, L. R., Miranda, J. C., Rezende, C. F., &amp; Mazzoni, R. (2020). Feeding strategy and morphology as indicators of habitat use and coexistence of two loricariid fishes from a Brazilian coastal stream. </t>
    </r>
    <r>
      <rPr>
        <i/>
        <sz val="7"/>
        <color rgb="FF222222"/>
        <rFont val="Arial"/>
        <family val="2"/>
      </rPr>
      <t>Biota Neotropica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20</t>
    </r>
    <r>
      <rPr>
        <sz val="7"/>
        <color rgb="FF222222"/>
        <rFont val="Arial"/>
        <family val="2"/>
      </rPr>
      <t>, e20190764.</t>
    </r>
  </si>
  <si>
    <r>
      <t>Sa-Oliveira, J. C., Angelini, R., &amp; Isaac-Nahum, V. J. (2013). Diet and niche breadth and overlap in fish communities within the area affected by an Amazonian reservoir (Amapá, Brazil). </t>
    </r>
    <r>
      <rPr>
        <i/>
        <sz val="7"/>
        <color rgb="FF222222"/>
        <rFont val="Arial"/>
        <family val="2"/>
      </rPr>
      <t>Anais da Academia Brasileira de Ciências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86</t>
    </r>
    <r>
      <rPr>
        <sz val="7"/>
        <color rgb="FF222222"/>
        <rFont val="Arial"/>
        <family val="2"/>
      </rPr>
      <t>(1), 383-406.</t>
    </r>
  </si>
  <si>
    <t>Sponge</t>
  </si>
  <si>
    <t>Zuanon, J. A. S. (1999). História natural da ictiofauna de corredeiras do rio Xingu, na região de Altamira, Pará.</t>
  </si>
  <si>
    <r>
      <t>Pouilly, M., Lino, F., Bretenoux, J. G., &amp; Rosales, C. (2003). Dietary–morphological relationships in a fish assemblage of the Bolivian Amazonian floodplain. </t>
    </r>
    <r>
      <rPr>
        <i/>
        <sz val="7"/>
        <color rgb="FF222222"/>
        <rFont val="Arial"/>
        <family val="2"/>
      </rPr>
      <t>Journal of fish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62</t>
    </r>
    <r>
      <rPr>
        <sz val="7"/>
        <color rgb="FF222222"/>
        <rFont val="Arial"/>
        <family val="2"/>
      </rPr>
      <t>(5), 1137-1158.</t>
    </r>
  </si>
  <si>
    <r>
      <t>Hawlitschek, O., Yamamoto, K. C., &amp; Neto, F. G. M. C. (2013). Diet composition of fish assemblage of Lake Tupe, Amazonas, Brazil. </t>
    </r>
    <r>
      <rPr>
        <i/>
        <sz val="7"/>
        <color rgb="FF222222"/>
        <rFont val="Arial"/>
        <family val="2"/>
      </rPr>
      <t>Revista Colombiana de Ciencia Animal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5</t>
    </r>
    <r>
      <rPr>
        <sz val="7"/>
        <color rgb="FF222222"/>
        <rFont val="Arial"/>
        <family val="2"/>
      </rPr>
      <t>(2), 313-326.</t>
    </r>
  </si>
  <si>
    <t>~5</t>
  </si>
  <si>
    <r>
      <t xml:space="preserve">Samat, A. (2016). Dietary analysis of an introduced fish, </t>
    </r>
    <r>
      <rPr>
        <i/>
        <sz val="7"/>
        <color rgb="FF222222"/>
        <rFont val="Arial"/>
        <family val="2"/>
      </rPr>
      <t xml:space="preserve">Pterygoplichthys pardalis </t>
    </r>
    <r>
      <rPr>
        <sz val="7"/>
        <color rgb="FF222222"/>
        <rFont val="Arial"/>
        <family val="2"/>
      </rPr>
      <t xml:space="preserve">(Castelnau 1855) (Pisces:Loricariidae) from Sungai langat, Selangor, Penincular Malaysia. </t>
    </r>
    <r>
      <rPr>
        <i/>
        <sz val="7"/>
        <color rgb="FF222222"/>
        <rFont val="Arial"/>
        <family val="2"/>
      </rPr>
      <t>Malaysian Nature Journal</t>
    </r>
    <r>
      <rPr>
        <sz val="7"/>
        <color rgb="FF222222"/>
        <rFont val="Arial"/>
        <family val="2"/>
      </rPr>
      <t>, 68(1&amp;2), 241-246.</t>
    </r>
  </si>
  <si>
    <t>https://www.scielo.sa.cr/scielo.php?script=sci_arttext&amp;pid=S0034-77441998000400008#TABLE%202</t>
  </si>
  <si>
    <r>
      <t>Silva, J. C. D., Delariva, R. L., &amp; Bonato, K. O. (2012). Food-resource partitioning among fish species from a first-order stream in northwestern Paraná, Brazil.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10</t>
    </r>
    <r>
      <rPr>
        <sz val="7"/>
        <color rgb="FF222222"/>
        <rFont val="Arial"/>
        <family val="2"/>
      </rPr>
      <t>, 389-399.</t>
    </r>
  </si>
  <si>
    <t>https://www.scielo.br/j/ni/a/RdHZpJcWqqfxzzq77tKRF4Q/?lang=en</t>
  </si>
  <si>
    <r>
      <t>Saul, W. G. (1975). An ecological study of fishes at a site in upper Amazonian Ecuador. </t>
    </r>
    <r>
      <rPr>
        <i/>
        <sz val="7"/>
        <color rgb="FF222222"/>
        <rFont val="Arial"/>
        <family val="2"/>
      </rPr>
      <t>Proceedings of the Academy of Natural Sciences of Philadelphia</t>
    </r>
    <r>
      <rPr>
        <sz val="7"/>
        <color rgb="FF222222"/>
        <rFont val="Arial"/>
        <family val="2"/>
      </rPr>
      <t>, 93-134.</t>
    </r>
  </si>
  <si>
    <t>https://www.jstor.org/stable/pdf/4064705.pdf?casa_token=iQ5nbNdqy78AAAAA:tznI4lCK087W-ZONy6z4gFnK89MLyUwIMI3xUQnrcCzJUVrJ4xQc292dU_RNj4Q27BDZF0lKw99tInzfV7YoFdOvncIWw-ZICgFV-CMLyM8xk4NqAzmK</t>
  </si>
  <si>
    <t>filamentosus</t>
  </si>
  <si>
    <r>
      <t>Vanni, M. J., Flecker, A. S., Hood, J. M., &amp; Headworth, J. L. (2002). Stoichiometry of nutrient recycling by vertebrates in a tropical stream: linking species identity and ecosystem processes. </t>
    </r>
    <r>
      <rPr>
        <i/>
        <sz val="7"/>
        <color rgb="FF222222"/>
        <rFont val="Arial"/>
        <family val="2"/>
      </rPr>
      <t>Ecology Letters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5</t>
    </r>
    <r>
      <rPr>
        <sz val="7"/>
        <color rgb="FF222222"/>
        <rFont val="Arial"/>
        <family val="2"/>
      </rPr>
      <t>(2), 285-293.</t>
    </r>
  </si>
  <si>
    <r>
      <t>Werneke, D. C., Sabaj, M. H., Lujan, N. K., &amp; Armbruster, J. W. (2005). Baryancistrus demantoides and Hemiancistrus subviridis, two new uniquely colored species of catfishes from Venezuela (Siluriformes: Loricariidae). </t>
    </r>
    <r>
      <rPr>
        <i/>
        <sz val="7"/>
        <color rgb="FF222222"/>
        <rFont val="Arial"/>
        <family val="2"/>
      </rPr>
      <t>Neotropical Ichthyology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3</t>
    </r>
    <r>
      <rPr>
        <sz val="7"/>
        <color rgb="FF222222"/>
        <rFont val="Arial"/>
        <family val="2"/>
      </rPr>
      <t>, 533-542.</t>
    </r>
  </si>
  <si>
    <r>
      <t>Lujan, N. K., &amp; Armbruster, J. W. (2011). Two new genera and species of Ancistrini (Siluriformes: Loricariidae) from the western Guiana Shield. </t>
    </r>
    <r>
      <rPr>
        <i/>
        <sz val="7"/>
        <color rgb="FF222222"/>
        <rFont val="Arial"/>
        <family val="2"/>
      </rPr>
      <t>Copeia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2011</t>
    </r>
    <r>
      <rPr>
        <sz val="7"/>
        <color rgb="FF222222"/>
        <rFont val="Arial"/>
        <family val="2"/>
      </rPr>
      <t>(2), 216-225.</t>
    </r>
  </si>
  <si>
    <t>https://webhome.auburn.edu/~armbrjw/Micracanthicus.pdf</t>
  </si>
  <si>
    <r>
      <t>Salvador‐Jr, L. F., Salvador, G. N., &amp; Santos, G. B. (2009). Morphology of the digestive tract and feeding habits of Loricaria lentiginosa Isbrücker, 1979 in a Brazilian reservoir. </t>
    </r>
    <r>
      <rPr>
        <i/>
        <sz val="7"/>
        <color rgb="FF222222"/>
        <rFont val="Arial"/>
        <family val="2"/>
      </rPr>
      <t>Acta Zoologica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90</t>
    </r>
    <r>
      <rPr>
        <sz val="7"/>
        <color rgb="FF222222"/>
        <rFont val="Arial"/>
        <family val="2"/>
      </rPr>
      <t>(2), 101-109.</t>
    </r>
  </si>
  <si>
    <t>Langoni, A. D. S. (2015). Biologia comparada alimentar de três lolicarídeos (Ostariophysi, Siluriformes) em diferentes riachos da Bacia do Alto Jacuí, Rio Grande do Sul, Brasil.</t>
  </si>
  <si>
    <t>https://lume.ufrgs.br/handle/10183/131920</t>
  </si>
  <si>
    <t>https://lume.ufrgs.br/handle/10183/131921</t>
  </si>
  <si>
    <t>https://lume.ufrgs.br/handle/10183/131922</t>
  </si>
  <si>
    <t>https://lume.ufrgs.br/handle/10183/131923</t>
  </si>
  <si>
    <t>https://lume.ufrgs.br/handle/10183/131924</t>
  </si>
  <si>
    <r>
      <t>Lujan, N. K., &amp; Armbruster, J. W. (2011). Two new genera and species of Ancistrini (Siluriformes: Loricariidae) from the western Guiana Shield. </t>
    </r>
    <r>
      <rPr>
        <i/>
        <sz val="7"/>
        <rFont val="Arial"/>
        <family val="2"/>
      </rPr>
      <t>Copeia</t>
    </r>
    <r>
      <rPr>
        <sz val="7"/>
        <rFont val="Arial"/>
        <family val="2"/>
      </rPr>
      <t>, </t>
    </r>
    <r>
      <rPr>
        <i/>
        <sz val="7"/>
        <rFont val="Arial"/>
        <family val="2"/>
      </rPr>
      <t>2011</t>
    </r>
    <r>
      <rPr>
        <sz val="7"/>
        <rFont val="Arial"/>
        <family val="2"/>
      </rPr>
      <t>(2), 216-225.</t>
    </r>
  </si>
  <si>
    <r>
      <t>Silva, R. R., &amp; Rapp Py–Daniel, L. H. (2018). Redescription of Dekeyseria picta (Siluriformes; Loricariidae), a poorly known ancistrin from the Amazon and Orinoco Basins. </t>
    </r>
    <r>
      <rPr>
        <i/>
        <sz val="7"/>
        <color rgb="FF222222"/>
        <rFont val="Arial"/>
        <family val="2"/>
      </rPr>
      <t>Journal of Fish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92</t>
    </r>
    <r>
      <rPr>
        <sz val="7"/>
        <color rgb="FF222222"/>
        <rFont val="Arial"/>
        <family val="2"/>
      </rPr>
      <t>(5), 1446-1462.</t>
    </r>
  </si>
  <si>
    <t>https://onlinelibrary.wiley.com/doi/10.1111/jfb.13603</t>
  </si>
  <si>
    <t>Detritivore</t>
  </si>
  <si>
    <t>Carnivore</t>
  </si>
  <si>
    <t>Omnivore</t>
  </si>
  <si>
    <t>Algivore</t>
  </si>
  <si>
    <t>Pseudoxylovore</t>
  </si>
  <si>
    <t>Algivore/detritivore</t>
  </si>
  <si>
    <t>Algivore/omnivore?</t>
  </si>
  <si>
    <t>durophage/detritivore?</t>
  </si>
  <si>
    <t>Omnivore/algivore</t>
  </si>
  <si>
    <t>Durophage</t>
  </si>
  <si>
    <t>Detritivore/algivore</t>
  </si>
  <si>
    <r>
      <t>Chamon, C. C., &amp; Sousa, L. M. (2017). A new species of the leopard pleco genus Pseudacanthicus (Siluriformes: Loricariidae) from the Rio Xingu, Brazil. </t>
    </r>
    <r>
      <rPr>
        <i/>
        <sz val="7"/>
        <color rgb="FF222222"/>
        <rFont val="Arial"/>
        <family val="2"/>
      </rPr>
      <t>Journal of Fish Biology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90</t>
    </r>
    <r>
      <rPr>
        <sz val="7"/>
        <color rgb="FF222222"/>
        <rFont val="Arial"/>
        <family val="2"/>
      </rPr>
      <t>(1), 356-369.</t>
    </r>
  </si>
  <si>
    <t>https://onlinelibrary.wiley.com/doi/full/10.1111/jfb.13184</t>
  </si>
  <si>
    <t>https://www.redalyc.org/journal/1871/187158163020/html/</t>
  </si>
  <si>
    <r>
      <t>Pelegrini, L. S., Januário, F. F., de Azevedo, R. K., &amp; Abdallah, V. D. (2018). Biodiversity and ecology of the parasitic infracommunities of Loricaria prolixa (Siluriformes: Loricariidae) from the Tietê-Batalha Basin, SP, Brazil. </t>
    </r>
    <r>
      <rPr>
        <i/>
        <sz val="7"/>
        <color rgb="FF222222"/>
        <rFont val="Arial"/>
        <family val="2"/>
      </rPr>
      <t>Acta Scientiarum. Biological Sciences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40</t>
    </r>
    <r>
      <rPr>
        <sz val="7"/>
        <color rgb="FF222222"/>
        <rFont val="Arial"/>
        <family val="2"/>
      </rPr>
      <t>, 1-8.</t>
    </r>
  </si>
  <si>
    <t xml:space="preserve">Durophage </t>
  </si>
  <si>
    <t>https://www-jstor-org.bris.idm.oclc.org/stable/4064705?seq=27</t>
  </si>
  <si>
    <t>Decision</t>
  </si>
  <si>
    <t>durophage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</si>
</sst>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  <font>
      <i/>
      <sz val="11"/>
      <name val="Aptos Narrow"/>
      <family val="2"/>
      <scheme val="minor"/>
    </font>
    <font>
      <sz val="8"/>
      <color rgb="FF0D0D0D"/>
      <name val="Roboto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  <font>
      <sz val="11"/>
      <color rgb="FFFFC000"/>
      <name val="Aptos Narrow"/>
      <family val="2"/>
      <scheme val="minor"/>
    </font>
    <font>
      <sz val="7"/>
      <name val="Arial"/>
      <family val="2"/>
    </font>
    <font>
      <i/>
      <sz val="7"/>
      <name val="Arial"/>
      <family val="2"/>
    </font>
    <font>
      <sz val="8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7"/>
      <color rgb="FF0070C0"/>
      <name val="Arial"/>
      <family val="2"/>
    </font>
    <font>
      <b/>
      <sz val="7"/>
      <color rgb="FFFF0000"/>
      <name val="Roboto"/>
    </font>
    <font>
      <u/>
      <sz val="11"/>
      <color rgb="FFFFC000"/>
      <name val="Aptos Narrow"/>
      <family val="2"/>
      <scheme val="minor"/>
    </font>
    <font>
      <sz val="7"/>
      <color rgb="FFFF0000"/>
      <name val="Arial"/>
      <family val="2"/>
    </font>
    <font>
      <sz val="8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7" fillId="0" borderId="0" xfId="0" quotePrefix="1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11" fillId="0" borderId="0" xfId="0" applyFont="1"/>
    <xf numFmtId="0" fontId="12" fillId="0" borderId="0" xfId="1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9" fillId="0" borderId="0" xfId="0" applyFont="1"/>
    <xf numFmtId="0" fontId="11" fillId="0" borderId="0" xfId="0" quotePrefix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1" applyFont="1"/>
    <xf numFmtId="0" fontId="24" fillId="0" borderId="0" xfId="0" applyFont="1"/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Bentley" id="{CA466065-DA4C-4BEA-870F-C73307463EC0}" userId="S::sl22263@bristol.ac.uk::c299cf0d-80cb-463f-bbfc-f1e1f1d1e4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5" dT="2025-03-19T15:18:21.39" personId="{CA466065-DA4C-4BEA-870F-C73307463EC0}" id="{531F63D2-29CB-47D5-97E1-DDEFFA98819D}">
    <text xml:space="preserve">Isotope analysis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cielo.br/j/ni/a/PgJm96dqLC9RwzK44xnVPbf/?format=pdf&amp;lang=en" TargetMode="External"/><Relationship Id="rId7" Type="http://schemas.openxmlformats.org/officeDocument/2006/relationships/hyperlink" Target="file:///C:\Users\sl22263\OneDrive%20-%20University%20of%20Bristol\Documents\Jansen%20Alfredo%20(2).pdf" TargetMode="External"/><Relationship Id="rId2" Type="http://schemas.openxmlformats.org/officeDocument/2006/relationships/hyperlink" Target="https://onlinelibrary.wiley.com/doi/full/10.1111/j.1439-0426.2004.00570.x" TargetMode="External"/><Relationship Id="rId1" Type="http://schemas.openxmlformats.org/officeDocument/2006/relationships/hyperlink" Target="https://german.bio.uci.edu/images/PDF/Lujan%20et%20al.%20(2011)%20Funct%20Ecol_online.pdf" TargetMode="External"/><Relationship Id="rId6" Type="http://schemas.openxmlformats.org/officeDocument/2006/relationships/hyperlink" Target="https://www.cambridge.org/core/services/aop-cambridge-core/content/view/2711B8C8F7985F9D4C010C98EAECF31B/stamped-S026646749800061Xa.pdf/importance-of-aquatic-invertebrates-in-the-diet-of-rapids-dwelling-fish-in-the-sinnamary-river-french-guiana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file:///C:\Users\sl22263\OneDrive%20-%20University%20of%20Bristol\Documents\Jansen%20Alfredo%20(2)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C:\Users\sl22263\OneDrive%20-%20University%20of%20Bristol\Documents\Jansen%20Alfredo%20(2).pdf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25B9-64ED-41D0-84A6-9E5F0BBE6CCD}">
  <dimension ref="A1:AL130"/>
  <sheetViews>
    <sheetView tabSelected="1" zoomScale="70" zoomScaleNormal="70" workbookViewId="0">
      <pane ySplit="1" topLeftCell="A2" activePane="bottomLeft" state="frozen"/>
      <selection pane="bottomLeft" activeCell="B3" sqref="B3:B7"/>
    </sheetView>
  </sheetViews>
  <sheetFormatPr defaultRowHeight="14.5" x14ac:dyDescent="0.35"/>
  <cols>
    <col min="1" max="2" width="27.36328125" customWidth="1"/>
    <col min="3" max="3" width="12.26953125" bestFit="1" customWidth="1"/>
    <col min="4" max="4" width="8.7265625" bestFit="1" customWidth="1"/>
    <col min="5" max="5" width="8.1796875" bestFit="1" customWidth="1"/>
    <col min="6" max="6" width="14.26953125" bestFit="1" customWidth="1"/>
    <col min="7" max="7" width="9.26953125" bestFit="1" customWidth="1"/>
    <col min="8" max="8" width="6.26953125" bestFit="1" customWidth="1"/>
    <col min="9" max="9" width="7.08984375" bestFit="1" customWidth="1"/>
    <col min="10" max="10" width="10.90625" bestFit="1" customWidth="1"/>
    <col min="11" max="11" width="16.90625" bestFit="1" customWidth="1"/>
    <col min="12" max="12" width="7.90625" bestFit="1" customWidth="1"/>
    <col min="13" max="13" width="10.6328125" bestFit="1" customWidth="1"/>
    <col min="14" max="14" width="5.54296875" bestFit="1" customWidth="1"/>
    <col min="15" max="17" width="5.54296875" customWidth="1"/>
  </cols>
  <sheetData>
    <row r="1" spans="1:27" x14ac:dyDescent="0.35">
      <c r="A1" t="s">
        <v>0</v>
      </c>
      <c r="B1" t="s">
        <v>216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173</v>
      </c>
      <c r="J1" t="s">
        <v>112</v>
      </c>
      <c r="K1" t="s">
        <v>124</v>
      </c>
      <c r="L1" t="s">
        <v>109</v>
      </c>
      <c r="M1" t="s">
        <v>110</v>
      </c>
      <c r="N1" t="s">
        <v>38</v>
      </c>
      <c r="O1" t="s">
        <v>134</v>
      </c>
      <c r="R1" t="s">
        <v>1</v>
      </c>
      <c r="S1" t="s">
        <v>2</v>
      </c>
      <c r="AA1" t="s">
        <v>3</v>
      </c>
    </row>
    <row r="2" spans="1:27" s="14" customFormat="1" x14ac:dyDescent="0.35">
      <c r="A2" s="19" t="s">
        <v>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T2" s="15"/>
    </row>
    <row r="3" spans="1:27" x14ac:dyDescent="0.35">
      <c r="A3" s="1" t="s">
        <v>5</v>
      </c>
      <c r="B3" s="1" t="s">
        <v>202</v>
      </c>
      <c r="C3" s="1" t="s">
        <v>199</v>
      </c>
      <c r="D3" s="1">
        <f>55.6+1.6</f>
        <v>57.2</v>
      </c>
      <c r="E3" s="1">
        <f>2.3+15.9+0.9+0.1+0.3</f>
        <v>19.5</v>
      </c>
      <c r="F3" s="1">
        <f>4.9+1.9+0.1+0.2+0.3</f>
        <v>7.4</v>
      </c>
      <c r="G3" s="1"/>
      <c r="H3" s="1">
        <v>6.5</v>
      </c>
      <c r="I3" s="1"/>
      <c r="J3" s="1"/>
      <c r="K3" s="1"/>
      <c r="L3" s="1"/>
      <c r="M3" s="1">
        <v>9.1</v>
      </c>
      <c r="N3" s="1"/>
      <c r="O3" s="1"/>
      <c r="P3" s="1" t="s">
        <v>191</v>
      </c>
      <c r="Q3" s="16" t="s">
        <v>190</v>
      </c>
    </row>
    <row r="4" spans="1:27" x14ac:dyDescent="0.35">
      <c r="A4" s="1"/>
      <c r="B4" s="1" t="s">
        <v>202</v>
      </c>
      <c r="C4" s="1" t="s">
        <v>199</v>
      </c>
      <c r="D4" s="1">
        <f>52.7+0.5</f>
        <v>53.2</v>
      </c>
      <c r="E4" s="1">
        <f>0.9+0.1</f>
        <v>1</v>
      </c>
      <c r="F4" s="1">
        <f>0.9+0.2+0.3</f>
        <v>1.4000000000000001</v>
      </c>
      <c r="G4" s="1"/>
      <c r="H4" s="1">
        <v>26.11</v>
      </c>
      <c r="I4" s="1"/>
      <c r="J4" s="1"/>
      <c r="K4" s="1"/>
      <c r="L4" s="1"/>
      <c r="M4" s="1">
        <v>17.5</v>
      </c>
      <c r="N4" s="1"/>
      <c r="O4" s="1">
        <f>0.7</f>
        <v>0.7</v>
      </c>
      <c r="P4" s="1" t="s">
        <v>192</v>
      </c>
      <c r="Q4" s="16" t="s">
        <v>190</v>
      </c>
    </row>
    <row r="5" spans="1:27" x14ac:dyDescent="0.35">
      <c r="A5" s="1"/>
      <c r="B5" s="1" t="s">
        <v>202</v>
      </c>
      <c r="C5" s="1" t="s">
        <v>199</v>
      </c>
      <c r="D5" s="1">
        <f>50.1+2</f>
        <v>52.1</v>
      </c>
      <c r="E5" s="1">
        <f>3.8+0.1</f>
        <v>3.9</v>
      </c>
      <c r="F5" s="1">
        <f>0.1+0.1+1.9+3.2+0.1+0.1</f>
        <v>5.5</v>
      </c>
      <c r="G5" s="1"/>
      <c r="H5" s="1">
        <v>9</v>
      </c>
      <c r="I5" s="1"/>
      <c r="J5" s="1"/>
      <c r="K5" s="1">
        <v>9.1999999999999993</v>
      </c>
      <c r="L5" s="1"/>
      <c r="M5" s="1">
        <v>19.600000000000001</v>
      </c>
      <c r="N5" s="1"/>
      <c r="O5" s="1">
        <f>0.4</f>
        <v>0.4</v>
      </c>
      <c r="P5" s="1" t="s">
        <v>193</v>
      </c>
      <c r="Q5" s="16" t="s">
        <v>190</v>
      </c>
    </row>
    <row r="6" spans="1:27" x14ac:dyDescent="0.35">
      <c r="A6" s="1"/>
      <c r="B6" s="1" t="s">
        <v>202</v>
      </c>
      <c r="C6" s="1" t="s">
        <v>199</v>
      </c>
      <c r="D6" s="1">
        <f>51.2</f>
        <v>51.2</v>
      </c>
      <c r="E6" s="1">
        <f>7.9</f>
        <v>7.9</v>
      </c>
      <c r="F6" s="1">
        <f>8.8+0.5+2.6+2.7+0.2+0.1</f>
        <v>14.9</v>
      </c>
      <c r="G6" s="1"/>
      <c r="H6" s="1">
        <v>5.8</v>
      </c>
      <c r="I6" s="1"/>
      <c r="J6" s="1"/>
      <c r="K6" s="1"/>
      <c r="L6" s="1"/>
      <c r="M6" s="1">
        <v>19.8</v>
      </c>
      <c r="N6" s="1"/>
      <c r="O6" s="1">
        <f>0.2</f>
        <v>0.2</v>
      </c>
      <c r="P6" s="1" t="s">
        <v>194</v>
      </c>
      <c r="Q6" s="16" t="s">
        <v>190</v>
      </c>
    </row>
    <row r="7" spans="1:27" x14ac:dyDescent="0.35">
      <c r="A7" s="1"/>
      <c r="B7" s="1" t="s">
        <v>202</v>
      </c>
      <c r="C7" s="1" t="s">
        <v>199</v>
      </c>
      <c r="D7" s="1">
        <v>54.9</v>
      </c>
      <c r="E7" s="1">
        <f>1.7</f>
        <v>1.7</v>
      </c>
      <c r="F7" s="1">
        <f>0.2+0.2</f>
        <v>0.4</v>
      </c>
      <c r="G7" s="1"/>
      <c r="H7" s="1">
        <v>7.2</v>
      </c>
      <c r="I7" s="1"/>
      <c r="J7" s="1"/>
      <c r="K7" s="1"/>
      <c r="L7" s="1"/>
      <c r="M7" s="1">
        <v>35.6</v>
      </c>
      <c r="N7" s="1"/>
      <c r="O7" s="1"/>
      <c r="P7" s="1" t="s">
        <v>195</v>
      </c>
      <c r="Q7" s="16" t="s">
        <v>190</v>
      </c>
    </row>
    <row r="8" spans="1:27" x14ac:dyDescent="0.35">
      <c r="A8" s="1" t="s">
        <v>6</v>
      </c>
      <c r="B8" s="1" t="s">
        <v>202</v>
      </c>
      <c r="C8" s="1" t="s">
        <v>202</v>
      </c>
      <c r="D8" s="1"/>
      <c r="E8" s="1" t="s">
        <v>111</v>
      </c>
      <c r="F8" s="1"/>
      <c r="G8" s="1"/>
      <c r="H8" s="1"/>
      <c r="I8" s="1"/>
      <c r="J8" s="1"/>
      <c r="K8" s="1"/>
      <c r="L8" s="1"/>
      <c r="M8" s="1"/>
      <c r="N8" s="1"/>
      <c r="O8" s="1"/>
      <c r="P8" s="4" t="s">
        <v>33</v>
      </c>
      <c r="Q8" s="16" t="s">
        <v>174</v>
      </c>
    </row>
    <row r="9" spans="1:27" x14ac:dyDescent="0.35">
      <c r="A9" s="1" t="s">
        <v>7</v>
      </c>
      <c r="B9" s="1" t="s">
        <v>199</v>
      </c>
      <c r="C9" s="1" t="s">
        <v>199</v>
      </c>
      <c r="D9" s="1">
        <v>100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 t="s">
        <v>8</v>
      </c>
      <c r="Q9" s="16" t="s">
        <v>114</v>
      </c>
      <c r="U9" s="4"/>
      <c r="W9" s="4"/>
      <c r="X9" s="4"/>
    </row>
    <row r="10" spans="1:27" x14ac:dyDescent="0.35">
      <c r="A10" s="1"/>
      <c r="B10" s="1" t="s">
        <v>199</v>
      </c>
      <c r="C10" s="1" t="s">
        <v>199</v>
      </c>
      <c r="D10" s="1">
        <v>98</v>
      </c>
      <c r="E10" s="1"/>
      <c r="F10" s="1"/>
      <c r="G10" s="1"/>
      <c r="H10" s="1">
        <v>1</v>
      </c>
      <c r="I10" s="1"/>
      <c r="J10" s="1"/>
      <c r="K10" s="1"/>
      <c r="L10" s="1"/>
      <c r="M10" s="1"/>
      <c r="N10" s="1"/>
      <c r="O10" s="1"/>
      <c r="P10" s="1" t="s">
        <v>9</v>
      </c>
      <c r="Q10" s="16" t="s">
        <v>113</v>
      </c>
      <c r="U10" s="4"/>
      <c r="W10" s="4"/>
    </row>
    <row r="11" spans="1:27" x14ac:dyDescent="0.35">
      <c r="A11" s="1"/>
      <c r="B11" s="1" t="s">
        <v>199</v>
      </c>
      <c r="C11" s="1" t="s">
        <v>199</v>
      </c>
      <c r="D11" s="1">
        <v>97</v>
      </c>
      <c r="E11" s="1"/>
      <c r="F11" s="1"/>
      <c r="G11" s="1"/>
      <c r="H11" s="1">
        <v>1.5</v>
      </c>
      <c r="I11" s="1"/>
      <c r="J11" s="1"/>
      <c r="K11" s="1"/>
      <c r="L11" s="1"/>
      <c r="M11" s="1"/>
      <c r="N11" s="1"/>
      <c r="O11" s="1"/>
      <c r="P11" s="1" t="s">
        <v>9</v>
      </c>
      <c r="Q11" s="16" t="s">
        <v>113</v>
      </c>
      <c r="U11" s="4"/>
      <c r="W11" s="4"/>
    </row>
    <row r="12" spans="1:27" x14ac:dyDescent="0.35">
      <c r="A12" s="1" t="s">
        <v>11</v>
      </c>
      <c r="B12" s="1" t="s">
        <v>200</v>
      </c>
      <c r="C12" s="1" t="s">
        <v>200</v>
      </c>
      <c r="D12" s="1"/>
      <c r="E12" s="1">
        <v>20</v>
      </c>
      <c r="F12" s="1">
        <v>102</v>
      </c>
      <c r="G12" s="1"/>
      <c r="H12" s="1">
        <v>1</v>
      </c>
      <c r="I12" s="1"/>
      <c r="J12" s="1"/>
      <c r="K12" s="1"/>
      <c r="L12" s="1"/>
      <c r="M12" s="1"/>
      <c r="N12" s="1"/>
      <c r="O12" s="1"/>
      <c r="P12" s="1" t="s">
        <v>117</v>
      </c>
      <c r="Q12" s="16" t="s">
        <v>118</v>
      </c>
      <c r="S12" s="4"/>
    </row>
    <row r="13" spans="1:27" x14ac:dyDescent="0.35">
      <c r="A13" s="1" t="s">
        <v>12</v>
      </c>
      <c r="B13" s="1" t="s">
        <v>202</v>
      </c>
      <c r="C13" s="1" t="s">
        <v>202</v>
      </c>
      <c r="D13" s="1"/>
      <c r="E13" s="1" t="s">
        <v>111</v>
      </c>
      <c r="F13" s="1" t="s">
        <v>119</v>
      </c>
      <c r="G13" s="1"/>
      <c r="H13" s="1"/>
      <c r="I13" s="1"/>
      <c r="J13" s="1"/>
      <c r="K13" s="1"/>
      <c r="L13" s="1"/>
      <c r="M13" s="1"/>
      <c r="N13" s="1"/>
      <c r="O13" s="1"/>
      <c r="P13" s="1" t="s">
        <v>13</v>
      </c>
      <c r="Q13" s="16" t="s">
        <v>120</v>
      </c>
    </row>
    <row r="14" spans="1:27" x14ac:dyDescent="0.35">
      <c r="A14" s="1" t="s">
        <v>14</v>
      </c>
      <c r="B14" s="1" t="s">
        <v>202</v>
      </c>
      <c r="C14" s="1" t="s">
        <v>202</v>
      </c>
      <c r="D14" s="1"/>
      <c r="E14" s="1" t="s">
        <v>111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15</v>
      </c>
      <c r="Q14" s="16" t="s">
        <v>186</v>
      </c>
      <c r="S14" s="4"/>
    </row>
    <row r="15" spans="1:27" x14ac:dyDescent="0.35">
      <c r="A15" s="1" t="s">
        <v>16</v>
      </c>
      <c r="B15" s="1" t="s">
        <v>202</v>
      </c>
      <c r="C15" s="1" t="s">
        <v>202</v>
      </c>
      <c r="D15" s="1"/>
      <c r="E15" s="1" t="s">
        <v>111</v>
      </c>
      <c r="F15" s="1" t="s">
        <v>119</v>
      </c>
      <c r="G15" s="1"/>
      <c r="H15" s="1"/>
      <c r="I15" s="1"/>
      <c r="J15" s="1"/>
      <c r="K15" s="1"/>
      <c r="L15" s="1"/>
      <c r="M15" s="1"/>
      <c r="N15" s="1"/>
      <c r="O15" s="1"/>
      <c r="P15" s="6" t="s">
        <v>17</v>
      </c>
      <c r="Q15" s="16" t="s">
        <v>121</v>
      </c>
      <c r="R15" s="17"/>
      <c r="S15" s="17"/>
      <c r="T15" s="24"/>
      <c r="U15" s="17"/>
    </row>
    <row r="16" spans="1:27" s="14" customFormat="1" x14ac:dyDescent="0.35">
      <c r="A16" s="19" t="s">
        <v>18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4"/>
      <c r="Q16" s="19"/>
    </row>
    <row r="17" spans="1:25" s="14" customFormat="1" x14ac:dyDescent="0.35">
      <c r="A17" s="19" t="s">
        <v>19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T17" s="15"/>
      <c r="U17" s="4"/>
    </row>
    <row r="18" spans="1:25" s="14" customFormat="1" x14ac:dyDescent="0.35">
      <c r="A18" s="19" t="s">
        <v>20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25" s="8" customFormat="1" x14ac:dyDescent="0.35">
      <c r="A19" s="6" t="s">
        <v>21</v>
      </c>
      <c r="B19" s="6" t="s">
        <v>202</v>
      </c>
      <c r="C19" s="6" t="s">
        <v>202</v>
      </c>
      <c r="D19" s="6" t="s">
        <v>111</v>
      </c>
      <c r="E19" s="6" t="s">
        <v>111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188</v>
      </c>
      <c r="Q19" s="18" t="s">
        <v>196</v>
      </c>
    </row>
    <row r="20" spans="1:25" s="8" customFormat="1" x14ac:dyDescent="0.35">
      <c r="A20" s="6"/>
      <c r="B20" s="6"/>
      <c r="C20" s="6" t="s">
        <v>199</v>
      </c>
      <c r="D20" s="6" t="s">
        <v>111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198</v>
      </c>
      <c r="Q20" s="16" t="s">
        <v>197</v>
      </c>
    </row>
    <row r="21" spans="1:25" x14ac:dyDescent="0.35">
      <c r="A21" s="1" t="s">
        <v>22</v>
      </c>
      <c r="B21" s="1" t="s">
        <v>202</v>
      </c>
      <c r="C21" s="1" t="s">
        <v>202</v>
      </c>
      <c r="D21" s="1">
        <v>14.9</v>
      </c>
      <c r="E21" s="1">
        <v>84.6</v>
      </c>
      <c r="F21" s="1">
        <v>0.5</v>
      </c>
      <c r="G21" s="1"/>
      <c r="H21" s="1"/>
      <c r="I21" s="1"/>
      <c r="J21" s="1"/>
      <c r="K21" s="1"/>
      <c r="L21" s="1"/>
      <c r="M21" s="1"/>
      <c r="N21" s="1"/>
      <c r="O21" s="1"/>
      <c r="P21" s="1" t="s">
        <v>23</v>
      </c>
      <c r="Q21" s="16" t="s">
        <v>122</v>
      </c>
      <c r="R21" s="5"/>
    </row>
    <row r="22" spans="1:25" x14ac:dyDescent="0.35">
      <c r="A22" s="1"/>
      <c r="B22" s="1"/>
      <c r="C22" s="1" t="s">
        <v>199</v>
      </c>
      <c r="D22" s="1">
        <v>80</v>
      </c>
      <c r="E22" s="1">
        <v>2</v>
      </c>
      <c r="F22" s="1">
        <v>1</v>
      </c>
      <c r="G22" s="1"/>
      <c r="H22" s="1">
        <v>1</v>
      </c>
      <c r="I22" s="1"/>
      <c r="J22" s="1"/>
      <c r="K22" s="1"/>
      <c r="L22" s="1"/>
      <c r="M22" s="1"/>
      <c r="N22" s="1"/>
      <c r="O22" s="1"/>
      <c r="P22" s="1" t="s">
        <v>8</v>
      </c>
      <c r="Q22" s="16" t="s">
        <v>114</v>
      </c>
      <c r="R22" s="5"/>
    </row>
    <row r="23" spans="1:25" x14ac:dyDescent="0.35">
      <c r="A23" s="1" t="s">
        <v>24</v>
      </c>
      <c r="B23" s="1" t="s">
        <v>200</v>
      </c>
      <c r="C23" s="1" t="s">
        <v>200</v>
      </c>
      <c r="D23" s="1"/>
      <c r="E23" s="1"/>
      <c r="F23" s="1">
        <v>22.6</v>
      </c>
      <c r="G23" s="1"/>
      <c r="H23" s="1"/>
      <c r="I23" s="1"/>
      <c r="J23" s="1"/>
      <c r="K23" s="1"/>
      <c r="L23" s="1"/>
      <c r="M23" s="1">
        <v>77.5</v>
      </c>
      <c r="N23" s="1"/>
      <c r="O23" s="1"/>
      <c r="P23" s="1" t="s">
        <v>25</v>
      </c>
      <c r="Q23" s="16" t="s">
        <v>125</v>
      </c>
      <c r="T23" s="4"/>
      <c r="V23" s="4"/>
    </row>
    <row r="24" spans="1:25" s="14" customFormat="1" x14ac:dyDescent="0.35">
      <c r="A24" s="19" t="s">
        <v>26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25" s="14" customFormat="1" x14ac:dyDescent="0.35">
      <c r="A25" s="19" t="s">
        <v>27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T25" s="15"/>
      <c r="V25" s="15"/>
      <c r="Y25" s="23"/>
    </row>
    <row r="26" spans="1:25" x14ac:dyDescent="0.35">
      <c r="A26" s="1" t="s">
        <v>28</v>
      </c>
      <c r="B26" s="1" t="s">
        <v>202</v>
      </c>
      <c r="C26" s="1" t="s">
        <v>202</v>
      </c>
      <c r="D26" s="1"/>
      <c r="E26" s="1">
        <v>73</v>
      </c>
      <c r="F26" s="6">
        <v>3.5</v>
      </c>
      <c r="G26" s="6"/>
      <c r="H26" s="6">
        <v>11.8</v>
      </c>
      <c r="I26" s="6"/>
      <c r="J26" s="6">
        <v>7.1</v>
      </c>
      <c r="K26" s="1"/>
      <c r="L26" s="1"/>
      <c r="M26" s="1"/>
      <c r="N26" s="1"/>
      <c r="O26" s="1"/>
      <c r="P26" s="1" t="s">
        <v>29</v>
      </c>
      <c r="Q26" s="16" t="s">
        <v>126</v>
      </c>
      <c r="T26" s="4"/>
    </row>
    <row r="27" spans="1:25" x14ac:dyDescent="0.35">
      <c r="A27" s="1" t="s">
        <v>30</v>
      </c>
      <c r="B27" s="1" t="s">
        <v>202</v>
      </c>
      <c r="C27" s="1" t="s">
        <v>202</v>
      </c>
      <c r="D27" s="1"/>
      <c r="E27" s="1" t="s">
        <v>111</v>
      </c>
      <c r="F27" s="1" t="s">
        <v>127</v>
      </c>
      <c r="G27" s="1"/>
      <c r="H27" s="1"/>
      <c r="I27" s="1"/>
      <c r="J27" s="1"/>
      <c r="K27" s="1"/>
      <c r="L27" s="1"/>
      <c r="M27" s="1"/>
      <c r="N27" s="1"/>
      <c r="O27" s="1"/>
      <c r="P27" s="1" t="s">
        <v>31</v>
      </c>
      <c r="Q27" s="16" t="s">
        <v>128</v>
      </c>
      <c r="S27" s="4"/>
    </row>
    <row r="28" spans="1:25" x14ac:dyDescent="0.35">
      <c r="A28" s="1" t="s">
        <v>32</v>
      </c>
      <c r="B28" s="1" t="s">
        <v>199</v>
      </c>
      <c r="C28" s="1" t="s">
        <v>199</v>
      </c>
      <c r="D28" s="1" t="s">
        <v>111</v>
      </c>
      <c r="E28" s="1" t="s">
        <v>111</v>
      </c>
      <c r="F28" s="1"/>
      <c r="G28" s="1"/>
      <c r="H28" s="1"/>
      <c r="I28" s="1"/>
      <c r="J28" s="1" t="s">
        <v>129</v>
      </c>
      <c r="K28" s="1"/>
      <c r="L28" s="1"/>
      <c r="M28" s="1"/>
      <c r="N28" s="1"/>
      <c r="O28" s="1"/>
      <c r="P28" s="1" t="s">
        <v>130</v>
      </c>
      <c r="Q28" s="16" t="s">
        <v>131</v>
      </c>
      <c r="S28" s="4"/>
      <c r="T28" s="7"/>
      <c r="U28" s="4"/>
      <c r="Y28" s="4"/>
    </row>
    <row r="29" spans="1:25" s="14" customFormat="1" x14ac:dyDescent="0.35">
      <c r="A29" s="19" t="s">
        <v>35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5"/>
      <c r="Q29" s="19"/>
      <c r="S29" s="15"/>
      <c r="T29" s="26"/>
      <c r="U29" s="15"/>
    </row>
    <row r="30" spans="1:25" s="8" customFormat="1" x14ac:dyDescent="0.35">
      <c r="A30" s="6" t="s">
        <v>36</v>
      </c>
      <c r="B30" s="6" t="s">
        <v>202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8"/>
      <c r="Q30" s="6"/>
    </row>
    <row r="31" spans="1:25" x14ac:dyDescent="0.35">
      <c r="A31" s="1" t="s">
        <v>116</v>
      </c>
      <c r="B31" s="1"/>
      <c r="C31" s="1" t="s">
        <v>199</v>
      </c>
      <c r="D31" s="1">
        <v>67</v>
      </c>
      <c r="E31" s="1"/>
      <c r="F31" s="1">
        <v>33</v>
      </c>
      <c r="G31" s="1"/>
      <c r="H31" s="1"/>
      <c r="I31" s="1"/>
      <c r="J31" s="1"/>
      <c r="K31" s="1"/>
      <c r="L31" s="1"/>
      <c r="M31" s="1"/>
      <c r="N31" s="1"/>
      <c r="O31" s="1"/>
      <c r="P31" s="16" t="s">
        <v>10</v>
      </c>
      <c r="Q31" s="16" t="s">
        <v>115</v>
      </c>
    </row>
    <row r="32" spans="1:25" x14ac:dyDescent="0.35">
      <c r="A32" s="21" t="s">
        <v>116</v>
      </c>
      <c r="B32" s="21"/>
      <c r="C32" s="21" t="s">
        <v>202</v>
      </c>
      <c r="D32" s="21">
        <v>5.71</v>
      </c>
      <c r="E32" s="21">
        <v>92.86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</row>
    <row r="33" spans="1:38" x14ac:dyDescent="0.35">
      <c r="A33" s="1"/>
      <c r="B33" s="1"/>
      <c r="C33" s="1" t="s">
        <v>199</v>
      </c>
      <c r="D33" s="1">
        <v>100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s">
        <v>8</v>
      </c>
      <c r="Q33" s="16" t="s">
        <v>114</v>
      </c>
    </row>
    <row r="34" spans="1:38" x14ac:dyDescent="0.35">
      <c r="A34" s="6" t="s">
        <v>37</v>
      </c>
      <c r="B34" s="6" t="s">
        <v>203</v>
      </c>
      <c r="C34" s="6" t="s">
        <v>203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100</v>
      </c>
      <c r="O34" s="6"/>
      <c r="P34" s="16" t="s">
        <v>133</v>
      </c>
      <c r="Q34" s="6"/>
      <c r="R34" s="8"/>
      <c r="S34" s="8"/>
      <c r="T34" s="4"/>
      <c r="U34" s="8"/>
      <c r="V34" s="4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35">
      <c r="A35" s="6"/>
      <c r="B35" s="6"/>
      <c r="C35" s="6" t="s">
        <v>203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100</v>
      </c>
      <c r="O35" s="6"/>
      <c r="P35" s="16" t="s">
        <v>132</v>
      </c>
      <c r="Q35" s="6"/>
      <c r="R35" s="8"/>
      <c r="S35" s="8"/>
      <c r="T35" s="4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35">
      <c r="A36" s="6"/>
      <c r="B36" s="6"/>
      <c r="C36" s="6" t="s">
        <v>203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100</v>
      </c>
      <c r="O36" s="6"/>
      <c r="P36" s="6" t="s">
        <v>8</v>
      </c>
      <c r="Q36" s="16" t="s">
        <v>114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35">
      <c r="A37" s="6" t="s">
        <v>40</v>
      </c>
      <c r="B37" s="6" t="s">
        <v>202</v>
      </c>
      <c r="C37" s="6" t="s">
        <v>204</v>
      </c>
      <c r="D37" s="6">
        <f>MEDIAN(46.4, 51.1)</f>
        <v>48.75</v>
      </c>
      <c r="E37" s="6">
        <f>MEDIAN((0.5 + 1.7 + 3.2 + 27.2 +19.6 +0.01), (0.3+1.5+2.1+26.1+18.2))</f>
        <v>50.204999999999998</v>
      </c>
      <c r="F37" s="6">
        <v>0.8</v>
      </c>
      <c r="G37" s="6"/>
      <c r="H37" s="6"/>
      <c r="I37" s="6"/>
      <c r="J37" s="6"/>
      <c r="K37" s="6"/>
      <c r="L37" s="6"/>
      <c r="M37" s="6"/>
      <c r="N37" s="6"/>
      <c r="O37" s="6"/>
      <c r="P37" s="6" t="s">
        <v>41</v>
      </c>
      <c r="Q37" s="16" t="s">
        <v>144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35">
      <c r="A38" s="6" t="s">
        <v>42</v>
      </c>
      <c r="B38" s="6" t="s">
        <v>199</v>
      </c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1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5">
      <c r="A39" s="6" t="s">
        <v>140</v>
      </c>
      <c r="B39" s="6"/>
      <c r="C39" s="6" t="s">
        <v>199</v>
      </c>
      <c r="D39" s="2">
        <v>23.27</v>
      </c>
      <c r="E39" s="2"/>
      <c r="F39" s="6">
        <v>45.24</v>
      </c>
      <c r="G39" s="6"/>
      <c r="H39" s="6"/>
      <c r="I39" s="6"/>
      <c r="J39" s="6"/>
      <c r="K39" s="6"/>
      <c r="L39" s="6"/>
      <c r="M39" s="6">
        <v>31.51</v>
      </c>
      <c r="N39" s="6"/>
      <c r="O39" s="6"/>
      <c r="P39" s="6" t="s">
        <v>45</v>
      </c>
      <c r="Q39" s="18" t="s">
        <v>141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5">
      <c r="A40" s="6" t="s">
        <v>43</v>
      </c>
      <c r="B40" s="6" t="s">
        <v>199</v>
      </c>
      <c r="C40" s="6" t="s">
        <v>199</v>
      </c>
      <c r="D40" s="6">
        <v>99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" t="s">
        <v>9</v>
      </c>
      <c r="Q40" s="16" t="s">
        <v>113</v>
      </c>
      <c r="R40" s="8"/>
      <c r="S40" s="8"/>
      <c r="T40" s="4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35">
      <c r="A41" s="6"/>
      <c r="B41" s="6"/>
      <c r="C41" s="6" t="s">
        <v>199</v>
      </c>
      <c r="D41" s="6"/>
      <c r="E41" s="6"/>
      <c r="F41" s="6"/>
      <c r="G41" s="6"/>
      <c r="H41" s="6"/>
      <c r="I41" s="6"/>
      <c r="J41" s="6"/>
      <c r="K41" s="6"/>
      <c r="L41" s="6"/>
      <c r="M41" s="6">
        <v>100</v>
      </c>
      <c r="N41" s="6"/>
      <c r="O41" s="6"/>
      <c r="P41" s="1" t="s">
        <v>25</v>
      </c>
      <c r="Q41" s="16" t="s">
        <v>125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35">
      <c r="A42" s="6"/>
      <c r="B42" s="6"/>
      <c r="C42" s="6" t="s">
        <v>199</v>
      </c>
      <c r="D42" s="6">
        <v>98</v>
      </c>
      <c r="E42" s="6">
        <v>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1" t="s">
        <v>9</v>
      </c>
      <c r="Q42" s="16" t="s">
        <v>113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35">
      <c r="A43" s="6" t="s">
        <v>44</v>
      </c>
      <c r="B43" s="6" t="s">
        <v>199</v>
      </c>
      <c r="C43" s="6" t="s">
        <v>199</v>
      </c>
      <c r="D43" s="6">
        <v>78.150000000000006</v>
      </c>
      <c r="E43" s="6">
        <v>0.01</v>
      </c>
      <c r="F43" s="6">
        <v>1.33</v>
      </c>
      <c r="G43" s="6">
        <v>0.01</v>
      </c>
      <c r="H43" s="6"/>
      <c r="I43" s="6"/>
      <c r="J43" s="6"/>
      <c r="K43" s="6"/>
      <c r="L43" s="6"/>
      <c r="M43" s="6">
        <v>20.5</v>
      </c>
      <c r="N43" s="6"/>
      <c r="O43" s="6"/>
      <c r="P43" s="1" t="s">
        <v>45</v>
      </c>
      <c r="Q43" s="16" t="s">
        <v>139</v>
      </c>
      <c r="R43" s="8"/>
      <c r="S43" s="8"/>
      <c r="T43" s="4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35">
      <c r="A44" s="6" t="s">
        <v>142</v>
      </c>
      <c r="B44" s="6"/>
      <c r="C44" s="6" t="s">
        <v>200</v>
      </c>
      <c r="D44" s="6"/>
      <c r="E44" s="6">
        <v>0.08</v>
      </c>
      <c r="F44" s="6">
        <v>73.260000000000005</v>
      </c>
      <c r="G44" s="6">
        <v>7.0000000000000007E-2</v>
      </c>
      <c r="H44" s="6"/>
      <c r="I44" s="6"/>
      <c r="J44" s="6"/>
      <c r="K44" s="6"/>
      <c r="L44" s="6"/>
      <c r="M44" s="6">
        <v>15.83</v>
      </c>
      <c r="N44" s="6"/>
      <c r="O44" s="6"/>
      <c r="P44" s="1" t="s">
        <v>45</v>
      </c>
      <c r="Q44" s="16" t="s">
        <v>139</v>
      </c>
      <c r="R44" s="8"/>
      <c r="S44" s="8"/>
      <c r="T44" s="4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35">
      <c r="A45" s="6" t="s">
        <v>143</v>
      </c>
      <c r="B45" s="6"/>
      <c r="C45" s="6" t="s">
        <v>199</v>
      </c>
      <c r="D45" s="6">
        <v>20.7</v>
      </c>
      <c r="E45" s="6">
        <v>9.39</v>
      </c>
      <c r="F45" s="6">
        <v>3.02</v>
      </c>
      <c r="G45" s="6">
        <v>49.06</v>
      </c>
      <c r="H45" s="6"/>
      <c r="I45" s="6"/>
      <c r="J45" s="6"/>
      <c r="K45" s="6"/>
      <c r="L45" s="6"/>
      <c r="M45" s="6">
        <v>17.84</v>
      </c>
      <c r="N45" s="6"/>
      <c r="O45" s="6"/>
      <c r="P45" s="1" t="s">
        <v>45</v>
      </c>
      <c r="Q45" s="16" t="s">
        <v>139</v>
      </c>
      <c r="R45" s="8"/>
      <c r="S45" s="8"/>
      <c r="T45" s="4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s="8" customFormat="1" x14ac:dyDescent="0.35">
      <c r="A46" s="6" t="s">
        <v>46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V46" s="9"/>
      <c r="W46" s="9"/>
    </row>
    <row r="47" spans="1:38" x14ac:dyDescent="0.35">
      <c r="A47" s="1" t="s">
        <v>146</v>
      </c>
      <c r="B47" s="1" t="s">
        <v>199</v>
      </c>
      <c r="C47" s="1" t="s">
        <v>199</v>
      </c>
      <c r="D47" s="1">
        <v>100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47</v>
      </c>
      <c r="Q47" s="16" t="s">
        <v>145</v>
      </c>
      <c r="R47" s="8"/>
    </row>
    <row r="48" spans="1:38" x14ac:dyDescent="0.35">
      <c r="A48" s="1" t="s">
        <v>146</v>
      </c>
      <c r="B48" s="1"/>
      <c r="C48" s="1" t="s">
        <v>201</v>
      </c>
      <c r="D48" s="1">
        <v>14.92</v>
      </c>
      <c r="E48" s="1">
        <v>14.29</v>
      </c>
      <c r="F48" s="1">
        <f>14.29+57.14</f>
        <v>71.430000000000007</v>
      </c>
      <c r="G48" s="1"/>
      <c r="H48" s="1">
        <v>14.29</v>
      </c>
      <c r="I48" s="1"/>
      <c r="J48" s="1"/>
      <c r="K48" s="1"/>
      <c r="L48" s="1"/>
      <c r="M48" s="1"/>
      <c r="N48" s="1"/>
      <c r="O48" s="1"/>
      <c r="P48" s="1" t="s">
        <v>48</v>
      </c>
      <c r="Q48" s="16" t="s">
        <v>147</v>
      </c>
      <c r="R48" s="8"/>
    </row>
    <row r="49" spans="1:28" x14ac:dyDescent="0.35">
      <c r="A49" s="1" t="s">
        <v>146</v>
      </c>
      <c r="B49" s="1"/>
      <c r="C49" s="1" t="s">
        <v>199</v>
      </c>
      <c r="D49" s="1">
        <v>100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 t="s">
        <v>48</v>
      </c>
      <c r="Q49" s="16" t="s">
        <v>147</v>
      </c>
      <c r="R49" s="8"/>
    </row>
    <row r="50" spans="1:28" x14ac:dyDescent="0.35">
      <c r="A50" s="1" t="s">
        <v>148</v>
      </c>
      <c r="B50" s="1"/>
      <c r="C50" s="1" t="s">
        <v>199</v>
      </c>
      <c r="D50" s="1">
        <v>96.3</v>
      </c>
      <c r="E50" s="1">
        <f>1.96+0.19+0.001</f>
        <v>2.1509999999999998</v>
      </c>
      <c r="F50" s="1"/>
      <c r="G50" s="1"/>
      <c r="H50" s="1">
        <v>1.54</v>
      </c>
      <c r="I50" s="1"/>
      <c r="J50" s="1"/>
      <c r="K50" s="1"/>
      <c r="L50" s="1"/>
      <c r="M50" s="1"/>
      <c r="N50" s="1"/>
      <c r="O50" s="1"/>
      <c r="P50" s="1" t="s">
        <v>49</v>
      </c>
      <c r="Q50" s="16" t="s">
        <v>149</v>
      </c>
      <c r="R50" s="8"/>
    </row>
    <row r="51" spans="1:28" x14ac:dyDescent="0.35">
      <c r="A51" s="1" t="s">
        <v>148</v>
      </c>
      <c r="B51" s="1"/>
      <c r="C51" s="1" t="s">
        <v>199</v>
      </c>
      <c r="D51" s="1">
        <v>90.34</v>
      </c>
      <c r="E51" s="1">
        <f>4.64+0.06+0.001</f>
        <v>4.7009999999999996</v>
      </c>
      <c r="F51" s="1"/>
      <c r="G51" s="1"/>
      <c r="H51" s="1">
        <v>4.9400000000000004</v>
      </c>
      <c r="I51" s="1"/>
      <c r="J51" s="1"/>
      <c r="K51" s="1"/>
      <c r="L51" s="1"/>
      <c r="M51" s="1"/>
      <c r="N51" s="1"/>
      <c r="O51" s="1"/>
      <c r="P51" s="1" t="s">
        <v>49</v>
      </c>
      <c r="Q51" s="16" t="s">
        <v>149</v>
      </c>
      <c r="R51" s="8"/>
    </row>
    <row r="52" spans="1:28" s="14" customFormat="1" x14ac:dyDescent="0.35">
      <c r="A52" s="19" t="s">
        <v>50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T52" s="15"/>
    </row>
    <row r="53" spans="1:28" x14ac:dyDescent="0.35">
      <c r="A53" s="1" t="s">
        <v>51</v>
      </c>
      <c r="B53" s="1" t="s">
        <v>202</v>
      </c>
      <c r="C53" s="1" t="s">
        <v>202</v>
      </c>
      <c r="D53" s="1" t="s">
        <v>150</v>
      </c>
      <c r="E53" s="1" t="s">
        <v>111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4" t="s">
        <v>52</v>
      </c>
      <c r="Q53" s="16" t="s">
        <v>133</v>
      </c>
      <c r="R53" s="8"/>
      <c r="T53" s="4"/>
    </row>
    <row r="54" spans="1:28" x14ac:dyDescent="0.35">
      <c r="A54" s="1" t="s">
        <v>184</v>
      </c>
      <c r="B54" s="1"/>
      <c r="C54" s="1" t="s">
        <v>202</v>
      </c>
      <c r="D54" s="1">
        <v>100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 t="s">
        <v>183</v>
      </c>
      <c r="Q54" s="16" t="s">
        <v>182</v>
      </c>
      <c r="R54" s="8"/>
      <c r="T54" s="4"/>
    </row>
    <row r="55" spans="1:28" x14ac:dyDescent="0.35">
      <c r="A55" s="1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6"/>
      <c r="R55" s="8"/>
      <c r="T55" s="4"/>
    </row>
    <row r="56" spans="1:28" x14ac:dyDescent="0.35">
      <c r="A56" s="1" t="s">
        <v>151</v>
      </c>
      <c r="B56" s="1" t="s">
        <v>202</v>
      </c>
      <c r="C56" s="1" t="s">
        <v>202</v>
      </c>
      <c r="D56" s="1"/>
      <c r="E56" s="1">
        <f>22.6+14.9+6.87+6.24+5.84</f>
        <v>56.45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 t="s">
        <v>54</v>
      </c>
      <c r="Q56" s="16" t="s">
        <v>152</v>
      </c>
      <c r="R56" s="16"/>
      <c r="S56" s="8"/>
      <c r="U56" s="4"/>
    </row>
    <row r="57" spans="1:28" x14ac:dyDescent="0.35">
      <c r="A57" s="1" t="s">
        <v>151</v>
      </c>
      <c r="B57" s="1"/>
      <c r="C57" s="1" t="s">
        <v>202</v>
      </c>
      <c r="D57" s="1"/>
      <c r="E57" s="1">
        <f>24.5+19.4+15.4+9.45+8.45</f>
        <v>77.2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 t="s">
        <v>54</v>
      </c>
      <c r="Q57" s="16" t="s">
        <v>152</v>
      </c>
      <c r="R57" s="8"/>
      <c r="T57" s="4"/>
    </row>
    <row r="58" spans="1:28" x14ac:dyDescent="0.35">
      <c r="A58" s="1" t="s">
        <v>151</v>
      </c>
      <c r="B58" s="1"/>
      <c r="C58" s="1" t="s">
        <v>202</v>
      </c>
      <c r="D58" s="1"/>
      <c r="E58" s="1">
        <f>37.7+11.26+10.34+7.37+6.06</f>
        <v>72.73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 t="s">
        <v>54</v>
      </c>
      <c r="Q58" s="16" t="s">
        <v>152</v>
      </c>
      <c r="R58" s="8"/>
      <c r="T58" s="4"/>
    </row>
    <row r="59" spans="1:28" x14ac:dyDescent="0.35">
      <c r="A59" s="1" t="s">
        <v>55</v>
      </c>
      <c r="B59" s="1" t="s">
        <v>200</v>
      </c>
      <c r="C59" s="1" t="s">
        <v>200</v>
      </c>
      <c r="D59" s="1"/>
      <c r="E59" s="1"/>
      <c r="F59" s="1" t="s">
        <v>111</v>
      </c>
      <c r="G59" s="1"/>
      <c r="H59" s="1"/>
      <c r="I59" s="1"/>
      <c r="J59" s="1"/>
      <c r="K59" s="1"/>
      <c r="L59" s="1"/>
      <c r="M59" s="1"/>
      <c r="N59" s="1"/>
      <c r="O59" s="1"/>
      <c r="P59" s="6" t="s">
        <v>188</v>
      </c>
      <c r="Q59" s="16" t="s">
        <v>187</v>
      </c>
      <c r="R59" s="8"/>
      <c r="T59" s="4"/>
      <c r="V59" s="4"/>
    </row>
    <row r="60" spans="1:28" x14ac:dyDescent="0.35">
      <c r="A60" s="1" t="s">
        <v>56</v>
      </c>
      <c r="B60" s="1" t="s">
        <v>200</v>
      </c>
      <c r="C60" s="1" t="s">
        <v>200</v>
      </c>
      <c r="D60" s="1"/>
      <c r="E60" s="1"/>
      <c r="F60" s="1">
        <v>99</v>
      </c>
      <c r="G60" s="1"/>
      <c r="H60" s="1"/>
      <c r="I60" s="1"/>
      <c r="J60" s="1"/>
      <c r="K60" s="1"/>
      <c r="L60" s="1"/>
      <c r="M60" s="1"/>
      <c r="N60" s="1"/>
      <c r="O60" s="1">
        <v>2</v>
      </c>
      <c r="P60" s="1" t="s">
        <v>153</v>
      </c>
      <c r="Q60" s="16" t="s">
        <v>154</v>
      </c>
      <c r="R60" s="8"/>
    </row>
    <row r="61" spans="1:28" s="14" customFormat="1" x14ac:dyDescent="0.35">
      <c r="A61" s="19" t="s">
        <v>57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T61" s="15"/>
    </row>
    <row r="62" spans="1:28" x14ac:dyDescent="0.35">
      <c r="A62" s="1" t="s">
        <v>58</v>
      </c>
      <c r="B62" s="1" t="s">
        <v>201</v>
      </c>
      <c r="C62" s="1" t="s">
        <v>205</v>
      </c>
      <c r="D62" s="1"/>
      <c r="E62" s="1">
        <v>83.9</v>
      </c>
      <c r="F62" s="1">
        <v>16.7</v>
      </c>
      <c r="G62" s="1"/>
      <c r="H62" s="1"/>
      <c r="I62" s="1"/>
      <c r="J62" s="1"/>
      <c r="K62" s="1"/>
      <c r="L62" s="1"/>
      <c r="M62" s="1"/>
      <c r="N62" s="1"/>
      <c r="O62" s="1"/>
      <c r="P62" s="1" t="s">
        <v>25</v>
      </c>
      <c r="Q62" s="16" t="s">
        <v>125</v>
      </c>
      <c r="R62" s="8"/>
      <c r="T62" s="4"/>
    </row>
    <row r="63" spans="1:28" x14ac:dyDescent="0.35">
      <c r="A63" s="1" t="s">
        <v>123</v>
      </c>
      <c r="B63" s="1"/>
      <c r="C63" s="1" t="s">
        <v>200</v>
      </c>
      <c r="D63" s="1"/>
      <c r="E63" s="1"/>
      <c r="F63" s="1">
        <v>40.9</v>
      </c>
      <c r="G63" s="1"/>
      <c r="H63" s="1"/>
      <c r="I63" s="1"/>
      <c r="J63" s="1"/>
      <c r="K63" s="1"/>
      <c r="L63" s="1"/>
      <c r="M63" s="1"/>
      <c r="N63" s="1"/>
      <c r="O63" s="1"/>
      <c r="P63" s="4" t="s">
        <v>25</v>
      </c>
      <c r="Q63" s="16" t="s">
        <v>125</v>
      </c>
      <c r="R63" s="8"/>
    </row>
    <row r="64" spans="1:28" x14ac:dyDescent="0.35">
      <c r="A64" s="1" t="s">
        <v>59</v>
      </c>
      <c r="B64" s="1" t="s">
        <v>217</v>
      </c>
      <c r="C64" s="1" t="s">
        <v>206</v>
      </c>
      <c r="D64" s="1">
        <v>24.9</v>
      </c>
      <c r="E64" s="1"/>
      <c r="F64" s="1">
        <v>5.4</v>
      </c>
      <c r="G64" s="1"/>
      <c r="H64" s="1">
        <v>7.7</v>
      </c>
      <c r="I64" s="1"/>
      <c r="J64" s="1">
        <v>50.2</v>
      </c>
      <c r="K64" s="1"/>
      <c r="L64" s="1"/>
      <c r="M64" s="1"/>
      <c r="N64" s="1"/>
      <c r="O64" s="1"/>
      <c r="P64" s="1" t="s">
        <v>8</v>
      </c>
      <c r="Q64" s="16" t="s">
        <v>114</v>
      </c>
      <c r="R64" s="10"/>
      <c r="S64" s="4"/>
      <c r="Z64" s="4"/>
      <c r="AB64" s="4" t="s">
        <v>61</v>
      </c>
    </row>
    <row r="65" spans="1:28" x14ac:dyDescent="0.35">
      <c r="A65" s="1"/>
      <c r="B65" s="1"/>
      <c r="C65" s="1" t="s">
        <v>208</v>
      </c>
      <c r="D65" s="1"/>
      <c r="E65" s="1" t="s">
        <v>111</v>
      </c>
      <c r="F65" s="1"/>
      <c r="G65" s="1"/>
      <c r="H65" s="1"/>
      <c r="I65" s="1"/>
      <c r="J65" s="1"/>
      <c r="K65" s="1" t="s">
        <v>111</v>
      </c>
      <c r="L65" s="1"/>
      <c r="M65" s="1"/>
      <c r="N65" s="1"/>
      <c r="O65" s="1"/>
      <c r="P65" s="1" t="s">
        <v>212</v>
      </c>
      <c r="Q65" s="16" t="s">
        <v>213</v>
      </c>
      <c r="R65" s="10"/>
      <c r="S65" s="4"/>
      <c r="Z65" s="4"/>
      <c r="AB65" s="4"/>
    </row>
    <row r="66" spans="1:28" x14ac:dyDescent="0.35">
      <c r="A66" s="1"/>
      <c r="B66" s="1"/>
      <c r="C66" s="1" t="s">
        <v>200</v>
      </c>
      <c r="D66" s="1">
        <f>12.9+28.1</f>
        <v>41</v>
      </c>
      <c r="E66" s="1"/>
      <c r="F66" s="1">
        <f>13.3+45.7</f>
        <v>59</v>
      </c>
      <c r="G66" s="1"/>
      <c r="H66" s="1"/>
      <c r="I66" s="1"/>
      <c r="J66" s="1"/>
      <c r="K66" s="1"/>
      <c r="L66" s="1"/>
      <c r="M66" s="1">
        <v>28.1</v>
      </c>
      <c r="N66" s="1"/>
      <c r="O66" s="1"/>
      <c r="P66" s="1" t="s">
        <v>47</v>
      </c>
      <c r="Q66" s="16" t="s">
        <v>145</v>
      </c>
      <c r="R66" s="10"/>
    </row>
    <row r="67" spans="1:28" x14ac:dyDescent="0.35">
      <c r="A67" s="1" t="s">
        <v>156</v>
      </c>
      <c r="B67" s="1"/>
      <c r="C67" s="1" t="s">
        <v>200</v>
      </c>
      <c r="D67" s="1" t="s">
        <v>111</v>
      </c>
      <c r="E67" s="1"/>
      <c r="F67" s="1" t="s">
        <v>111</v>
      </c>
      <c r="G67" s="1"/>
      <c r="H67" s="1"/>
      <c r="I67" s="1"/>
      <c r="J67" s="1"/>
      <c r="K67" s="1"/>
      <c r="L67" s="1"/>
      <c r="M67" s="1" t="s">
        <v>111</v>
      </c>
      <c r="N67" s="1"/>
      <c r="O67" s="1"/>
      <c r="P67" s="1" t="s">
        <v>60</v>
      </c>
      <c r="Q67" s="16" t="s">
        <v>155</v>
      </c>
      <c r="R67" s="10"/>
    </row>
    <row r="68" spans="1:28" x14ac:dyDescent="0.35">
      <c r="A68" s="1" t="s">
        <v>157</v>
      </c>
      <c r="B68" s="1"/>
      <c r="C68" s="1" t="s">
        <v>200</v>
      </c>
      <c r="D68" s="1" t="s">
        <v>111</v>
      </c>
      <c r="E68" s="1"/>
      <c r="F68" s="1" t="s">
        <v>111</v>
      </c>
      <c r="G68" s="1"/>
      <c r="H68" s="1"/>
      <c r="I68" s="1"/>
      <c r="J68" s="1"/>
      <c r="K68" s="1"/>
      <c r="L68" s="1"/>
      <c r="M68" s="1" t="s">
        <v>111</v>
      </c>
      <c r="N68" s="1"/>
      <c r="O68" s="1"/>
      <c r="P68" s="1" t="s">
        <v>60</v>
      </c>
      <c r="Q68" s="16" t="s">
        <v>155</v>
      </c>
      <c r="R68" s="10"/>
    </row>
    <row r="69" spans="1:28" x14ac:dyDescent="0.35">
      <c r="A69" s="1" t="s">
        <v>158</v>
      </c>
      <c r="B69" s="1"/>
      <c r="C69" s="1" t="s">
        <v>200</v>
      </c>
      <c r="D69" s="1" t="s">
        <v>111</v>
      </c>
      <c r="E69" s="1"/>
      <c r="F69" s="1" t="s">
        <v>111</v>
      </c>
      <c r="G69" s="1"/>
      <c r="H69" s="1"/>
      <c r="I69" s="1"/>
      <c r="J69" s="1"/>
      <c r="K69" s="1"/>
      <c r="L69" s="1"/>
      <c r="M69" s="1" t="s">
        <v>111</v>
      </c>
      <c r="N69" s="1"/>
      <c r="O69" s="1"/>
      <c r="P69" s="4" t="s">
        <v>60</v>
      </c>
      <c r="Q69" s="16" t="s">
        <v>155</v>
      </c>
      <c r="R69" s="10"/>
    </row>
    <row r="70" spans="1:28" x14ac:dyDescent="0.35">
      <c r="A70" s="1" t="s">
        <v>62</v>
      </c>
      <c r="B70" s="1" t="s">
        <v>208</v>
      </c>
      <c r="C70" s="1" t="s">
        <v>199</v>
      </c>
      <c r="D70" s="1">
        <f>45.49+34.45</f>
        <v>79.94</v>
      </c>
      <c r="E70" s="1"/>
      <c r="F70" s="1">
        <f>4.3+1.89+2.04+0.45+0.01+0.67</f>
        <v>9.36</v>
      </c>
      <c r="G70" s="1"/>
      <c r="H70" s="1"/>
      <c r="I70" s="1"/>
      <c r="J70" s="1"/>
      <c r="K70" s="1"/>
      <c r="L70" s="1"/>
      <c r="M70" s="1">
        <v>9.6300000000000008</v>
      </c>
      <c r="N70" s="1"/>
      <c r="O70" s="1"/>
      <c r="P70" s="1" t="s">
        <v>63</v>
      </c>
      <c r="Q70" s="16" t="s">
        <v>159</v>
      </c>
      <c r="R70" s="10"/>
      <c r="T70" s="4"/>
    </row>
    <row r="71" spans="1:28" x14ac:dyDescent="0.35">
      <c r="A71" s="1"/>
      <c r="B71" s="1"/>
      <c r="C71" s="1" t="s">
        <v>207</v>
      </c>
      <c r="D71" s="1">
        <v>28</v>
      </c>
      <c r="E71" s="1">
        <v>88</v>
      </c>
      <c r="F71" s="1">
        <v>16</v>
      </c>
      <c r="G71" s="1"/>
      <c r="H71" s="1">
        <v>12</v>
      </c>
      <c r="I71" s="1"/>
      <c r="J71" s="1"/>
      <c r="K71" s="1"/>
      <c r="L71" s="1"/>
      <c r="M71" s="1"/>
      <c r="N71" s="1"/>
      <c r="O71" s="1"/>
      <c r="P71" s="1" t="s">
        <v>136</v>
      </c>
      <c r="Q71" s="16" t="s">
        <v>137</v>
      </c>
      <c r="R71" s="10"/>
      <c r="T71" s="4"/>
    </row>
    <row r="72" spans="1:28" x14ac:dyDescent="0.35">
      <c r="A72" s="1"/>
      <c r="B72" s="1"/>
      <c r="C72" s="1" t="s">
        <v>199</v>
      </c>
      <c r="D72" s="1">
        <v>86.9</v>
      </c>
      <c r="E72" s="1">
        <v>1.7</v>
      </c>
      <c r="F72" s="1"/>
      <c r="G72" s="1"/>
      <c r="H72" s="1">
        <v>11.4</v>
      </c>
      <c r="I72" s="1"/>
      <c r="J72" s="1"/>
      <c r="K72" s="1"/>
      <c r="L72" s="1"/>
      <c r="M72" s="1"/>
      <c r="N72" s="1"/>
      <c r="O72" s="1"/>
      <c r="P72" s="1" t="s">
        <v>90</v>
      </c>
      <c r="Q72" s="16" t="s">
        <v>176</v>
      </c>
      <c r="R72" s="10"/>
      <c r="T72" s="4"/>
    </row>
    <row r="73" spans="1:28" x14ac:dyDescent="0.35">
      <c r="A73" s="1"/>
      <c r="B73" s="1"/>
      <c r="C73" s="1" t="s">
        <v>214</v>
      </c>
      <c r="D73" s="1"/>
      <c r="E73" s="1"/>
      <c r="F73" s="1" t="s">
        <v>111</v>
      </c>
      <c r="G73" s="1"/>
      <c r="H73" s="1"/>
      <c r="I73" s="1"/>
      <c r="J73" s="1"/>
      <c r="K73" s="1" t="s">
        <v>111</v>
      </c>
      <c r="L73" s="1"/>
      <c r="M73" s="1"/>
      <c r="N73" s="1"/>
      <c r="O73" s="1"/>
      <c r="P73" s="1" t="s">
        <v>34</v>
      </c>
      <c r="Q73" s="16" t="s">
        <v>189</v>
      </c>
      <c r="R73" s="10"/>
      <c r="T73" s="4"/>
    </row>
    <row r="74" spans="1:28" x14ac:dyDescent="0.35">
      <c r="A74" s="1" t="s">
        <v>64</v>
      </c>
      <c r="B74" s="1" t="s">
        <v>201</v>
      </c>
      <c r="C74" s="1" t="s">
        <v>200</v>
      </c>
      <c r="D74" s="1"/>
      <c r="E74" s="1">
        <v>29</v>
      </c>
      <c r="F74" s="1">
        <f>52+0.03+0.03</f>
        <v>52.06</v>
      </c>
      <c r="G74" s="1"/>
      <c r="H74" s="1">
        <v>0.02</v>
      </c>
      <c r="I74" s="1"/>
      <c r="J74" s="1"/>
      <c r="K74" s="1"/>
      <c r="L74" s="1"/>
      <c r="M74" s="1"/>
      <c r="N74" s="1"/>
      <c r="O74" s="1"/>
      <c r="P74" t="s">
        <v>65</v>
      </c>
      <c r="Q74" s="16" t="s">
        <v>160</v>
      </c>
    </row>
    <row r="75" spans="1:28" x14ac:dyDescent="0.35">
      <c r="A75" s="1" t="s">
        <v>166</v>
      </c>
      <c r="B75" s="1"/>
      <c r="C75" s="1" t="s">
        <v>200</v>
      </c>
      <c r="D75" s="1"/>
      <c r="E75" s="1"/>
      <c r="F75" s="1">
        <v>3.4</v>
      </c>
      <c r="G75" s="1"/>
      <c r="H75" s="1"/>
      <c r="I75" s="1"/>
      <c r="J75" s="1"/>
      <c r="K75" s="1"/>
      <c r="L75" s="1"/>
      <c r="M75" s="1"/>
      <c r="N75" s="1"/>
      <c r="O75" s="1"/>
      <c r="P75" t="s">
        <v>164</v>
      </c>
      <c r="Q75" s="16" t="s">
        <v>165</v>
      </c>
    </row>
    <row r="76" spans="1:28" s="14" customFormat="1" x14ac:dyDescent="0.35">
      <c r="A76" s="19" t="s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28" x14ac:dyDescent="0.35">
      <c r="A77" s="1" t="s">
        <v>67</v>
      </c>
      <c r="B77" s="1" t="s">
        <v>199</v>
      </c>
      <c r="C77" s="1" t="s">
        <v>199</v>
      </c>
      <c r="D77" s="1" t="s">
        <v>111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183</v>
      </c>
      <c r="Q77" s="16" t="s">
        <v>182</v>
      </c>
      <c r="R77" s="5"/>
      <c r="T77" s="4"/>
      <c r="U77" s="4"/>
    </row>
    <row r="78" spans="1:28" s="14" customFormat="1" x14ac:dyDescent="0.35">
      <c r="A78" s="19" t="s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x14ac:dyDescent="0.35">
      <c r="A79" s="19" t="s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T79" s="15"/>
    </row>
    <row r="80" spans="1:28" x14ac:dyDescent="0.35">
      <c r="A80" s="1" t="s">
        <v>70</v>
      </c>
      <c r="B80" s="1" t="s">
        <v>203</v>
      </c>
      <c r="C80" s="1" t="s">
        <v>203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 t="s">
        <v>111</v>
      </c>
      <c r="O80" s="1"/>
      <c r="P80" s="6" t="s">
        <v>39</v>
      </c>
      <c r="Q80" s="16" t="s">
        <v>133</v>
      </c>
      <c r="S80" s="4"/>
    </row>
    <row r="81" spans="1:24" x14ac:dyDescent="0.35">
      <c r="A81" s="1" t="s">
        <v>71</v>
      </c>
      <c r="B81" s="1" t="s">
        <v>203</v>
      </c>
      <c r="C81" s="1" t="s">
        <v>203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 t="s">
        <v>111</v>
      </c>
      <c r="O81" s="1"/>
      <c r="P81" s="6" t="s">
        <v>39</v>
      </c>
      <c r="Q81" s="16" t="s">
        <v>133</v>
      </c>
      <c r="R81" s="5"/>
    </row>
    <row r="82" spans="1:24" x14ac:dyDescent="0.35">
      <c r="A82" s="1" t="s">
        <v>72</v>
      </c>
      <c r="B82" s="1" t="s">
        <v>202</v>
      </c>
      <c r="C82" s="1" t="s">
        <v>202</v>
      </c>
      <c r="D82" s="1"/>
      <c r="E82" s="1" t="s">
        <v>167</v>
      </c>
      <c r="F82" s="1" t="s">
        <v>127</v>
      </c>
      <c r="G82" s="1"/>
      <c r="H82" s="1" t="s">
        <v>127</v>
      </c>
      <c r="I82" s="1"/>
      <c r="J82" s="1"/>
      <c r="K82" s="1"/>
      <c r="L82" s="1"/>
      <c r="M82" s="1"/>
      <c r="N82" s="1"/>
      <c r="O82" s="1"/>
      <c r="P82" s="1" t="s">
        <v>73</v>
      </c>
      <c r="Q82" s="16" t="s">
        <v>168</v>
      </c>
      <c r="T82" s="4"/>
    </row>
    <row r="83" spans="1:24" x14ac:dyDescent="0.35">
      <c r="A83" s="1" t="s">
        <v>74</v>
      </c>
      <c r="B83" s="1" t="s">
        <v>201</v>
      </c>
      <c r="C83" s="1" t="s">
        <v>201</v>
      </c>
      <c r="D83" s="1"/>
      <c r="E83" s="1" t="s">
        <v>167</v>
      </c>
      <c r="F83" s="1" t="s">
        <v>127</v>
      </c>
      <c r="G83" s="1"/>
      <c r="H83" s="1"/>
      <c r="I83" s="1"/>
      <c r="J83" s="1"/>
      <c r="K83" s="1"/>
      <c r="L83" s="1"/>
      <c r="M83" s="1"/>
      <c r="N83" s="1"/>
      <c r="O83" s="1"/>
      <c r="P83" s="1" t="s">
        <v>75</v>
      </c>
      <c r="Q83" s="16" t="s">
        <v>169</v>
      </c>
      <c r="T83" s="4"/>
      <c r="V83" s="4"/>
      <c r="X83" s="4"/>
    </row>
    <row r="84" spans="1:24" x14ac:dyDescent="0.35">
      <c r="A84" s="1"/>
      <c r="B84" s="1"/>
      <c r="C84" s="1" t="s">
        <v>201</v>
      </c>
      <c r="D84" s="1">
        <v>100</v>
      </c>
      <c r="E84" s="1"/>
      <c r="F84" s="1">
        <f>33.3+11.1+11.1</f>
        <v>55.5</v>
      </c>
      <c r="G84" s="1"/>
      <c r="H84" s="1">
        <v>11.1</v>
      </c>
      <c r="I84" s="1"/>
      <c r="J84" s="1"/>
      <c r="K84" s="1"/>
      <c r="L84" s="1"/>
      <c r="M84" s="1">
        <v>22.2</v>
      </c>
      <c r="N84" s="1"/>
      <c r="O84" s="1"/>
      <c r="P84" s="1" t="s">
        <v>170</v>
      </c>
      <c r="Q84" s="16" t="s">
        <v>161</v>
      </c>
      <c r="T84" s="4"/>
      <c r="V84" s="4"/>
      <c r="X84" s="4"/>
    </row>
    <row r="85" spans="1:24" x14ac:dyDescent="0.35">
      <c r="A85" s="1"/>
      <c r="B85" s="1"/>
      <c r="C85" s="1" t="s">
        <v>201</v>
      </c>
      <c r="D85" s="1">
        <v>92.3</v>
      </c>
      <c r="E85" s="1">
        <v>7.69</v>
      </c>
      <c r="F85" s="1">
        <f>15.3+30.76+7.69+7.69+30.76+7.69</f>
        <v>99.89</v>
      </c>
      <c r="G85" s="1"/>
      <c r="H85" s="1">
        <v>7.69</v>
      </c>
      <c r="I85" s="1"/>
      <c r="J85" s="1"/>
      <c r="K85" s="1"/>
      <c r="L85" s="1"/>
      <c r="M85" s="1">
        <v>23.07</v>
      </c>
      <c r="N85" s="1"/>
      <c r="O85" s="1"/>
      <c r="P85" s="1" t="s">
        <v>170</v>
      </c>
      <c r="Q85" s="16" t="s">
        <v>161</v>
      </c>
      <c r="T85" s="4"/>
      <c r="V85" s="4"/>
      <c r="X85" s="4"/>
    </row>
    <row r="86" spans="1:24" x14ac:dyDescent="0.35">
      <c r="A86" s="1"/>
      <c r="B86" s="1"/>
      <c r="C86" s="1" t="s">
        <v>201</v>
      </c>
      <c r="D86" s="1">
        <v>100</v>
      </c>
      <c r="E86" s="1">
        <v>20</v>
      </c>
      <c r="F86" s="1">
        <f>6.66+46.66+26.66+13.33+33.3+86.6</f>
        <v>213.20999999999998</v>
      </c>
      <c r="G86" s="1"/>
      <c r="H86" s="1">
        <v>40</v>
      </c>
      <c r="I86" s="1"/>
      <c r="J86" s="1"/>
      <c r="K86" s="1"/>
      <c r="L86" s="1"/>
      <c r="M86" s="1">
        <v>40</v>
      </c>
      <c r="N86" s="1"/>
      <c r="O86" s="1"/>
      <c r="P86" s="1" t="s">
        <v>170</v>
      </c>
      <c r="Q86" s="16" t="s">
        <v>161</v>
      </c>
      <c r="T86" s="4"/>
      <c r="V86" s="4"/>
      <c r="X86" s="4"/>
    </row>
    <row r="87" spans="1:24" x14ac:dyDescent="0.35">
      <c r="A87" s="1"/>
      <c r="B87" s="1"/>
      <c r="C87" s="1" t="s">
        <v>201</v>
      </c>
      <c r="D87" s="1">
        <v>100</v>
      </c>
      <c r="E87" s="1">
        <v>23.07</v>
      </c>
      <c r="F87" s="1">
        <f>7.69+53.8+23.07+30.76+7.69</f>
        <v>123.01</v>
      </c>
      <c r="G87" s="1"/>
      <c r="H87" s="1">
        <v>15.38</v>
      </c>
      <c r="I87" s="1"/>
      <c r="J87" s="1"/>
      <c r="K87" s="1"/>
      <c r="L87" s="1"/>
      <c r="M87" s="1">
        <v>38.46</v>
      </c>
      <c r="N87" s="1"/>
      <c r="O87" s="1"/>
      <c r="P87" s="1" t="s">
        <v>170</v>
      </c>
      <c r="Q87" s="16" t="s">
        <v>161</v>
      </c>
      <c r="T87" s="4"/>
      <c r="V87" s="4"/>
      <c r="X87" s="4"/>
    </row>
    <row r="88" spans="1:24" x14ac:dyDescent="0.35">
      <c r="A88" s="1" t="s">
        <v>163</v>
      </c>
      <c r="B88" s="1"/>
      <c r="C88" s="1" t="s">
        <v>201</v>
      </c>
      <c r="D88" s="1">
        <v>50</v>
      </c>
      <c r="E88" s="1"/>
      <c r="F88" s="1">
        <f>21+6+6</f>
        <v>33</v>
      </c>
      <c r="G88" s="1"/>
      <c r="H88" s="1">
        <v>6</v>
      </c>
      <c r="I88" s="1"/>
      <c r="J88" s="1"/>
      <c r="K88" s="1"/>
      <c r="L88" s="1"/>
      <c r="M88" s="1">
        <v>11</v>
      </c>
      <c r="N88" s="1"/>
      <c r="O88" s="1"/>
      <c r="P88" t="s">
        <v>162</v>
      </c>
      <c r="Q88" s="16" t="s">
        <v>161</v>
      </c>
    </row>
    <row r="89" spans="1:24" x14ac:dyDescent="0.35">
      <c r="A89" s="1" t="s">
        <v>163</v>
      </c>
      <c r="B89" s="1"/>
      <c r="C89" s="1" t="s">
        <v>201</v>
      </c>
      <c r="D89" s="1">
        <v>38</v>
      </c>
      <c r="E89" s="1">
        <v>3</v>
      </c>
      <c r="F89" s="1">
        <f>9+13+3+6+13+3</f>
        <v>47</v>
      </c>
      <c r="G89" s="1"/>
      <c r="H89" s="1">
        <v>3</v>
      </c>
      <c r="I89" s="1"/>
      <c r="J89" s="1"/>
      <c r="K89" s="1"/>
      <c r="L89" s="1"/>
      <c r="M89" s="1">
        <v>9</v>
      </c>
      <c r="N89" s="1"/>
      <c r="O89" s="1"/>
      <c r="P89" t="s">
        <v>162</v>
      </c>
      <c r="Q89" s="16" t="s">
        <v>161</v>
      </c>
    </row>
    <row r="90" spans="1:24" x14ac:dyDescent="0.35">
      <c r="A90" s="1" t="s">
        <v>163</v>
      </c>
      <c r="B90" s="1"/>
      <c r="C90" s="1" t="s">
        <v>201</v>
      </c>
      <c r="D90" s="1">
        <v>24</v>
      </c>
      <c r="E90" s="1">
        <v>5</v>
      </c>
      <c r="F90" s="1">
        <f>20+8+3+8+11+1</f>
        <v>51</v>
      </c>
      <c r="G90" s="1"/>
      <c r="H90" s="1">
        <v>40</v>
      </c>
      <c r="I90" s="1"/>
      <c r="J90" s="1"/>
      <c r="K90" s="1"/>
      <c r="L90" s="1"/>
      <c r="M90" s="1">
        <v>40</v>
      </c>
      <c r="N90" s="1"/>
      <c r="O90" s="1"/>
      <c r="P90" t="s">
        <v>162</v>
      </c>
      <c r="Q90" s="16" t="s">
        <v>161</v>
      </c>
    </row>
    <row r="91" spans="1:24" x14ac:dyDescent="0.35">
      <c r="A91" s="1" t="s">
        <v>163</v>
      </c>
      <c r="B91" s="1"/>
      <c r="C91" s="1" t="s">
        <v>201</v>
      </c>
      <c r="D91" s="1">
        <v>33</v>
      </c>
      <c r="E91">
        <v>8</v>
      </c>
      <c r="F91">
        <f>2+18+8+10+3</f>
        <v>41</v>
      </c>
      <c r="H91" s="1">
        <v>5</v>
      </c>
      <c r="I91" s="1"/>
      <c r="M91" s="1">
        <v>13</v>
      </c>
      <c r="P91" t="s">
        <v>162</v>
      </c>
      <c r="Q91" s="16" t="s">
        <v>161</v>
      </c>
    </row>
    <row r="92" spans="1:24" x14ac:dyDescent="0.35">
      <c r="A92" s="1"/>
      <c r="B92" s="1"/>
      <c r="C92" s="1" t="s">
        <v>201</v>
      </c>
      <c r="D92" s="1">
        <v>24.9</v>
      </c>
      <c r="F92">
        <f>5.4+7.7</f>
        <v>13.100000000000001</v>
      </c>
      <c r="H92" s="1">
        <v>7.7</v>
      </c>
      <c r="I92" s="1"/>
      <c r="J92">
        <v>50.2</v>
      </c>
      <c r="M92" s="1"/>
      <c r="P92" s="1" t="s">
        <v>8</v>
      </c>
      <c r="Q92" s="16" t="s">
        <v>114</v>
      </c>
    </row>
    <row r="93" spans="1:24" x14ac:dyDescent="0.35">
      <c r="A93" s="1" t="s">
        <v>76</v>
      </c>
      <c r="B93" s="1" t="s">
        <v>199</v>
      </c>
      <c r="C93" s="1" t="s">
        <v>199</v>
      </c>
      <c r="D93" s="1">
        <f>56.01+ 41.06</f>
        <v>97.07</v>
      </c>
      <c r="E93" s="1">
        <f>0.01+0.47+0.99</f>
        <v>1.47</v>
      </c>
      <c r="F93" s="1">
        <v>7.0000000000000007E-2</v>
      </c>
      <c r="G93" s="1"/>
      <c r="H93" s="1">
        <v>1.24</v>
      </c>
      <c r="I93" s="1"/>
      <c r="J93" s="1"/>
      <c r="K93" s="1"/>
      <c r="L93" s="1"/>
      <c r="M93" s="1"/>
      <c r="N93" s="1"/>
      <c r="O93" s="1"/>
      <c r="P93" s="1" t="s">
        <v>77</v>
      </c>
      <c r="Q93" s="16" t="s">
        <v>171</v>
      </c>
      <c r="V93" s="4"/>
    </row>
    <row r="94" spans="1:24" s="14" customFormat="1" x14ac:dyDescent="0.35">
      <c r="A94" s="19" t="s">
        <v>78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24" x14ac:dyDescent="0.35">
      <c r="A95" s="1" t="s">
        <v>79</v>
      </c>
      <c r="B95" s="1" t="s">
        <v>199</v>
      </c>
      <c r="C95" s="1" t="s">
        <v>199</v>
      </c>
      <c r="D95" s="1" t="s">
        <v>111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t="s">
        <v>80</v>
      </c>
      <c r="Q95" s="16" t="s">
        <v>172</v>
      </c>
      <c r="R95" s="14"/>
      <c r="S95" s="15"/>
    </row>
    <row r="96" spans="1:24" x14ac:dyDescent="0.35">
      <c r="A96" s="1"/>
      <c r="B96" s="1"/>
      <c r="C96" s="1" t="s">
        <v>201</v>
      </c>
      <c r="D96" s="1"/>
      <c r="E96" s="1" t="s">
        <v>111</v>
      </c>
      <c r="F96" s="1" t="s">
        <v>111</v>
      </c>
      <c r="G96" s="1"/>
      <c r="H96" s="1" t="s">
        <v>111</v>
      </c>
      <c r="I96" s="1" t="s">
        <v>111</v>
      </c>
      <c r="J96" s="1"/>
      <c r="K96" s="1"/>
      <c r="L96" s="1"/>
      <c r="M96" s="1"/>
      <c r="N96" s="1"/>
      <c r="O96" s="1"/>
      <c r="P96" s="4" t="s">
        <v>33</v>
      </c>
      <c r="Q96" s="16" t="s">
        <v>174</v>
      </c>
      <c r="S96" s="4"/>
    </row>
    <row r="97" spans="1:38" x14ac:dyDescent="0.35">
      <c r="A97" s="11" t="s">
        <v>81</v>
      </c>
      <c r="B97" s="11"/>
      <c r="C97" s="11"/>
      <c r="D97" s="11"/>
      <c r="E97" s="11"/>
      <c r="F97" s="11"/>
      <c r="G97" s="11"/>
      <c r="H97" s="11"/>
      <c r="I97" s="11"/>
      <c r="J97" s="1"/>
      <c r="K97" s="11"/>
      <c r="L97" s="11"/>
      <c r="M97" s="11"/>
      <c r="N97" s="11"/>
      <c r="O97" s="11"/>
      <c r="P97" s="11"/>
      <c r="Q97" s="11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s="14" customFormat="1" x14ac:dyDescent="0.35">
      <c r="A98" s="19" t="s">
        <v>82</v>
      </c>
      <c r="B98" s="19"/>
      <c r="C98" s="19"/>
      <c r="D98" s="19"/>
      <c r="E98" s="19"/>
      <c r="F98" s="19"/>
      <c r="G98" s="19"/>
      <c r="H98" s="19"/>
      <c r="I98" s="19"/>
      <c r="J98" s="19"/>
      <c r="K98" s="19" t="s">
        <v>111</v>
      </c>
      <c r="L98" s="19"/>
      <c r="M98" s="19"/>
      <c r="N98" s="19"/>
      <c r="O98" s="19"/>
      <c r="P98" s="19"/>
      <c r="Q98" s="19"/>
    </row>
    <row r="99" spans="1:38" s="14" customFormat="1" x14ac:dyDescent="0.35">
      <c r="A99" s="19" t="s">
        <v>83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38" s="8" customFormat="1" x14ac:dyDescent="0.35">
      <c r="A100" s="6" t="s">
        <v>84</v>
      </c>
      <c r="B100" s="6" t="s">
        <v>208</v>
      </c>
      <c r="C100" s="6" t="s">
        <v>208</v>
      </c>
      <c r="D100" s="6">
        <v>9.67</v>
      </c>
      <c r="E100" s="6">
        <v>1E-3</v>
      </c>
      <c r="F100" s="6">
        <v>6.95</v>
      </c>
      <c r="G100" s="6"/>
      <c r="H100" s="6">
        <v>0.12</v>
      </c>
      <c r="I100" s="6"/>
      <c r="J100" s="6"/>
      <c r="K100" s="6">
        <v>80.05</v>
      </c>
      <c r="L100" s="6"/>
      <c r="M100" s="6">
        <v>3.21</v>
      </c>
      <c r="N100" s="6"/>
      <c r="O100" s="6"/>
      <c r="P100" s="6" t="s">
        <v>34</v>
      </c>
      <c r="Q100" s="16" t="s">
        <v>189</v>
      </c>
      <c r="R100" s="9"/>
    </row>
    <row r="101" spans="1:38" s="8" customFormat="1" x14ac:dyDescent="0.35">
      <c r="A101" s="6" t="s">
        <v>85</v>
      </c>
      <c r="B101" s="6" t="s">
        <v>200</v>
      </c>
      <c r="C101" s="6"/>
      <c r="D101" s="6"/>
      <c r="E101" s="6"/>
      <c r="F101" s="6" t="s">
        <v>111</v>
      </c>
      <c r="G101" s="6"/>
      <c r="H101" s="6"/>
      <c r="I101" s="6"/>
      <c r="J101" s="6"/>
      <c r="K101" s="6"/>
      <c r="L101" s="6"/>
      <c r="M101" s="6"/>
      <c r="N101" s="6"/>
      <c r="O101" s="6"/>
      <c r="P101" s="6" t="s">
        <v>188</v>
      </c>
      <c r="Q101" s="16" t="s">
        <v>187</v>
      </c>
      <c r="R101" s="10"/>
    </row>
    <row r="102" spans="1:38" s="8" customForma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 t="s">
        <v>211</v>
      </c>
      <c r="Q102" s="16" t="s">
        <v>210</v>
      </c>
      <c r="R102" s="10"/>
    </row>
    <row r="103" spans="1:38" s="14" customFormat="1" x14ac:dyDescent="0.35">
      <c r="A103" s="19" t="s">
        <v>86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0"/>
    </row>
    <row r="104" spans="1:38" x14ac:dyDescent="0.35">
      <c r="A104" s="1" t="s">
        <v>87</v>
      </c>
      <c r="B104" s="1" t="s">
        <v>208</v>
      </c>
      <c r="C104" s="1" t="s">
        <v>202</v>
      </c>
      <c r="D104" s="1"/>
      <c r="E104" s="1">
        <v>100</v>
      </c>
      <c r="F104" s="1"/>
      <c r="G104" s="1"/>
      <c r="H104" s="1"/>
      <c r="I104" s="1"/>
      <c r="J104" s="2"/>
      <c r="K104" s="1"/>
      <c r="L104" s="1"/>
      <c r="M104" s="1">
        <v>70</v>
      </c>
      <c r="N104" s="1"/>
      <c r="O104" s="1"/>
      <c r="P104" s="1" t="s">
        <v>88</v>
      </c>
      <c r="Q104" s="16" t="s">
        <v>175</v>
      </c>
      <c r="R104" s="3"/>
      <c r="U104" s="4"/>
    </row>
    <row r="105" spans="1:38" x14ac:dyDescent="0.35">
      <c r="A105" s="1" t="s">
        <v>138</v>
      </c>
      <c r="B105" s="1"/>
      <c r="C105" s="1" t="s">
        <v>200</v>
      </c>
      <c r="D105" s="1"/>
      <c r="E105" s="1"/>
      <c r="F105" s="1">
        <v>100</v>
      </c>
      <c r="G105" s="1"/>
      <c r="H105" s="1"/>
      <c r="I105" s="1"/>
      <c r="J105" s="2"/>
      <c r="K105" s="1"/>
      <c r="L105" s="1"/>
      <c r="M105" s="1"/>
      <c r="N105" s="1"/>
      <c r="O105" s="1"/>
      <c r="P105" s="1" t="s">
        <v>183</v>
      </c>
      <c r="Q105" s="16" t="s">
        <v>182</v>
      </c>
      <c r="R105" s="3"/>
      <c r="U105" s="4"/>
    </row>
    <row r="106" spans="1:38" x14ac:dyDescent="0.35">
      <c r="A106" s="1" t="s">
        <v>138</v>
      </c>
      <c r="B106" s="1"/>
      <c r="C106" s="1" t="s">
        <v>209</v>
      </c>
      <c r="D106" s="1">
        <v>70</v>
      </c>
      <c r="E106" s="1">
        <v>100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 t="s">
        <v>136</v>
      </c>
      <c r="Q106" s="16" t="s">
        <v>137</v>
      </c>
      <c r="R106" s="3"/>
    </row>
    <row r="107" spans="1:38" x14ac:dyDescent="0.35">
      <c r="A107" s="1"/>
      <c r="B107" s="1"/>
      <c r="C107" s="1" t="s">
        <v>208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 t="s">
        <v>215</v>
      </c>
      <c r="Q107" s="16" t="s">
        <v>182</v>
      </c>
      <c r="R107" s="3"/>
    </row>
    <row r="108" spans="1:38" x14ac:dyDescent="0.35">
      <c r="A108" s="1" t="s">
        <v>89</v>
      </c>
      <c r="B108" s="1" t="s">
        <v>202</v>
      </c>
      <c r="C108" s="1" t="s">
        <v>202</v>
      </c>
      <c r="D108" s="1">
        <v>9.6999999999999993</v>
      </c>
      <c r="E108" s="1">
        <v>75</v>
      </c>
      <c r="F108" s="1">
        <v>9.6999999999999993</v>
      </c>
      <c r="G108" s="1"/>
      <c r="H108" s="1">
        <v>2.4</v>
      </c>
      <c r="I108" s="1"/>
      <c r="J108" s="1"/>
      <c r="K108" s="1"/>
      <c r="L108" s="1"/>
      <c r="M108" s="1"/>
      <c r="N108" s="1"/>
      <c r="O108" s="1"/>
      <c r="P108" s="1" t="s">
        <v>8</v>
      </c>
      <c r="Q108" s="16" t="s">
        <v>114</v>
      </c>
      <c r="R108" s="3"/>
      <c r="T108" s="4"/>
      <c r="V108" s="4"/>
    </row>
    <row r="109" spans="1:38" x14ac:dyDescent="0.35">
      <c r="A109" s="1"/>
      <c r="B109" s="1"/>
      <c r="C109" s="1" t="s">
        <v>199</v>
      </c>
      <c r="D109" s="1">
        <v>50</v>
      </c>
      <c r="E109" s="1"/>
      <c r="F109" s="1"/>
      <c r="G109" s="1"/>
      <c r="H109" s="1">
        <v>50</v>
      </c>
      <c r="I109" s="1"/>
      <c r="J109" s="1"/>
      <c r="K109" s="1"/>
      <c r="L109" s="1"/>
      <c r="M109" s="1"/>
      <c r="N109" s="1"/>
      <c r="O109" s="1"/>
      <c r="P109" s="1" t="s">
        <v>90</v>
      </c>
      <c r="Q109" s="16" t="s">
        <v>176</v>
      </c>
      <c r="R109" s="3"/>
      <c r="T109" s="4"/>
    </row>
    <row r="110" spans="1:38" s="14" customFormat="1" x14ac:dyDescent="0.35">
      <c r="A110" s="19" t="s">
        <v>91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S110" s="15"/>
    </row>
    <row r="111" spans="1:38" x14ac:dyDescent="0.35">
      <c r="A111" s="1" t="s">
        <v>92</v>
      </c>
      <c r="B111" s="1" t="s">
        <v>199</v>
      </c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3"/>
      <c r="T111" s="4"/>
      <c r="V111" s="4"/>
    </row>
    <row r="112" spans="1:38" x14ac:dyDescent="0.35">
      <c r="A112" s="1"/>
      <c r="B112" s="1"/>
      <c r="C112" s="1" t="s">
        <v>199</v>
      </c>
      <c r="D112" s="1">
        <v>50</v>
      </c>
      <c r="E112" s="1">
        <v>25</v>
      </c>
      <c r="F112" s="1"/>
      <c r="G112" s="1"/>
      <c r="H112" s="1">
        <v>12.5</v>
      </c>
      <c r="I112" s="1"/>
      <c r="J112" s="1"/>
      <c r="K112" s="1"/>
      <c r="L112" s="1"/>
      <c r="M112" s="1"/>
      <c r="N112" s="1"/>
      <c r="O112" s="1">
        <v>12.5</v>
      </c>
      <c r="P112" s="1" t="s">
        <v>136</v>
      </c>
      <c r="Q112" s="16" t="s">
        <v>137</v>
      </c>
      <c r="R112" s="13"/>
    </row>
    <row r="113" spans="1:23" x14ac:dyDescent="0.35">
      <c r="A113" s="1"/>
      <c r="B113" s="1"/>
      <c r="C113" s="1" t="s">
        <v>202</v>
      </c>
      <c r="D113" s="1"/>
      <c r="E113" s="1">
        <v>85</v>
      </c>
      <c r="F113" s="1" t="s">
        <v>177</v>
      </c>
      <c r="G113" s="1"/>
      <c r="H113" s="1">
        <v>10</v>
      </c>
      <c r="I113" s="1"/>
      <c r="J113" s="1"/>
      <c r="K113" s="1"/>
      <c r="L113" s="1"/>
      <c r="M113" s="1"/>
      <c r="N113" s="1"/>
      <c r="O113" s="1"/>
      <c r="P113" s="1" t="s">
        <v>93</v>
      </c>
      <c r="Q113" s="16" t="s">
        <v>178</v>
      </c>
      <c r="R113" s="13"/>
    </row>
    <row r="114" spans="1:23" x14ac:dyDescent="0.35">
      <c r="A114" s="1" t="s">
        <v>94</v>
      </c>
      <c r="B114" s="1" t="s">
        <v>199</v>
      </c>
      <c r="C114" s="1" t="s">
        <v>199</v>
      </c>
      <c r="D114" s="1">
        <v>83</v>
      </c>
      <c r="E114" s="1">
        <v>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8</v>
      </c>
      <c r="Q114" s="16" t="s">
        <v>114</v>
      </c>
      <c r="R114" s="3"/>
      <c r="T114" s="4"/>
      <c r="V114" s="4"/>
    </row>
    <row r="115" spans="1:23" x14ac:dyDescent="0.35">
      <c r="A115" s="1" t="s">
        <v>95</v>
      </c>
      <c r="B115" s="1" t="s">
        <v>199</v>
      </c>
      <c r="C115" s="1" t="s">
        <v>199</v>
      </c>
      <c r="D115" s="1">
        <v>96.01</v>
      </c>
      <c r="E115" s="1"/>
      <c r="F115" s="1"/>
      <c r="G115" s="1">
        <v>7.0000000000000007E-2</v>
      </c>
      <c r="H115" s="1"/>
      <c r="I115" s="1"/>
      <c r="J115" s="1"/>
      <c r="K115" s="1"/>
      <c r="L115" s="1"/>
      <c r="M115" s="1">
        <v>3.92</v>
      </c>
      <c r="N115" s="1"/>
      <c r="O115" s="1"/>
      <c r="P115" s="1" t="s">
        <v>45</v>
      </c>
      <c r="Q115" s="16" t="s">
        <v>139</v>
      </c>
      <c r="R115" s="3"/>
    </row>
    <row r="116" spans="1:23" x14ac:dyDescent="0.35">
      <c r="A116" s="1" t="s">
        <v>96</v>
      </c>
      <c r="B116" s="1" t="s">
        <v>202</v>
      </c>
      <c r="C116" s="1" t="s">
        <v>202</v>
      </c>
      <c r="D116" s="1"/>
      <c r="E116" s="1">
        <v>55.4</v>
      </c>
      <c r="F116" s="1">
        <v>7.9</v>
      </c>
      <c r="G116" s="1"/>
      <c r="H116" s="1">
        <v>7.8</v>
      </c>
      <c r="I116" s="1"/>
      <c r="J116" s="1"/>
      <c r="K116" s="1"/>
      <c r="L116" s="1"/>
      <c r="M116" s="1">
        <v>10</v>
      </c>
      <c r="N116" s="1"/>
      <c r="O116" s="1"/>
      <c r="P116" s="1" t="s">
        <v>179</v>
      </c>
      <c r="Q116" s="16" t="s">
        <v>126</v>
      </c>
      <c r="R116" s="13"/>
    </row>
    <row r="117" spans="1:23" x14ac:dyDescent="0.35">
      <c r="A117" s="1"/>
      <c r="B117" s="1"/>
      <c r="C117" s="1" t="s">
        <v>199</v>
      </c>
      <c r="D117" s="1">
        <v>100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 t="s">
        <v>183</v>
      </c>
      <c r="Q117" s="16" t="s">
        <v>182</v>
      </c>
      <c r="R117" s="13"/>
    </row>
    <row r="118" spans="1:23" x14ac:dyDescent="0.35">
      <c r="A118" s="1"/>
      <c r="B118" s="1"/>
      <c r="C118" s="1" t="s">
        <v>199</v>
      </c>
      <c r="D118" s="1">
        <v>100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 t="s">
        <v>183</v>
      </c>
      <c r="Q118" s="16" t="s">
        <v>182</v>
      </c>
      <c r="R118" s="13"/>
    </row>
    <row r="119" spans="1:23" x14ac:dyDescent="0.35">
      <c r="A119" s="1"/>
      <c r="B119" s="1"/>
      <c r="C119" s="1" t="s">
        <v>200</v>
      </c>
      <c r="D119" s="1"/>
      <c r="E119" s="1">
        <v>0.3</v>
      </c>
      <c r="F119" s="1">
        <f>10.7+17.9+0.1+6.7+1.1+0.3+0.2+0.8</f>
        <v>37.799999999999997</v>
      </c>
      <c r="G119" s="1"/>
      <c r="H119" s="1">
        <v>0.8</v>
      </c>
      <c r="I119" s="1"/>
      <c r="J119" s="1">
        <v>4.7</v>
      </c>
      <c r="K119" s="1"/>
      <c r="L119" s="1"/>
      <c r="M119" s="1"/>
      <c r="N119" s="1"/>
      <c r="O119" s="1"/>
      <c r="P119" s="1" t="s">
        <v>181</v>
      </c>
      <c r="Q119" s="16" t="s">
        <v>180</v>
      </c>
      <c r="R119" s="13"/>
    </row>
    <row r="120" spans="1:23" x14ac:dyDescent="0.35">
      <c r="A120" s="1" t="s">
        <v>97</v>
      </c>
      <c r="B120" s="1" t="s">
        <v>200</v>
      </c>
      <c r="C120" s="1" t="s">
        <v>200</v>
      </c>
      <c r="D120" s="1"/>
      <c r="E120" s="1"/>
      <c r="F120" s="1">
        <f>100-33.3333</f>
        <v>66.666699999999992</v>
      </c>
      <c r="G120" s="1"/>
      <c r="H120" s="1">
        <v>33.333300000000001</v>
      </c>
      <c r="I120" s="1"/>
      <c r="J120" s="1"/>
      <c r="K120" s="1"/>
      <c r="L120" s="1"/>
      <c r="M120" s="1"/>
      <c r="N120" s="1"/>
      <c r="O120" s="1"/>
      <c r="P120" t="s">
        <v>33</v>
      </c>
      <c r="Q120" s="16" t="s">
        <v>174</v>
      </c>
      <c r="R120" s="3"/>
      <c r="S120" s="4"/>
    </row>
    <row r="121" spans="1:23" x14ac:dyDescent="0.35">
      <c r="A121" s="1"/>
      <c r="B121" s="1"/>
      <c r="C121" s="1" t="s">
        <v>200</v>
      </c>
      <c r="D121" s="1"/>
      <c r="E121" s="1"/>
      <c r="F121" s="1">
        <v>100</v>
      </c>
      <c r="G121" s="1"/>
      <c r="H121" s="1"/>
      <c r="I121" s="1"/>
      <c r="J121" s="1"/>
      <c r="K121" s="1"/>
      <c r="L121" s="1"/>
      <c r="M121" s="1"/>
      <c r="N121" s="1"/>
      <c r="O121" s="1"/>
      <c r="P121" t="s">
        <v>33</v>
      </c>
      <c r="Q121" s="16" t="s">
        <v>174</v>
      </c>
      <c r="R121" s="3"/>
      <c r="S121" s="4"/>
    </row>
    <row r="122" spans="1:23" x14ac:dyDescent="0.35">
      <c r="A122" s="1" t="s">
        <v>98</v>
      </c>
      <c r="B122" s="1" t="s">
        <v>200</v>
      </c>
      <c r="C122" s="1" t="s">
        <v>200</v>
      </c>
      <c r="D122" s="1"/>
      <c r="E122" s="1"/>
      <c r="F122" s="1" t="s">
        <v>111</v>
      </c>
      <c r="G122" s="1"/>
      <c r="H122" s="1"/>
      <c r="I122" s="1"/>
      <c r="J122" s="1"/>
      <c r="K122" s="1"/>
      <c r="L122" s="1"/>
      <c r="M122" s="1"/>
      <c r="N122" s="1"/>
      <c r="O122" s="1"/>
      <c r="P122" s="1" t="s">
        <v>99</v>
      </c>
      <c r="Q122" s="16" t="s">
        <v>185</v>
      </c>
      <c r="R122" s="3"/>
      <c r="U122" s="4"/>
      <c r="W122" s="4"/>
    </row>
    <row r="123" spans="1:23" x14ac:dyDescent="0.35">
      <c r="A123" s="1"/>
      <c r="B123" s="1"/>
      <c r="C123" s="1"/>
      <c r="D123" s="1">
        <v>11.8</v>
      </c>
      <c r="E123" s="1"/>
      <c r="F123" s="1">
        <v>43.8</v>
      </c>
      <c r="G123" s="1"/>
      <c r="H123" s="1"/>
      <c r="I123" s="1"/>
      <c r="J123" s="1"/>
      <c r="K123" s="1"/>
      <c r="L123" s="1"/>
      <c r="M123" s="1"/>
      <c r="N123" s="1"/>
      <c r="O123" s="1"/>
      <c r="P123" s="1" t="s">
        <v>8</v>
      </c>
      <c r="Q123" s="16" t="s">
        <v>114</v>
      </c>
      <c r="R123" s="3"/>
      <c r="U123" s="4"/>
    </row>
    <row r="124" spans="1:23" s="14" customFormat="1" x14ac:dyDescent="0.35">
      <c r="A124" s="19" t="s">
        <v>100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V124" s="15"/>
    </row>
    <row r="125" spans="1:23" x14ac:dyDescent="0.35">
      <c r="A125" s="1" t="s">
        <v>101</v>
      </c>
      <c r="B125" s="1" t="s">
        <v>202</v>
      </c>
      <c r="C125" s="1" t="s">
        <v>202</v>
      </c>
      <c r="D125" s="1"/>
      <c r="E125" s="1" t="s">
        <v>111</v>
      </c>
      <c r="F125" s="1"/>
      <c r="G125" s="1"/>
      <c r="H125" s="1" t="s">
        <v>111</v>
      </c>
      <c r="I125" s="1"/>
      <c r="J125" s="1"/>
      <c r="K125" s="1"/>
      <c r="L125" s="1"/>
      <c r="M125" s="1"/>
      <c r="N125" s="1"/>
      <c r="O125" s="1"/>
      <c r="P125" s="4" t="s">
        <v>33</v>
      </c>
      <c r="Q125" s="16" t="s">
        <v>174</v>
      </c>
      <c r="R125" s="3"/>
    </row>
    <row r="126" spans="1:23" x14ac:dyDescent="0.35">
      <c r="A126" s="1" t="s">
        <v>102</v>
      </c>
      <c r="B126" s="1" t="s">
        <v>199</v>
      </c>
      <c r="C126" s="1" t="s">
        <v>199</v>
      </c>
      <c r="D126" s="1">
        <v>90</v>
      </c>
      <c r="E126" s="1"/>
      <c r="F126" s="1"/>
      <c r="G126" s="1"/>
      <c r="H126" s="1">
        <v>0.5</v>
      </c>
      <c r="I126" s="1"/>
      <c r="J126" s="1"/>
      <c r="K126" s="1"/>
      <c r="L126" s="1"/>
      <c r="M126" s="1"/>
      <c r="N126" s="1"/>
      <c r="O126" s="1"/>
      <c r="P126" s="1" t="s">
        <v>8</v>
      </c>
      <c r="Q126" s="16" t="s">
        <v>114</v>
      </c>
      <c r="R126" s="13"/>
      <c r="T126" s="4"/>
    </row>
    <row r="127" spans="1:23" x14ac:dyDescent="0.35">
      <c r="A127" s="1" t="s">
        <v>135</v>
      </c>
      <c r="B127" s="1"/>
      <c r="C127" s="1" t="s">
        <v>202</v>
      </c>
      <c r="D127" s="1">
        <v>9.6199999999999992</v>
      </c>
      <c r="E127" s="1">
        <v>100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 t="s">
        <v>136</v>
      </c>
      <c r="Q127" s="16" t="s">
        <v>137</v>
      </c>
      <c r="R127" s="13"/>
      <c r="T127" s="4"/>
    </row>
    <row r="128" spans="1:23" s="14" customFormat="1" x14ac:dyDescent="0.35">
      <c r="A128" s="19" t="s">
        <v>103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20"/>
    </row>
    <row r="129" spans="1:10" x14ac:dyDescent="0.35">
      <c r="J129" s="2"/>
    </row>
    <row r="130" spans="1:10" x14ac:dyDescent="0.35">
      <c r="A130" t="s">
        <v>61</v>
      </c>
    </row>
  </sheetData>
  <phoneticPr fontId="18" type="noConversion"/>
  <conditionalFormatting sqref="D3:O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P53" r:id="rId1" xr:uid="{D6277630-6085-4CAD-AEB5-05C2994F6BB6}"/>
    <hyperlink ref="AB64" r:id="rId2" xr:uid="{DE3B0224-340C-490A-B898-87FC7E72DD92}"/>
    <hyperlink ref="P69" r:id="rId3" xr:uid="{586C85DB-3D33-4966-A920-4113F8B042B8}"/>
    <hyperlink ref="P96" r:id="rId4" xr:uid="{C6048523-3B0D-443D-8F9F-7B973938D971}"/>
    <hyperlink ref="P8" r:id="rId5" xr:uid="{EE82999E-3EE0-4F08-A6B3-200360147057}"/>
    <hyperlink ref="P63" r:id="rId6" xr:uid="{6ED6CDA9-FCBD-48E7-8015-6320FB0C6003}"/>
    <hyperlink ref="P125" r:id="rId7" xr:uid="{5A7BA1D9-E4D7-4488-A1E7-5E9426BBD1DF}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Bentley</dc:creator>
  <cp:lastModifiedBy>Rebecca Bentley</cp:lastModifiedBy>
  <dcterms:created xsi:type="dcterms:W3CDTF">2025-03-06T14:30:32Z</dcterms:created>
  <dcterms:modified xsi:type="dcterms:W3CDTF">2025-04-09T17:08:42Z</dcterms:modified>
</cp:coreProperties>
</file>