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0" windowWidth="2400" windowHeight="75"/>
  </bookViews>
  <sheets>
    <sheet name="Sheet1" sheetId="1" r:id="rId1"/>
    <sheet name="Sheet2" sheetId="2" r:id="rId2"/>
    <sheet name="Sheet3" sheetId="3" r:id="rId3"/>
  </sheets>
  <definedNames>
    <definedName name="bigTableOfDoomChances" localSheetId="0">Sheet1!$C$55:$Q$60</definedName>
    <definedName name="dtot">Sheet1!$A$9</definedName>
    <definedName name="ndd">Sheet1!$B$4</definedName>
    <definedName name="npd">Sheet1!$C$4</definedName>
    <definedName name="npp">Sheet1!$D$4</definedName>
    <definedName name="ntot">Sheet1!$A$4</definedName>
    <definedName name="pama">Sheet1!$C$10</definedName>
    <definedName name="pbip">Sheet1!$D$10</definedName>
    <definedName name="pdd">Sheet1!$B$5</definedName>
    <definedName name="pmul">Sheet1!$E$10</definedName>
    <definedName name="ppd">Sheet1!$C$5</definedName>
    <definedName name="ppd_">Sheet1!$C$6</definedName>
    <definedName name="ppp">Sheet1!$D$5</definedName>
    <definedName name="ppp_">Sheet1!$D$6</definedName>
    <definedName name="prph">Sheet1!$B$10</definedName>
    <definedName name="total3">Sheet1!$R$21</definedName>
  </definedNames>
  <calcPr calcId="125725"/>
</workbook>
</file>

<file path=xl/calcChain.xml><?xml version="1.0" encoding="utf-8"?>
<calcChain xmlns="http://schemas.openxmlformats.org/spreadsheetml/2006/main">
  <c r="C49" i="1"/>
  <c r="D49"/>
  <c r="E49"/>
  <c r="F49"/>
  <c r="G49"/>
  <c r="H49"/>
  <c r="I49"/>
  <c r="J49"/>
  <c r="K49"/>
  <c r="L49"/>
  <c r="M49"/>
  <c r="N49"/>
  <c r="O49"/>
  <c r="P49"/>
  <c r="Q49"/>
  <c r="C41"/>
  <c r="D41"/>
  <c r="E41"/>
  <c r="F41"/>
  <c r="G41"/>
  <c r="H41"/>
  <c r="I41"/>
  <c r="J41"/>
  <c r="K41"/>
  <c r="L41"/>
  <c r="M41"/>
  <c r="N41"/>
  <c r="O41"/>
  <c r="P41"/>
  <c r="Q41"/>
  <c r="R16"/>
  <c r="R17"/>
  <c r="R18"/>
  <c r="R19"/>
  <c r="R20"/>
  <c r="Q21"/>
  <c r="P21"/>
  <c r="O21"/>
  <c r="N21"/>
  <c r="M21"/>
  <c r="L21"/>
  <c r="K21"/>
  <c r="J21"/>
  <c r="I21"/>
  <c r="H21"/>
  <c r="G21"/>
  <c r="F21"/>
  <c r="E21"/>
  <c r="D21"/>
  <c r="C21"/>
  <c r="E10"/>
  <c r="D10"/>
  <c r="C10"/>
  <c r="B10"/>
  <c r="D5"/>
  <c r="C27" s="1"/>
  <c r="C5"/>
  <c r="B5"/>
  <c r="Q27" s="1"/>
  <c r="R21" l="1"/>
  <c r="G27"/>
  <c r="F27"/>
  <c r="D27"/>
  <c r="D6"/>
  <c r="B28" s="1"/>
  <c r="H27"/>
  <c r="J27"/>
  <c r="L27"/>
  <c r="N27"/>
  <c r="P27"/>
  <c r="C6"/>
  <c r="E27"/>
  <c r="I27"/>
  <c r="K27"/>
  <c r="M27"/>
  <c r="O27"/>
  <c r="F28"/>
  <c r="D28" l="1"/>
  <c r="R27"/>
  <c r="D44"/>
  <c r="M28"/>
  <c r="I28"/>
  <c r="B32"/>
  <c r="I32" s="1"/>
  <c r="B31"/>
  <c r="P31" s="1"/>
  <c r="B30"/>
  <c r="O30" s="1"/>
  <c r="B29"/>
  <c r="K29" s="1"/>
  <c r="N32"/>
  <c r="N31"/>
  <c r="N30"/>
  <c r="N29"/>
  <c r="N28"/>
  <c r="J28"/>
  <c r="Q28"/>
  <c r="G28"/>
  <c r="F44"/>
  <c r="F36"/>
  <c r="O28"/>
  <c r="K31"/>
  <c r="K28"/>
  <c r="E28"/>
  <c r="P28"/>
  <c r="L28"/>
  <c r="H31"/>
  <c r="H28"/>
  <c r="C28"/>
  <c r="D36" l="1"/>
  <c r="P29"/>
  <c r="P45" s="1"/>
  <c r="N33"/>
  <c r="L32"/>
  <c r="L48" s="1"/>
  <c r="E32"/>
  <c r="E48" s="1"/>
  <c r="O32"/>
  <c r="O40" s="1"/>
  <c r="J30"/>
  <c r="J46" s="1"/>
  <c r="H29"/>
  <c r="H37" s="1"/>
  <c r="I30"/>
  <c r="I38" s="1"/>
  <c r="H30"/>
  <c r="H38" s="1"/>
  <c r="H32"/>
  <c r="H40" s="1"/>
  <c r="L30"/>
  <c r="L38" s="1"/>
  <c r="P30"/>
  <c r="P38" s="1"/>
  <c r="P32"/>
  <c r="P48" s="1"/>
  <c r="E30"/>
  <c r="E46" s="1"/>
  <c r="K30"/>
  <c r="K38" s="1"/>
  <c r="K32"/>
  <c r="K48" s="1"/>
  <c r="J32"/>
  <c r="J48" s="1"/>
  <c r="C44"/>
  <c r="C36"/>
  <c r="L44"/>
  <c r="L36"/>
  <c r="L40"/>
  <c r="P37"/>
  <c r="E44"/>
  <c r="E36"/>
  <c r="E40"/>
  <c r="K45"/>
  <c r="K37"/>
  <c r="K39"/>
  <c r="K47"/>
  <c r="O44"/>
  <c r="O36"/>
  <c r="O46"/>
  <c r="O38"/>
  <c r="O48"/>
  <c r="Q44"/>
  <c r="Q36"/>
  <c r="J44"/>
  <c r="J36"/>
  <c r="J38"/>
  <c r="J40"/>
  <c r="N45"/>
  <c r="N37"/>
  <c r="N47"/>
  <c r="N39"/>
  <c r="G29"/>
  <c r="Q29"/>
  <c r="Q33" s="1"/>
  <c r="F29"/>
  <c r="C29"/>
  <c r="D29"/>
  <c r="G31"/>
  <c r="Q31"/>
  <c r="F31"/>
  <c r="C31"/>
  <c r="D31"/>
  <c r="I44"/>
  <c r="I36"/>
  <c r="I48"/>
  <c r="I40"/>
  <c r="H44"/>
  <c r="H36"/>
  <c r="P44"/>
  <c r="P36"/>
  <c r="P40"/>
  <c r="K44"/>
  <c r="K36"/>
  <c r="G44"/>
  <c r="G36"/>
  <c r="N44"/>
  <c r="N36"/>
  <c r="N38"/>
  <c r="N46"/>
  <c r="N40"/>
  <c r="N48"/>
  <c r="C30"/>
  <c r="F30"/>
  <c r="G30"/>
  <c r="Q30"/>
  <c r="D30"/>
  <c r="F32"/>
  <c r="C32"/>
  <c r="D32"/>
  <c r="G32"/>
  <c r="Q32"/>
  <c r="M44"/>
  <c r="M36"/>
  <c r="M29"/>
  <c r="M31"/>
  <c r="L29"/>
  <c r="L33" s="1"/>
  <c r="L31"/>
  <c r="E29"/>
  <c r="E33" s="1"/>
  <c r="E31"/>
  <c r="O29"/>
  <c r="O33" s="1"/>
  <c r="O31"/>
  <c r="B33"/>
  <c r="J29"/>
  <c r="J31"/>
  <c r="I29"/>
  <c r="I31"/>
  <c r="M30"/>
  <c r="M32"/>
  <c r="H47"/>
  <c r="H39"/>
  <c r="L46"/>
  <c r="P47"/>
  <c r="P39"/>
  <c r="M33" l="1"/>
  <c r="C33"/>
  <c r="I33"/>
  <c r="J33"/>
  <c r="K46"/>
  <c r="H46"/>
  <c r="D33"/>
  <c r="G33"/>
  <c r="H45"/>
  <c r="H33"/>
  <c r="F33"/>
  <c r="K33"/>
  <c r="P33"/>
  <c r="P46"/>
  <c r="H48"/>
  <c r="I46"/>
  <c r="K40"/>
  <c r="E38"/>
  <c r="I45"/>
  <c r="I37"/>
  <c r="J45"/>
  <c r="J37"/>
  <c r="O45"/>
  <c r="O37"/>
  <c r="L45"/>
  <c r="L37"/>
  <c r="M45"/>
  <c r="M37"/>
  <c r="G48"/>
  <c r="G40"/>
  <c r="D46"/>
  <c r="D38"/>
  <c r="C46"/>
  <c r="C38"/>
  <c r="M48"/>
  <c r="M40"/>
  <c r="I39"/>
  <c r="I47"/>
  <c r="J47"/>
  <c r="J39"/>
  <c r="O39"/>
  <c r="O47"/>
  <c r="E39"/>
  <c r="E47"/>
  <c r="L47"/>
  <c r="L39"/>
  <c r="M39"/>
  <c r="M47"/>
  <c r="Q48"/>
  <c r="Q40"/>
  <c r="D40"/>
  <c r="D48"/>
  <c r="F40"/>
  <c r="F48"/>
  <c r="Q46"/>
  <c r="Q38"/>
  <c r="F46"/>
  <c r="F38"/>
  <c r="D47"/>
  <c r="D39"/>
  <c r="F47"/>
  <c r="F39"/>
  <c r="G39"/>
  <c r="G47"/>
  <c r="C45"/>
  <c r="C37"/>
  <c r="Q45"/>
  <c r="Q37"/>
  <c r="R33"/>
  <c r="M46"/>
  <c r="M38"/>
  <c r="E45"/>
  <c r="E37"/>
  <c r="C48"/>
  <c r="C40"/>
  <c r="G46"/>
  <c r="G38"/>
  <c r="C39"/>
  <c r="C47"/>
  <c r="Q39"/>
  <c r="Q47"/>
  <c r="D45"/>
  <c r="D37"/>
  <c r="F45"/>
  <c r="F37"/>
  <c r="G45"/>
  <c r="G37"/>
</calcChain>
</file>

<file path=xl/connections.xml><?xml version="1.0" encoding="utf-8"?>
<connections xmlns="http://schemas.openxmlformats.org/spreadsheetml/2006/main">
  <connection id="1" name="bigTableOfDoomChances" type="6" refreshedVersion="3" background="1" saveData="1">
    <textPr prompt="0" codePage="850" sourceFile="Z:\Documents\retina\bigTableOfDoomChance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<sst xmlns="http://schemas.openxmlformats.org/spreadsheetml/2006/main" count="140" uniqueCount="54">
  <si>
    <t>Parameters (from experiment)</t>
  </si>
  <si>
    <t>ntot</t>
  </si>
  <si>
    <t>ndd</t>
  </si>
  <si>
    <t>npd</t>
  </si>
  <si>
    <t>npp</t>
  </si>
  <si>
    <t>probs</t>
  </si>
  <si>
    <t>probs'</t>
  </si>
  <si>
    <t>dtot</t>
  </si>
  <si>
    <t>rph</t>
  </si>
  <si>
    <t>ama</t>
  </si>
  <si>
    <t>bip</t>
  </si>
  <si>
    <t>mul</t>
  </si>
  <si>
    <t>Experimental observations</t>
  </si>
  <si>
    <t>pp</t>
  </si>
  <si>
    <t>pr</t>
  </si>
  <si>
    <t>pa</t>
  </si>
  <si>
    <t>pb</t>
  </si>
  <si>
    <t>pm</t>
  </si>
  <si>
    <t>rr</t>
  </si>
  <si>
    <t>ra</t>
  </si>
  <si>
    <t>rb</t>
  </si>
  <si>
    <t>rm</t>
  </si>
  <si>
    <t>aa</t>
  </si>
  <si>
    <t>ab</t>
  </si>
  <si>
    <t>am</t>
  </si>
  <si>
    <t>bb</t>
  </si>
  <si>
    <t>bm</t>
  </si>
  <si>
    <t>mm</t>
  </si>
  <si>
    <t>p</t>
  </si>
  <si>
    <t>r</t>
  </si>
  <si>
    <t>a</t>
  </si>
  <si>
    <t>b</t>
  </si>
  <si>
    <t>m</t>
  </si>
  <si>
    <t>sum</t>
  </si>
  <si>
    <t>Theoretical predictions</t>
  </si>
  <si>
    <t>probabilities</t>
  </si>
  <si>
    <t>check</t>
  </si>
  <si>
    <t>frequencies</t>
  </si>
  <si>
    <t>Comparision</t>
  </si>
  <si>
    <t>std. deviations</t>
  </si>
  <si>
    <t>legend</t>
  </si>
  <si>
    <t>&gt; 1 std</t>
  </si>
  <si>
    <t>&gt; 2 std</t>
  </si>
  <si>
    <t>&gt; 3 std</t>
  </si>
  <si>
    <t>&gt; 4 std</t>
  </si>
  <si>
    <t>n.s.</t>
  </si>
  <si>
    <t>&lt; 31.7%</t>
  </si>
  <si>
    <t>&lt; 4.55%</t>
  </si>
  <si>
    <t>&lt; 0.27%</t>
  </si>
  <si>
    <t>&lt; 0.006%</t>
  </si>
  <si>
    <t>~1/3</t>
  </si>
  <si>
    <t>~1/22</t>
  </si>
  <si>
    <t>~1/370</t>
  </si>
  <si>
    <t>~1/15800</t>
  </si>
</sst>
</file>

<file path=xl/styles.xml><?xml version="1.0" encoding="utf-8"?>
<styleSheet xmlns="http://schemas.openxmlformats.org/spreadsheetml/2006/main">
  <fonts count="8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3" applyNumberFormat="0" applyAlignment="0" applyProtection="0"/>
    <xf numFmtId="0" fontId="2" fillId="4" borderId="4" applyNumberFormat="0" applyFont="0" applyAlignment="0" applyProtection="0"/>
    <xf numFmtId="0" fontId="7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</cellStyleXfs>
  <cellXfs count="23">
    <xf numFmtId="0" fontId="0" fillId="0" borderId="0" xfId="0"/>
    <xf numFmtId="0" fontId="5" fillId="2" borderId="3" xfId="4"/>
    <xf numFmtId="0" fontId="7" fillId="9" borderId="0" xfId="11"/>
    <xf numFmtId="0" fontId="7" fillId="7" borderId="0" xfId="9"/>
    <xf numFmtId="0" fontId="7" fillId="8" borderId="0" xfId="10"/>
    <xf numFmtId="10" fontId="0" fillId="0" borderId="0" xfId="1" applyNumberFormat="1" applyFont="1"/>
    <xf numFmtId="10" fontId="7" fillId="5" borderId="0" xfId="7" applyNumberFormat="1"/>
    <xf numFmtId="10" fontId="1" fillId="6" borderId="0" xfId="8" applyNumberFormat="1" applyFont="1"/>
    <xf numFmtId="0" fontId="7" fillId="10" borderId="0" xfId="12"/>
    <xf numFmtId="2" fontId="1" fillId="6" borderId="0" xfId="8" applyNumberFormat="1" applyFont="1"/>
    <xf numFmtId="9" fontId="6" fillId="3" borderId="3" xfId="5" applyNumberFormat="1"/>
    <xf numFmtId="9" fontId="0" fillId="4" borderId="4" xfId="6" applyNumberFormat="1" applyFont="1"/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10" fontId="7" fillId="11" borderId="0" xfId="13" applyNumberFormat="1"/>
    <xf numFmtId="2" fontId="7" fillId="11" borderId="0" xfId="13" applyNumberFormat="1"/>
    <xf numFmtId="0" fontId="3" fillId="0" borderId="1" xfId="2"/>
    <xf numFmtId="0" fontId="4" fillId="0" borderId="2" xfId="3"/>
    <xf numFmtId="0" fontId="7" fillId="1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9" fontId="0" fillId="0" borderId="0" xfId="1" applyFont="1"/>
  </cellXfs>
  <cellStyles count="14">
    <cellStyle name="20% - Accent2" xfId="8" builtinId="34"/>
    <cellStyle name="60% - Accent4" xfId="10" builtinId="44"/>
    <cellStyle name="Accent2" xfId="7" builtinId="33"/>
    <cellStyle name="Accent3" xfId="13" builtinId="37"/>
    <cellStyle name="Accent4" xfId="9" builtinId="41"/>
    <cellStyle name="Accent5" xfId="11" builtinId="45"/>
    <cellStyle name="Accent6" xfId="12" builtinId="49"/>
    <cellStyle name="Calculation" xfId="5" builtinId="22"/>
    <cellStyle name="Heading 2" xfId="2" builtinId="17"/>
    <cellStyle name="Heading 3" xfId="3" builtinId="18"/>
    <cellStyle name="Input" xfId="4" builtinId="20"/>
    <cellStyle name="Normal" xfId="0" builtinId="0" customBuiltin="1"/>
    <cellStyle name="Note" xfId="6" builtinId="10"/>
    <cellStyle name="Percent" xfId="1" builtinId="5"/>
  </cellStyles>
  <dxfs count="8">
    <dxf>
      <fill>
        <patternFill>
          <fgColor auto="1"/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igTableOfDoomChances" growShrinkType="overwriteClear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Gen">
      <a:majorFont>
        <a:latin typeface="Constant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0"/>
  <sheetViews>
    <sheetView tabSelected="1" topLeftCell="A28" zoomScale="75" zoomScaleNormal="75" workbookViewId="0">
      <selection activeCell="Q58" sqref="Q58"/>
    </sheetView>
  </sheetViews>
  <sheetFormatPr defaultRowHeight="16.5"/>
  <cols>
    <col min="3" max="17" width="9" customWidth="1"/>
  </cols>
  <sheetData>
    <row r="1" spans="1:18" ht="18" thickBot="1">
      <c r="A1" s="18" t="s">
        <v>0</v>
      </c>
      <c r="B1" s="18"/>
      <c r="C1" s="18"/>
      <c r="D1" s="18"/>
    </row>
    <row r="2" spans="1:18" ht="17.25" thickTop="1"/>
    <row r="3" spans="1:18">
      <c r="A3" s="8" t="s">
        <v>1</v>
      </c>
      <c r="B3" s="8" t="s">
        <v>2</v>
      </c>
      <c r="C3" s="8" t="s">
        <v>3</v>
      </c>
      <c r="D3" s="8" t="s">
        <v>4</v>
      </c>
    </row>
    <row r="4" spans="1:18">
      <c r="A4" s="1">
        <v>544</v>
      </c>
      <c r="B4" s="1">
        <v>358</v>
      </c>
      <c r="C4" s="1">
        <v>165</v>
      </c>
      <c r="D4" s="1">
        <v>21</v>
      </c>
    </row>
    <row r="5" spans="1:18">
      <c r="A5" s="8" t="s">
        <v>5</v>
      </c>
      <c r="B5" s="10">
        <f>ndd/ntot</f>
        <v>0.65808823529411764</v>
      </c>
      <c r="C5" s="10">
        <f>npd/ntot</f>
        <v>0.30330882352941174</v>
      </c>
      <c r="D5" s="10">
        <f>npp/ntot</f>
        <v>3.860294117647059E-2</v>
      </c>
    </row>
    <row r="6" spans="1:18">
      <c r="A6" s="8" t="s">
        <v>6</v>
      </c>
      <c r="B6" s="11"/>
      <c r="C6" s="10">
        <f>ppd/(1-pdd)</f>
        <v>0.88709677419354827</v>
      </c>
      <c r="D6" s="10">
        <f>ppp/(1-pdd)</f>
        <v>0.11290322580645161</v>
      </c>
    </row>
    <row r="8" spans="1:18">
      <c r="A8" s="8" t="s">
        <v>7</v>
      </c>
      <c r="B8" s="8" t="s">
        <v>8</v>
      </c>
      <c r="C8" s="8" t="s">
        <v>9</v>
      </c>
      <c r="D8" s="8" t="s">
        <v>10</v>
      </c>
      <c r="E8" s="8" t="s">
        <v>11</v>
      </c>
    </row>
    <row r="9" spans="1:18">
      <c r="A9" s="1">
        <v>343</v>
      </c>
      <c r="B9" s="1">
        <v>246</v>
      </c>
      <c r="C9" s="1">
        <v>43</v>
      </c>
      <c r="D9" s="1">
        <v>41</v>
      </c>
      <c r="E9" s="1">
        <v>13</v>
      </c>
    </row>
    <row r="10" spans="1:18">
      <c r="A10" s="8" t="s">
        <v>5</v>
      </c>
      <c r="B10" s="10">
        <f>B9/dtot</f>
        <v>0.71720116618075802</v>
      </c>
      <c r="C10" s="10">
        <f>C9/dtot</f>
        <v>0.12536443148688048</v>
      </c>
      <c r="D10" s="10">
        <f>D9/dtot</f>
        <v>0.119533527696793</v>
      </c>
      <c r="E10" s="10">
        <f>E9/dtot</f>
        <v>3.7900874635568516E-2</v>
      </c>
    </row>
    <row r="13" spans="1:18" ht="18" thickBot="1">
      <c r="A13" s="18" t="s">
        <v>12</v>
      </c>
      <c r="B13" s="18"/>
      <c r="C13" s="18"/>
      <c r="D13" s="18"/>
    </row>
    <row r="14" spans="1:18" ht="17.25" thickTop="1"/>
    <row r="15" spans="1:18"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3" t="s">
        <v>33</v>
      </c>
    </row>
    <row r="16" spans="1:18">
      <c r="B16" s="2" t="s">
        <v>28</v>
      </c>
      <c r="C16" s="1">
        <v>7</v>
      </c>
      <c r="D16" s="1">
        <v>9</v>
      </c>
      <c r="E16" s="1">
        <v>0</v>
      </c>
      <c r="F16" s="1">
        <v>1</v>
      </c>
      <c r="G16" s="1">
        <v>0</v>
      </c>
      <c r="H16" s="1">
        <v>9</v>
      </c>
      <c r="I16" s="1">
        <v>3</v>
      </c>
      <c r="J16" s="1">
        <v>2</v>
      </c>
      <c r="K16" s="1">
        <v>0</v>
      </c>
      <c r="L16" s="1">
        <v>1</v>
      </c>
      <c r="M16" s="1">
        <v>4</v>
      </c>
      <c r="N16" s="1">
        <v>0</v>
      </c>
      <c r="O16" s="1">
        <v>1</v>
      </c>
      <c r="P16" s="1">
        <v>2</v>
      </c>
      <c r="Q16" s="1">
        <v>0</v>
      </c>
      <c r="R16" s="4">
        <f t="shared" ref="R16:R20" si="0">SUM(C16:Q16)</f>
        <v>39</v>
      </c>
    </row>
    <row r="17" spans="1:18">
      <c r="B17" s="2" t="s">
        <v>29</v>
      </c>
      <c r="C17" s="1">
        <v>3</v>
      </c>
      <c r="D17" s="1">
        <v>24</v>
      </c>
      <c r="E17" s="1">
        <v>3</v>
      </c>
      <c r="F17" s="1">
        <v>1</v>
      </c>
      <c r="G17" s="1">
        <v>1</v>
      </c>
      <c r="H17" s="1">
        <v>63</v>
      </c>
      <c r="I17" s="1">
        <v>9</v>
      </c>
      <c r="J17" s="1">
        <v>10</v>
      </c>
      <c r="K17" s="1">
        <v>5</v>
      </c>
      <c r="L17" s="1">
        <v>5</v>
      </c>
      <c r="M17" s="1">
        <v>3</v>
      </c>
      <c r="N17" s="1">
        <v>0</v>
      </c>
      <c r="O17" s="1">
        <v>3</v>
      </c>
      <c r="P17" s="1">
        <v>1</v>
      </c>
      <c r="Q17" s="1">
        <v>0</v>
      </c>
      <c r="R17" s="4">
        <f t="shared" si="0"/>
        <v>131</v>
      </c>
    </row>
    <row r="18" spans="1:18">
      <c r="B18" s="2" t="s">
        <v>30</v>
      </c>
      <c r="C18" s="1">
        <v>1</v>
      </c>
      <c r="D18" s="1">
        <v>1</v>
      </c>
      <c r="E18" s="1">
        <v>0</v>
      </c>
      <c r="F18" s="1">
        <v>1</v>
      </c>
      <c r="G18" s="1">
        <v>0</v>
      </c>
      <c r="H18" s="1">
        <v>4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4">
        <f t="shared" si="0"/>
        <v>8</v>
      </c>
    </row>
    <row r="19" spans="1:18">
      <c r="B19" s="2" t="s">
        <v>31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9</v>
      </c>
      <c r="I19" s="1">
        <v>3</v>
      </c>
      <c r="J19" s="1">
        <v>0</v>
      </c>
      <c r="K19" s="1">
        <v>1</v>
      </c>
      <c r="L19" s="1">
        <v>0</v>
      </c>
      <c r="M19" s="1">
        <v>6</v>
      </c>
      <c r="N19" s="1">
        <v>0</v>
      </c>
      <c r="O19" s="1">
        <v>0</v>
      </c>
      <c r="P19" s="1">
        <v>1</v>
      </c>
      <c r="Q19" s="1">
        <v>0</v>
      </c>
      <c r="R19" s="4">
        <f t="shared" si="0"/>
        <v>21</v>
      </c>
    </row>
    <row r="20" spans="1:18">
      <c r="B20" s="2" t="s">
        <v>32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4">
        <f t="shared" si="0"/>
        <v>2</v>
      </c>
    </row>
    <row r="21" spans="1:18">
      <c r="B21" s="3" t="s">
        <v>33</v>
      </c>
      <c r="C21" s="4">
        <f t="shared" ref="C21:Q21" si="1">SUM(C16:C20)</f>
        <v>11</v>
      </c>
      <c r="D21" s="4">
        <f t="shared" si="1"/>
        <v>35</v>
      </c>
      <c r="E21" s="4">
        <f t="shared" si="1"/>
        <v>3</v>
      </c>
      <c r="F21" s="4">
        <f t="shared" si="1"/>
        <v>3</v>
      </c>
      <c r="G21" s="4">
        <f t="shared" si="1"/>
        <v>2</v>
      </c>
      <c r="H21" s="4">
        <f t="shared" si="1"/>
        <v>86</v>
      </c>
      <c r="I21" s="4">
        <f t="shared" si="1"/>
        <v>15</v>
      </c>
      <c r="J21" s="4">
        <f t="shared" si="1"/>
        <v>12</v>
      </c>
      <c r="K21" s="4">
        <f t="shared" si="1"/>
        <v>7</v>
      </c>
      <c r="L21" s="4">
        <f t="shared" si="1"/>
        <v>6</v>
      </c>
      <c r="M21" s="4">
        <f t="shared" si="1"/>
        <v>13</v>
      </c>
      <c r="N21" s="4">
        <f t="shared" si="1"/>
        <v>0</v>
      </c>
      <c r="O21" s="4">
        <f t="shared" si="1"/>
        <v>4</v>
      </c>
      <c r="P21" s="4">
        <f t="shared" si="1"/>
        <v>4</v>
      </c>
      <c r="Q21" s="4">
        <f t="shared" si="1"/>
        <v>0</v>
      </c>
      <c r="R21" s="3">
        <f>SUM(C21:Q21)</f>
        <v>201</v>
      </c>
    </row>
    <row r="24" spans="1:18" ht="18" thickBot="1">
      <c r="A24" s="18" t="s">
        <v>34</v>
      </c>
      <c r="B24" s="18"/>
      <c r="C24" s="18"/>
    </row>
    <row r="25" spans="1:18" ht="17.25" thickTop="1"/>
    <row r="26" spans="1:18" ht="17.25" thickBot="1">
      <c r="A26" s="19" t="s">
        <v>35</v>
      </c>
      <c r="B26" s="19"/>
      <c r="C26" s="2" t="s">
        <v>13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  <c r="I26" s="2" t="s">
        <v>19</v>
      </c>
      <c r="J26" s="2" t="s">
        <v>20</v>
      </c>
      <c r="K26" s="2" t="s">
        <v>21</v>
      </c>
      <c r="L26" s="2" t="s">
        <v>22</v>
      </c>
      <c r="M26" s="2" t="s">
        <v>23</v>
      </c>
      <c r="N26" s="2" t="s">
        <v>24</v>
      </c>
      <c r="O26" s="2" t="s">
        <v>25</v>
      </c>
      <c r="P26" s="2" t="s">
        <v>26</v>
      </c>
      <c r="Q26" s="2" t="s">
        <v>27</v>
      </c>
      <c r="R26" s="3" t="s">
        <v>36</v>
      </c>
    </row>
    <row r="27" spans="1:18">
      <c r="B27" s="5"/>
      <c r="C27" s="6">
        <f>ppp</f>
        <v>3.860294117647059E-2</v>
      </c>
      <c r="D27" s="6">
        <f>ppd*prph</f>
        <v>0.21753344194820784</v>
      </c>
      <c r="E27" s="6">
        <f>ppd*pama</f>
        <v>3.802413822671926E-2</v>
      </c>
      <c r="F27" s="6">
        <f>ppd*pbip</f>
        <v>3.625557365803464E-2</v>
      </c>
      <c r="G27" s="6">
        <f>ppd*pmul</f>
        <v>1.1495669696450009E-2</v>
      </c>
      <c r="H27" s="6">
        <f>pdd*prph*prph</f>
        <v>0.3385057896544707</v>
      </c>
      <c r="I27" s="6">
        <f>pdd*prph*pama*2</f>
        <v>0.11833942239953041</v>
      </c>
      <c r="J27" s="6">
        <f>pdd*prph*pbip*2</f>
        <v>0.11283526321815689</v>
      </c>
      <c r="K27" s="6">
        <f>pdd*prph*pmul*2</f>
        <v>3.5777034678927795E-2</v>
      </c>
      <c r="L27" s="6">
        <f>pdd*pama*pama</f>
        <v>1.034267309589392E-2</v>
      </c>
      <c r="M27" s="6">
        <f>pdd*pama*pbip*2</f>
        <v>1.9723237066588403E-2</v>
      </c>
      <c r="N27" s="6">
        <f>pdd*pama*pmul*2</f>
        <v>6.2537093137963237E-3</v>
      </c>
      <c r="O27" s="6">
        <f>pdd*pbip*pbip</f>
        <v>9.402938601513075E-3</v>
      </c>
      <c r="P27" s="6">
        <f>pdd*pbip*pmul*2</f>
        <v>5.9628391131546334E-3</v>
      </c>
      <c r="Q27" s="6">
        <f>pdd*pmul*pmul</f>
        <v>9.4532815208549063E-4</v>
      </c>
      <c r="R27" s="3">
        <f>SUM(C27:Q27)</f>
        <v>0.99999999999999989</v>
      </c>
    </row>
    <row r="28" spans="1:18">
      <c r="A28" s="2" t="s">
        <v>28</v>
      </c>
      <c r="B28" s="6">
        <f>ppp_</f>
        <v>0.11290322580645161</v>
      </c>
      <c r="C28" s="7">
        <f t="shared" ref="C28:Q32" si="2">C$27*$B28</f>
        <v>4.3583965844402276E-3</v>
      </c>
      <c r="D28" s="7">
        <f t="shared" si="2"/>
        <v>2.4560227316733144E-2</v>
      </c>
      <c r="E28" s="7">
        <f t="shared" si="2"/>
        <v>4.2930478643070135E-3</v>
      </c>
      <c r="F28" s="7">
        <f t="shared" si="2"/>
        <v>4.0933712194555234E-3</v>
      </c>
      <c r="G28" s="7">
        <f t="shared" si="2"/>
        <v>1.2978981915346783E-3</v>
      </c>
      <c r="H28" s="7">
        <f t="shared" si="2"/>
        <v>3.8218395606149917E-2</v>
      </c>
      <c r="I28" s="7">
        <f t="shared" si="2"/>
        <v>1.336090252897924E-2</v>
      </c>
      <c r="J28" s="7">
        <f t="shared" si="2"/>
        <v>1.2739465202049971E-2</v>
      </c>
      <c r="K28" s="7">
        <f t="shared" si="2"/>
        <v>4.0393426250402344E-3</v>
      </c>
      <c r="L28" s="7">
        <f t="shared" si="2"/>
        <v>1.1677211559880231E-3</v>
      </c>
      <c r="M28" s="7">
        <f t="shared" si="2"/>
        <v>2.2268170881632066E-3</v>
      </c>
      <c r="N28" s="7">
        <f t="shared" si="2"/>
        <v>7.060639547834559E-4</v>
      </c>
      <c r="O28" s="7">
        <f t="shared" si="2"/>
        <v>1.061622100170831E-3</v>
      </c>
      <c r="P28" s="7">
        <f t="shared" si="2"/>
        <v>6.7322377084003929E-4</v>
      </c>
      <c r="Q28" s="7">
        <f t="shared" si="2"/>
        <v>1.0673059781610378E-4</v>
      </c>
    </row>
    <row r="29" spans="1:18">
      <c r="A29" s="2" t="s">
        <v>29</v>
      </c>
      <c r="B29" s="6">
        <f>ppd_*prph</f>
        <v>0.63622684096680138</v>
      </c>
      <c r="C29" s="7">
        <f t="shared" si="2"/>
        <v>2.4560227316733144E-2</v>
      </c>
      <c r="D29" s="7">
        <f t="shared" si="2"/>
        <v>0.13840061457534336</v>
      </c>
      <c r="E29" s="7">
        <f t="shared" si="2"/>
        <v>2.4191977344470587E-2</v>
      </c>
      <c r="F29" s="7">
        <f t="shared" si="2"/>
        <v>2.3066769095890557E-2</v>
      </c>
      <c r="G29" s="7">
        <f t="shared" si="2"/>
        <v>7.3138536157701774E-3</v>
      </c>
      <c r="H29" s="7">
        <f t="shared" si="2"/>
        <v>0.21536646920083646</v>
      </c>
      <c r="I29" s="7">
        <f t="shared" si="2"/>
        <v>7.5290716875089161E-2</v>
      </c>
      <c r="J29" s="7">
        <f t="shared" si="2"/>
        <v>7.1788823066945479E-2</v>
      </c>
      <c r="K29" s="7">
        <f t="shared" si="2"/>
        <v>2.2762309752933932E-2</v>
      </c>
      <c r="L29" s="7">
        <f t="shared" si="2"/>
        <v>6.5802862309529159E-3</v>
      </c>
      <c r="M29" s="7">
        <f t="shared" si="2"/>
        <v>1.2548452812514863E-2</v>
      </c>
      <c r="N29" s="7">
        <f t="shared" si="2"/>
        <v>3.978777721041298E-3</v>
      </c>
      <c r="O29" s="7">
        <f t="shared" si="2"/>
        <v>5.9824019222454571E-3</v>
      </c>
      <c r="P29" s="7">
        <f t="shared" si="2"/>
        <v>3.7937182921556557E-3</v>
      </c>
      <c r="Q29" s="7">
        <f t="shared" si="2"/>
        <v>6.0144314387833569E-4</v>
      </c>
    </row>
    <row r="30" spans="1:18">
      <c r="A30" s="2" t="s">
        <v>30</v>
      </c>
      <c r="B30" s="6">
        <f>ppd_*pama</f>
        <v>0.11121038277061976</v>
      </c>
      <c r="C30" s="7">
        <f t="shared" si="2"/>
        <v>4.2930478643070126E-3</v>
      </c>
      <c r="D30" s="7">
        <f t="shared" si="2"/>
        <v>2.4191977344470587E-2</v>
      </c>
      <c r="E30" s="7">
        <f t="shared" si="2"/>
        <v>4.2286789667164036E-3</v>
      </c>
      <c r="F30" s="7">
        <f t="shared" si="2"/>
        <v>4.0319962240784315E-3</v>
      </c>
      <c r="G30" s="7">
        <f t="shared" si="2"/>
        <v>1.2784378271468197E-3</v>
      </c>
      <c r="H30" s="7">
        <f t="shared" si="2"/>
        <v>3.7645358437544588E-2</v>
      </c>
      <c r="I30" s="7">
        <f t="shared" si="2"/>
        <v>1.316057246190583E-2</v>
      </c>
      <c r="J30" s="7">
        <f t="shared" si="2"/>
        <v>1.2548452812514861E-2</v>
      </c>
      <c r="K30" s="7">
        <f t="shared" si="2"/>
        <v>3.9787777210412972E-3</v>
      </c>
      <c r="L30" s="7">
        <f t="shared" si="2"/>
        <v>1.1502126338657538E-3</v>
      </c>
      <c r="M30" s="7">
        <f t="shared" si="2"/>
        <v>2.1934287436509718E-3</v>
      </c>
      <c r="N30" s="7">
        <f t="shared" si="2"/>
        <v>6.9547740652347895E-4</v>
      </c>
      <c r="O30" s="7">
        <f t="shared" si="2"/>
        <v>1.0457044010429052E-3</v>
      </c>
      <c r="P30" s="7">
        <f t="shared" si="2"/>
        <v>6.631296201735496E-4</v>
      </c>
      <c r="Q30" s="7">
        <f t="shared" si="2"/>
        <v>1.0513030563727007E-4</v>
      </c>
    </row>
    <row r="31" spans="1:18">
      <c r="A31" s="2" t="s">
        <v>31</v>
      </c>
      <c r="B31" s="6">
        <f>ppd_*pbip</f>
        <v>0.10603780682780023</v>
      </c>
      <c r="C31" s="7">
        <f t="shared" si="2"/>
        <v>4.0933712194555234E-3</v>
      </c>
      <c r="D31" s="7">
        <f t="shared" si="2"/>
        <v>2.3066769095890557E-2</v>
      </c>
      <c r="E31" s="7">
        <f t="shared" si="2"/>
        <v>4.0319962240784315E-3</v>
      </c>
      <c r="F31" s="7">
        <f t="shared" si="2"/>
        <v>3.8444615159817599E-3</v>
      </c>
      <c r="G31" s="7">
        <f t="shared" si="2"/>
        <v>1.218975602628363E-3</v>
      </c>
      <c r="H31" s="7">
        <f t="shared" si="2"/>
        <v>3.5894411533472739E-2</v>
      </c>
      <c r="I31" s="7">
        <f t="shared" si="2"/>
        <v>1.2548452812514861E-2</v>
      </c>
      <c r="J31" s="7">
        <f t="shared" si="2"/>
        <v>1.1964803844490913E-2</v>
      </c>
      <c r="K31" s="7">
        <f t="shared" si="2"/>
        <v>3.7937182921556553E-3</v>
      </c>
      <c r="L31" s="7">
        <f t="shared" si="2"/>
        <v>1.0967143718254859E-3</v>
      </c>
      <c r="M31" s="7">
        <f t="shared" si="2"/>
        <v>2.0914088020858104E-3</v>
      </c>
      <c r="N31" s="7">
        <f t="shared" si="2"/>
        <v>6.6312962017354971E-4</v>
      </c>
      <c r="O31" s="7">
        <f t="shared" si="2"/>
        <v>9.9706698704090952E-4</v>
      </c>
      <c r="P31" s="7">
        <f t="shared" si="2"/>
        <v>6.322863820259427E-4</v>
      </c>
      <c r="Q31" s="7">
        <f t="shared" si="2"/>
        <v>1.0024052397972261E-4</v>
      </c>
    </row>
    <row r="32" spans="1:18">
      <c r="A32" s="2" t="s">
        <v>32</v>
      </c>
      <c r="B32" s="6">
        <f>ppd_*pmul</f>
        <v>3.3621743628326907E-2</v>
      </c>
      <c r="C32" s="7">
        <f t="shared" si="2"/>
        <v>1.2978981915346785E-3</v>
      </c>
      <c r="D32" s="7">
        <f t="shared" si="2"/>
        <v>7.3138536157701783E-3</v>
      </c>
      <c r="E32" s="7">
        <f t="shared" si="2"/>
        <v>1.2784378271468199E-3</v>
      </c>
      <c r="F32" s="7">
        <f t="shared" si="2"/>
        <v>1.218975602628363E-3</v>
      </c>
      <c r="G32" s="7">
        <f t="shared" si="2"/>
        <v>3.8650445936996879E-4</v>
      </c>
      <c r="H32" s="7">
        <f t="shared" si="2"/>
        <v>1.1381154876466968E-2</v>
      </c>
      <c r="I32" s="7">
        <f t="shared" si="2"/>
        <v>3.978777721041298E-3</v>
      </c>
      <c r="J32" s="7">
        <f t="shared" si="2"/>
        <v>3.7937182921556557E-3</v>
      </c>
      <c r="K32" s="7">
        <f t="shared" si="2"/>
        <v>1.2028862877566714E-3</v>
      </c>
      <c r="L32" s="7">
        <f t="shared" si="2"/>
        <v>3.4773870326173953E-4</v>
      </c>
      <c r="M32" s="7">
        <f t="shared" si="2"/>
        <v>6.6312962017354971E-4</v>
      </c>
      <c r="N32" s="7">
        <f t="shared" si="2"/>
        <v>2.1026061127454019E-4</v>
      </c>
      <c r="O32" s="7">
        <f t="shared" si="2"/>
        <v>3.1614319101297135E-4</v>
      </c>
      <c r="P32" s="7">
        <f t="shared" si="2"/>
        <v>2.0048104795944525E-4</v>
      </c>
      <c r="Q32" s="7">
        <f t="shared" si="2"/>
        <v>3.1783580774058393E-5</v>
      </c>
    </row>
    <row r="33" spans="1:18">
      <c r="A33" s="3" t="s">
        <v>36</v>
      </c>
      <c r="B33" s="3">
        <f>SUM(B28:B32)</f>
        <v>0.99999999999999989</v>
      </c>
      <c r="C33" s="16">
        <f>SUM(C28:C32)</f>
        <v>3.8602941176470583E-2</v>
      </c>
      <c r="D33" s="16">
        <f t="shared" ref="D33:Q33" si="3">SUM(D28:D32)</f>
        <v>0.21753344194820781</v>
      </c>
      <c r="E33" s="16">
        <f t="shared" si="3"/>
        <v>3.8024138226719253E-2</v>
      </c>
      <c r="F33" s="16">
        <f t="shared" si="3"/>
        <v>3.6255573658034633E-2</v>
      </c>
      <c r="G33" s="16">
        <f t="shared" si="3"/>
        <v>1.1495669696450007E-2</v>
      </c>
      <c r="H33" s="16">
        <f t="shared" si="3"/>
        <v>0.33850578965447065</v>
      </c>
      <c r="I33" s="16">
        <f t="shared" si="3"/>
        <v>0.11833942239953039</v>
      </c>
      <c r="J33" s="16">
        <f t="shared" si="3"/>
        <v>0.11283526321815689</v>
      </c>
      <c r="K33" s="16">
        <f t="shared" si="3"/>
        <v>3.5777034678927795E-2</v>
      </c>
      <c r="L33" s="16">
        <f t="shared" si="3"/>
        <v>1.0342673095893918E-2</v>
      </c>
      <c r="M33" s="16">
        <f t="shared" si="3"/>
        <v>1.9723237066588403E-2</v>
      </c>
      <c r="N33" s="16">
        <f t="shared" si="3"/>
        <v>6.2537093137963228E-3</v>
      </c>
      <c r="O33" s="16">
        <f t="shared" si="3"/>
        <v>9.4029386015130716E-3</v>
      </c>
      <c r="P33" s="16">
        <f t="shared" si="3"/>
        <v>5.9628391131546334E-3</v>
      </c>
      <c r="Q33" s="16">
        <f t="shared" si="3"/>
        <v>9.4532815208549052E-4</v>
      </c>
      <c r="R33" s="3">
        <f>SUM(C28:Q32)</f>
        <v>0.99999999999999989</v>
      </c>
    </row>
    <row r="35" spans="1:18" ht="17.25" thickBot="1">
      <c r="A35" s="19" t="s">
        <v>37</v>
      </c>
      <c r="B35" s="19"/>
      <c r="C35" s="2" t="s">
        <v>13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2" t="s">
        <v>20</v>
      </c>
      <c r="K35" s="2" t="s">
        <v>21</v>
      </c>
      <c r="L35" s="2" t="s">
        <v>22</v>
      </c>
      <c r="M35" s="2" t="s">
        <v>23</v>
      </c>
      <c r="N35" s="2" t="s">
        <v>24</v>
      </c>
      <c r="O35" s="2" t="s">
        <v>25</v>
      </c>
      <c r="P35" s="2" t="s">
        <v>26</v>
      </c>
      <c r="Q35" s="2" t="s">
        <v>27</v>
      </c>
    </row>
    <row r="36" spans="1:18">
      <c r="B36" s="2" t="s">
        <v>28</v>
      </c>
      <c r="C36" s="9">
        <f t="shared" ref="C36:Q36" si="4">C28*total3</f>
        <v>0.87603771347248571</v>
      </c>
      <c r="D36" s="9">
        <f t="shared" si="4"/>
        <v>4.9366056906633622</v>
      </c>
      <c r="E36" s="9">
        <f t="shared" si="4"/>
        <v>0.86290262072570967</v>
      </c>
      <c r="F36" s="9">
        <f t="shared" si="4"/>
        <v>0.82276761511056018</v>
      </c>
      <c r="G36" s="9">
        <f t="shared" si="4"/>
        <v>0.26087753649847034</v>
      </c>
      <c r="H36" s="9">
        <f t="shared" si="4"/>
        <v>7.6818975168361332</v>
      </c>
      <c r="I36" s="9">
        <f t="shared" si="4"/>
        <v>2.685541408324827</v>
      </c>
      <c r="J36" s="9">
        <f t="shared" si="4"/>
        <v>2.5606325056120443</v>
      </c>
      <c r="K36" s="9">
        <f t="shared" si="4"/>
        <v>0.81190786763308709</v>
      </c>
      <c r="L36" s="9">
        <f t="shared" si="4"/>
        <v>0.23471195235359266</v>
      </c>
      <c r="M36" s="9">
        <f t="shared" si="4"/>
        <v>0.44759023472080456</v>
      </c>
      <c r="N36" s="9">
        <f t="shared" si="4"/>
        <v>0.14191885491147463</v>
      </c>
      <c r="O36" s="9">
        <f t="shared" si="4"/>
        <v>0.21338604213433701</v>
      </c>
      <c r="P36" s="9">
        <f t="shared" si="4"/>
        <v>0.13531797793884789</v>
      </c>
      <c r="Q36" s="9">
        <f t="shared" si="4"/>
        <v>2.145285016103686E-2</v>
      </c>
    </row>
    <row r="37" spans="1:18">
      <c r="B37" s="2" t="s">
        <v>29</v>
      </c>
      <c r="C37" s="9">
        <f t="shared" ref="C37:Q37" si="5">C29*total3</f>
        <v>4.9366056906633622</v>
      </c>
      <c r="D37" s="9">
        <f t="shared" si="5"/>
        <v>27.818523529644015</v>
      </c>
      <c r="E37" s="9">
        <f t="shared" si="5"/>
        <v>4.8625874462385879</v>
      </c>
      <c r="F37" s="9">
        <f t="shared" si="5"/>
        <v>4.6364205882740022</v>
      </c>
      <c r="G37" s="9">
        <f t="shared" si="5"/>
        <v>1.4700845767698056</v>
      </c>
      <c r="H37" s="9">
        <f t="shared" si="5"/>
        <v>43.288660309368126</v>
      </c>
      <c r="I37" s="9">
        <f t="shared" si="5"/>
        <v>15.133434091892921</v>
      </c>
      <c r="J37" s="9">
        <f t="shared" si="5"/>
        <v>14.429553436456041</v>
      </c>
      <c r="K37" s="9">
        <f t="shared" si="5"/>
        <v>4.57522426033972</v>
      </c>
      <c r="L37" s="9">
        <f t="shared" si="5"/>
        <v>1.322637532421536</v>
      </c>
      <c r="M37" s="9">
        <f t="shared" si="5"/>
        <v>2.5222390153154874</v>
      </c>
      <c r="N37" s="9">
        <f t="shared" si="5"/>
        <v>0.79973432192930094</v>
      </c>
      <c r="O37" s="9">
        <f t="shared" si="5"/>
        <v>1.2024627863713369</v>
      </c>
      <c r="P37" s="9">
        <f t="shared" si="5"/>
        <v>0.76253737672328681</v>
      </c>
      <c r="Q37" s="9">
        <f t="shared" si="5"/>
        <v>0.12089007191954547</v>
      </c>
    </row>
    <row r="38" spans="1:18">
      <c r="B38" s="2" t="s">
        <v>30</v>
      </c>
      <c r="C38" s="9">
        <f t="shared" ref="C38:Q38" si="6">C30*total3</f>
        <v>0.86290262072570956</v>
      </c>
      <c r="D38" s="9">
        <f t="shared" si="6"/>
        <v>4.8625874462385879</v>
      </c>
      <c r="E38" s="9">
        <f t="shared" si="6"/>
        <v>0.84996447230999717</v>
      </c>
      <c r="F38" s="9">
        <f t="shared" si="6"/>
        <v>0.81043124103976472</v>
      </c>
      <c r="G38" s="9">
        <f t="shared" si="6"/>
        <v>0.25696600325651076</v>
      </c>
      <c r="H38" s="9">
        <f t="shared" si="6"/>
        <v>7.5667170459464623</v>
      </c>
      <c r="I38" s="9">
        <f t="shared" si="6"/>
        <v>2.6452750648430721</v>
      </c>
      <c r="J38" s="9">
        <f t="shared" si="6"/>
        <v>2.522239015315487</v>
      </c>
      <c r="K38" s="9">
        <f t="shared" si="6"/>
        <v>0.79973432192930072</v>
      </c>
      <c r="L38" s="9">
        <f t="shared" si="6"/>
        <v>0.23119273940701651</v>
      </c>
      <c r="M38" s="9">
        <f t="shared" si="6"/>
        <v>0.44087917747384536</v>
      </c>
      <c r="N38" s="9">
        <f t="shared" si="6"/>
        <v>0.13979095871121927</v>
      </c>
      <c r="O38" s="9">
        <f t="shared" si="6"/>
        <v>0.21018658460962394</v>
      </c>
      <c r="P38" s="9">
        <f t="shared" si="6"/>
        <v>0.13328905365488347</v>
      </c>
      <c r="Q38" s="9">
        <f t="shared" si="6"/>
        <v>2.1131191433091282E-2</v>
      </c>
    </row>
    <row r="39" spans="1:18">
      <c r="B39" s="2" t="s">
        <v>31</v>
      </c>
      <c r="C39" s="9">
        <f t="shared" ref="C39:Q39" si="7">C31*total3</f>
        <v>0.82276761511056018</v>
      </c>
      <c r="D39" s="9">
        <f t="shared" si="7"/>
        <v>4.6364205882740022</v>
      </c>
      <c r="E39" s="9">
        <f t="shared" si="7"/>
        <v>0.81043124103976472</v>
      </c>
      <c r="F39" s="9">
        <f t="shared" si="7"/>
        <v>0.77273676471233377</v>
      </c>
      <c r="G39" s="9">
        <f t="shared" si="7"/>
        <v>0.24501409612830097</v>
      </c>
      <c r="H39" s="9">
        <f t="shared" si="7"/>
        <v>7.2147767182280207</v>
      </c>
      <c r="I39" s="9">
        <f t="shared" si="7"/>
        <v>2.522239015315487</v>
      </c>
      <c r="J39" s="9">
        <f t="shared" si="7"/>
        <v>2.4049255727426733</v>
      </c>
      <c r="K39" s="9">
        <f t="shared" si="7"/>
        <v>0.7625373767232867</v>
      </c>
      <c r="L39" s="9">
        <f t="shared" si="7"/>
        <v>0.22043958873692268</v>
      </c>
      <c r="M39" s="9">
        <f t="shared" si="7"/>
        <v>0.42037316921924789</v>
      </c>
      <c r="N39" s="9">
        <f t="shared" si="7"/>
        <v>0.1332890536548835</v>
      </c>
      <c r="O39" s="9">
        <f t="shared" si="7"/>
        <v>0.20041046439522281</v>
      </c>
      <c r="P39" s="9">
        <f t="shared" si="7"/>
        <v>0.12708956278721448</v>
      </c>
      <c r="Q39" s="9">
        <f t="shared" si="7"/>
        <v>2.0148345319924245E-2</v>
      </c>
    </row>
    <row r="40" spans="1:18">
      <c r="B40" s="2" t="s">
        <v>32</v>
      </c>
      <c r="C40" s="9">
        <f t="shared" ref="C40:Q41" si="8">C32*total3</f>
        <v>0.2608775364984704</v>
      </c>
      <c r="D40" s="9">
        <f t="shared" si="8"/>
        <v>1.4700845767698059</v>
      </c>
      <c r="E40" s="9">
        <f t="shared" si="8"/>
        <v>0.25696600325651081</v>
      </c>
      <c r="F40" s="9">
        <f t="shared" si="8"/>
        <v>0.24501409612830097</v>
      </c>
      <c r="G40" s="9">
        <f t="shared" si="8"/>
        <v>7.7687396333363731E-2</v>
      </c>
      <c r="H40" s="9">
        <f t="shared" si="8"/>
        <v>2.2876121301698604</v>
      </c>
      <c r="I40" s="9">
        <f t="shared" si="8"/>
        <v>0.79973432192930094</v>
      </c>
      <c r="J40" s="9">
        <f t="shared" si="8"/>
        <v>0.76253737672328681</v>
      </c>
      <c r="K40" s="9">
        <f t="shared" si="8"/>
        <v>0.24178014383909094</v>
      </c>
      <c r="L40" s="9">
        <f t="shared" si="8"/>
        <v>6.9895479355609649E-2</v>
      </c>
      <c r="M40" s="9">
        <f t="shared" si="8"/>
        <v>0.1332890536548835</v>
      </c>
      <c r="N40" s="9">
        <f t="shared" si="8"/>
        <v>4.2262382866182578E-2</v>
      </c>
      <c r="O40" s="9">
        <f t="shared" si="8"/>
        <v>6.3544781393607239E-2</v>
      </c>
      <c r="P40" s="9">
        <f t="shared" si="8"/>
        <v>4.0296690639848497E-2</v>
      </c>
      <c r="Q40" s="9">
        <f t="shared" si="8"/>
        <v>6.388499735585737E-3</v>
      </c>
    </row>
    <row r="41" spans="1:18">
      <c r="B41" s="2" t="s">
        <v>33</v>
      </c>
      <c r="C41" s="17">
        <f t="shared" si="8"/>
        <v>7.759191176470587</v>
      </c>
      <c r="D41" s="17">
        <f t="shared" si="8"/>
        <v>43.724221831589773</v>
      </c>
      <c r="E41" s="17">
        <f t="shared" si="8"/>
        <v>7.6428517835705696</v>
      </c>
      <c r="F41" s="17">
        <f t="shared" si="8"/>
        <v>7.287370305264961</v>
      </c>
      <c r="G41" s="17">
        <f t="shared" si="8"/>
        <v>2.3106296089864515</v>
      </c>
      <c r="H41" s="17">
        <f t="shared" si="8"/>
        <v>68.039663720548603</v>
      </c>
      <c r="I41" s="17">
        <f t="shared" si="8"/>
        <v>23.786223902305608</v>
      </c>
      <c r="J41" s="17">
        <f t="shared" si="8"/>
        <v>22.679887906849533</v>
      </c>
      <c r="K41" s="17">
        <f t="shared" si="8"/>
        <v>7.1911839704644871</v>
      </c>
      <c r="L41" s="17">
        <f t="shared" si="8"/>
        <v>2.0788772922746777</v>
      </c>
      <c r="M41" s="17">
        <f t="shared" si="8"/>
        <v>3.9643706503842688</v>
      </c>
      <c r="N41" s="17">
        <f t="shared" si="8"/>
        <v>1.2569955720730608</v>
      </c>
      <c r="O41" s="17">
        <f t="shared" si="8"/>
        <v>1.8899906589041273</v>
      </c>
      <c r="P41" s="17">
        <f t="shared" si="8"/>
        <v>1.1985306617440814</v>
      </c>
      <c r="Q41" s="17">
        <f t="shared" si="8"/>
        <v>0.1900109585691836</v>
      </c>
    </row>
    <row r="43" spans="1:18" ht="17.25" thickBot="1">
      <c r="A43" s="19" t="s">
        <v>39</v>
      </c>
      <c r="B43" s="19"/>
      <c r="C43" s="2" t="s">
        <v>13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2" t="s">
        <v>20</v>
      </c>
      <c r="K43" s="2" t="s">
        <v>21</v>
      </c>
      <c r="L43" s="2" t="s">
        <v>22</v>
      </c>
      <c r="M43" s="2" t="s">
        <v>23</v>
      </c>
      <c r="N43" s="2" t="s">
        <v>24</v>
      </c>
      <c r="O43" s="2" t="s">
        <v>25</v>
      </c>
      <c r="P43" s="2" t="s">
        <v>26</v>
      </c>
      <c r="Q43" s="2" t="s">
        <v>27</v>
      </c>
    </row>
    <row r="44" spans="1:18">
      <c r="B44" s="2" t="s">
        <v>28</v>
      </c>
      <c r="C44" s="9">
        <f t="shared" ref="C44:Q44" si="9">SQRT(C28*(1-C28)*total3)</f>
        <v>0.93392697449760309</v>
      </c>
      <c r="D44" s="9">
        <f t="shared" si="9"/>
        <v>2.1943932037644465</v>
      </c>
      <c r="E44" s="9">
        <f t="shared" si="9"/>
        <v>0.9269294139645684</v>
      </c>
      <c r="F44" s="9">
        <f t="shared" si="9"/>
        <v>0.90520700496326612</v>
      </c>
      <c r="G44" s="9">
        <f t="shared" si="9"/>
        <v>0.51043015586428375</v>
      </c>
      <c r="H44" s="9">
        <f t="shared" si="9"/>
        <v>2.7181441680918601</v>
      </c>
      <c r="I44" s="9">
        <f t="shared" si="9"/>
        <v>1.6277776725740716</v>
      </c>
      <c r="J44" s="9">
        <f t="shared" si="9"/>
        <v>1.5899721434388596</v>
      </c>
      <c r="K44" s="9">
        <f t="shared" si="9"/>
        <v>0.89923761797188584</v>
      </c>
      <c r="L44" s="9">
        <f t="shared" si="9"/>
        <v>0.48418785015866111</v>
      </c>
      <c r="M44" s="9">
        <f t="shared" si="9"/>
        <v>0.66827653941884968</v>
      </c>
      <c r="N44" s="9">
        <f t="shared" si="9"/>
        <v>0.37658817177855908</v>
      </c>
      <c r="O44" s="9">
        <f t="shared" si="9"/>
        <v>0.4616920042584009</v>
      </c>
      <c r="P44" s="9">
        <f t="shared" si="9"/>
        <v>0.36773207455901569</v>
      </c>
      <c r="Q44" s="9">
        <f t="shared" si="9"/>
        <v>0.14646009861226475</v>
      </c>
    </row>
    <row r="45" spans="1:18">
      <c r="B45" s="2" t="s">
        <v>29</v>
      </c>
      <c r="C45" s="9">
        <f t="shared" ref="C45:Q45" si="10">SQRT(C29*(1-C29)*total3)</f>
        <v>2.1943932037644465</v>
      </c>
      <c r="D45" s="9">
        <f t="shared" si="10"/>
        <v>4.8957555879110872</v>
      </c>
      <c r="E45" s="9">
        <f t="shared" si="10"/>
        <v>2.1782910367771517</v>
      </c>
      <c r="F45" s="9">
        <f t="shared" si="10"/>
        <v>2.1282559397621452</v>
      </c>
      <c r="G45" s="9">
        <f t="shared" si="10"/>
        <v>1.2080283909629401</v>
      </c>
      <c r="H45" s="9">
        <f t="shared" si="10"/>
        <v>5.8280129016762761</v>
      </c>
      <c r="I45" s="9">
        <f t="shared" si="10"/>
        <v>3.7408591246306497</v>
      </c>
      <c r="J45" s="9">
        <f t="shared" si="10"/>
        <v>3.6597367088181718</v>
      </c>
      <c r="K45" s="9">
        <f t="shared" si="10"/>
        <v>2.1144932226272868</v>
      </c>
      <c r="L45" s="9">
        <f t="shared" si="10"/>
        <v>1.1462696885455887</v>
      </c>
      <c r="M45" s="9">
        <f t="shared" si="10"/>
        <v>1.5781599469160015</v>
      </c>
      <c r="N45" s="9">
        <f t="shared" si="10"/>
        <v>0.89249781894773095</v>
      </c>
      <c r="O45" s="9">
        <f t="shared" si="10"/>
        <v>1.0932836643281196</v>
      </c>
      <c r="P45" s="9">
        <f t="shared" si="10"/>
        <v>0.87157588581187773</v>
      </c>
      <c r="Q45" s="9">
        <f t="shared" si="10"/>
        <v>0.34758792184802179</v>
      </c>
    </row>
    <row r="46" spans="1:18">
      <c r="B46" s="2" t="s">
        <v>30</v>
      </c>
      <c r="C46" s="9">
        <f t="shared" ref="C46:Q46" si="11">SQRT(C30*(1-C30)*total3)</f>
        <v>0.92692941396456829</v>
      </c>
      <c r="D46" s="9">
        <f t="shared" si="11"/>
        <v>2.1782910367771517</v>
      </c>
      <c r="E46" s="9">
        <f t="shared" si="11"/>
        <v>0.91998382889237984</v>
      </c>
      <c r="F46" s="9">
        <f t="shared" si="11"/>
        <v>0.89842283215422414</v>
      </c>
      <c r="G46" s="9">
        <f t="shared" si="11"/>
        <v>0.50659400726583492</v>
      </c>
      <c r="H46" s="9">
        <f t="shared" si="11"/>
        <v>2.6984931481395926</v>
      </c>
      <c r="I46" s="9">
        <f t="shared" si="11"/>
        <v>1.6156923378757888</v>
      </c>
      <c r="J46" s="9">
        <f t="shared" si="11"/>
        <v>1.5781599469160015</v>
      </c>
      <c r="K46" s="9">
        <f t="shared" si="11"/>
        <v>0.89249781894773073</v>
      </c>
      <c r="L46" s="9">
        <f t="shared" si="11"/>
        <v>0.4805484560346569</v>
      </c>
      <c r="M46" s="9">
        <f t="shared" si="11"/>
        <v>0.66325872810954922</v>
      </c>
      <c r="N46" s="9">
        <f t="shared" si="11"/>
        <v>0.37375625380426664</v>
      </c>
      <c r="O46" s="9">
        <f t="shared" si="11"/>
        <v>0.45822133469869936</v>
      </c>
      <c r="P46" s="9">
        <f t="shared" si="11"/>
        <v>0.36496666386857857</v>
      </c>
      <c r="Q46" s="9">
        <f t="shared" si="11"/>
        <v>0.14535807478250887</v>
      </c>
    </row>
    <row r="47" spans="1:18">
      <c r="B47" s="2" t="s">
        <v>31</v>
      </c>
      <c r="C47" s="9">
        <f t="shared" ref="C47:Q47" si="12">SQRT(C31*(1-C31)*total3)</f>
        <v>0.90520700496326612</v>
      </c>
      <c r="D47" s="9">
        <f t="shared" si="12"/>
        <v>2.1282559397621452</v>
      </c>
      <c r="E47" s="9">
        <f t="shared" si="12"/>
        <v>0.89842283215422414</v>
      </c>
      <c r="F47" s="9">
        <f t="shared" si="12"/>
        <v>0.87736309926871947</v>
      </c>
      <c r="G47" s="9">
        <f t="shared" si="12"/>
        <v>0.49468720412278755</v>
      </c>
      <c r="H47" s="9">
        <f t="shared" si="12"/>
        <v>2.6373863110249558</v>
      </c>
      <c r="I47" s="9">
        <f t="shared" si="12"/>
        <v>1.5781599469160015</v>
      </c>
      <c r="J47" s="9">
        <f t="shared" si="12"/>
        <v>1.5414769249016371</v>
      </c>
      <c r="K47" s="9">
        <f t="shared" si="12"/>
        <v>0.87157588581187762</v>
      </c>
      <c r="L47" s="9">
        <f t="shared" si="12"/>
        <v>0.46925241552051233</v>
      </c>
      <c r="M47" s="9">
        <f t="shared" si="12"/>
        <v>0.64768356245390546</v>
      </c>
      <c r="N47" s="9">
        <f t="shared" si="12"/>
        <v>0.36496666386857862</v>
      </c>
      <c r="O47" s="9">
        <f t="shared" si="12"/>
        <v>0.44744903814548176</v>
      </c>
      <c r="P47" s="9">
        <f t="shared" si="12"/>
        <v>0.35638350942119429</v>
      </c>
      <c r="Q47" s="9">
        <f t="shared" si="12"/>
        <v>0.14193775269191791</v>
      </c>
    </row>
    <row r="48" spans="1:18">
      <c r="B48" s="2" t="s">
        <v>32</v>
      </c>
      <c r="C48" s="9">
        <f t="shared" ref="C48:Q48" si="13">SQRT(C32*(1-C32)*total3)</f>
        <v>0.51043015586428375</v>
      </c>
      <c r="D48" s="9">
        <f t="shared" si="13"/>
        <v>1.2080283909629401</v>
      </c>
      <c r="E48" s="9">
        <f t="shared" si="13"/>
        <v>0.50659400726583503</v>
      </c>
      <c r="F48" s="9">
        <f t="shared" si="13"/>
        <v>0.49468720412278755</v>
      </c>
      <c r="G48" s="9">
        <f t="shared" si="13"/>
        <v>0.27867071932344101</v>
      </c>
      <c r="H48" s="9">
        <f t="shared" si="13"/>
        <v>1.5038538699684596</v>
      </c>
      <c r="I48" s="9">
        <f t="shared" si="13"/>
        <v>0.89249781894773095</v>
      </c>
      <c r="J48" s="9">
        <f t="shared" si="13"/>
        <v>0.87157588581187773</v>
      </c>
      <c r="K48" s="9">
        <f t="shared" si="13"/>
        <v>0.49141561820867585</v>
      </c>
      <c r="L48" s="9">
        <f t="shared" si="13"/>
        <v>0.26433156071921238</v>
      </c>
      <c r="M48" s="9">
        <f t="shared" si="13"/>
        <v>0.36496666386857862</v>
      </c>
      <c r="N48" s="9">
        <f t="shared" si="13"/>
        <v>0.20555655365793429</v>
      </c>
      <c r="O48" s="9">
        <f t="shared" si="13"/>
        <v>0.25204105249670189</v>
      </c>
      <c r="P48" s="9">
        <f t="shared" si="13"/>
        <v>0.20072023295392949</v>
      </c>
      <c r="Q48" s="9">
        <f t="shared" si="13"/>
        <v>7.9926820818723709E-2</v>
      </c>
    </row>
    <row r="49" spans="1:21">
      <c r="B49" s="2" t="s">
        <v>33</v>
      </c>
      <c r="C49" s="17">
        <f t="shared" ref="C49:Q49" si="14">SQRT(C33*(1-C33)*total3)</f>
        <v>2.7312384692494911</v>
      </c>
      <c r="D49" s="17">
        <f t="shared" si="14"/>
        <v>5.8491658687420616</v>
      </c>
      <c r="E49" s="17">
        <f t="shared" si="14"/>
        <v>2.7115012319572629</v>
      </c>
      <c r="F49" s="17">
        <f t="shared" si="14"/>
        <v>2.6501249997668133</v>
      </c>
      <c r="G49" s="17">
        <f t="shared" si="14"/>
        <v>1.5113131291068393</v>
      </c>
      <c r="H49" s="17">
        <f t="shared" si="14"/>
        <v>6.7087885363156037</v>
      </c>
      <c r="I49" s="17">
        <f t="shared" si="14"/>
        <v>4.5794514851279793</v>
      </c>
      <c r="J49" s="17">
        <f t="shared" si="14"/>
        <v>4.4856211147534379</v>
      </c>
      <c r="K49" s="17">
        <f t="shared" si="14"/>
        <v>2.6332308543252774</v>
      </c>
      <c r="L49" s="17">
        <f t="shared" si="14"/>
        <v>1.4343556546527096</v>
      </c>
      <c r="M49" s="17">
        <f t="shared" si="14"/>
        <v>1.9713397546407152</v>
      </c>
      <c r="N49" s="17">
        <f t="shared" si="14"/>
        <v>1.1176469420870738</v>
      </c>
      <c r="O49" s="17">
        <f t="shared" si="14"/>
        <v>1.3682906097686334</v>
      </c>
      <c r="P49" s="17">
        <f t="shared" si="14"/>
        <v>1.0915053899252714</v>
      </c>
      <c r="Q49" s="17">
        <f t="shared" si="14"/>
        <v>0.43569638036233838</v>
      </c>
    </row>
    <row r="52" spans="1:21" ht="18" thickBot="1">
      <c r="A52" s="18" t="s">
        <v>38</v>
      </c>
      <c r="B52" s="18"/>
    </row>
    <row r="53" spans="1:21" ht="17.25" thickTop="1"/>
    <row r="54" spans="1:21">
      <c r="C54" s="8" t="s">
        <v>13</v>
      </c>
      <c r="D54" s="8" t="s">
        <v>14</v>
      </c>
      <c r="E54" s="8" t="s">
        <v>15</v>
      </c>
      <c r="F54" s="8" t="s">
        <v>16</v>
      </c>
      <c r="G54" s="8" t="s">
        <v>17</v>
      </c>
      <c r="H54" s="8" t="s">
        <v>18</v>
      </c>
      <c r="I54" s="8" t="s">
        <v>19</v>
      </c>
      <c r="J54" s="8" t="s">
        <v>20</v>
      </c>
      <c r="K54" s="8" t="s">
        <v>21</v>
      </c>
      <c r="L54" s="8" t="s">
        <v>22</v>
      </c>
      <c r="M54" s="8" t="s">
        <v>23</v>
      </c>
      <c r="N54" s="8" t="s">
        <v>24</v>
      </c>
      <c r="O54" s="8" t="s">
        <v>25</v>
      </c>
      <c r="P54" s="8" t="s">
        <v>26</v>
      </c>
      <c r="Q54" s="8" t="s">
        <v>27</v>
      </c>
      <c r="S54" s="2" t="s">
        <v>40</v>
      </c>
    </row>
    <row r="55" spans="1:21">
      <c r="B55" s="8" t="s">
        <v>28</v>
      </c>
      <c r="C55" s="22">
        <v>3.5451000000000002E-6</v>
      </c>
      <c r="D55" s="22">
        <v>3.4616000000000001E-2</v>
      </c>
      <c r="E55" s="22">
        <v>1</v>
      </c>
      <c r="F55" s="22">
        <v>0.19928000000000001</v>
      </c>
      <c r="G55" s="22">
        <v>1</v>
      </c>
      <c r="H55" s="22">
        <v>0.45846999999999999</v>
      </c>
      <c r="I55" s="22">
        <v>0.53147999999999995</v>
      </c>
      <c r="J55" s="22">
        <v>1</v>
      </c>
      <c r="K55" s="22">
        <v>1</v>
      </c>
      <c r="L55" s="22">
        <v>2.3508000000000001E-2</v>
      </c>
      <c r="M55" s="22">
        <v>9.9125999999999999E-5</v>
      </c>
      <c r="N55" s="22">
        <v>1</v>
      </c>
      <c r="O55" s="22">
        <v>1.9701E-2</v>
      </c>
      <c r="P55" s="22">
        <v>3.6822999999999999E-4</v>
      </c>
      <c r="Q55" s="22">
        <v>1</v>
      </c>
      <c r="S55" s="12" t="s">
        <v>45</v>
      </c>
    </row>
    <row r="56" spans="1:21">
      <c r="B56" s="8" t="s">
        <v>29</v>
      </c>
      <c r="C56" s="22">
        <v>0.39478999999999997</v>
      </c>
      <c r="D56" s="22">
        <v>0.42201</v>
      </c>
      <c r="E56" s="22">
        <v>0.49748999999999999</v>
      </c>
      <c r="F56" s="22">
        <v>7.1894E-2</v>
      </c>
      <c r="G56" s="22">
        <v>1</v>
      </c>
      <c r="H56" s="22">
        <v>1.0757E-3</v>
      </c>
      <c r="I56" s="22">
        <v>8.8457999999999995E-2</v>
      </c>
      <c r="J56" s="22">
        <v>0.22681000000000001</v>
      </c>
      <c r="K56" s="22">
        <v>0.63590000000000002</v>
      </c>
      <c r="L56" s="22">
        <v>2.32E-3</v>
      </c>
      <c r="M56" s="22">
        <v>0.52734999999999999</v>
      </c>
      <c r="N56" s="22">
        <v>1</v>
      </c>
      <c r="O56" s="22">
        <v>3.3514000000000002E-2</v>
      </c>
      <c r="P56" s="22">
        <v>0.17765</v>
      </c>
      <c r="Q56" s="22">
        <v>1</v>
      </c>
      <c r="S56" s="13" t="s">
        <v>41</v>
      </c>
      <c r="T56" s="15" t="s">
        <v>46</v>
      </c>
      <c r="U56" s="15" t="s">
        <v>50</v>
      </c>
    </row>
    <row r="57" spans="1:21">
      <c r="B57" s="8" t="s">
        <v>30</v>
      </c>
      <c r="C57" s="22">
        <v>0.21387</v>
      </c>
      <c r="D57" s="22">
        <v>6.9061999999999998E-2</v>
      </c>
      <c r="E57" s="22">
        <v>1</v>
      </c>
      <c r="F57" s="22">
        <v>0.19481999999999999</v>
      </c>
      <c r="G57" s="22">
        <v>1</v>
      </c>
      <c r="H57" s="22">
        <v>0.20172000000000001</v>
      </c>
      <c r="I57" s="22">
        <v>8.7661000000000003E-2</v>
      </c>
      <c r="J57" s="22">
        <v>0.12146999999999999</v>
      </c>
      <c r="K57" s="22">
        <v>0.19097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S57" s="14" t="s">
        <v>42</v>
      </c>
      <c r="T57" s="15" t="s">
        <v>47</v>
      </c>
      <c r="U57" s="15" t="s">
        <v>51</v>
      </c>
    </row>
    <row r="58" spans="1:21">
      <c r="B58" s="8" t="s">
        <v>31</v>
      </c>
      <c r="C58" s="22">
        <v>1</v>
      </c>
      <c r="D58" s="22">
        <v>1.1858E-2</v>
      </c>
      <c r="E58" s="22">
        <v>1</v>
      </c>
      <c r="F58" s="22">
        <v>1</v>
      </c>
      <c r="G58" s="22">
        <v>2.5447000000000001E-2</v>
      </c>
      <c r="H58" s="22">
        <v>0.33783000000000002</v>
      </c>
      <c r="I58" s="22">
        <v>0.52734999999999999</v>
      </c>
      <c r="J58" s="22">
        <v>0.124</v>
      </c>
      <c r="K58" s="22">
        <v>0.17765</v>
      </c>
      <c r="L58" s="22">
        <v>1</v>
      </c>
      <c r="M58" s="22">
        <v>2.9058E-7</v>
      </c>
      <c r="N58" s="22">
        <v>1</v>
      </c>
      <c r="O58" s="22">
        <v>1</v>
      </c>
      <c r="P58" s="22">
        <v>7.3923000000000001E-3</v>
      </c>
      <c r="Q58" s="22">
        <v>1</v>
      </c>
      <c r="S58" s="20" t="s">
        <v>43</v>
      </c>
      <c r="T58" s="15" t="s">
        <v>48</v>
      </c>
      <c r="U58" s="15" t="s">
        <v>52</v>
      </c>
    </row>
    <row r="59" spans="1:21">
      <c r="B59" s="8" t="s">
        <v>32</v>
      </c>
      <c r="C59" s="22">
        <v>1</v>
      </c>
      <c r="D59" s="22">
        <v>1</v>
      </c>
      <c r="E59" s="22">
        <v>1</v>
      </c>
      <c r="F59" s="22">
        <v>1</v>
      </c>
      <c r="G59" s="22">
        <v>1</v>
      </c>
      <c r="H59" s="22">
        <v>0.52932000000000001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S59" s="21" t="s">
        <v>44</v>
      </c>
      <c r="T59" s="15" t="s">
        <v>49</v>
      </c>
      <c r="U59" s="15" t="s">
        <v>53</v>
      </c>
    </row>
    <row r="60" spans="1:21">
      <c r="B60" s="8" t="s">
        <v>33</v>
      </c>
      <c r="C60" s="22">
        <v>0.20069999999999999</v>
      </c>
      <c r="D60" s="22">
        <v>0.12712000000000001</v>
      </c>
      <c r="E60" s="22">
        <v>7.3043999999999998E-2</v>
      </c>
      <c r="F60" s="22">
        <v>9.7156000000000006E-2</v>
      </c>
      <c r="G60" s="22">
        <v>1</v>
      </c>
      <c r="H60" s="22">
        <v>7.1541E-3</v>
      </c>
      <c r="I60" s="22">
        <v>5.0233E-2</v>
      </c>
      <c r="J60" s="22">
        <v>1.1205E-2</v>
      </c>
      <c r="K60" s="22">
        <v>1</v>
      </c>
      <c r="L60" s="22">
        <v>5.2781E-3</v>
      </c>
      <c r="M60" s="22">
        <v>5.4635999999999997E-5</v>
      </c>
      <c r="N60" s="22">
        <v>0.41596</v>
      </c>
      <c r="O60" s="22">
        <v>4.2472999999999997E-2</v>
      </c>
      <c r="P60" s="22">
        <v>7.4916999999999996E-3</v>
      </c>
      <c r="Q60" s="22">
        <v>1</v>
      </c>
    </row>
  </sheetData>
  <mergeCells count="7">
    <mergeCell ref="A1:D1"/>
    <mergeCell ref="A13:D13"/>
    <mergeCell ref="A24:C24"/>
    <mergeCell ref="A52:B52"/>
    <mergeCell ref="A26:B26"/>
    <mergeCell ref="A35:B35"/>
    <mergeCell ref="A43:B43"/>
  </mergeCells>
  <conditionalFormatting sqref="C55:Q60">
    <cfRule type="cellIs" dxfId="5" priority="1" operator="lessThan">
      <formula>0.000063342484</formula>
    </cfRule>
    <cfRule type="cellIs" dxfId="4" priority="2" operator="lessThan">
      <formula>0.002699796063</formula>
    </cfRule>
    <cfRule type="cellIs" dxfId="7" priority="3" operator="lessThan">
      <formula>0.045500263896</formula>
    </cfRule>
    <cfRule type="cellIs" dxfId="6" priority="4" operator="lessThan">
      <formula>0.317310507863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Sheet1!bigTableOfDoomChances</vt:lpstr>
      <vt:lpstr>dtot</vt:lpstr>
      <vt:lpstr>ndd</vt:lpstr>
      <vt:lpstr>npd</vt:lpstr>
      <vt:lpstr>npp</vt:lpstr>
      <vt:lpstr>ntot</vt:lpstr>
      <vt:lpstr>pama</vt:lpstr>
      <vt:lpstr>pbip</vt:lpstr>
      <vt:lpstr>pdd</vt:lpstr>
      <vt:lpstr>pmul</vt:lpstr>
      <vt:lpstr>ppd</vt:lpstr>
      <vt:lpstr>ppd_</vt:lpstr>
      <vt:lpstr>ppp</vt:lpstr>
      <vt:lpstr>ppp_</vt:lpstr>
      <vt:lpstr>prph</vt:lpstr>
      <vt:lpstr>total3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genneth</dc:creator>
  <cp:lastModifiedBy>Gen Zhang</cp:lastModifiedBy>
  <dcterms:created xsi:type="dcterms:W3CDTF">2010-08-21T13:30:04Z</dcterms:created>
  <dcterms:modified xsi:type="dcterms:W3CDTF">2010-08-21T15:17:36Z</dcterms:modified>
</cp:coreProperties>
</file>