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.kimmel\Work\GitHub\BPSynthesis-Zoop-Data\Biomass\"/>
    </mc:Choice>
  </mc:AlternateContent>
  <bookViews>
    <workbookView xWindow="0" yWindow="0" windowWidth="21690" windowHeight="9465" activeTab="1"/>
  </bookViews>
  <sheets>
    <sheet name="Data" sheetId="1" r:id="rId1"/>
    <sheet name="Column Explanation" sheetId="2" r:id="rId2"/>
  </sheets>
  <calcPr calcId="162913"/>
</workbook>
</file>

<file path=xl/calcChain.xml><?xml version="1.0" encoding="utf-8"?>
<calcChain xmlns="http://schemas.openxmlformats.org/spreadsheetml/2006/main">
  <c r="O262" i="1" l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78" i="1"/>
  <c r="N178" i="1"/>
  <c r="O177" i="1"/>
  <c r="N177" i="1"/>
  <c r="O176" i="1"/>
  <c r="N176" i="1"/>
  <c r="O175" i="1"/>
  <c r="N175" i="1"/>
  <c r="O174" i="1"/>
  <c r="N174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N148" i="1"/>
  <c r="N147" i="1"/>
  <c r="N146" i="1"/>
  <c r="N145" i="1"/>
  <c r="N144" i="1"/>
  <c r="N143" i="1"/>
  <c r="N142" i="1"/>
  <c r="N141" i="1"/>
  <c r="N140" i="1"/>
  <c r="N139" i="1"/>
  <c r="O137" i="1"/>
  <c r="N137" i="1"/>
  <c r="O136" i="1"/>
  <c r="N136" i="1"/>
  <c r="O135" i="1"/>
  <c r="N135" i="1"/>
  <c r="O134" i="1"/>
  <c r="N134" i="1"/>
  <c r="O133" i="1"/>
  <c r="N133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N72" i="1"/>
  <c r="N71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46" i="1"/>
  <c r="O45" i="1"/>
  <c r="O44" i="1"/>
  <c r="O43" i="1"/>
  <c r="O41" i="1"/>
  <c r="O40" i="1"/>
  <c r="O39" i="1"/>
  <c r="O38" i="1"/>
  <c r="O37" i="1"/>
  <c r="O36" i="1"/>
  <c r="O35" i="1"/>
  <c r="O34" i="1"/>
  <c r="O32" i="1"/>
  <c r="O31" i="1"/>
  <c r="O26" i="1"/>
  <c r="N46" i="1"/>
  <c r="N45" i="1"/>
  <c r="N44" i="1"/>
  <c r="N43" i="1"/>
  <c r="N41" i="1"/>
  <c r="N40" i="1"/>
  <c r="N39" i="1"/>
  <c r="N38" i="1"/>
  <c r="N37" i="1"/>
  <c r="N36" i="1"/>
  <c r="N35" i="1"/>
  <c r="N34" i="1"/>
  <c r="N32" i="1"/>
  <c r="N31" i="1"/>
  <c r="N30" i="1"/>
  <c r="N29" i="1"/>
  <c r="N28" i="1"/>
  <c r="N27" i="1"/>
  <c r="N26" i="1"/>
  <c r="N25" i="1"/>
  <c r="N24" i="1"/>
  <c r="N23" i="1"/>
  <c r="N22" i="1"/>
  <c r="O19" i="1"/>
  <c r="O18" i="1"/>
  <c r="O17" i="1"/>
  <c r="N19" i="1"/>
  <c r="N18" i="1"/>
  <c r="N17" i="1"/>
  <c r="O14" i="1"/>
  <c r="O13" i="1"/>
  <c r="N14" i="1"/>
  <c r="N13" i="1"/>
  <c r="O12" i="1"/>
  <c r="O11" i="1"/>
  <c r="O10" i="1"/>
  <c r="O9" i="1"/>
  <c r="O8" i="1"/>
  <c r="O7" i="1"/>
  <c r="O6" i="1"/>
  <c r="O5" i="1"/>
  <c r="O4" i="1"/>
  <c r="O3" i="1"/>
  <c r="O2" i="1"/>
  <c r="N12" i="1"/>
  <c r="N11" i="1"/>
  <c r="N10" i="1"/>
  <c r="N9" i="1"/>
  <c r="N8" i="1"/>
  <c r="N7" i="1"/>
  <c r="N6" i="1"/>
  <c r="N5" i="1"/>
  <c r="N4" i="1"/>
  <c r="N3" i="1"/>
  <c r="N2" i="1"/>
  <c r="L262" i="1" l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78" i="1"/>
  <c r="L177" i="1"/>
  <c r="L176" i="1"/>
  <c r="L175" i="1"/>
  <c r="L174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37" i="1"/>
  <c r="L136" i="1"/>
  <c r="L135" i="1"/>
  <c r="L134" i="1"/>
  <c r="L133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64" i="1"/>
  <c r="L63" i="1"/>
  <c r="L62" i="1"/>
  <c r="L61" i="1"/>
  <c r="L60" i="1"/>
  <c r="L59" i="1"/>
  <c r="L58" i="1"/>
  <c r="L57" i="1"/>
  <c r="L56" i="1"/>
  <c r="L55" i="1"/>
  <c r="L54" i="1"/>
  <c r="L46" i="1"/>
  <c r="L45" i="1"/>
  <c r="L44" i="1"/>
  <c r="L43" i="1"/>
  <c r="L41" i="1"/>
  <c r="L40" i="1"/>
  <c r="L39" i="1"/>
  <c r="L38" i="1"/>
  <c r="L37" i="1"/>
  <c r="L36" i="1"/>
  <c r="L35" i="1"/>
  <c r="L34" i="1"/>
  <c r="L32" i="1"/>
  <c r="L31" i="1"/>
  <c r="L26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78" i="1"/>
  <c r="K177" i="1"/>
  <c r="K176" i="1"/>
  <c r="K175" i="1"/>
  <c r="K174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53" i="1" l="1"/>
  <c r="H253" i="1"/>
  <c r="I252" i="1"/>
  <c r="H252" i="1"/>
  <c r="I251" i="1"/>
  <c r="H251" i="1"/>
  <c r="I242" i="1"/>
  <c r="H242" i="1"/>
  <c r="I241" i="1"/>
  <c r="H241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4" i="1"/>
  <c r="H184" i="1"/>
  <c r="I178" i="1"/>
  <c r="H178" i="1"/>
  <c r="I177" i="1"/>
  <c r="H177" i="1"/>
  <c r="I176" i="1"/>
  <c r="H176" i="1"/>
  <c r="I175" i="1"/>
  <c r="H175" i="1"/>
  <c r="I174" i="1"/>
  <c r="H174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37" i="1"/>
  <c r="H137" i="1"/>
  <c r="I136" i="1"/>
  <c r="H136" i="1"/>
  <c r="I135" i="1"/>
  <c r="H135" i="1"/>
  <c r="I134" i="1"/>
  <c r="H134" i="1"/>
  <c r="I133" i="1"/>
  <c r="H133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I73" i="1"/>
  <c r="H74" i="1"/>
  <c r="H73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46" i="1"/>
  <c r="I45" i="1"/>
  <c r="I44" i="1"/>
  <c r="I43" i="1"/>
  <c r="H46" i="1"/>
  <c r="H45" i="1"/>
  <c r="H44" i="1"/>
  <c r="H43" i="1"/>
  <c r="I41" i="1"/>
  <c r="I40" i="1"/>
  <c r="I39" i="1"/>
  <c r="I38" i="1"/>
  <c r="I37" i="1"/>
  <c r="I36" i="1"/>
  <c r="I35" i="1"/>
  <c r="I34" i="1"/>
  <c r="H41" i="1"/>
  <c r="H40" i="1"/>
  <c r="H39" i="1"/>
  <c r="H38" i="1"/>
  <c r="H37" i="1"/>
  <c r="H36" i="1"/>
  <c r="H35" i="1"/>
  <c r="H34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<sst xmlns="http://schemas.openxmlformats.org/spreadsheetml/2006/main" count="1609" uniqueCount="160">
  <si>
    <t>TAXA_COARSE</t>
  </si>
  <si>
    <t>STAGE_NAME</t>
  </si>
  <si>
    <t>SEX_NAME</t>
  </si>
  <si>
    <t>IND_WT_MG_MEASURED_N</t>
  </si>
  <si>
    <t>IND_WW_MG_MEASURED_MEAN</t>
  </si>
  <si>
    <t>IND_WW_MG_MEASURED_SD</t>
  </si>
  <si>
    <t>IND_WW_MG_NOTE</t>
  </si>
  <si>
    <t>IND_DW_MG_CONVERTED_MEAN</t>
  </si>
  <si>
    <t>IND_DW_MG_CONVERTED_SD</t>
  </si>
  <si>
    <t>Acartia spp.</t>
  </si>
  <si>
    <t>ADULT</t>
  </si>
  <si>
    <t>FEMALE</t>
  </si>
  <si>
    <t>MALE</t>
  </si>
  <si>
    <t>NOT DETERMINED</t>
  </si>
  <si>
    <t>Use ADULT FEMALE</t>
  </si>
  <si>
    <t>C-1 TO C-4</t>
  </si>
  <si>
    <t xml:space="preserve">Use C4 </t>
  </si>
  <si>
    <t>C-1 TO C-5</t>
  </si>
  <si>
    <t>Use C5</t>
  </si>
  <si>
    <t>C - 1 (COPEPODITE I)</t>
  </si>
  <si>
    <t>C - 2 (COPEPODITE II)</t>
  </si>
  <si>
    <t>C - 3 (COPEPODITE III)</t>
  </si>
  <si>
    <t>C - 4 (COPEPODITE IV)</t>
  </si>
  <si>
    <t>C - 5 (COPEPODITE V)</t>
  </si>
  <si>
    <t>Aglantha digitale</t>
  </si>
  <si>
    <t>MEDUSA</t>
  </si>
  <si>
    <t>Use MEDUSA</t>
  </si>
  <si>
    <t>Amphipoda</t>
  </si>
  <si>
    <t>A + J (ADULT/JUVENILE)</t>
  </si>
  <si>
    <t>Appendicularia_large</t>
  </si>
  <si>
    <t>Appendicularia_small</t>
  </si>
  <si>
    <t>JUVENILE</t>
  </si>
  <si>
    <t>Bivalvia</t>
  </si>
  <si>
    <t>LARVA</t>
  </si>
  <si>
    <t>Brachyura</t>
  </si>
  <si>
    <t>Use ZOEA</t>
  </si>
  <si>
    <t>MEGALOPAE</t>
  </si>
  <si>
    <t>ZOEA</t>
  </si>
  <si>
    <t>Calanus hyperboreus</t>
  </si>
  <si>
    <t>Calanus marshallae/glacialis</t>
  </si>
  <si>
    <t>Calanus pacificus</t>
  </si>
  <si>
    <t>Caridea</t>
  </si>
  <si>
    <t>Use A + J (ADULT/JUVENILE)</t>
  </si>
  <si>
    <t>POST LARVA</t>
  </si>
  <si>
    <t>Centropages abdominalis</t>
  </si>
  <si>
    <t>Chaetognatha</t>
  </si>
  <si>
    <t>Cirripedia_large</t>
  </si>
  <si>
    <t>CYPRIS</t>
  </si>
  <si>
    <t>NAUPLIUS</t>
  </si>
  <si>
    <t>Cirripedia_small</t>
  </si>
  <si>
    <t>Cladocera</t>
  </si>
  <si>
    <t>Clione limacina</t>
  </si>
  <si>
    <t>Use LARVA</t>
  </si>
  <si>
    <t>Cnidaria_large</t>
  </si>
  <si>
    <t>Cnidaria_small</t>
  </si>
  <si>
    <t>Copepod_large</t>
  </si>
  <si>
    <t>Copepod_small</t>
  </si>
  <si>
    <t>Use C-1 TO C-5</t>
  </si>
  <si>
    <t>Ctenophora</t>
  </si>
  <si>
    <t>Cumacea</t>
  </si>
  <si>
    <t>Echinodermata</t>
  </si>
  <si>
    <t>Epilabidocera longipedata</t>
  </si>
  <si>
    <t>Eucalanus bungii</t>
  </si>
  <si>
    <t>Euphausia pacifica</t>
  </si>
  <si>
    <t>Euphausiacea</t>
  </si>
  <si>
    <t>CALYPTOPIS (STAGE NOT DETERMINED)</t>
  </si>
  <si>
    <t>CALYPTOPIS 1</t>
  </si>
  <si>
    <t>CALYPTOPIS 2</t>
  </si>
  <si>
    <t>CALYPTOPIS 3</t>
  </si>
  <si>
    <t>FURCILIA</t>
  </si>
  <si>
    <t>Eurytemora spp.</t>
  </si>
  <si>
    <t>Limacina_large</t>
  </si>
  <si>
    <t>Limacina_small</t>
  </si>
  <si>
    <t>Metridia longa</t>
  </si>
  <si>
    <t>Metridia okhotensis</t>
  </si>
  <si>
    <t>Metridia pacifica</t>
  </si>
  <si>
    <t>Metridia spp.</t>
  </si>
  <si>
    <t>C-1 TO C-2</t>
  </si>
  <si>
    <t>Use C2</t>
  </si>
  <si>
    <t>C-1 TO C-3</t>
  </si>
  <si>
    <t>Use C3</t>
  </si>
  <si>
    <t>Mysidae</t>
  </si>
  <si>
    <t>Neocalanus cristatus</t>
  </si>
  <si>
    <t>Neocalanus spp.</t>
  </si>
  <si>
    <t>Oithona spp.</t>
  </si>
  <si>
    <t>C6 + C5</t>
  </si>
  <si>
    <t>Polychaeta_large</t>
  </si>
  <si>
    <t>Polychaeta_small</t>
  </si>
  <si>
    <t>Pseudocalanus spp.</t>
  </si>
  <si>
    <t>C2-5</t>
  </si>
  <si>
    <t>Themisto libellula</t>
  </si>
  <si>
    <t>Themisto pacifica</t>
  </si>
  <si>
    <t>Themisto spp.</t>
  </si>
  <si>
    <t>Thysanoessa inermis</t>
  </si>
  <si>
    <t>Thysanoessa inspinata</t>
  </si>
  <si>
    <t>Thysanoessa longipes</t>
  </si>
  <si>
    <t>Thysanoessa raschii</t>
  </si>
  <si>
    <t>Thysanoessa spinifera</t>
  </si>
  <si>
    <t>Tortanus discaudatus</t>
  </si>
  <si>
    <t>IND_DW_MG_CONVERTED_NOTE</t>
  </si>
  <si>
    <t>Used Kiorboe 2013 Table 2 Copepods</t>
  </si>
  <si>
    <t>Used Kiorboe 2013 Table 2 Cnidarians</t>
  </si>
  <si>
    <t>Used Kiorboe 2013 Table 2 Amphipods</t>
  </si>
  <si>
    <t>Used Kiorboe 2013 Table 2 Tunicates</t>
  </si>
  <si>
    <t>Used Hopcroft 2010 conversion</t>
  </si>
  <si>
    <t>Used Hopcroft 2010 Megalops</t>
  </si>
  <si>
    <t>Used Hopcroft 2010 Decapod zoea</t>
  </si>
  <si>
    <t>Used Hopcroft 2010 Hippollytidae</t>
  </si>
  <si>
    <t>Used Kiorboe 2013 Table 2 Chaetognaths</t>
  </si>
  <si>
    <t>Used Hopcroft 2010 Barnacle cypris  505</t>
  </si>
  <si>
    <t>Used Hopcroft 2010 Barnacle nauplius  505</t>
  </si>
  <si>
    <t>Used Hopcroft 2010 Barnacle cypris 153</t>
  </si>
  <si>
    <t>Used Hopcroft 2010 Barnacle nauplius  153</t>
  </si>
  <si>
    <t>Used Hopcroft 2010 Podon leukartii</t>
  </si>
  <si>
    <t>Used Kiorboe 2013 Table 2 Gastropods</t>
  </si>
  <si>
    <t>Used Kiorboe 2013 Table 2 Ctenophores</t>
  </si>
  <si>
    <t>Used Hopcroft 2010 Echinoid larvae</t>
  </si>
  <si>
    <t>Used Kiorboe 2013 Table 2 Euphausiids</t>
  </si>
  <si>
    <t>Used Hopcroft 2010 Polychaeta larvae 505</t>
  </si>
  <si>
    <t>Used Hopcroft 2010 Limacina helicina 505</t>
  </si>
  <si>
    <t>Used Hopcroft 2010 Limacina helicina 153</t>
  </si>
  <si>
    <t>Used Hopcroft 2010 Eurytemora juvenile</t>
  </si>
  <si>
    <t>Used Harvey et al. 2012</t>
  </si>
  <si>
    <t>Used Cornils et al. 2022, from Gluchowska 2017</t>
  </si>
  <si>
    <t>Used Copepod_large</t>
  </si>
  <si>
    <t>Used_Copepod_small</t>
  </si>
  <si>
    <t>Used_Coepepod_small</t>
  </si>
  <si>
    <t>Used Metridia okhotensis values</t>
  </si>
  <si>
    <t>Ueda et al. 2008</t>
  </si>
  <si>
    <t>IND_C_MG_CONVERTED_MEAN</t>
  </si>
  <si>
    <t>IND_C_MG_CONVERTED_SD</t>
  </si>
  <si>
    <t>IND_C_MG_CONVERTED_NOTE</t>
  </si>
  <si>
    <t>Used Wiebe et al. 1975, 1988</t>
  </si>
  <si>
    <t>GROWTH_RATE_NOTE</t>
  </si>
  <si>
    <t>Used KiorboeHirst 2014 Table 1 Calanoid Copepods</t>
  </si>
  <si>
    <t>Used KiorboeHirst 2014 Table 1 Cnidaria</t>
  </si>
  <si>
    <t>Used KiorboeHirst 2014 Table 1 Tunicates</t>
  </si>
  <si>
    <t>Used KiorboeHirst 2014 Table 1 Other crustaceans</t>
  </si>
  <si>
    <t>Used KiorboeHirst 2014 Table 1 Chaetognaths</t>
  </si>
  <si>
    <t>Used KiorboeHirst 2014 Table 1 Ctenophores</t>
  </si>
  <si>
    <t>GROWTH_RATE_SD</t>
  </si>
  <si>
    <t>GROWTH_RATE_MEAN</t>
  </si>
  <si>
    <t>COLUMN</t>
  </si>
  <si>
    <t>EXPLANATION</t>
  </si>
  <si>
    <t>Taxonomic group</t>
  </si>
  <si>
    <t>Stage</t>
  </si>
  <si>
    <t>Sex</t>
  </si>
  <si>
    <t>Indivdiual we weight standard deviation (mg)</t>
  </si>
  <si>
    <t>Individual wet weight mean (mg)</t>
  </si>
  <si>
    <t>Individual wet weight note, usually stage indication</t>
  </si>
  <si>
    <t>Individual dry weight standard deviation (mg) converted using literature</t>
  </si>
  <si>
    <t>Individual dry weight note, indicates reference for conversion and detail</t>
  </si>
  <si>
    <t>Individual carbon weight mean (mg), converted using literature</t>
  </si>
  <si>
    <t>Individual carbon weight standard deviation (mg), converted using literature</t>
  </si>
  <si>
    <t>Individual carbon weight, indicates reference for conversion and detail</t>
  </si>
  <si>
    <r>
      <t>Indivdiual growth rate mean (mg C mg C</t>
    </r>
    <r>
      <rPr>
        <vertAlign val="superscript"/>
        <sz val="11"/>
        <color theme="1"/>
        <rFont val="Calibri"/>
        <family val="2"/>
        <scheme val="minor"/>
      </rPr>
      <t xml:space="preserve">-1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), converted using literature</t>
    </r>
  </si>
  <si>
    <t>Individual growth rate standard deviation (</t>
  </si>
  <si>
    <t>Individual dry weight mean (mg) converted using literature, or added from literature</t>
  </si>
  <si>
    <t>Individual growth rate, indicates reference for conversion and detail</t>
  </si>
  <si>
    <t>Individual wet weight (mg) measured sample size (N), from Seward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</si>
</sst>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topLeftCell="A234" workbookViewId="0">
      <selection activeCell="J2" sqref="J2"/>
    </sheetView>
  </sheetViews>
  <sheetFormatPr defaultRowHeight="15" x14ac:dyDescent="0.25"/>
  <cols>
    <col min="1" max="1" width="24.42578125" customWidth="1"/>
    <col min="5" max="9" width="9.140625" customWidth="1"/>
    <col min="10" max="10" width="35.140625" customWidth="1"/>
    <col min="11" max="11" width="24.5703125" customWidth="1"/>
    <col min="12" max="12" width="9.140625" customWidth="1"/>
    <col min="13" max="13" width="29.28515625" customWidth="1"/>
    <col min="14" max="15" width="15.42578125" customWidth="1"/>
    <col min="16" max="16" width="2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99</v>
      </c>
      <c r="K1" t="s">
        <v>129</v>
      </c>
      <c r="L1" t="s">
        <v>130</v>
      </c>
      <c r="M1" t="s">
        <v>131</v>
      </c>
      <c r="N1" t="s">
        <v>141</v>
      </c>
      <c r="O1" t="s">
        <v>140</v>
      </c>
      <c r="P1" t="s">
        <v>133</v>
      </c>
    </row>
    <row r="2" spans="1:16" x14ac:dyDescent="0.25">
      <c r="A2" t="s">
        <v>9</v>
      </c>
      <c r="B2" t="s">
        <v>10</v>
      </c>
      <c r="C2" t="s">
        <v>11</v>
      </c>
      <c r="D2">
        <v>173</v>
      </c>
      <c r="E2">
        <v>2.2532969999999999E-2</v>
      </c>
      <c r="F2">
        <v>2.4053484999999999E-2</v>
      </c>
      <c r="H2">
        <f>10^(-0.67+(0.96*LOG10(E2)))</f>
        <v>5.6066791144191554E-3</v>
      </c>
      <c r="I2">
        <f>10^(-0.67+(0.96*LOG10(F2)))</f>
        <v>5.9694028403059311E-3</v>
      </c>
      <c r="J2" t="s">
        <v>100</v>
      </c>
      <c r="K2">
        <f>10^((LOG10(H2)-0.499)/0.991)</f>
        <v>1.6777538931354204E-3</v>
      </c>
      <c r="L2">
        <f>10^((LOG10(I2)-0.499)/0.991)</f>
        <v>1.7873133289322233E-3</v>
      </c>
      <c r="M2" t="s">
        <v>132</v>
      </c>
      <c r="N2">
        <f>10^(-2.17+(-0.06*LOG10(K2)))</f>
        <v>9.9201058151903703E-3</v>
      </c>
      <c r="O2">
        <f t="shared" ref="O2:O12" si="0">10^(-2.17+(-0.06*LOG10(L2)))</f>
        <v>9.8825258349573356E-3</v>
      </c>
      <c r="P2" t="s">
        <v>134</v>
      </c>
    </row>
    <row r="3" spans="1:16" x14ac:dyDescent="0.25">
      <c r="A3" t="s">
        <v>9</v>
      </c>
      <c r="B3" t="s">
        <v>10</v>
      </c>
      <c r="C3" t="s">
        <v>12</v>
      </c>
      <c r="D3">
        <v>110</v>
      </c>
      <c r="E3">
        <v>1.5619866E-2</v>
      </c>
      <c r="F3">
        <v>1.4355513E-2</v>
      </c>
      <c r="H3">
        <f t="shared" ref="H3:H12" si="1">10^(-0.67+(0.96*LOG10(E3)))</f>
        <v>3.9439392041710078E-3</v>
      </c>
      <c r="I3">
        <f t="shared" ref="I3:I19" si="2">10^(-0.67+(0.96*LOG10(F3)))</f>
        <v>3.6369553396438242E-3</v>
      </c>
      <c r="J3" t="s">
        <v>100</v>
      </c>
      <c r="K3">
        <f t="shared" ref="K3:K66" si="3">10^((LOG10(H3)-0.499)/0.991)</f>
        <v>1.1764278559556148E-3</v>
      </c>
      <c r="L3">
        <f t="shared" ref="L3:L64" si="4">10^((LOG10(I3)-0.499)/0.991)</f>
        <v>1.0840603224775128E-3</v>
      </c>
      <c r="M3" t="s">
        <v>132</v>
      </c>
      <c r="N3">
        <f t="shared" ref="N3:N12" si="5">10^(-2.17+(-0.06*LOG10(K3)))</f>
        <v>1.0133654238746251E-2</v>
      </c>
      <c r="O3">
        <f t="shared" si="0"/>
        <v>1.0183493559199419E-2</v>
      </c>
      <c r="P3" t="s">
        <v>134</v>
      </c>
    </row>
    <row r="4" spans="1:16" x14ac:dyDescent="0.25">
      <c r="A4" t="s">
        <v>9</v>
      </c>
      <c r="B4" t="s">
        <v>10</v>
      </c>
      <c r="C4" t="s">
        <v>13</v>
      </c>
      <c r="D4">
        <v>173</v>
      </c>
      <c r="E4">
        <v>2.2532969999999999E-2</v>
      </c>
      <c r="F4">
        <v>2.4053484999999999E-2</v>
      </c>
      <c r="G4" t="s">
        <v>14</v>
      </c>
      <c r="H4">
        <f t="shared" si="1"/>
        <v>5.6066791144191554E-3</v>
      </c>
      <c r="I4">
        <f t="shared" si="2"/>
        <v>5.9694028403059311E-3</v>
      </c>
      <c r="J4" t="s">
        <v>100</v>
      </c>
      <c r="K4">
        <f t="shared" si="3"/>
        <v>1.6777538931354204E-3</v>
      </c>
      <c r="L4">
        <f t="shared" si="4"/>
        <v>1.7873133289322233E-3</v>
      </c>
      <c r="M4" t="s">
        <v>132</v>
      </c>
      <c r="N4">
        <f t="shared" si="5"/>
        <v>9.9201058151903703E-3</v>
      </c>
      <c r="O4">
        <f t="shared" si="0"/>
        <v>9.8825258349573356E-3</v>
      </c>
      <c r="P4" t="s">
        <v>134</v>
      </c>
    </row>
    <row r="5" spans="1:16" x14ac:dyDescent="0.25">
      <c r="A5" t="s">
        <v>9</v>
      </c>
      <c r="B5" t="s">
        <v>15</v>
      </c>
      <c r="C5" t="s">
        <v>13</v>
      </c>
      <c r="D5">
        <v>69</v>
      </c>
      <c r="E5">
        <v>1.0195842E-2</v>
      </c>
      <c r="F5">
        <v>7.8764769999999998E-3</v>
      </c>
      <c r="G5" t="s">
        <v>16</v>
      </c>
      <c r="H5">
        <f t="shared" si="1"/>
        <v>2.6187025609377586E-3</v>
      </c>
      <c r="I5">
        <f t="shared" si="2"/>
        <v>2.0439898214888821E-3</v>
      </c>
      <c r="J5" t="s">
        <v>100</v>
      </c>
      <c r="K5">
        <f t="shared" si="3"/>
        <v>7.7822670223564433E-4</v>
      </c>
      <c r="L5">
        <f t="shared" si="4"/>
        <v>6.0606809412530561E-4</v>
      </c>
      <c r="M5" t="s">
        <v>132</v>
      </c>
      <c r="N5">
        <f t="shared" si="5"/>
        <v>1.0388040456098788E-2</v>
      </c>
      <c r="O5">
        <f t="shared" si="0"/>
        <v>1.0545051733413644E-2</v>
      </c>
      <c r="P5" t="s">
        <v>134</v>
      </c>
    </row>
    <row r="6" spans="1:16" x14ac:dyDescent="0.25">
      <c r="A6" t="s">
        <v>9</v>
      </c>
      <c r="B6" t="s">
        <v>17</v>
      </c>
      <c r="C6" t="s">
        <v>13</v>
      </c>
      <c r="D6">
        <v>84</v>
      </c>
      <c r="E6">
        <v>1.7111504999999999E-2</v>
      </c>
      <c r="F6">
        <v>1.10603E-2</v>
      </c>
      <c r="G6" t="s">
        <v>18</v>
      </c>
      <c r="H6">
        <f t="shared" si="1"/>
        <v>4.3048366864431049E-3</v>
      </c>
      <c r="I6">
        <f t="shared" si="2"/>
        <v>2.8314978139747349E-3</v>
      </c>
      <c r="J6" t="s">
        <v>100</v>
      </c>
      <c r="K6">
        <f t="shared" si="3"/>
        <v>1.2851005640380248E-3</v>
      </c>
      <c r="L6">
        <f t="shared" si="4"/>
        <v>8.4206250486845398E-4</v>
      </c>
      <c r="M6" t="s">
        <v>132</v>
      </c>
      <c r="N6">
        <f t="shared" si="5"/>
        <v>1.0080075224967568E-2</v>
      </c>
      <c r="O6">
        <f t="shared" si="0"/>
        <v>1.0339019161705175E-2</v>
      </c>
      <c r="P6" t="s">
        <v>134</v>
      </c>
    </row>
    <row r="7" spans="1:16" x14ac:dyDescent="0.25">
      <c r="A7" t="s">
        <v>9</v>
      </c>
      <c r="B7" t="s">
        <v>19</v>
      </c>
      <c r="C7" t="s">
        <v>13</v>
      </c>
      <c r="D7">
        <v>82</v>
      </c>
      <c r="E7">
        <v>1.8058600000000001E-3</v>
      </c>
      <c r="F7">
        <v>1.5187880000000001E-3</v>
      </c>
      <c r="H7">
        <f t="shared" si="1"/>
        <v>4.9706904159620884E-4</v>
      </c>
      <c r="I7">
        <f t="shared" si="2"/>
        <v>4.2095654939596313E-4</v>
      </c>
      <c r="J7" t="s">
        <v>100</v>
      </c>
      <c r="K7">
        <f t="shared" si="3"/>
        <v>1.455065887420495E-4</v>
      </c>
      <c r="L7">
        <f t="shared" si="4"/>
        <v>1.23040390306746E-4</v>
      </c>
      <c r="M7" t="s">
        <v>132</v>
      </c>
      <c r="N7">
        <f t="shared" si="5"/>
        <v>1.148754010108187E-2</v>
      </c>
      <c r="O7">
        <f t="shared" si="0"/>
        <v>1.1603717257212586E-2</v>
      </c>
      <c r="P7" t="s">
        <v>134</v>
      </c>
    </row>
    <row r="8" spans="1:16" x14ac:dyDescent="0.25">
      <c r="A8" t="s">
        <v>9</v>
      </c>
      <c r="B8" t="s">
        <v>20</v>
      </c>
      <c r="C8" t="s">
        <v>13</v>
      </c>
      <c r="D8">
        <v>72</v>
      </c>
      <c r="E8">
        <v>3.2788639999999998E-3</v>
      </c>
      <c r="F8">
        <v>2.6943269999999998E-3</v>
      </c>
      <c r="H8">
        <f t="shared" si="1"/>
        <v>8.8124053878670951E-4</v>
      </c>
      <c r="I8">
        <f t="shared" si="2"/>
        <v>7.2984777955775141E-4</v>
      </c>
      <c r="J8" t="s">
        <v>100</v>
      </c>
      <c r="K8">
        <f t="shared" si="3"/>
        <v>2.5930974426442043E-4</v>
      </c>
      <c r="L8">
        <f t="shared" si="4"/>
        <v>2.1439428775167437E-4</v>
      </c>
      <c r="M8" t="s">
        <v>132</v>
      </c>
      <c r="N8">
        <f t="shared" si="5"/>
        <v>1.1096112973314001E-2</v>
      </c>
      <c r="O8">
        <f t="shared" si="0"/>
        <v>1.1223471482244011E-2</v>
      </c>
      <c r="P8" t="s">
        <v>134</v>
      </c>
    </row>
    <row r="9" spans="1:16" x14ac:dyDescent="0.25">
      <c r="A9" t="s">
        <v>9</v>
      </c>
      <c r="B9" t="s">
        <v>21</v>
      </c>
      <c r="C9" t="s">
        <v>13</v>
      </c>
      <c r="D9">
        <v>84</v>
      </c>
      <c r="E9">
        <v>4.8637180000000004E-3</v>
      </c>
      <c r="F9">
        <v>3.5786360000000001E-3</v>
      </c>
      <c r="H9">
        <f t="shared" si="1"/>
        <v>1.2867365904255823E-3</v>
      </c>
      <c r="I9">
        <f t="shared" si="2"/>
        <v>9.5844859576365812E-4</v>
      </c>
      <c r="J9" t="s">
        <v>100</v>
      </c>
      <c r="K9">
        <f t="shared" si="3"/>
        <v>3.7993299757921903E-4</v>
      </c>
      <c r="L9">
        <f t="shared" si="4"/>
        <v>2.8224382262138876E-4</v>
      </c>
      <c r="M9" t="s">
        <v>132</v>
      </c>
      <c r="N9">
        <f t="shared" si="5"/>
        <v>1.0844700915109936E-2</v>
      </c>
      <c r="O9">
        <f t="shared" si="0"/>
        <v>1.1039833747885449E-2</v>
      </c>
      <c r="P9" t="s">
        <v>134</v>
      </c>
    </row>
    <row r="10" spans="1:16" x14ac:dyDescent="0.25">
      <c r="A10" t="s">
        <v>9</v>
      </c>
      <c r="B10" t="s">
        <v>22</v>
      </c>
      <c r="C10" t="s">
        <v>13</v>
      </c>
      <c r="D10">
        <v>69</v>
      </c>
      <c r="E10">
        <v>1.0195842E-2</v>
      </c>
      <c r="F10">
        <v>7.8764769999999998E-3</v>
      </c>
      <c r="H10">
        <f t="shared" si="1"/>
        <v>2.6187025609377586E-3</v>
      </c>
      <c r="I10">
        <f t="shared" si="2"/>
        <v>2.0439898214888821E-3</v>
      </c>
      <c r="J10" t="s">
        <v>100</v>
      </c>
      <c r="K10">
        <f t="shared" si="3"/>
        <v>7.7822670223564433E-4</v>
      </c>
      <c r="L10">
        <f t="shared" si="4"/>
        <v>6.0606809412530561E-4</v>
      </c>
      <c r="M10" t="s">
        <v>132</v>
      </c>
      <c r="N10">
        <f t="shared" si="5"/>
        <v>1.0388040456098788E-2</v>
      </c>
      <c r="O10">
        <f t="shared" si="0"/>
        <v>1.0545051733413644E-2</v>
      </c>
      <c r="P10" t="s">
        <v>134</v>
      </c>
    </row>
    <row r="11" spans="1:16" x14ac:dyDescent="0.25">
      <c r="A11" t="s">
        <v>9</v>
      </c>
      <c r="B11" t="s">
        <v>23</v>
      </c>
      <c r="C11" t="s">
        <v>13</v>
      </c>
      <c r="D11">
        <v>84</v>
      </c>
      <c r="E11">
        <v>1.7111504999999999E-2</v>
      </c>
      <c r="F11">
        <v>1.10603E-2</v>
      </c>
      <c r="H11">
        <f t="shared" si="1"/>
        <v>4.3048366864431049E-3</v>
      </c>
      <c r="I11">
        <f t="shared" si="2"/>
        <v>2.8314978139747349E-3</v>
      </c>
      <c r="J11" t="s">
        <v>100</v>
      </c>
      <c r="K11">
        <f t="shared" si="3"/>
        <v>1.2851005640380248E-3</v>
      </c>
      <c r="L11">
        <f t="shared" si="4"/>
        <v>8.4206250486845398E-4</v>
      </c>
      <c r="M11" t="s">
        <v>132</v>
      </c>
      <c r="N11">
        <f t="shared" si="5"/>
        <v>1.0080075224967568E-2</v>
      </c>
      <c r="O11">
        <f t="shared" si="0"/>
        <v>1.0339019161705175E-2</v>
      </c>
      <c r="P11" t="s">
        <v>134</v>
      </c>
    </row>
    <row r="12" spans="1:16" x14ac:dyDescent="0.25">
      <c r="A12" t="s">
        <v>9</v>
      </c>
      <c r="B12" t="s">
        <v>13</v>
      </c>
      <c r="C12" t="s">
        <v>13</v>
      </c>
      <c r="D12">
        <v>84</v>
      </c>
      <c r="E12">
        <v>1.7111504999999999E-2</v>
      </c>
      <c r="F12">
        <v>1.10603E-2</v>
      </c>
      <c r="G12" t="s">
        <v>18</v>
      </c>
      <c r="H12">
        <f t="shared" si="1"/>
        <v>4.3048366864431049E-3</v>
      </c>
      <c r="I12">
        <f t="shared" si="2"/>
        <v>2.8314978139747349E-3</v>
      </c>
      <c r="J12" t="s">
        <v>100</v>
      </c>
      <c r="K12">
        <f t="shared" si="3"/>
        <v>1.2851005640380248E-3</v>
      </c>
      <c r="L12">
        <f t="shared" si="4"/>
        <v>8.4206250486845398E-4</v>
      </c>
      <c r="M12" t="s">
        <v>132</v>
      </c>
      <c r="N12">
        <f t="shared" si="5"/>
        <v>1.0080075224967568E-2</v>
      </c>
      <c r="O12">
        <f t="shared" si="0"/>
        <v>1.0339019161705175E-2</v>
      </c>
      <c r="P12" t="s">
        <v>134</v>
      </c>
    </row>
    <row r="13" spans="1:16" x14ac:dyDescent="0.25">
      <c r="A13" t="s">
        <v>24</v>
      </c>
      <c r="B13" t="s">
        <v>25</v>
      </c>
      <c r="C13" t="s">
        <v>13</v>
      </c>
      <c r="D13">
        <v>308</v>
      </c>
      <c r="E13">
        <v>2.7289168749999999</v>
      </c>
      <c r="F13">
        <v>9.3905430130000003</v>
      </c>
      <c r="H13">
        <f>10^(-1.33+(0.99*LOG10(E13)))</f>
        <v>0.12636604810573376</v>
      </c>
      <c r="I13">
        <f t="shared" si="2"/>
        <v>1.8356212559080198</v>
      </c>
      <c r="J13" t="s">
        <v>101</v>
      </c>
      <c r="K13">
        <f t="shared" si="3"/>
        <v>3.8899127707286096E-2</v>
      </c>
      <c r="L13">
        <f t="shared" si="4"/>
        <v>0.57895778775232154</v>
      </c>
      <c r="M13" t="s">
        <v>132</v>
      </c>
      <c r="N13">
        <f>10^(-2.41+(-0.15*LOG10(K13)))</f>
        <v>6.3315351262838628E-3</v>
      </c>
      <c r="O13">
        <f>10^(-2.41+(-0.15*LOG10(L13)))</f>
        <v>4.2228238426657398E-3</v>
      </c>
      <c r="P13" t="s">
        <v>135</v>
      </c>
    </row>
    <row r="14" spans="1:16" x14ac:dyDescent="0.25">
      <c r="A14" t="s">
        <v>24</v>
      </c>
      <c r="B14" t="s">
        <v>13</v>
      </c>
      <c r="C14" t="s">
        <v>13</v>
      </c>
      <c r="D14">
        <v>308</v>
      </c>
      <c r="E14">
        <v>2.7289168749999999</v>
      </c>
      <c r="F14">
        <v>9.3905430130000003</v>
      </c>
      <c r="G14" t="s">
        <v>26</v>
      </c>
      <c r="H14">
        <f>10^(-1.33+(0.99*LOG10(E14)))</f>
        <v>0.12636604810573376</v>
      </c>
      <c r="I14">
        <f t="shared" si="2"/>
        <v>1.8356212559080198</v>
      </c>
      <c r="J14" t="s">
        <v>101</v>
      </c>
      <c r="K14">
        <f t="shared" si="3"/>
        <v>3.8899127707286096E-2</v>
      </c>
      <c r="L14">
        <f t="shared" si="4"/>
        <v>0.57895778775232154</v>
      </c>
      <c r="M14" t="s">
        <v>132</v>
      </c>
      <c r="N14">
        <f>10^(-2.41+(-0.15*LOG10(K14)))</f>
        <v>6.3315351262838628E-3</v>
      </c>
      <c r="O14">
        <f>10^(-2.41+(-0.15*LOG10(L14)))</f>
        <v>4.2228238426657398E-3</v>
      </c>
      <c r="P14" t="s">
        <v>135</v>
      </c>
    </row>
    <row r="15" spans="1:16" x14ac:dyDescent="0.25">
      <c r="A15" t="s">
        <v>27</v>
      </c>
      <c r="B15" t="s">
        <v>28</v>
      </c>
      <c r="C15" t="s">
        <v>13</v>
      </c>
      <c r="D15">
        <v>342</v>
      </c>
      <c r="E15">
        <v>4.0675806809999999</v>
      </c>
      <c r="F15">
        <v>13.66130749</v>
      </c>
      <c r="H15">
        <f>10^(-0.57+(0.92*LOG10(E15)))</f>
        <v>0.97856410651563752</v>
      </c>
      <c r="I15">
        <f t="shared" si="2"/>
        <v>2.6307075785991985</v>
      </c>
      <c r="J15" t="s">
        <v>102</v>
      </c>
      <c r="K15">
        <f t="shared" si="3"/>
        <v>0.30688243408380333</v>
      </c>
      <c r="L15">
        <f t="shared" si="4"/>
        <v>0.83244543860091702</v>
      </c>
      <c r="M15" t="s">
        <v>132</v>
      </c>
    </row>
    <row r="16" spans="1:16" x14ac:dyDescent="0.25">
      <c r="A16" t="s">
        <v>27</v>
      </c>
      <c r="B16" t="s">
        <v>13</v>
      </c>
      <c r="C16" t="s">
        <v>13</v>
      </c>
      <c r="D16">
        <v>342</v>
      </c>
      <c r="E16">
        <v>4.0675806809999999</v>
      </c>
      <c r="F16">
        <v>13.66130749</v>
      </c>
      <c r="G16" t="s">
        <v>28</v>
      </c>
      <c r="H16">
        <f>10^(-0.57+(0.92*LOG10(E16)))</f>
        <v>0.97856410651563752</v>
      </c>
      <c r="I16">
        <f t="shared" si="2"/>
        <v>2.6307075785991985</v>
      </c>
      <c r="J16" t="s">
        <v>102</v>
      </c>
      <c r="K16">
        <f t="shared" si="3"/>
        <v>0.30688243408380333</v>
      </c>
      <c r="L16">
        <f t="shared" si="4"/>
        <v>0.83244543860091702</v>
      </c>
      <c r="M16" t="s">
        <v>132</v>
      </c>
    </row>
    <row r="17" spans="1:16" x14ac:dyDescent="0.25">
      <c r="A17" t="s">
        <v>29</v>
      </c>
      <c r="B17" t="s">
        <v>13</v>
      </c>
      <c r="C17" t="s">
        <v>13</v>
      </c>
      <c r="D17">
        <v>193</v>
      </c>
      <c r="E17">
        <v>0.160569511</v>
      </c>
      <c r="F17">
        <v>0.22281206100000001</v>
      </c>
      <c r="H17">
        <f>10^(-1.77+(1.08*LOG10(E17)))</f>
        <v>2.3556791148197165E-3</v>
      </c>
      <c r="I17">
        <f t="shared" si="2"/>
        <v>5.0584929379444039E-2</v>
      </c>
      <c r="J17" t="s">
        <v>103</v>
      </c>
      <c r="K17">
        <f t="shared" si="3"/>
        <v>6.9938868034105043E-4</v>
      </c>
      <c r="L17">
        <f t="shared" si="4"/>
        <v>1.5442571635825698E-2</v>
      </c>
      <c r="M17" t="s">
        <v>132</v>
      </c>
      <c r="N17">
        <f>10^(-3.23+(-0.48*LOG10(K17)))</f>
        <v>1.9254625342144657E-2</v>
      </c>
      <c r="O17">
        <f>10^(-3.23+(-0.48*LOG10(L17)))</f>
        <v>4.3592781448488892E-3</v>
      </c>
      <c r="P17" t="s">
        <v>136</v>
      </c>
    </row>
    <row r="18" spans="1:16" x14ac:dyDescent="0.25">
      <c r="A18" t="s">
        <v>30</v>
      </c>
      <c r="B18" t="s">
        <v>31</v>
      </c>
      <c r="C18" t="s">
        <v>13</v>
      </c>
      <c r="D18">
        <v>424</v>
      </c>
      <c r="E18">
        <v>7.1219716000000002E-2</v>
      </c>
      <c r="F18">
        <v>0.31464995600000001</v>
      </c>
      <c r="H18">
        <f>10^(-1.77+(1.08*LOG10(E18)))</f>
        <v>9.7905763047947503E-4</v>
      </c>
      <c r="I18">
        <f t="shared" si="2"/>
        <v>7.0455445984085485E-2</v>
      </c>
      <c r="J18" t="s">
        <v>103</v>
      </c>
      <c r="K18">
        <f t="shared" si="3"/>
        <v>2.8836847890130647E-4</v>
      </c>
      <c r="L18">
        <f t="shared" si="4"/>
        <v>2.1573462143337586E-2</v>
      </c>
      <c r="M18" t="s">
        <v>132</v>
      </c>
      <c r="N18">
        <f t="shared" ref="N18:N19" si="6">10^(-3.23+(-0.48*LOG10(K18)))</f>
        <v>2.9459479033080233E-2</v>
      </c>
      <c r="O18">
        <f>10^(-3.23+(-0.48*LOG10(L18)))</f>
        <v>3.7129446358482279E-3</v>
      </c>
      <c r="P18" t="s">
        <v>136</v>
      </c>
    </row>
    <row r="19" spans="1:16" x14ac:dyDescent="0.25">
      <c r="A19" t="s">
        <v>30</v>
      </c>
      <c r="B19" t="s">
        <v>13</v>
      </c>
      <c r="C19" t="s">
        <v>13</v>
      </c>
      <c r="D19">
        <v>424</v>
      </c>
      <c r="E19">
        <v>7.1219716000000002E-2</v>
      </c>
      <c r="F19">
        <v>0.31464995600000001</v>
      </c>
      <c r="H19">
        <f>10^(-1.77+(1.08*LOG10(E19)))</f>
        <v>9.7905763047947503E-4</v>
      </c>
      <c r="I19">
        <f t="shared" si="2"/>
        <v>7.0455445984085485E-2</v>
      </c>
      <c r="J19" t="s">
        <v>103</v>
      </c>
      <c r="K19">
        <f t="shared" si="3"/>
        <v>2.8836847890130647E-4</v>
      </c>
      <c r="L19">
        <f t="shared" si="4"/>
        <v>2.1573462143337586E-2</v>
      </c>
      <c r="M19" t="s">
        <v>132</v>
      </c>
      <c r="N19">
        <f t="shared" si="6"/>
        <v>2.9459479033080233E-2</v>
      </c>
      <c r="O19">
        <f>10^(-3.23+(-0.48*LOG10(L19)))</f>
        <v>3.7129446358482279E-3</v>
      </c>
      <c r="P19" t="s">
        <v>136</v>
      </c>
    </row>
    <row r="20" spans="1:16" x14ac:dyDescent="0.25">
      <c r="A20" t="s">
        <v>32</v>
      </c>
      <c r="B20" t="s">
        <v>33</v>
      </c>
      <c r="C20" t="s">
        <v>13</v>
      </c>
      <c r="H20">
        <v>2.8066099999999997E-4</v>
      </c>
      <c r="J20" t="s">
        <v>104</v>
      </c>
      <c r="K20">
        <f t="shared" si="3"/>
        <v>8.1732279364921722E-5</v>
      </c>
      <c r="M20" t="s">
        <v>132</v>
      </c>
    </row>
    <row r="21" spans="1:16" x14ac:dyDescent="0.25">
      <c r="A21" t="s">
        <v>32</v>
      </c>
      <c r="B21" t="s">
        <v>13</v>
      </c>
      <c r="C21" t="s">
        <v>13</v>
      </c>
      <c r="H21">
        <v>2.8066099999999997E-4</v>
      </c>
      <c r="J21" t="s">
        <v>104</v>
      </c>
      <c r="K21">
        <f t="shared" si="3"/>
        <v>8.1732279364921722E-5</v>
      </c>
      <c r="M21" t="s">
        <v>132</v>
      </c>
    </row>
    <row r="22" spans="1:16" x14ac:dyDescent="0.25">
      <c r="A22" t="s">
        <v>34</v>
      </c>
      <c r="B22" t="s">
        <v>33</v>
      </c>
      <c r="C22" t="s">
        <v>13</v>
      </c>
      <c r="D22">
        <v>68</v>
      </c>
      <c r="E22">
        <v>0.66380264200000005</v>
      </c>
      <c r="F22">
        <v>1.030763146</v>
      </c>
      <c r="G22" t="s">
        <v>35</v>
      </c>
      <c r="H22">
        <v>1.0885341E-2</v>
      </c>
      <c r="J22" t="s">
        <v>106</v>
      </c>
      <c r="K22">
        <f t="shared" si="3"/>
        <v>3.2770371960017964E-3</v>
      </c>
      <c r="M22" t="s">
        <v>132</v>
      </c>
      <c r="N22">
        <f>10^(-2.82+(-0.31*LOG10(K22)))</f>
        <v>8.9166306011696905E-3</v>
      </c>
      <c r="P22" t="s">
        <v>137</v>
      </c>
    </row>
    <row r="23" spans="1:16" x14ac:dyDescent="0.25">
      <c r="A23" t="s">
        <v>34</v>
      </c>
      <c r="B23" t="s">
        <v>36</v>
      </c>
      <c r="C23" t="s">
        <v>13</v>
      </c>
      <c r="H23">
        <v>0.238461538</v>
      </c>
      <c r="J23" t="s">
        <v>105</v>
      </c>
      <c r="K23">
        <f t="shared" si="3"/>
        <v>7.3829925906895008E-2</v>
      </c>
      <c r="M23" t="s">
        <v>132</v>
      </c>
      <c r="N23">
        <f>10^(-2.82+(-0.31*LOG10(K23)))</f>
        <v>3.3950638465140176E-3</v>
      </c>
      <c r="P23" t="s">
        <v>137</v>
      </c>
    </row>
    <row r="24" spans="1:16" x14ac:dyDescent="0.25">
      <c r="A24" t="s">
        <v>34</v>
      </c>
      <c r="B24" t="s">
        <v>13</v>
      </c>
      <c r="C24" t="s">
        <v>13</v>
      </c>
      <c r="H24">
        <v>1.0885341E-2</v>
      </c>
      <c r="J24" t="s">
        <v>106</v>
      </c>
      <c r="K24">
        <f t="shared" si="3"/>
        <v>3.2770371960017964E-3</v>
      </c>
      <c r="M24" t="s">
        <v>132</v>
      </c>
      <c r="N24">
        <f>10^(-2.82+(-0.31*LOG10(K24)))</f>
        <v>8.9166306011696905E-3</v>
      </c>
      <c r="P24" t="s">
        <v>137</v>
      </c>
    </row>
    <row r="25" spans="1:16" x14ac:dyDescent="0.25">
      <c r="A25" t="s">
        <v>34</v>
      </c>
      <c r="B25" t="s">
        <v>37</v>
      </c>
      <c r="C25" t="s">
        <v>13</v>
      </c>
      <c r="D25">
        <v>68</v>
      </c>
      <c r="E25">
        <v>0.66380264200000005</v>
      </c>
      <c r="F25">
        <v>1.030763146</v>
      </c>
      <c r="H25">
        <v>1.0885341E-2</v>
      </c>
      <c r="J25" t="s">
        <v>106</v>
      </c>
      <c r="K25">
        <f t="shared" si="3"/>
        <v>3.2770371960017964E-3</v>
      </c>
      <c r="M25" t="s">
        <v>132</v>
      </c>
      <c r="N25">
        <f>10^(-2.82+(-0.31*LOG10(K25)))</f>
        <v>8.9166306011696905E-3</v>
      </c>
      <c r="P25" t="s">
        <v>137</v>
      </c>
    </row>
    <row r="26" spans="1:16" x14ac:dyDescent="0.25">
      <c r="A26" t="s">
        <v>38</v>
      </c>
      <c r="B26" t="s">
        <v>10</v>
      </c>
      <c r="C26" t="s">
        <v>11</v>
      </c>
      <c r="H26">
        <v>2.9289999999999998</v>
      </c>
      <c r="I26">
        <v>1.1359999999999999</v>
      </c>
      <c r="J26" t="s">
        <v>123</v>
      </c>
      <c r="K26">
        <f t="shared" si="3"/>
        <v>0.92773984130698051</v>
      </c>
      <c r="L26">
        <f t="shared" si="4"/>
        <v>0.35673808500690823</v>
      </c>
      <c r="M26" t="s">
        <v>132</v>
      </c>
      <c r="N26">
        <f t="shared" ref="N26:O46" si="7">10^(-2.17+(-0.06*LOG10(K26)))</f>
        <v>6.7913236449627535E-3</v>
      </c>
      <c r="O26">
        <f t="shared" si="7"/>
        <v>7.1921548837601502E-3</v>
      </c>
      <c r="P26" t="s">
        <v>134</v>
      </c>
    </row>
    <row r="27" spans="1:16" x14ac:dyDescent="0.25">
      <c r="A27" t="s">
        <v>38</v>
      </c>
      <c r="B27" t="s">
        <v>10</v>
      </c>
      <c r="C27" t="s">
        <v>12</v>
      </c>
      <c r="H27">
        <v>0.874</v>
      </c>
      <c r="J27" t="s">
        <v>123</v>
      </c>
      <c r="K27">
        <f t="shared" si="3"/>
        <v>0.2738094726774114</v>
      </c>
      <c r="M27" t="s">
        <v>132</v>
      </c>
      <c r="N27">
        <f t="shared" si="7"/>
        <v>7.307235293246791E-3</v>
      </c>
      <c r="P27" t="s">
        <v>134</v>
      </c>
    </row>
    <row r="28" spans="1:16" x14ac:dyDescent="0.25">
      <c r="A28" t="s">
        <v>38</v>
      </c>
      <c r="B28" t="s">
        <v>19</v>
      </c>
      <c r="C28" t="s">
        <v>13</v>
      </c>
      <c r="H28">
        <v>1.1000000000000001E-3</v>
      </c>
      <c r="J28" t="s">
        <v>123</v>
      </c>
      <c r="K28">
        <f t="shared" si="3"/>
        <v>3.243333513286038E-4</v>
      </c>
      <c r="M28" t="s">
        <v>132</v>
      </c>
      <c r="N28">
        <f t="shared" si="7"/>
        <v>1.094814406069163E-2</v>
      </c>
      <c r="P28" t="s">
        <v>134</v>
      </c>
    </row>
    <row r="29" spans="1:16" x14ac:dyDescent="0.25">
      <c r="A29" t="s">
        <v>38</v>
      </c>
      <c r="B29" t="s">
        <v>20</v>
      </c>
      <c r="C29" t="s">
        <v>13</v>
      </c>
      <c r="H29">
        <v>2.9000000000000001E-2</v>
      </c>
      <c r="J29" t="s">
        <v>123</v>
      </c>
      <c r="K29">
        <f t="shared" si="3"/>
        <v>8.8085032102234121E-3</v>
      </c>
      <c r="M29" t="s">
        <v>132</v>
      </c>
      <c r="N29">
        <f t="shared" si="7"/>
        <v>8.980610749490775E-3</v>
      </c>
      <c r="P29" t="s">
        <v>134</v>
      </c>
    </row>
    <row r="30" spans="1:16" x14ac:dyDescent="0.25">
      <c r="A30" t="s">
        <v>38</v>
      </c>
      <c r="B30" t="s">
        <v>21</v>
      </c>
      <c r="C30" t="s">
        <v>13</v>
      </c>
      <c r="H30">
        <v>0.112</v>
      </c>
      <c r="J30" t="s">
        <v>123</v>
      </c>
      <c r="K30">
        <f t="shared" si="3"/>
        <v>3.4439075621145211E-2</v>
      </c>
      <c r="M30" t="s">
        <v>132</v>
      </c>
      <c r="N30">
        <f t="shared" si="7"/>
        <v>8.2751697412304544E-3</v>
      </c>
      <c r="P30" t="s">
        <v>134</v>
      </c>
    </row>
    <row r="31" spans="1:16" x14ac:dyDescent="0.25">
      <c r="A31" t="s">
        <v>38</v>
      </c>
      <c r="B31" t="s">
        <v>22</v>
      </c>
      <c r="C31" t="s">
        <v>13</v>
      </c>
      <c r="H31">
        <v>0.34699999999999998</v>
      </c>
      <c r="I31">
        <v>0.192</v>
      </c>
      <c r="J31" t="s">
        <v>123</v>
      </c>
      <c r="K31">
        <f t="shared" si="3"/>
        <v>0.10780107272774614</v>
      </c>
      <c r="L31">
        <f t="shared" si="4"/>
        <v>5.932811826692462E-2</v>
      </c>
      <c r="M31" t="s">
        <v>132</v>
      </c>
      <c r="N31">
        <f t="shared" si="7"/>
        <v>7.7275640792364292E-3</v>
      </c>
      <c r="O31">
        <f t="shared" si="7"/>
        <v>8.0094808169627746E-3</v>
      </c>
      <c r="P31" t="s">
        <v>134</v>
      </c>
    </row>
    <row r="32" spans="1:16" x14ac:dyDescent="0.25">
      <c r="A32" t="s">
        <v>38</v>
      </c>
      <c r="B32" t="s">
        <v>23</v>
      </c>
      <c r="C32" t="s">
        <v>13</v>
      </c>
      <c r="H32">
        <v>1.393</v>
      </c>
      <c r="I32">
        <v>0.72299999999999998</v>
      </c>
      <c r="J32" t="s">
        <v>123</v>
      </c>
      <c r="K32">
        <f t="shared" si="3"/>
        <v>0.43825477468582141</v>
      </c>
      <c r="L32">
        <f t="shared" si="4"/>
        <v>0.22611389048968658</v>
      </c>
      <c r="M32" t="s">
        <v>132</v>
      </c>
      <c r="N32">
        <f t="shared" si="7"/>
        <v>7.1038928235856811E-3</v>
      </c>
      <c r="O32">
        <f t="shared" si="7"/>
        <v>7.3916324850404891E-3</v>
      </c>
      <c r="P32" t="s">
        <v>134</v>
      </c>
    </row>
    <row r="33" spans="1:16" x14ac:dyDescent="0.25">
      <c r="A33" t="s">
        <v>38</v>
      </c>
      <c r="B33" t="s">
        <v>13</v>
      </c>
      <c r="C33" t="s">
        <v>13</v>
      </c>
      <c r="M33" t="s">
        <v>132</v>
      </c>
      <c r="P33" t="s">
        <v>134</v>
      </c>
    </row>
    <row r="34" spans="1:16" x14ac:dyDescent="0.25">
      <c r="A34" t="s">
        <v>39</v>
      </c>
      <c r="B34" t="s">
        <v>10</v>
      </c>
      <c r="C34" t="s">
        <v>11</v>
      </c>
      <c r="D34">
        <v>212</v>
      </c>
      <c r="E34">
        <v>0.76243025200000003</v>
      </c>
      <c r="F34">
        <v>0.69051123999999997</v>
      </c>
      <c r="H34">
        <f t="shared" ref="H34:I46" si="8">10^(-0.67+(0.96*LOG10(E34)))</f>
        <v>0.16478288997260615</v>
      </c>
      <c r="I34">
        <f t="shared" si="8"/>
        <v>0.14983177422895391</v>
      </c>
      <c r="J34" t="s">
        <v>100</v>
      </c>
      <c r="K34">
        <f t="shared" si="3"/>
        <v>5.0847374380916389E-2</v>
      </c>
      <c r="L34">
        <f t="shared" si="4"/>
        <v>4.6193959466546773E-2</v>
      </c>
      <c r="M34" t="s">
        <v>132</v>
      </c>
      <c r="N34">
        <f t="shared" si="7"/>
        <v>8.083955014189315E-3</v>
      </c>
      <c r="O34">
        <f t="shared" si="7"/>
        <v>8.1306429282639228E-3</v>
      </c>
      <c r="P34" t="s">
        <v>134</v>
      </c>
    </row>
    <row r="35" spans="1:16" x14ac:dyDescent="0.25">
      <c r="A35" t="s">
        <v>39</v>
      </c>
      <c r="B35" t="s">
        <v>10</v>
      </c>
      <c r="C35" t="s">
        <v>12</v>
      </c>
      <c r="D35">
        <v>140</v>
      </c>
      <c r="E35">
        <v>0.93592148799999997</v>
      </c>
      <c r="F35">
        <v>0.57699687</v>
      </c>
      <c r="H35">
        <f t="shared" si="8"/>
        <v>0.20062721368475914</v>
      </c>
      <c r="I35">
        <f t="shared" si="8"/>
        <v>0.12610331951149104</v>
      </c>
      <c r="J35" t="s">
        <v>100</v>
      </c>
      <c r="K35">
        <f t="shared" si="3"/>
        <v>6.2018683725645896E-2</v>
      </c>
      <c r="L35">
        <f t="shared" si="4"/>
        <v>3.8817518521791314E-2</v>
      </c>
      <c r="M35" t="s">
        <v>132</v>
      </c>
      <c r="N35">
        <f t="shared" si="7"/>
        <v>7.9881948054654119E-3</v>
      </c>
      <c r="O35">
        <f t="shared" si="7"/>
        <v>8.2159603342033694E-3</v>
      </c>
      <c r="P35" t="s">
        <v>134</v>
      </c>
    </row>
    <row r="36" spans="1:16" x14ac:dyDescent="0.25">
      <c r="A36" t="s">
        <v>39</v>
      </c>
      <c r="B36" t="s">
        <v>10</v>
      </c>
      <c r="C36" t="s">
        <v>13</v>
      </c>
      <c r="D36">
        <v>212</v>
      </c>
      <c r="E36">
        <v>0.76243025200000003</v>
      </c>
      <c r="F36">
        <v>0.69051123999999997</v>
      </c>
      <c r="G36" t="s">
        <v>14</v>
      </c>
      <c r="H36">
        <f t="shared" si="8"/>
        <v>0.16478288997260615</v>
      </c>
      <c r="I36">
        <f t="shared" si="8"/>
        <v>0.14983177422895391</v>
      </c>
      <c r="J36" t="s">
        <v>100</v>
      </c>
      <c r="K36">
        <f t="shared" si="3"/>
        <v>5.0847374380916389E-2</v>
      </c>
      <c r="L36">
        <f t="shared" si="4"/>
        <v>4.6193959466546773E-2</v>
      </c>
      <c r="M36" t="s">
        <v>132</v>
      </c>
      <c r="N36">
        <f t="shared" si="7"/>
        <v>8.083955014189315E-3</v>
      </c>
      <c r="O36">
        <f t="shared" si="7"/>
        <v>8.1306429282639228E-3</v>
      </c>
      <c r="P36" t="s">
        <v>134</v>
      </c>
    </row>
    <row r="37" spans="1:16" x14ac:dyDescent="0.25">
      <c r="A37" t="s">
        <v>39</v>
      </c>
      <c r="B37" t="s">
        <v>19</v>
      </c>
      <c r="C37" t="s">
        <v>13</v>
      </c>
      <c r="D37">
        <v>74</v>
      </c>
      <c r="E37">
        <v>9.6011819999999998E-3</v>
      </c>
      <c r="F37">
        <v>8.980376E-3</v>
      </c>
      <c r="H37">
        <f t="shared" si="8"/>
        <v>2.4719046481880202E-3</v>
      </c>
      <c r="I37">
        <f t="shared" si="8"/>
        <v>2.3182631916362825E-3</v>
      </c>
      <c r="J37" t="s">
        <v>100</v>
      </c>
      <c r="K37">
        <f t="shared" si="3"/>
        <v>7.3421648512009014E-4</v>
      </c>
      <c r="L37">
        <f t="shared" si="4"/>
        <v>6.8818001794665885E-4</v>
      </c>
      <c r="M37" t="s">
        <v>132</v>
      </c>
      <c r="N37">
        <f t="shared" si="7"/>
        <v>1.0424387627830278E-2</v>
      </c>
      <c r="O37">
        <f t="shared" si="7"/>
        <v>1.046496732102631E-2</v>
      </c>
      <c r="P37" t="s">
        <v>134</v>
      </c>
    </row>
    <row r="38" spans="1:16" x14ac:dyDescent="0.25">
      <c r="A38" t="s">
        <v>39</v>
      </c>
      <c r="B38" t="s">
        <v>20</v>
      </c>
      <c r="C38" t="s">
        <v>13</v>
      </c>
      <c r="D38">
        <v>76</v>
      </c>
      <c r="E38">
        <v>2.7226782000000001E-2</v>
      </c>
      <c r="F38">
        <v>2.3051054000000001E-2</v>
      </c>
      <c r="H38">
        <f t="shared" si="8"/>
        <v>6.7235162906905338E-3</v>
      </c>
      <c r="I38">
        <f t="shared" si="8"/>
        <v>5.7303764928608655E-3</v>
      </c>
      <c r="J38" t="s">
        <v>100</v>
      </c>
      <c r="K38">
        <f t="shared" si="3"/>
        <v>2.0152803986689992E-3</v>
      </c>
      <c r="L38">
        <f t="shared" si="4"/>
        <v>1.7151092240945038E-3</v>
      </c>
      <c r="M38" t="s">
        <v>132</v>
      </c>
      <c r="N38">
        <f t="shared" si="7"/>
        <v>9.8116008269622228E-3</v>
      </c>
      <c r="O38">
        <f t="shared" si="7"/>
        <v>9.907007528991733E-3</v>
      </c>
      <c r="P38" t="s">
        <v>134</v>
      </c>
    </row>
    <row r="39" spans="1:16" x14ac:dyDescent="0.25">
      <c r="A39" t="s">
        <v>39</v>
      </c>
      <c r="B39" t="s">
        <v>21</v>
      </c>
      <c r="C39" t="s">
        <v>13</v>
      </c>
      <c r="D39">
        <v>149</v>
      </c>
      <c r="E39">
        <v>8.4584532000000004E-2</v>
      </c>
      <c r="F39">
        <v>7.6487900999999997E-2</v>
      </c>
      <c r="H39">
        <f t="shared" si="8"/>
        <v>1.9961782197488665E-2</v>
      </c>
      <c r="I39">
        <f t="shared" si="8"/>
        <v>1.8123790499579486E-2</v>
      </c>
      <c r="J39" t="s">
        <v>100</v>
      </c>
      <c r="K39">
        <f t="shared" si="3"/>
        <v>6.0426909932161888E-3</v>
      </c>
      <c r="L39">
        <f t="shared" si="4"/>
        <v>5.4814963022527287E-3</v>
      </c>
      <c r="M39" t="s">
        <v>132</v>
      </c>
      <c r="N39">
        <f t="shared" si="7"/>
        <v>9.1859944106513578E-3</v>
      </c>
      <c r="O39">
        <f t="shared" si="7"/>
        <v>9.239874074235703E-3</v>
      </c>
      <c r="P39" t="s">
        <v>134</v>
      </c>
    </row>
    <row r="40" spans="1:16" x14ac:dyDescent="0.25">
      <c r="A40" t="s">
        <v>39</v>
      </c>
      <c r="B40" t="s">
        <v>22</v>
      </c>
      <c r="C40" t="s">
        <v>13</v>
      </c>
      <c r="D40">
        <v>215</v>
      </c>
      <c r="E40">
        <v>0.14647491100000001</v>
      </c>
      <c r="F40">
        <v>0.16279454800000001</v>
      </c>
      <c r="H40">
        <f t="shared" si="8"/>
        <v>3.3816815891669967E-2</v>
      </c>
      <c r="I40">
        <f t="shared" si="8"/>
        <v>3.7426073141676855E-2</v>
      </c>
      <c r="J40" t="s">
        <v>100</v>
      </c>
      <c r="K40">
        <f t="shared" si="3"/>
        <v>1.0285914243739407E-2</v>
      </c>
      <c r="L40">
        <f t="shared" si="4"/>
        <v>1.1394215309443333E-2</v>
      </c>
      <c r="M40" t="s">
        <v>132</v>
      </c>
      <c r="N40">
        <f t="shared" si="7"/>
        <v>8.8974473350851083E-3</v>
      </c>
      <c r="O40">
        <f t="shared" si="7"/>
        <v>8.8429859438263255E-3</v>
      </c>
      <c r="P40" t="s">
        <v>134</v>
      </c>
    </row>
    <row r="41" spans="1:16" x14ac:dyDescent="0.25">
      <c r="A41" t="s">
        <v>39</v>
      </c>
      <c r="B41" t="s">
        <v>23</v>
      </c>
      <c r="C41" t="s">
        <v>13</v>
      </c>
      <c r="D41">
        <v>275</v>
      </c>
      <c r="E41">
        <v>0.25097366799999998</v>
      </c>
      <c r="F41">
        <v>0.35283857200000002</v>
      </c>
      <c r="H41">
        <f t="shared" si="8"/>
        <v>5.6707830378085029E-2</v>
      </c>
      <c r="I41">
        <f t="shared" si="8"/>
        <v>7.8645343476021867E-2</v>
      </c>
      <c r="J41" t="s">
        <v>100</v>
      </c>
      <c r="K41">
        <f t="shared" si="3"/>
        <v>1.7329744553065005E-2</v>
      </c>
      <c r="L41">
        <f t="shared" si="4"/>
        <v>2.4105271187028286E-2</v>
      </c>
      <c r="M41" t="s">
        <v>132</v>
      </c>
      <c r="N41">
        <f t="shared" si="7"/>
        <v>8.623279649684637E-3</v>
      </c>
      <c r="O41">
        <f t="shared" si="7"/>
        <v>8.4542148146197222E-3</v>
      </c>
      <c r="P41" t="s">
        <v>134</v>
      </c>
    </row>
    <row r="42" spans="1:16" x14ac:dyDescent="0.25">
      <c r="A42" t="s">
        <v>39</v>
      </c>
      <c r="B42" t="s">
        <v>13</v>
      </c>
      <c r="C42" t="s">
        <v>13</v>
      </c>
      <c r="M42" t="s">
        <v>132</v>
      </c>
      <c r="P42" t="s">
        <v>134</v>
      </c>
    </row>
    <row r="43" spans="1:16" x14ac:dyDescent="0.25">
      <c r="A43" t="s">
        <v>40</v>
      </c>
      <c r="B43" t="s">
        <v>10</v>
      </c>
      <c r="C43" t="s">
        <v>11</v>
      </c>
      <c r="D43">
        <v>119</v>
      </c>
      <c r="E43">
        <v>0.264393824</v>
      </c>
      <c r="F43">
        <v>0.22870778899999999</v>
      </c>
      <c r="H43">
        <f t="shared" si="8"/>
        <v>5.9615783214254731E-2</v>
      </c>
      <c r="I43">
        <f t="shared" si="8"/>
        <v>5.1869220001902659E-2</v>
      </c>
      <c r="J43" t="s">
        <v>100</v>
      </c>
      <c r="K43">
        <f t="shared" si="3"/>
        <v>1.8226682253144517E-2</v>
      </c>
      <c r="L43">
        <f t="shared" si="4"/>
        <v>1.5838245882974163E-2</v>
      </c>
      <c r="M43" t="s">
        <v>132</v>
      </c>
      <c r="N43">
        <f t="shared" si="7"/>
        <v>8.5972101479083202E-3</v>
      </c>
      <c r="O43">
        <f t="shared" si="7"/>
        <v>8.6699696090932303E-3</v>
      </c>
      <c r="P43" t="s">
        <v>134</v>
      </c>
    </row>
    <row r="44" spans="1:16" x14ac:dyDescent="0.25">
      <c r="A44" t="s">
        <v>40</v>
      </c>
      <c r="B44" t="s">
        <v>10</v>
      </c>
      <c r="C44" t="s">
        <v>12</v>
      </c>
      <c r="D44">
        <v>113</v>
      </c>
      <c r="E44">
        <v>0.29008773199999999</v>
      </c>
      <c r="F44">
        <v>0.20334376200000001</v>
      </c>
      <c r="H44">
        <f t="shared" si="8"/>
        <v>6.5167068968363953E-2</v>
      </c>
      <c r="I44">
        <f t="shared" si="8"/>
        <v>4.6334194764696204E-2</v>
      </c>
      <c r="J44" t="s">
        <v>100</v>
      </c>
      <c r="K44">
        <f t="shared" si="3"/>
        <v>1.9940025968256742E-2</v>
      </c>
      <c r="L44">
        <f t="shared" si="4"/>
        <v>1.4133636090988078E-2</v>
      </c>
      <c r="M44" t="s">
        <v>132</v>
      </c>
      <c r="N44">
        <f t="shared" si="7"/>
        <v>8.5509911474878474E-3</v>
      </c>
      <c r="O44">
        <f t="shared" si="7"/>
        <v>8.7294074659480074E-3</v>
      </c>
      <c r="P44" t="s">
        <v>134</v>
      </c>
    </row>
    <row r="45" spans="1:16" x14ac:dyDescent="0.25">
      <c r="A45" t="s">
        <v>40</v>
      </c>
      <c r="B45" t="s">
        <v>22</v>
      </c>
      <c r="C45" t="s">
        <v>13</v>
      </c>
      <c r="D45">
        <v>78</v>
      </c>
      <c r="E45">
        <v>7.4147589999999999E-2</v>
      </c>
      <c r="F45">
        <v>6.4428167999999994E-2</v>
      </c>
      <c r="H45">
        <f t="shared" si="8"/>
        <v>1.7591106512977548E-2</v>
      </c>
      <c r="I45">
        <f t="shared" si="8"/>
        <v>1.5371376182866886E-2</v>
      </c>
      <c r="J45" t="s">
        <v>100</v>
      </c>
      <c r="K45">
        <f t="shared" si="3"/>
        <v>5.3189460896332173E-3</v>
      </c>
      <c r="L45">
        <f t="shared" si="4"/>
        <v>4.6420858683898789E-3</v>
      </c>
      <c r="M45" t="s">
        <v>132</v>
      </c>
      <c r="N45">
        <f t="shared" si="7"/>
        <v>9.256577992453387E-3</v>
      </c>
      <c r="O45">
        <f t="shared" si="7"/>
        <v>9.3324830500284232E-3</v>
      </c>
      <c r="P45" t="s">
        <v>134</v>
      </c>
    </row>
    <row r="46" spans="1:16" x14ac:dyDescent="0.25">
      <c r="A46" t="s">
        <v>40</v>
      </c>
      <c r="B46" t="s">
        <v>23</v>
      </c>
      <c r="C46" t="s">
        <v>13</v>
      </c>
      <c r="D46">
        <v>170</v>
      </c>
      <c r="E46">
        <v>0.14966243200000001</v>
      </c>
      <c r="F46">
        <v>0.15973201400000001</v>
      </c>
      <c r="H46">
        <f t="shared" si="8"/>
        <v>3.4522980762841639E-2</v>
      </c>
      <c r="I46">
        <f t="shared" si="8"/>
        <v>3.6749910762072562E-2</v>
      </c>
      <c r="J46" t="s">
        <v>100</v>
      </c>
      <c r="K46">
        <f t="shared" si="3"/>
        <v>1.050267643811204E-2</v>
      </c>
      <c r="L46">
        <f t="shared" si="4"/>
        <v>1.1186508055347263E-2</v>
      </c>
      <c r="M46" t="s">
        <v>132</v>
      </c>
      <c r="N46">
        <f t="shared" si="7"/>
        <v>8.8863210747281863E-3</v>
      </c>
      <c r="O46">
        <f t="shared" si="7"/>
        <v>8.8527526014275035E-3</v>
      </c>
      <c r="P46" t="s">
        <v>134</v>
      </c>
    </row>
    <row r="47" spans="1:16" x14ac:dyDescent="0.25">
      <c r="A47" t="s">
        <v>41</v>
      </c>
      <c r="B47" t="s">
        <v>28</v>
      </c>
      <c r="C47" t="s">
        <v>13</v>
      </c>
      <c r="D47">
        <v>26</v>
      </c>
      <c r="E47">
        <v>87.640749569999997</v>
      </c>
      <c r="F47">
        <v>181.71005049999999</v>
      </c>
      <c r="H47">
        <v>0.36</v>
      </c>
      <c r="J47" t="s">
        <v>107</v>
      </c>
      <c r="K47">
        <f t="shared" si="3"/>
        <v>0.11187709251439903</v>
      </c>
      <c r="M47" t="s">
        <v>132</v>
      </c>
    </row>
    <row r="48" spans="1:16" x14ac:dyDescent="0.25">
      <c r="A48" t="s">
        <v>41</v>
      </c>
      <c r="B48" t="s">
        <v>31</v>
      </c>
      <c r="C48" t="s">
        <v>13</v>
      </c>
      <c r="D48">
        <v>26</v>
      </c>
      <c r="E48">
        <v>87.640749569999997</v>
      </c>
      <c r="F48">
        <v>181.71005049999999</v>
      </c>
      <c r="G48" t="s">
        <v>42</v>
      </c>
      <c r="H48">
        <v>0.36</v>
      </c>
      <c r="J48" t="s">
        <v>107</v>
      </c>
      <c r="K48">
        <f t="shared" si="3"/>
        <v>0.11187709251439903</v>
      </c>
      <c r="M48" t="s">
        <v>132</v>
      </c>
    </row>
    <row r="49" spans="1:16" x14ac:dyDescent="0.25">
      <c r="A49" t="s">
        <v>41</v>
      </c>
      <c r="B49" t="s">
        <v>33</v>
      </c>
      <c r="C49" t="s">
        <v>13</v>
      </c>
      <c r="D49">
        <v>258</v>
      </c>
      <c r="E49">
        <v>2.947809092</v>
      </c>
      <c r="F49">
        <v>11.07218892</v>
      </c>
      <c r="G49" t="s">
        <v>35</v>
      </c>
      <c r="H49">
        <v>0.36</v>
      </c>
      <c r="J49" t="s">
        <v>107</v>
      </c>
      <c r="K49">
        <f t="shared" si="3"/>
        <v>0.11187709251439903</v>
      </c>
      <c r="M49" t="s">
        <v>132</v>
      </c>
    </row>
    <row r="50" spans="1:16" x14ac:dyDescent="0.25">
      <c r="A50" t="s">
        <v>41</v>
      </c>
      <c r="B50" t="s">
        <v>36</v>
      </c>
      <c r="C50" t="s">
        <v>13</v>
      </c>
      <c r="H50">
        <v>0.36</v>
      </c>
      <c r="J50" t="s">
        <v>107</v>
      </c>
      <c r="K50">
        <f t="shared" si="3"/>
        <v>0.11187709251439903</v>
      </c>
      <c r="M50" t="s">
        <v>132</v>
      </c>
    </row>
    <row r="51" spans="1:16" x14ac:dyDescent="0.25">
      <c r="A51" t="s">
        <v>41</v>
      </c>
      <c r="B51" t="s">
        <v>13</v>
      </c>
      <c r="C51" t="s">
        <v>13</v>
      </c>
      <c r="H51">
        <v>0.36</v>
      </c>
      <c r="J51" t="s">
        <v>107</v>
      </c>
      <c r="K51">
        <f t="shared" si="3"/>
        <v>0.11187709251439903</v>
      </c>
      <c r="M51" t="s">
        <v>132</v>
      </c>
    </row>
    <row r="52" spans="1:16" x14ac:dyDescent="0.25">
      <c r="A52" t="s">
        <v>41</v>
      </c>
      <c r="B52" t="s">
        <v>43</v>
      </c>
      <c r="C52" t="s">
        <v>13</v>
      </c>
      <c r="H52">
        <v>0.36</v>
      </c>
      <c r="J52" t="s">
        <v>107</v>
      </c>
      <c r="K52">
        <f t="shared" si="3"/>
        <v>0.11187709251439903</v>
      </c>
      <c r="M52" t="s">
        <v>132</v>
      </c>
    </row>
    <row r="53" spans="1:16" x14ac:dyDescent="0.25">
      <c r="A53" t="s">
        <v>41</v>
      </c>
      <c r="B53" t="s">
        <v>37</v>
      </c>
      <c r="C53" t="s">
        <v>13</v>
      </c>
      <c r="D53">
        <v>258</v>
      </c>
      <c r="E53">
        <v>2.947809092</v>
      </c>
      <c r="F53">
        <v>11.07218892</v>
      </c>
      <c r="H53">
        <v>0.36</v>
      </c>
      <c r="J53" t="s">
        <v>107</v>
      </c>
      <c r="K53">
        <f t="shared" si="3"/>
        <v>0.11187709251439903</v>
      </c>
      <c r="M53" t="s">
        <v>132</v>
      </c>
    </row>
    <row r="54" spans="1:16" x14ac:dyDescent="0.25">
      <c r="A54" t="s">
        <v>44</v>
      </c>
      <c r="B54" t="s">
        <v>10</v>
      </c>
      <c r="C54" t="s">
        <v>11</v>
      </c>
      <c r="D54">
        <v>84</v>
      </c>
      <c r="E54">
        <v>0.12789810900000001</v>
      </c>
      <c r="F54">
        <v>9.1633476000000005E-2</v>
      </c>
      <c r="H54">
        <f t="shared" ref="H54" si="9">10^(-0.67+(0.96*LOG10(E54)))</f>
        <v>2.9688589064532915E-2</v>
      </c>
      <c r="I54">
        <f t="shared" ref="I54" si="10">10^(-0.67+(0.96*LOG10(F54)))</f>
        <v>2.1556189600434934E-2</v>
      </c>
      <c r="J54" t="s">
        <v>100</v>
      </c>
      <c r="K54">
        <f t="shared" si="3"/>
        <v>9.0195783309390907E-3</v>
      </c>
      <c r="L54">
        <f t="shared" si="4"/>
        <v>6.5298942822911389E-3</v>
      </c>
      <c r="M54" t="s">
        <v>132</v>
      </c>
      <c r="N54">
        <f t="shared" ref="N54:N63" si="11">10^(-2.17+(-0.06*LOG10(K54)))</f>
        <v>8.9678601278153185E-3</v>
      </c>
      <c r="O54">
        <f t="shared" ref="O54:O63" si="12">10^(-2.17+(-0.06*LOG10(L54)))</f>
        <v>9.1433560310068135E-3</v>
      </c>
      <c r="P54" t="s">
        <v>134</v>
      </c>
    </row>
    <row r="55" spans="1:16" x14ac:dyDescent="0.25">
      <c r="A55" t="s">
        <v>44</v>
      </c>
      <c r="B55" t="s">
        <v>10</v>
      </c>
      <c r="C55" t="s">
        <v>12</v>
      </c>
      <c r="D55">
        <v>46</v>
      </c>
      <c r="E55">
        <v>9.0018996000000004E-2</v>
      </c>
      <c r="F55">
        <v>5.3880458999999999E-2</v>
      </c>
      <c r="H55">
        <f t="shared" ref="H55:H63" si="13">10^(-0.67+(0.96*LOG10(E55)))</f>
        <v>2.1191456072339989E-2</v>
      </c>
      <c r="I55">
        <f t="shared" ref="I55:I63" si="14">10^(-0.67+(0.96*LOG10(F55)))</f>
        <v>1.2947145698539437E-2</v>
      </c>
      <c r="J55" t="s">
        <v>100</v>
      </c>
      <c r="K55">
        <f t="shared" si="3"/>
        <v>6.4184128264934328E-3</v>
      </c>
      <c r="L55">
        <f t="shared" si="4"/>
        <v>3.9038894684277239E-3</v>
      </c>
      <c r="M55" t="s">
        <v>132</v>
      </c>
      <c r="N55">
        <f t="shared" si="11"/>
        <v>9.1528077678786398E-3</v>
      </c>
      <c r="O55">
        <f t="shared" si="12"/>
        <v>9.4299664852081581E-3</v>
      </c>
      <c r="P55" t="s">
        <v>134</v>
      </c>
    </row>
    <row r="56" spans="1:16" x14ac:dyDescent="0.25">
      <c r="A56" t="s">
        <v>44</v>
      </c>
      <c r="B56" t="s">
        <v>15</v>
      </c>
      <c r="C56" t="s">
        <v>13</v>
      </c>
      <c r="D56">
        <v>24</v>
      </c>
      <c r="E56">
        <v>4.0216790000000002E-2</v>
      </c>
      <c r="F56">
        <v>1.5952017999999998E-2</v>
      </c>
      <c r="G56" t="s">
        <v>16</v>
      </c>
      <c r="H56">
        <f t="shared" si="13"/>
        <v>9.7775739037192343E-3</v>
      </c>
      <c r="I56">
        <f t="shared" si="14"/>
        <v>4.0244172862732739E-3</v>
      </c>
      <c r="J56" t="s">
        <v>100</v>
      </c>
      <c r="K56">
        <f t="shared" si="3"/>
        <v>2.940675690628774E-3</v>
      </c>
      <c r="L56">
        <f t="shared" si="4"/>
        <v>1.2006537058554022E-3</v>
      </c>
      <c r="M56" t="s">
        <v>132</v>
      </c>
      <c r="N56">
        <f t="shared" si="11"/>
        <v>9.5916466688568125E-3</v>
      </c>
      <c r="O56">
        <f t="shared" si="12"/>
        <v>1.0121268219328071E-2</v>
      </c>
      <c r="P56" t="s">
        <v>134</v>
      </c>
    </row>
    <row r="57" spans="1:16" x14ac:dyDescent="0.25">
      <c r="A57" t="s">
        <v>44</v>
      </c>
      <c r="B57" t="s">
        <v>17</v>
      </c>
      <c r="C57" t="s">
        <v>13</v>
      </c>
      <c r="D57">
        <v>29</v>
      </c>
      <c r="E57">
        <v>8.5169974999999995E-2</v>
      </c>
      <c r="F57">
        <v>5.0193627999999997E-2</v>
      </c>
      <c r="G57" t="s">
        <v>18</v>
      </c>
      <c r="H57">
        <f t="shared" si="13"/>
        <v>2.0094400734832436E-2</v>
      </c>
      <c r="I57">
        <f t="shared" si="14"/>
        <v>1.2095467090180983E-2</v>
      </c>
      <c r="J57" t="s">
        <v>100</v>
      </c>
      <c r="K57">
        <f t="shared" si="3"/>
        <v>6.0832021575641399E-3</v>
      </c>
      <c r="L57">
        <f t="shared" si="4"/>
        <v>3.6448339178776811E-3</v>
      </c>
      <c r="M57" t="s">
        <v>132</v>
      </c>
      <c r="N57">
        <f t="shared" si="11"/>
        <v>9.1823124175181171E-3</v>
      </c>
      <c r="O57">
        <f t="shared" si="12"/>
        <v>9.4688957555892957E-3</v>
      </c>
      <c r="P57" t="s">
        <v>134</v>
      </c>
    </row>
    <row r="58" spans="1:16" x14ac:dyDescent="0.25">
      <c r="A58" t="s">
        <v>44</v>
      </c>
      <c r="B58" t="s">
        <v>19</v>
      </c>
      <c r="C58" t="s">
        <v>13</v>
      </c>
      <c r="D58">
        <v>12</v>
      </c>
      <c r="E58">
        <v>4.346875E-3</v>
      </c>
      <c r="F58">
        <v>3.9054620000000002E-3</v>
      </c>
      <c r="H58">
        <f t="shared" si="13"/>
        <v>1.1551810756470474E-3</v>
      </c>
      <c r="I58">
        <f t="shared" si="14"/>
        <v>1.0423306772132141E-3</v>
      </c>
      <c r="J58" t="s">
        <v>100</v>
      </c>
      <c r="K58">
        <f t="shared" si="3"/>
        <v>3.4075484850219816E-4</v>
      </c>
      <c r="L58">
        <f t="shared" si="4"/>
        <v>3.0717937205892835E-4</v>
      </c>
      <c r="M58" t="s">
        <v>132</v>
      </c>
      <c r="N58">
        <f t="shared" si="11"/>
        <v>1.0915747405083366E-2</v>
      </c>
      <c r="O58">
        <f t="shared" si="12"/>
        <v>1.0983897642237823E-2</v>
      </c>
      <c r="P58" t="s">
        <v>134</v>
      </c>
    </row>
    <row r="59" spans="1:16" x14ac:dyDescent="0.25">
      <c r="A59" t="s">
        <v>44</v>
      </c>
      <c r="B59" t="s">
        <v>20</v>
      </c>
      <c r="C59" t="s">
        <v>13</v>
      </c>
      <c r="D59">
        <v>13</v>
      </c>
      <c r="E59">
        <v>8.0653689999999993E-3</v>
      </c>
      <c r="F59">
        <v>3.534663E-3</v>
      </c>
      <c r="H59">
        <f t="shared" si="13"/>
        <v>2.0910252252248421E-3</v>
      </c>
      <c r="I59">
        <f t="shared" si="14"/>
        <v>9.4713981457254987E-4</v>
      </c>
      <c r="J59" t="s">
        <v>100</v>
      </c>
      <c r="K59">
        <f t="shared" si="3"/>
        <v>6.2014278780421635E-4</v>
      </c>
      <c r="L59">
        <f t="shared" si="4"/>
        <v>2.7888355082945508E-4</v>
      </c>
      <c r="M59" t="s">
        <v>132</v>
      </c>
      <c r="N59">
        <f t="shared" si="11"/>
        <v>1.0530536509280484E-2</v>
      </c>
      <c r="O59">
        <f t="shared" si="12"/>
        <v>1.1047770046080428E-2</v>
      </c>
      <c r="P59" t="s">
        <v>134</v>
      </c>
    </row>
    <row r="60" spans="1:16" x14ac:dyDescent="0.25">
      <c r="A60" t="s">
        <v>44</v>
      </c>
      <c r="B60" t="s">
        <v>21</v>
      </c>
      <c r="C60" t="s">
        <v>13</v>
      </c>
      <c r="D60">
        <v>13</v>
      </c>
      <c r="E60">
        <v>1.526919E-2</v>
      </c>
      <c r="F60">
        <v>8.2437489999999999E-3</v>
      </c>
      <c r="H60">
        <f t="shared" si="13"/>
        <v>3.8588985329009395E-3</v>
      </c>
      <c r="I60">
        <f t="shared" si="14"/>
        <v>2.1354026129272053E-3</v>
      </c>
      <c r="J60" t="s">
        <v>100</v>
      </c>
      <c r="K60">
        <f t="shared" si="3"/>
        <v>1.1508334365662005E-3</v>
      </c>
      <c r="L60">
        <f t="shared" si="4"/>
        <v>6.3342474465660423E-4</v>
      </c>
      <c r="M60" t="s">
        <v>132</v>
      </c>
      <c r="N60">
        <f t="shared" si="11"/>
        <v>1.0147037180572445E-2</v>
      </c>
      <c r="O60">
        <f t="shared" si="12"/>
        <v>1.0517155580610919E-2</v>
      </c>
      <c r="P60" t="s">
        <v>134</v>
      </c>
    </row>
    <row r="61" spans="1:16" x14ac:dyDescent="0.25">
      <c r="A61" t="s">
        <v>44</v>
      </c>
      <c r="B61" t="s">
        <v>22</v>
      </c>
      <c r="C61" t="s">
        <v>13</v>
      </c>
      <c r="D61">
        <v>24</v>
      </c>
      <c r="E61">
        <v>4.0216790000000002E-2</v>
      </c>
      <c r="F61">
        <v>1.5952017999999998E-2</v>
      </c>
      <c r="H61">
        <f t="shared" si="13"/>
        <v>9.7775739037192343E-3</v>
      </c>
      <c r="I61">
        <f t="shared" si="14"/>
        <v>4.0244172862732739E-3</v>
      </c>
      <c r="J61" t="s">
        <v>100</v>
      </c>
      <c r="K61">
        <f t="shared" si="3"/>
        <v>2.940675690628774E-3</v>
      </c>
      <c r="L61">
        <f t="shared" si="4"/>
        <v>1.2006537058554022E-3</v>
      </c>
      <c r="M61" t="s">
        <v>132</v>
      </c>
      <c r="N61">
        <f t="shared" si="11"/>
        <v>9.5916466688568125E-3</v>
      </c>
      <c r="O61">
        <f t="shared" si="12"/>
        <v>1.0121268219328071E-2</v>
      </c>
      <c r="P61" t="s">
        <v>134</v>
      </c>
    </row>
    <row r="62" spans="1:16" x14ac:dyDescent="0.25">
      <c r="A62" t="s">
        <v>44</v>
      </c>
      <c r="B62" t="s">
        <v>23</v>
      </c>
      <c r="C62" t="s">
        <v>13</v>
      </c>
      <c r="D62">
        <v>29</v>
      </c>
      <c r="E62">
        <v>8.5169974999999995E-2</v>
      </c>
      <c r="F62">
        <v>5.0193627999999997E-2</v>
      </c>
      <c r="H62">
        <f t="shared" si="13"/>
        <v>2.0094400734832436E-2</v>
      </c>
      <c r="I62">
        <f t="shared" si="14"/>
        <v>1.2095467090180983E-2</v>
      </c>
      <c r="J62" t="s">
        <v>100</v>
      </c>
      <c r="K62">
        <f t="shared" si="3"/>
        <v>6.0832021575641399E-3</v>
      </c>
      <c r="L62">
        <f t="shared" si="4"/>
        <v>3.6448339178776811E-3</v>
      </c>
      <c r="M62" t="s">
        <v>132</v>
      </c>
      <c r="N62">
        <f t="shared" si="11"/>
        <v>9.1823124175181171E-3</v>
      </c>
      <c r="O62">
        <f t="shared" si="12"/>
        <v>9.4688957555892957E-3</v>
      </c>
      <c r="P62" t="s">
        <v>134</v>
      </c>
    </row>
    <row r="63" spans="1:16" x14ac:dyDescent="0.25">
      <c r="A63" t="s">
        <v>44</v>
      </c>
      <c r="B63" t="s">
        <v>13</v>
      </c>
      <c r="C63" t="s">
        <v>13</v>
      </c>
      <c r="D63">
        <v>29</v>
      </c>
      <c r="E63">
        <v>8.5169974999999995E-2</v>
      </c>
      <c r="F63">
        <v>5.0193627999999997E-2</v>
      </c>
      <c r="G63" t="s">
        <v>18</v>
      </c>
      <c r="H63">
        <f t="shared" si="13"/>
        <v>2.0094400734832436E-2</v>
      </c>
      <c r="I63">
        <f t="shared" si="14"/>
        <v>1.2095467090180983E-2</v>
      </c>
      <c r="J63" t="s">
        <v>100</v>
      </c>
      <c r="K63">
        <f t="shared" si="3"/>
        <v>6.0832021575641399E-3</v>
      </c>
      <c r="L63">
        <f t="shared" si="4"/>
        <v>3.6448339178776811E-3</v>
      </c>
      <c r="M63" t="s">
        <v>132</v>
      </c>
      <c r="N63">
        <f t="shared" si="11"/>
        <v>9.1823124175181171E-3</v>
      </c>
      <c r="O63">
        <f t="shared" si="12"/>
        <v>9.4688957555892957E-3</v>
      </c>
      <c r="P63" t="s">
        <v>134</v>
      </c>
    </row>
    <row r="64" spans="1:16" x14ac:dyDescent="0.25">
      <c r="A64" t="s">
        <v>45</v>
      </c>
      <c r="B64" t="s">
        <v>13</v>
      </c>
      <c r="C64" t="s">
        <v>13</v>
      </c>
      <c r="D64">
        <v>891</v>
      </c>
      <c r="E64">
        <v>2.7493194559999998</v>
      </c>
      <c r="F64">
        <v>10.85396572</v>
      </c>
      <c r="H64">
        <f>10^(-0.68+(0.79*LOG10(E64)))</f>
        <v>0.46450234656374356</v>
      </c>
      <c r="I64">
        <f>10^(-0.68+(0.79*LOG10(F64)))</f>
        <v>1.3744054608119916</v>
      </c>
      <c r="J64" t="s">
        <v>108</v>
      </c>
      <c r="K64">
        <f t="shared" si="3"/>
        <v>0.14468776178824025</v>
      </c>
      <c r="L64">
        <f t="shared" si="4"/>
        <v>0.4323519366979931</v>
      </c>
      <c r="M64" t="s">
        <v>132</v>
      </c>
      <c r="N64">
        <f>10^(-3.19+(-0.35*LOG10(K64)))</f>
        <v>1.2701320370021351E-3</v>
      </c>
      <c r="O64">
        <f>10^(-3.19+(-0.35*LOG10(L64)))</f>
        <v>8.6587840195310279E-4</v>
      </c>
      <c r="P64" t="s">
        <v>138</v>
      </c>
    </row>
    <row r="65" spans="1:16" x14ac:dyDescent="0.25">
      <c r="A65" t="s">
        <v>46</v>
      </c>
      <c r="B65" t="s">
        <v>47</v>
      </c>
      <c r="C65" t="s">
        <v>13</v>
      </c>
      <c r="D65">
        <v>18</v>
      </c>
      <c r="E65">
        <v>0.290368507</v>
      </c>
      <c r="F65">
        <v>0.22371639900000001</v>
      </c>
      <c r="H65">
        <v>2.3046875000000001E-2</v>
      </c>
      <c r="J65" t="s">
        <v>109</v>
      </c>
      <c r="K65">
        <f t="shared" si="3"/>
        <v>6.9857000767484948E-3</v>
      </c>
      <c r="M65" t="s">
        <v>132</v>
      </c>
    </row>
    <row r="66" spans="1:16" x14ac:dyDescent="0.25">
      <c r="A66" t="s">
        <v>46</v>
      </c>
      <c r="B66" t="s">
        <v>48</v>
      </c>
      <c r="C66" t="s">
        <v>13</v>
      </c>
      <c r="D66">
        <v>44</v>
      </c>
      <c r="E66">
        <v>4.3770917999999999E-2</v>
      </c>
      <c r="F66">
        <v>0.114553189</v>
      </c>
      <c r="H66">
        <v>1.74216E-3</v>
      </c>
      <c r="J66" t="s">
        <v>110</v>
      </c>
      <c r="K66">
        <f t="shared" si="3"/>
        <v>5.1582281000935428E-4</v>
      </c>
      <c r="M66" t="s">
        <v>132</v>
      </c>
    </row>
    <row r="67" spans="1:16" x14ac:dyDescent="0.25">
      <c r="A67" t="s">
        <v>46</v>
      </c>
      <c r="B67" t="s">
        <v>13</v>
      </c>
      <c r="C67" t="s">
        <v>13</v>
      </c>
      <c r="M67" t="s">
        <v>132</v>
      </c>
    </row>
    <row r="68" spans="1:16" x14ac:dyDescent="0.25">
      <c r="A68" t="s">
        <v>49</v>
      </c>
      <c r="B68" t="s">
        <v>47</v>
      </c>
      <c r="C68" t="s">
        <v>13</v>
      </c>
      <c r="D68">
        <v>47</v>
      </c>
      <c r="E68">
        <v>7.2888228999999999E-2</v>
      </c>
      <c r="F68">
        <v>5.3473853000000002E-2</v>
      </c>
      <c r="H68">
        <v>1.9127007000000001E-2</v>
      </c>
      <c r="J68" t="s">
        <v>111</v>
      </c>
      <c r="K68">
        <f t="shared" ref="K68:K130" si="15">10^((LOG10(H68)-0.499)/0.991)</f>
        <v>5.7877478623278682E-3</v>
      </c>
      <c r="M68" t="s">
        <v>132</v>
      </c>
    </row>
    <row r="69" spans="1:16" x14ac:dyDescent="0.25">
      <c r="A69" t="s">
        <v>49</v>
      </c>
      <c r="B69" t="s">
        <v>48</v>
      </c>
      <c r="C69" t="s">
        <v>13</v>
      </c>
      <c r="D69">
        <v>46</v>
      </c>
      <c r="E69">
        <v>7.3832949999999998E-3</v>
      </c>
      <c r="F69">
        <v>2.8030458000000001E-2</v>
      </c>
      <c r="H69">
        <v>7.9340599999999997E-4</v>
      </c>
      <c r="J69" t="s">
        <v>112</v>
      </c>
      <c r="K69">
        <f t="shared" si="15"/>
        <v>2.3324144966027009E-4</v>
      </c>
      <c r="M69" t="s">
        <v>132</v>
      </c>
    </row>
    <row r="70" spans="1:16" x14ac:dyDescent="0.25">
      <c r="A70" t="s">
        <v>49</v>
      </c>
      <c r="B70" t="s">
        <v>13</v>
      </c>
      <c r="C70" t="s">
        <v>13</v>
      </c>
      <c r="M70" t="s">
        <v>132</v>
      </c>
    </row>
    <row r="71" spans="1:16" x14ac:dyDescent="0.25">
      <c r="A71" t="s">
        <v>50</v>
      </c>
      <c r="B71" t="s">
        <v>28</v>
      </c>
      <c r="C71" t="s">
        <v>13</v>
      </c>
      <c r="D71">
        <v>64</v>
      </c>
      <c r="E71">
        <v>4.9540552000000002E-2</v>
      </c>
      <c r="F71">
        <v>5.6828302999999997E-2</v>
      </c>
      <c r="H71">
        <v>2.1459230000000001E-3</v>
      </c>
      <c r="J71" t="s">
        <v>113</v>
      </c>
      <c r="K71">
        <f t="shared" si="15"/>
        <v>6.3657381976821455E-4</v>
      </c>
      <c r="M71" t="s">
        <v>132</v>
      </c>
      <c r="N71">
        <f>10^(-2.82+(-0.31*LOG10(K71)))</f>
        <v>1.4818589933368292E-2</v>
      </c>
      <c r="P71" t="s">
        <v>137</v>
      </c>
    </row>
    <row r="72" spans="1:16" x14ac:dyDescent="0.25">
      <c r="A72" t="s">
        <v>50</v>
      </c>
      <c r="B72" t="s">
        <v>13</v>
      </c>
      <c r="C72" t="s">
        <v>13</v>
      </c>
      <c r="D72">
        <v>64</v>
      </c>
      <c r="E72">
        <v>4.9540552000000002E-2</v>
      </c>
      <c r="F72">
        <v>5.6828302999999997E-2</v>
      </c>
      <c r="G72" t="s">
        <v>42</v>
      </c>
      <c r="H72">
        <v>2.1459230000000001E-3</v>
      </c>
      <c r="J72" t="s">
        <v>113</v>
      </c>
      <c r="K72">
        <f t="shared" si="15"/>
        <v>6.3657381976821455E-4</v>
      </c>
      <c r="M72" t="s">
        <v>132</v>
      </c>
      <c r="N72">
        <f>10^(-2.82+(-0.31*LOG10(K72)))</f>
        <v>1.4818589933368292E-2</v>
      </c>
      <c r="P72" t="s">
        <v>137</v>
      </c>
    </row>
    <row r="73" spans="1:16" x14ac:dyDescent="0.25">
      <c r="A73" t="s">
        <v>51</v>
      </c>
      <c r="B73" t="s">
        <v>33</v>
      </c>
      <c r="C73" t="s">
        <v>13</v>
      </c>
      <c r="D73">
        <v>301</v>
      </c>
      <c r="E73">
        <v>3.4661514919999998</v>
      </c>
      <c r="F73">
        <v>8.3943668369999997</v>
      </c>
      <c r="H73">
        <f>10^(-0.55+(0.8*LOG10(E73)))</f>
        <v>0.76186501667413753</v>
      </c>
      <c r="I73">
        <f>10^(-0.55+(0.8*LOG10(F73)))</f>
        <v>1.5459318873425616</v>
      </c>
      <c r="J73" t="s">
        <v>114</v>
      </c>
      <c r="K73">
        <f t="shared" si="15"/>
        <v>0.23838201887900268</v>
      </c>
      <c r="L73">
        <f t="shared" ref="L73:L130" si="16">10^((LOG10(I73)-0.499)/0.991)</f>
        <v>0.48682934203082201</v>
      </c>
      <c r="M73" t="s">
        <v>132</v>
      </c>
    </row>
    <row r="74" spans="1:16" x14ac:dyDescent="0.25">
      <c r="A74" t="s">
        <v>51</v>
      </c>
      <c r="B74" t="s">
        <v>13</v>
      </c>
      <c r="C74" t="s">
        <v>13</v>
      </c>
      <c r="D74">
        <v>301</v>
      </c>
      <c r="E74">
        <v>3.4661514919999998</v>
      </c>
      <c r="F74">
        <v>8.3943668369999997</v>
      </c>
      <c r="G74" t="s">
        <v>52</v>
      </c>
      <c r="H74">
        <f>10^(-0.55+(0.8*LOG10(E74)))</f>
        <v>0.76186501667413753</v>
      </c>
      <c r="I74">
        <f>10^(-0.55+(0.8*LOG10(F74)))</f>
        <v>1.5459318873425616</v>
      </c>
      <c r="K74">
        <f t="shared" si="15"/>
        <v>0.23838201887900268</v>
      </c>
      <c r="L74">
        <f t="shared" si="16"/>
        <v>0.48682934203082201</v>
      </c>
      <c r="M74" t="s">
        <v>132</v>
      </c>
    </row>
    <row r="75" spans="1:16" x14ac:dyDescent="0.25">
      <c r="A75" t="s">
        <v>53</v>
      </c>
      <c r="B75" t="s">
        <v>33</v>
      </c>
      <c r="C75" t="s">
        <v>13</v>
      </c>
      <c r="D75">
        <v>177</v>
      </c>
      <c r="E75">
        <v>82.305256020000002</v>
      </c>
      <c r="F75">
        <v>534.22394499999996</v>
      </c>
      <c r="G75" t="s">
        <v>26</v>
      </c>
      <c r="H75">
        <f>10^(-1.33+(0.99*LOG10(E75)))</f>
        <v>3.6836070414076905</v>
      </c>
      <c r="I75">
        <f t="shared" ref="I75" si="17">10^(-0.67+(0.96*LOG10(F75)))</f>
        <v>88.841200007893264</v>
      </c>
      <c r="J75" t="s">
        <v>101</v>
      </c>
      <c r="K75">
        <f t="shared" si="15"/>
        <v>1.1691877400390296</v>
      </c>
      <c r="L75">
        <f t="shared" si="16"/>
        <v>29.025481368334027</v>
      </c>
      <c r="M75" t="s">
        <v>132</v>
      </c>
      <c r="N75">
        <f t="shared" ref="N75:O80" si="18">10^(-2.41+(-0.15*LOG10(K75)))</f>
        <v>3.8002954533893143E-3</v>
      </c>
      <c r="O75">
        <f t="shared" si="18"/>
        <v>2.347378299265204E-3</v>
      </c>
      <c r="P75" t="s">
        <v>135</v>
      </c>
    </row>
    <row r="76" spans="1:16" x14ac:dyDescent="0.25">
      <c r="A76" t="s">
        <v>53</v>
      </c>
      <c r="B76" t="s">
        <v>25</v>
      </c>
      <c r="C76" t="s">
        <v>13</v>
      </c>
      <c r="D76">
        <v>177</v>
      </c>
      <c r="E76">
        <v>82.305256020000002</v>
      </c>
      <c r="F76">
        <v>534.22394499999996</v>
      </c>
      <c r="H76">
        <f t="shared" ref="H76:H80" si="19">10^(-1.33+(0.99*LOG10(E76)))</f>
        <v>3.6836070414076905</v>
      </c>
      <c r="I76">
        <f t="shared" ref="I76:I98" si="20">10^(-0.67+(0.96*LOG10(F76)))</f>
        <v>88.841200007893264</v>
      </c>
      <c r="J76" t="s">
        <v>101</v>
      </c>
      <c r="K76">
        <f t="shared" si="15"/>
        <v>1.1691877400390296</v>
      </c>
      <c r="L76">
        <f t="shared" si="16"/>
        <v>29.025481368334027</v>
      </c>
      <c r="M76" t="s">
        <v>132</v>
      </c>
      <c r="N76">
        <f t="shared" si="18"/>
        <v>3.8002954533893143E-3</v>
      </c>
      <c r="O76">
        <f t="shared" si="18"/>
        <v>2.347378299265204E-3</v>
      </c>
      <c r="P76" t="s">
        <v>135</v>
      </c>
    </row>
    <row r="77" spans="1:16" x14ac:dyDescent="0.25">
      <c r="A77" t="s">
        <v>53</v>
      </c>
      <c r="B77" t="s">
        <v>13</v>
      </c>
      <c r="C77" t="s">
        <v>13</v>
      </c>
      <c r="D77">
        <v>177</v>
      </c>
      <c r="E77">
        <v>82.305256020000002</v>
      </c>
      <c r="F77">
        <v>534.22394499999996</v>
      </c>
      <c r="G77" t="s">
        <v>26</v>
      </c>
      <c r="H77">
        <f t="shared" si="19"/>
        <v>3.6836070414076905</v>
      </c>
      <c r="I77">
        <f t="shared" si="20"/>
        <v>88.841200007893264</v>
      </c>
      <c r="J77" t="s">
        <v>101</v>
      </c>
      <c r="K77">
        <f t="shared" si="15"/>
        <v>1.1691877400390296</v>
      </c>
      <c r="L77">
        <f t="shared" si="16"/>
        <v>29.025481368334027</v>
      </c>
      <c r="M77" t="s">
        <v>132</v>
      </c>
      <c r="N77">
        <f t="shared" si="18"/>
        <v>3.8002954533893143E-3</v>
      </c>
      <c r="O77">
        <f t="shared" si="18"/>
        <v>2.347378299265204E-3</v>
      </c>
      <c r="P77" t="s">
        <v>135</v>
      </c>
    </row>
    <row r="78" spans="1:16" x14ac:dyDescent="0.25">
      <c r="A78" t="s">
        <v>54</v>
      </c>
      <c r="B78" t="s">
        <v>33</v>
      </c>
      <c r="C78" t="s">
        <v>13</v>
      </c>
      <c r="D78">
        <v>65</v>
      </c>
      <c r="E78">
        <v>57.945097789999998</v>
      </c>
      <c r="F78">
        <v>228.25173040000001</v>
      </c>
      <c r="G78" t="s">
        <v>26</v>
      </c>
      <c r="H78">
        <f t="shared" si="19"/>
        <v>2.6024748014326362</v>
      </c>
      <c r="I78">
        <f t="shared" si="20"/>
        <v>39.271502329569579</v>
      </c>
      <c r="J78" t="s">
        <v>101</v>
      </c>
      <c r="K78">
        <f t="shared" si="15"/>
        <v>0.82343093310920934</v>
      </c>
      <c r="L78">
        <f t="shared" si="16"/>
        <v>12.735697056867894</v>
      </c>
      <c r="M78" t="s">
        <v>132</v>
      </c>
      <c r="N78">
        <f t="shared" si="18"/>
        <v>4.0054925041777449E-3</v>
      </c>
      <c r="O78">
        <f t="shared" si="18"/>
        <v>2.6561132725393313E-3</v>
      </c>
      <c r="P78" t="s">
        <v>135</v>
      </c>
    </row>
    <row r="79" spans="1:16" x14ac:dyDescent="0.25">
      <c r="A79" t="s">
        <v>54</v>
      </c>
      <c r="B79" t="s">
        <v>25</v>
      </c>
      <c r="C79" t="s">
        <v>13</v>
      </c>
      <c r="D79">
        <v>65</v>
      </c>
      <c r="E79">
        <v>57.945097789999998</v>
      </c>
      <c r="F79">
        <v>228.25173040000001</v>
      </c>
      <c r="H79">
        <f t="shared" si="19"/>
        <v>2.6024748014326362</v>
      </c>
      <c r="I79">
        <f t="shared" si="20"/>
        <v>39.271502329569579</v>
      </c>
      <c r="J79" t="s">
        <v>101</v>
      </c>
      <c r="K79">
        <f t="shared" si="15"/>
        <v>0.82343093310920934</v>
      </c>
      <c r="L79">
        <f t="shared" si="16"/>
        <v>12.735697056867894</v>
      </c>
      <c r="M79" t="s">
        <v>132</v>
      </c>
      <c r="N79">
        <f t="shared" si="18"/>
        <v>4.0054925041777449E-3</v>
      </c>
      <c r="O79">
        <f t="shared" si="18"/>
        <v>2.6561132725393313E-3</v>
      </c>
      <c r="P79" t="s">
        <v>135</v>
      </c>
    </row>
    <row r="80" spans="1:16" x14ac:dyDescent="0.25">
      <c r="A80" t="s">
        <v>54</v>
      </c>
      <c r="B80" t="s">
        <v>13</v>
      </c>
      <c r="C80" t="s">
        <v>13</v>
      </c>
      <c r="D80">
        <v>65</v>
      </c>
      <c r="E80">
        <v>57.945097789999998</v>
      </c>
      <c r="F80">
        <v>228.25173040000001</v>
      </c>
      <c r="G80" t="s">
        <v>26</v>
      </c>
      <c r="H80">
        <f t="shared" si="19"/>
        <v>2.6024748014326362</v>
      </c>
      <c r="I80">
        <f t="shared" si="20"/>
        <v>39.271502329569579</v>
      </c>
      <c r="J80" t="s">
        <v>101</v>
      </c>
      <c r="K80">
        <f t="shared" si="15"/>
        <v>0.82343093310920934</v>
      </c>
      <c r="L80">
        <f t="shared" si="16"/>
        <v>12.735697056867894</v>
      </c>
      <c r="M80" t="s">
        <v>132</v>
      </c>
      <c r="N80">
        <f t="shared" si="18"/>
        <v>4.0054925041777449E-3</v>
      </c>
      <c r="O80">
        <f t="shared" si="18"/>
        <v>2.6561132725393313E-3</v>
      </c>
      <c r="P80" t="s">
        <v>135</v>
      </c>
    </row>
    <row r="81" spans="1:16" x14ac:dyDescent="0.25">
      <c r="A81" t="s">
        <v>55</v>
      </c>
      <c r="B81" t="s">
        <v>10</v>
      </c>
      <c r="C81" t="s">
        <v>11</v>
      </c>
      <c r="D81">
        <v>417</v>
      </c>
      <c r="E81">
        <v>1.580432434</v>
      </c>
      <c r="F81">
        <v>1.7594870010000001</v>
      </c>
      <c r="H81">
        <f t="shared" ref="H81:H98" si="21">10^(-0.67+(0.96*LOG10(E81)))</f>
        <v>0.33176066771913626</v>
      </c>
      <c r="I81">
        <f t="shared" si="20"/>
        <v>0.36776519039596905</v>
      </c>
      <c r="J81" t="s">
        <v>100</v>
      </c>
      <c r="K81">
        <f t="shared" si="15"/>
        <v>0.10302470241812592</v>
      </c>
      <c r="L81">
        <f t="shared" si="16"/>
        <v>0.11431243115980362</v>
      </c>
      <c r="M81" t="s">
        <v>132</v>
      </c>
      <c r="N81">
        <f t="shared" ref="N81:N98" si="22">10^(-2.17+(-0.06*LOG10(K81)))</f>
        <v>7.7486049181284865E-3</v>
      </c>
      <c r="O81">
        <f t="shared" ref="O81:O98" si="23">10^(-2.17+(-0.06*LOG10(L81)))</f>
        <v>7.7004196277688794E-3</v>
      </c>
      <c r="P81" t="s">
        <v>134</v>
      </c>
    </row>
    <row r="82" spans="1:16" x14ac:dyDescent="0.25">
      <c r="A82" t="s">
        <v>55</v>
      </c>
      <c r="B82" t="s">
        <v>10</v>
      </c>
      <c r="C82" t="s">
        <v>12</v>
      </c>
      <c r="D82">
        <v>229</v>
      </c>
      <c r="E82">
        <v>2.019950422</v>
      </c>
      <c r="F82">
        <v>1.780616661</v>
      </c>
      <c r="H82">
        <f t="shared" si="21"/>
        <v>0.41988183040962518</v>
      </c>
      <c r="I82">
        <f t="shared" si="20"/>
        <v>0.37200400488133395</v>
      </c>
      <c r="J82" t="s">
        <v>100</v>
      </c>
      <c r="K82">
        <f t="shared" si="15"/>
        <v>0.13066902046059048</v>
      </c>
      <c r="L82">
        <f t="shared" si="16"/>
        <v>0.11564201656640413</v>
      </c>
      <c r="M82" t="s">
        <v>132</v>
      </c>
      <c r="N82">
        <f t="shared" si="22"/>
        <v>7.638879193863064E-3</v>
      </c>
      <c r="O82">
        <f t="shared" si="23"/>
        <v>7.6950786072477713E-3</v>
      </c>
      <c r="P82" t="s">
        <v>134</v>
      </c>
    </row>
    <row r="83" spans="1:16" x14ac:dyDescent="0.25">
      <c r="A83" t="s">
        <v>55</v>
      </c>
      <c r="B83" t="s">
        <v>15</v>
      </c>
      <c r="C83" t="s">
        <v>13</v>
      </c>
      <c r="D83">
        <v>267</v>
      </c>
      <c r="E83">
        <v>0.38185300300000002</v>
      </c>
      <c r="F83">
        <v>0.41544098299999999</v>
      </c>
      <c r="G83" t="s">
        <v>16</v>
      </c>
      <c r="H83">
        <f t="shared" si="21"/>
        <v>8.4843848919992276E-2</v>
      </c>
      <c r="I83">
        <f t="shared" si="20"/>
        <v>9.1996004055330705E-2</v>
      </c>
      <c r="J83" t="s">
        <v>100</v>
      </c>
      <c r="K83">
        <f t="shared" si="15"/>
        <v>2.602307355400486E-2</v>
      </c>
      <c r="L83">
        <f t="shared" si="16"/>
        <v>2.8237510233651321E-2</v>
      </c>
      <c r="M83" t="s">
        <v>132</v>
      </c>
      <c r="N83">
        <f t="shared" si="22"/>
        <v>8.4154721027334383E-3</v>
      </c>
      <c r="O83">
        <f t="shared" si="23"/>
        <v>8.3743366555899534E-3</v>
      </c>
      <c r="P83" t="s">
        <v>134</v>
      </c>
    </row>
    <row r="84" spans="1:16" x14ac:dyDescent="0.25">
      <c r="A84" t="s">
        <v>55</v>
      </c>
      <c r="B84" t="s">
        <v>21</v>
      </c>
      <c r="C84" t="s">
        <v>13</v>
      </c>
      <c r="D84">
        <v>201</v>
      </c>
      <c r="E84">
        <v>0.169320735</v>
      </c>
      <c r="F84">
        <v>0.160984298</v>
      </c>
      <c r="H84">
        <f t="shared" si="21"/>
        <v>3.8865274482930132E-2</v>
      </c>
      <c r="I84">
        <f t="shared" si="20"/>
        <v>3.7026458728069769E-2</v>
      </c>
      <c r="J84" t="s">
        <v>100</v>
      </c>
      <c r="K84">
        <f t="shared" si="15"/>
        <v>1.1836429773871627E-2</v>
      </c>
      <c r="L84">
        <f t="shared" si="16"/>
        <v>1.1271455411767987E-2</v>
      </c>
      <c r="M84" t="s">
        <v>132</v>
      </c>
      <c r="N84">
        <f t="shared" si="22"/>
        <v>8.8228065402629341E-3</v>
      </c>
      <c r="O84">
        <f t="shared" si="23"/>
        <v>8.8487352244914427E-3</v>
      </c>
      <c r="P84" t="s">
        <v>134</v>
      </c>
    </row>
    <row r="85" spans="1:16" x14ac:dyDescent="0.25">
      <c r="A85" t="s">
        <v>55</v>
      </c>
      <c r="B85" t="s">
        <v>22</v>
      </c>
      <c r="C85" t="s">
        <v>13</v>
      </c>
      <c r="D85">
        <v>267</v>
      </c>
      <c r="E85">
        <v>0.38185300300000002</v>
      </c>
      <c r="F85">
        <v>0.41544098299999999</v>
      </c>
      <c r="H85">
        <f t="shared" si="21"/>
        <v>8.4843848919992276E-2</v>
      </c>
      <c r="I85">
        <f t="shared" si="20"/>
        <v>9.1996004055330705E-2</v>
      </c>
      <c r="J85" t="s">
        <v>100</v>
      </c>
      <c r="K85">
        <f t="shared" si="15"/>
        <v>2.602307355400486E-2</v>
      </c>
      <c r="L85">
        <f t="shared" si="16"/>
        <v>2.8237510233651321E-2</v>
      </c>
      <c r="M85" t="s">
        <v>132</v>
      </c>
      <c r="N85">
        <f t="shared" si="22"/>
        <v>8.4154721027334383E-3</v>
      </c>
      <c r="O85">
        <f t="shared" si="23"/>
        <v>8.3743366555899534E-3</v>
      </c>
      <c r="P85" t="s">
        <v>134</v>
      </c>
    </row>
    <row r="86" spans="1:16" x14ac:dyDescent="0.25">
      <c r="A86" t="s">
        <v>55</v>
      </c>
      <c r="B86" t="s">
        <v>23</v>
      </c>
      <c r="C86" t="s">
        <v>11</v>
      </c>
      <c r="D86">
        <v>344</v>
      </c>
      <c r="E86">
        <v>0.94562659999999998</v>
      </c>
      <c r="F86">
        <v>1.240225806</v>
      </c>
      <c r="G86" t="s">
        <v>18</v>
      </c>
      <c r="H86">
        <f t="shared" si="21"/>
        <v>0.20262400395458463</v>
      </c>
      <c r="I86">
        <f t="shared" si="20"/>
        <v>0.2628819291394654</v>
      </c>
      <c r="J86" t="s">
        <v>100</v>
      </c>
      <c r="K86">
        <f t="shared" si="15"/>
        <v>6.264157330161535E-2</v>
      </c>
      <c r="L86">
        <f t="shared" si="16"/>
        <v>8.146280639271089E-2</v>
      </c>
      <c r="M86" t="s">
        <v>132</v>
      </c>
      <c r="N86">
        <f t="shared" si="22"/>
        <v>7.9834064502979085E-3</v>
      </c>
      <c r="O86">
        <f t="shared" si="23"/>
        <v>7.8585503120197544E-3</v>
      </c>
      <c r="P86" t="s">
        <v>134</v>
      </c>
    </row>
    <row r="87" spans="1:16" x14ac:dyDescent="0.25">
      <c r="A87" t="s">
        <v>55</v>
      </c>
      <c r="B87" t="s">
        <v>23</v>
      </c>
      <c r="C87" t="s">
        <v>12</v>
      </c>
      <c r="D87">
        <v>344</v>
      </c>
      <c r="E87">
        <v>0.94562659999999998</v>
      </c>
      <c r="F87">
        <v>1.240225806</v>
      </c>
      <c r="G87" t="s">
        <v>18</v>
      </c>
      <c r="H87">
        <f t="shared" si="21"/>
        <v>0.20262400395458463</v>
      </c>
      <c r="I87">
        <f t="shared" si="20"/>
        <v>0.2628819291394654</v>
      </c>
      <c r="J87" t="s">
        <v>100</v>
      </c>
      <c r="K87">
        <f t="shared" si="15"/>
        <v>6.264157330161535E-2</v>
      </c>
      <c r="L87">
        <f t="shared" si="16"/>
        <v>8.146280639271089E-2</v>
      </c>
      <c r="M87" t="s">
        <v>132</v>
      </c>
      <c r="N87">
        <f t="shared" si="22"/>
        <v>7.9834064502979085E-3</v>
      </c>
      <c r="O87">
        <f t="shared" si="23"/>
        <v>7.8585503120197544E-3</v>
      </c>
      <c r="P87" t="s">
        <v>134</v>
      </c>
    </row>
    <row r="88" spans="1:16" x14ac:dyDescent="0.25">
      <c r="A88" t="s">
        <v>55</v>
      </c>
      <c r="B88" t="s">
        <v>23</v>
      </c>
      <c r="C88" t="s">
        <v>13</v>
      </c>
      <c r="D88">
        <v>344</v>
      </c>
      <c r="E88">
        <v>0.94562659999999998</v>
      </c>
      <c r="F88">
        <v>1.240225806</v>
      </c>
      <c r="G88" t="s">
        <v>18</v>
      </c>
      <c r="H88">
        <f t="shared" si="21"/>
        <v>0.20262400395458463</v>
      </c>
      <c r="I88">
        <f t="shared" si="20"/>
        <v>0.2628819291394654</v>
      </c>
      <c r="J88" t="s">
        <v>100</v>
      </c>
      <c r="K88">
        <f t="shared" si="15"/>
        <v>6.264157330161535E-2</v>
      </c>
      <c r="L88">
        <f t="shared" si="16"/>
        <v>8.146280639271089E-2</v>
      </c>
      <c r="M88" t="s">
        <v>132</v>
      </c>
      <c r="N88">
        <f t="shared" si="22"/>
        <v>7.9834064502979085E-3</v>
      </c>
      <c r="O88">
        <f t="shared" si="23"/>
        <v>7.8585503120197544E-3</v>
      </c>
      <c r="P88" t="s">
        <v>134</v>
      </c>
    </row>
    <row r="89" spans="1:16" x14ac:dyDescent="0.25">
      <c r="A89" t="s">
        <v>55</v>
      </c>
      <c r="B89" t="s">
        <v>13</v>
      </c>
      <c r="C89" t="s">
        <v>13</v>
      </c>
      <c r="D89">
        <v>344</v>
      </c>
      <c r="E89">
        <v>0.94562659999999998</v>
      </c>
      <c r="F89">
        <v>1.240225806</v>
      </c>
      <c r="G89" t="s">
        <v>18</v>
      </c>
      <c r="H89">
        <f t="shared" si="21"/>
        <v>0.20262400395458463</v>
      </c>
      <c r="I89">
        <f t="shared" si="20"/>
        <v>0.2628819291394654</v>
      </c>
      <c r="J89" t="s">
        <v>100</v>
      </c>
      <c r="K89">
        <f t="shared" si="15"/>
        <v>6.264157330161535E-2</v>
      </c>
      <c r="L89">
        <f t="shared" si="16"/>
        <v>8.146280639271089E-2</v>
      </c>
      <c r="M89" t="s">
        <v>132</v>
      </c>
      <c r="N89">
        <f t="shared" si="22"/>
        <v>7.9834064502979085E-3</v>
      </c>
      <c r="O89">
        <f t="shared" si="23"/>
        <v>7.8585503120197544E-3</v>
      </c>
      <c r="P89" t="s">
        <v>134</v>
      </c>
    </row>
    <row r="90" spans="1:16" x14ac:dyDescent="0.25">
      <c r="A90" t="s">
        <v>56</v>
      </c>
      <c r="B90" t="s">
        <v>10</v>
      </c>
      <c r="C90" t="s">
        <v>11</v>
      </c>
      <c r="D90">
        <v>643</v>
      </c>
      <c r="E90">
        <v>0.21953857500000001</v>
      </c>
      <c r="F90">
        <v>0.51499996299999995</v>
      </c>
      <c r="H90">
        <f t="shared" si="21"/>
        <v>4.9871267631374935E-2</v>
      </c>
      <c r="I90">
        <f t="shared" si="20"/>
        <v>0.11306675025348617</v>
      </c>
      <c r="J90" t="s">
        <v>100</v>
      </c>
      <c r="K90">
        <f t="shared" si="15"/>
        <v>1.5222740457556528E-2</v>
      </c>
      <c r="L90">
        <f t="shared" si="16"/>
        <v>3.4770085753210236E-2</v>
      </c>
      <c r="M90" t="s">
        <v>132</v>
      </c>
      <c r="N90">
        <f t="shared" si="22"/>
        <v>8.6906133713399673E-3</v>
      </c>
      <c r="O90">
        <f t="shared" si="23"/>
        <v>8.2704216992871369E-3</v>
      </c>
      <c r="P90" t="s">
        <v>134</v>
      </c>
    </row>
    <row r="91" spans="1:16" x14ac:dyDescent="0.25">
      <c r="A91" t="s">
        <v>56</v>
      </c>
      <c r="B91" t="s">
        <v>10</v>
      </c>
      <c r="C91" t="s">
        <v>12</v>
      </c>
      <c r="D91">
        <v>172</v>
      </c>
      <c r="E91">
        <v>0.23025641899999999</v>
      </c>
      <c r="F91">
        <v>0.367550879</v>
      </c>
      <c r="H91">
        <f t="shared" si="21"/>
        <v>5.220634346730698E-2</v>
      </c>
      <c r="I91">
        <f t="shared" si="20"/>
        <v>8.1790858572280911E-2</v>
      </c>
      <c r="J91" t="s">
        <v>100</v>
      </c>
      <c r="K91">
        <f t="shared" si="15"/>
        <v>1.5942124337966344E-2</v>
      </c>
      <c r="L91">
        <f t="shared" si="16"/>
        <v>2.5078320777645213E-2</v>
      </c>
      <c r="M91" t="s">
        <v>132</v>
      </c>
      <c r="N91">
        <f t="shared" si="22"/>
        <v>8.6665695870961103E-3</v>
      </c>
      <c r="O91">
        <f t="shared" si="23"/>
        <v>8.434164996517524E-3</v>
      </c>
      <c r="P91" t="s">
        <v>134</v>
      </c>
    </row>
    <row r="92" spans="1:16" x14ac:dyDescent="0.25">
      <c r="A92" t="s">
        <v>56</v>
      </c>
      <c r="B92" t="s">
        <v>15</v>
      </c>
      <c r="C92" t="s">
        <v>13</v>
      </c>
      <c r="D92">
        <v>97</v>
      </c>
      <c r="E92">
        <v>2.9311300000000001E-3</v>
      </c>
      <c r="F92">
        <v>2.721598E-3</v>
      </c>
      <c r="G92" t="s">
        <v>57</v>
      </c>
      <c r="H92">
        <f t="shared" si="21"/>
        <v>7.9132279677936223E-4</v>
      </c>
      <c r="I92">
        <f t="shared" si="20"/>
        <v>7.3693811312044186E-4</v>
      </c>
      <c r="J92" t="s">
        <v>100</v>
      </c>
      <c r="K92">
        <f t="shared" si="15"/>
        <v>2.3262348583490074E-4</v>
      </c>
      <c r="L92">
        <f t="shared" si="16"/>
        <v>2.164960956902826E-4</v>
      </c>
      <c r="M92" t="s">
        <v>132</v>
      </c>
      <c r="N92">
        <f t="shared" si="22"/>
        <v>1.1168652702553156E-2</v>
      </c>
      <c r="O92">
        <f t="shared" si="23"/>
        <v>1.1216903816755368E-2</v>
      </c>
      <c r="P92" t="s">
        <v>134</v>
      </c>
    </row>
    <row r="93" spans="1:16" x14ac:dyDescent="0.25">
      <c r="A93" t="s">
        <v>56</v>
      </c>
      <c r="B93" t="s">
        <v>19</v>
      </c>
      <c r="C93" t="s">
        <v>13</v>
      </c>
      <c r="D93">
        <v>13</v>
      </c>
      <c r="E93">
        <v>9.7190169999999999E-3</v>
      </c>
      <c r="F93">
        <v>7.3627839999999998E-3</v>
      </c>
      <c r="H93">
        <f t="shared" si="21"/>
        <v>2.5010216321476779E-3</v>
      </c>
      <c r="I93">
        <f t="shared" si="20"/>
        <v>1.9158450334981368E-3</v>
      </c>
      <c r="J93" t="s">
        <v>100</v>
      </c>
      <c r="K93">
        <f t="shared" si="15"/>
        <v>7.4294395359671128E-4</v>
      </c>
      <c r="L93">
        <f t="shared" si="16"/>
        <v>5.6773766446598843E-4</v>
      </c>
      <c r="M93" t="s">
        <v>132</v>
      </c>
      <c r="N93">
        <f t="shared" si="22"/>
        <v>1.0416999344799401E-2</v>
      </c>
      <c r="O93">
        <f t="shared" si="23"/>
        <v>1.058646918197295E-2</v>
      </c>
      <c r="P93" t="s">
        <v>134</v>
      </c>
    </row>
    <row r="94" spans="1:16" x14ac:dyDescent="0.25">
      <c r="A94" t="s">
        <v>56</v>
      </c>
      <c r="B94" t="s">
        <v>20</v>
      </c>
      <c r="C94" t="s">
        <v>13</v>
      </c>
      <c r="D94">
        <v>81</v>
      </c>
      <c r="E94">
        <v>8.712137E-3</v>
      </c>
      <c r="F94">
        <v>9.8298459999999997E-3</v>
      </c>
      <c r="H94">
        <f t="shared" si="21"/>
        <v>2.2517475989085275E-3</v>
      </c>
      <c r="I94">
        <f t="shared" si="20"/>
        <v>2.5283945493764877E-3</v>
      </c>
      <c r="J94" t="s">
        <v>100</v>
      </c>
      <c r="K94">
        <f t="shared" si="15"/>
        <v>6.6825806091796265E-4</v>
      </c>
      <c r="L94">
        <f t="shared" si="16"/>
        <v>7.5114950064177251E-4</v>
      </c>
      <c r="M94" t="s">
        <v>132</v>
      </c>
      <c r="N94">
        <f t="shared" si="22"/>
        <v>1.0483428743885364E-2</v>
      </c>
      <c r="O94">
        <f t="shared" si="23"/>
        <v>1.0410136330180248E-2</v>
      </c>
      <c r="P94" t="s">
        <v>134</v>
      </c>
    </row>
    <row r="95" spans="1:16" x14ac:dyDescent="0.25">
      <c r="A95" t="s">
        <v>56</v>
      </c>
      <c r="B95" t="s">
        <v>21</v>
      </c>
      <c r="C95" t="s">
        <v>13</v>
      </c>
      <c r="D95">
        <v>223</v>
      </c>
      <c r="E95">
        <v>2.0146754999999999E-2</v>
      </c>
      <c r="F95">
        <v>6.1646010000000001E-2</v>
      </c>
      <c r="H95">
        <f t="shared" si="21"/>
        <v>5.0354339178448719E-3</v>
      </c>
      <c r="I95">
        <f t="shared" si="20"/>
        <v>1.4733596553552471E-2</v>
      </c>
      <c r="J95" t="s">
        <v>100</v>
      </c>
      <c r="K95">
        <f t="shared" si="15"/>
        <v>1.5053435341634441E-3</v>
      </c>
      <c r="L95">
        <f t="shared" si="16"/>
        <v>4.4477672425242663E-3</v>
      </c>
      <c r="M95" t="s">
        <v>132</v>
      </c>
      <c r="N95">
        <f t="shared" si="22"/>
        <v>9.9848573055130972E-3</v>
      </c>
      <c r="O95">
        <f t="shared" si="23"/>
        <v>9.3564580957705788E-3</v>
      </c>
      <c r="P95" t="s">
        <v>134</v>
      </c>
    </row>
    <row r="96" spans="1:16" x14ac:dyDescent="0.25">
      <c r="A96" t="s">
        <v>56</v>
      </c>
      <c r="B96" t="s">
        <v>22</v>
      </c>
      <c r="C96" t="s">
        <v>13</v>
      </c>
      <c r="D96">
        <v>269</v>
      </c>
      <c r="E96">
        <v>7.5434952E-2</v>
      </c>
      <c r="F96">
        <v>0.18372229700000001</v>
      </c>
      <c r="H96">
        <f t="shared" si="21"/>
        <v>1.7884208056238502E-2</v>
      </c>
      <c r="I96">
        <f t="shared" si="20"/>
        <v>4.203348432437589E-2</v>
      </c>
      <c r="J96" t="s">
        <v>100</v>
      </c>
      <c r="K96">
        <f t="shared" si="15"/>
        <v>5.4083815112911963E-3</v>
      </c>
      <c r="L96">
        <f t="shared" si="16"/>
        <v>1.2810422784673198E-2</v>
      </c>
      <c r="M96" t="s">
        <v>132</v>
      </c>
      <c r="N96">
        <f t="shared" si="22"/>
        <v>9.2473215830524303E-3</v>
      </c>
      <c r="O96">
        <f t="shared" si="23"/>
        <v>8.7810447864474263E-3</v>
      </c>
      <c r="P96" t="s">
        <v>134</v>
      </c>
    </row>
    <row r="97" spans="1:16" x14ac:dyDescent="0.25">
      <c r="A97" t="s">
        <v>56</v>
      </c>
      <c r="B97" t="s">
        <v>23</v>
      </c>
      <c r="C97" t="s">
        <v>13</v>
      </c>
      <c r="D97">
        <v>394</v>
      </c>
      <c r="E97">
        <v>0.33025578300000002</v>
      </c>
      <c r="F97">
        <v>3.583511305</v>
      </c>
      <c r="H97">
        <f t="shared" si="21"/>
        <v>7.3806806393645605E-2</v>
      </c>
      <c r="I97">
        <f t="shared" si="20"/>
        <v>0.72800846262398777</v>
      </c>
      <c r="J97" t="s">
        <v>100</v>
      </c>
      <c r="K97">
        <f t="shared" si="15"/>
        <v>2.2609188707563472E-2</v>
      </c>
      <c r="L97">
        <f t="shared" si="16"/>
        <v>0.22769453190775757</v>
      </c>
      <c r="M97" t="s">
        <v>132</v>
      </c>
      <c r="N97">
        <f t="shared" si="22"/>
        <v>8.4867791602596093E-3</v>
      </c>
      <c r="O97">
        <f t="shared" si="23"/>
        <v>7.3885436592415182E-3</v>
      </c>
      <c r="P97" t="s">
        <v>134</v>
      </c>
    </row>
    <row r="98" spans="1:16" x14ac:dyDescent="0.25">
      <c r="A98" t="s">
        <v>56</v>
      </c>
      <c r="B98" t="s">
        <v>13</v>
      </c>
      <c r="C98" t="s">
        <v>13</v>
      </c>
      <c r="D98">
        <v>394</v>
      </c>
      <c r="E98">
        <v>0.33025578300000002</v>
      </c>
      <c r="F98">
        <v>3.583511305</v>
      </c>
      <c r="G98" t="s">
        <v>18</v>
      </c>
      <c r="H98">
        <f t="shared" si="21"/>
        <v>7.3806806393645605E-2</v>
      </c>
      <c r="I98">
        <f t="shared" si="20"/>
        <v>0.72800846262398777</v>
      </c>
      <c r="J98" t="s">
        <v>100</v>
      </c>
      <c r="K98">
        <f t="shared" si="15"/>
        <v>2.2609188707563472E-2</v>
      </c>
      <c r="L98">
        <f t="shared" si="16"/>
        <v>0.22769453190775757</v>
      </c>
      <c r="M98" t="s">
        <v>132</v>
      </c>
      <c r="N98">
        <f t="shared" si="22"/>
        <v>8.4867791602596093E-3</v>
      </c>
      <c r="O98">
        <f t="shared" si="23"/>
        <v>7.3885436592415182E-3</v>
      </c>
      <c r="P98" t="s">
        <v>134</v>
      </c>
    </row>
    <row r="99" spans="1:16" x14ac:dyDescent="0.25">
      <c r="A99" t="s">
        <v>58</v>
      </c>
      <c r="B99" t="s">
        <v>13</v>
      </c>
      <c r="C99" t="s">
        <v>13</v>
      </c>
      <c r="D99">
        <v>96</v>
      </c>
      <c r="E99">
        <v>550.87071189999995</v>
      </c>
      <c r="F99">
        <v>3652.0483170000002</v>
      </c>
      <c r="H99">
        <f>10^(-1.4+(0.98*LOG10(E99)))</f>
        <v>19.329859138531024</v>
      </c>
      <c r="I99">
        <f>10^(-1.4+(0.98*LOG10(F99)))</f>
        <v>123.3916536063426</v>
      </c>
      <c r="J99" t="s">
        <v>115</v>
      </c>
      <c r="K99">
        <f t="shared" si="15"/>
        <v>6.2284228893299112</v>
      </c>
      <c r="L99">
        <f t="shared" si="16"/>
        <v>40.433981020210403</v>
      </c>
      <c r="M99" t="s">
        <v>132</v>
      </c>
      <c r="N99">
        <f>10^(-2.41+(-0.15*LOG10(K99)))</f>
        <v>2.956945269542403E-3</v>
      </c>
      <c r="O99">
        <f>10^(-2.41+(-0.15*LOG10(L99)))</f>
        <v>2.2335106341385023E-3</v>
      </c>
      <c r="P99" t="s">
        <v>139</v>
      </c>
    </row>
    <row r="100" spans="1:16" x14ac:dyDescent="0.25">
      <c r="A100" t="s">
        <v>59</v>
      </c>
      <c r="B100" t="s">
        <v>28</v>
      </c>
      <c r="C100" t="s">
        <v>13</v>
      </c>
      <c r="M100" t="s">
        <v>132</v>
      </c>
    </row>
    <row r="101" spans="1:16" x14ac:dyDescent="0.25">
      <c r="A101" t="s">
        <v>59</v>
      </c>
      <c r="B101" t="s">
        <v>31</v>
      </c>
      <c r="C101" t="s">
        <v>13</v>
      </c>
      <c r="M101" t="s">
        <v>132</v>
      </c>
    </row>
    <row r="102" spans="1:16" x14ac:dyDescent="0.25">
      <c r="A102" t="s">
        <v>59</v>
      </c>
      <c r="B102" t="s">
        <v>33</v>
      </c>
      <c r="C102" t="s">
        <v>13</v>
      </c>
      <c r="M102" t="s">
        <v>132</v>
      </c>
    </row>
    <row r="103" spans="1:16" x14ac:dyDescent="0.25">
      <c r="A103" t="s">
        <v>59</v>
      </c>
      <c r="B103" t="s">
        <v>13</v>
      </c>
      <c r="C103" t="s">
        <v>13</v>
      </c>
      <c r="M103" t="s">
        <v>132</v>
      </c>
    </row>
    <row r="104" spans="1:16" x14ac:dyDescent="0.25">
      <c r="A104" t="s">
        <v>60</v>
      </c>
      <c r="B104" t="s">
        <v>28</v>
      </c>
      <c r="C104" t="s">
        <v>13</v>
      </c>
      <c r="H104">
        <v>3.2128499999999998E-4</v>
      </c>
      <c r="J104" t="s">
        <v>116</v>
      </c>
      <c r="K104">
        <f t="shared" si="15"/>
        <v>9.3677472890799833E-5</v>
      </c>
      <c r="M104" t="s">
        <v>132</v>
      </c>
    </row>
    <row r="105" spans="1:16" x14ac:dyDescent="0.25">
      <c r="A105" t="s">
        <v>60</v>
      </c>
      <c r="B105" t="s">
        <v>31</v>
      </c>
      <c r="C105" t="s">
        <v>13</v>
      </c>
      <c r="H105">
        <v>3.2128499999999998E-4</v>
      </c>
      <c r="J105" t="s">
        <v>116</v>
      </c>
      <c r="K105">
        <f t="shared" si="15"/>
        <v>9.3677472890799833E-5</v>
      </c>
      <c r="M105" t="s">
        <v>132</v>
      </c>
    </row>
    <row r="106" spans="1:16" x14ac:dyDescent="0.25">
      <c r="A106" t="s">
        <v>60</v>
      </c>
      <c r="B106" t="s">
        <v>33</v>
      </c>
      <c r="C106" t="s">
        <v>13</v>
      </c>
      <c r="H106">
        <v>3.2128499999999998E-4</v>
      </c>
      <c r="J106" t="s">
        <v>116</v>
      </c>
      <c r="K106">
        <f t="shared" si="15"/>
        <v>9.3677472890799833E-5</v>
      </c>
      <c r="M106" t="s">
        <v>132</v>
      </c>
    </row>
    <row r="107" spans="1:16" x14ac:dyDescent="0.25">
      <c r="A107" t="s">
        <v>60</v>
      </c>
      <c r="B107" t="s">
        <v>13</v>
      </c>
      <c r="C107" t="s">
        <v>13</v>
      </c>
      <c r="H107">
        <v>3.2128499999999998E-4</v>
      </c>
      <c r="J107" t="s">
        <v>116</v>
      </c>
      <c r="K107">
        <f t="shared" si="15"/>
        <v>9.3677472890799833E-5</v>
      </c>
      <c r="M107" t="s">
        <v>132</v>
      </c>
    </row>
    <row r="108" spans="1:16" x14ac:dyDescent="0.25">
      <c r="A108" t="s">
        <v>61</v>
      </c>
      <c r="B108" t="s">
        <v>10</v>
      </c>
      <c r="C108" t="s">
        <v>11</v>
      </c>
      <c r="D108">
        <v>23</v>
      </c>
      <c r="E108">
        <v>0.98546257999999998</v>
      </c>
      <c r="F108">
        <v>0.52638250200000003</v>
      </c>
      <c r="H108">
        <f t="shared" ref="H108" si="24">10^(-0.67+(0.96*LOG10(E108)))</f>
        <v>0.21081161356018224</v>
      </c>
      <c r="I108">
        <f t="shared" ref="I108" si="25">10^(-0.67+(0.96*LOG10(F108)))</f>
        <v>0.11546474114525174</v>
      </c>
      <c r="J108" t="s">
        <v>100</v>
      </c>
      <c r="K108">
        <f t="shared" si="15"/>
        <v>6.5196237806222287E-2</v>
      </c>
      <c r="L108">
        <f t="shared" si="16"/>
        <v>3.5514279916655088E-2</v>
      </c>
      <c r="M108" t="s">
        <v>132</v>
      </c>
      <c r="N108">
        <f t="shared" ref="N108:N128" si="26">10^(-2.17+(-0.06*LOG10(K108)))</f>
        <v>7.9642823433588444E-3</v>
      </c>
      <c r="O108">
        <f t="shared" ref="O108:O128" si="27">10^(-2.17+(-0.06*LOG10(L108)))</f>
        <v>8.2599195842090103E-3</v>
      </c>
      <c r="P108" t="s">
        <v>134</v>
      </c>
    </row>
    <row r="109" spans="1:16" x14ac:dyDescent="0.25">
      <c r="A109" t="s">
        <v>61</v>
      </c>
      <c r="B109" t="s">
        <v>10</v>
      </c>
      <c r="C109" t="s">
        <v>12</v>
      </c>
      <c r="D109">
        <v>19</v>
      </c>
      <c r="E109">
        <v>0.65090031599999998</v>
      </c>
      <c r="F109">
        <v>0.23890360399999999</v>
      </c>
      <c r="H109">
        <f t="shared" ref="H109:H128" si="28">10^(-0.67+(0.96*LOG10(E109)))</f>
        <v>0.14157087069559993</v>
      </c>
      <c r="I109">
        <f t="shared" ref="I109:I128" si="29">10^(-0.67+(0.96*LOG10(F109)))</f>
        <v>5.4087112071188354E-2</v>
      </c>
      <c r="J109" t="s">
        <v>100</v>
      </c>
      <c r="K109">
        <f t="shared" si="15"/>
        <v>4.3624602871590396E-2</v>
      </c>
      <c r="L109">
        <f t="shared" si="16"/>
        <v>1.6521759651832366E-2</v>
      </c>
      <c r="M109" t="s">
        <v>132</v>
      </c>
      <c r="N109">
        <f t="shared" si="26"/>
        <v>8.1586088248355049E-3</v>
      </c>
      <c r="O109">
        <f t="shared" si="27"/>
        <v>8.6480187389786391E-3</v>
      </c>
      <c r="P109" t="s">
        <v>134</v>
      </c>
    </row>
    <row r="110" spans="1:16" x14ac:dyDescent="0.25">
      <c r="A110" t="s">
        <v>61</v>
      </c>
      <c r="B110" t="s">
        <v>19</v>
      </c>
      <c r="C110" t="s">
        <v>13</v>
      </c>
      <c r="D110">
        <v>3</v>
      </c>
      <c r="E110">
        <v>6.8785230000000001E-3</v>
      </c>
      <c r="F110">
        <v>7.2402899999999995E-4</v>
      </c>
      <c r="H110">
        <f t="shared" si="28"/>
        <v>1.7947145595971787E-3</v>
      </c>
      <c r="I110">
        <f t="shared" si="29"/>
        <v>2.0671201629230402E-4</v>
      </c>
      <c r="J110" t="s">
        <v>100</v>
      </c>
      <c r="K110">
        <f t="shared" si="15"/>
        <v>5.315267328840224E-4</v>
      </c>
      <c r="L110">
        <f t="shared" si="16"/>
        <v>6.0030375883312512E-5</v>
      </c>
      <c r="M110" t="s">
        <v>132</v>
      </c>
      <c r="N110">
        <f t="shared" si="26"/>
        <v>1.0628414746142168E-2</v>
      </c>
      <c r="O110">
        <f t="shared" si="27"/>
        <v>1.2114283594167862E-2</v>
      </c>
      <c r="P110" t="s">
        <v>134</v>
      </c>
    </row>
    <row r="111" spans="1:16" x14ac:dyDescent="0.25">
      <c r="A111" t="s">
        <v>61</v>
      </c>
      <c r="B111" t="s">
        <v>20</v>
      </c>
      <c r="C111" t="s">
        <v>13</v>
      </c>
      <c r="D111">
        <v>2</v>
      </c>
      <c r="E111">
        <v>2.3854139999999999E-2</v>
      </c>
      <c r="F111">
        <v>1.6494470000000001E-3</v>
      </c>
      <c r="H111">
        <f t="shared" si="28"/>
        <v>5.9219019612886297E-3</v>
      </c>
      <c r="I111">
        <f t="shared" si="29"/>
        <v>4.5566411803545282E-4</v>
      </c>
      <c r="J111" t="s">
        <v>100</v>
      </c>
      <c r="K111">
        <f t="shared" si="15"/>
        <v>1.7729623322530162E-3</v>
      </c>
      <c r="L111">
        <f t="shared" si="16"/>
        <v>1.3328084589488075E-4</v>
      </c>
      <c r="M111" t="s">
        <v>132</v>
      </c>
      <c r="N111">
        <f t="shared" si="26"/>
        <v>9.8873072344917174E-3</v>
      </c>
      <c r="O111">
        <f t="shared" si="27"/>
        <v>1.1548190397525521E-2</v>
      </c>
      <c r="P111" t="s">
        <v>134</v>
      </c>
    </row>
    <row r="112" spans="1:16" x14ac:dyDescent="0.25">
      <c r="A112" t="s">
        <v>61</v>
      </c>
      <c r="B112" t="s">
        <v>21</v>
      </c>
      <c r="C112" t="s">
        <v>13</v>
      </c>
      <c r="D112">
        <v>13</v>
      </c>
      <c r="E112">
        <v>6.6403079000000004E-2</v>
      </c>
      <c r="F112">
        <v>4.1421855E-2</v>
      </c>
      <c r="H112">
        <f t="shared" si="28"/>
        <v>1.5823432131557569E-2</v>
      </c>
      <c r="I112">
        <f t="shared" si="29"/>
        <v>1.0058665414958279E-2</v>
      </c>
      <c r="J112" t="s">
        <v>100</v>
      </c>
      <c r="K112">
        <f t="shared" si="15"/>
        <v>4.7798627624651988E-3</v>
      </c>
      <c r="L112">
        <f t="shared" si="16"/>
        <v>3.025994789542128E-3</v>
      </c>
      <c r="M112" t="s">
        <v>132</v>
      </c>
      <c r="N112">
        <f t="shared" si="26"/>
        <v>9.3161200074661724E-3</v>
      </c>
      <c r="O112">
        <f t="shared" si="27"/>
        <v>9.5752012231251366E-3</v>
      </c>
      <c r="P112" t="s">
        <v>134</v>
      </c>
    </row>
    <row r="113" spans="1:16" x14ac:dyDescent="0.25">
      <c r="A113" t="s">
        <v>61</v>
      </c>
      <c r="B113" t="s">
        <v>22</v>
      </c>
      <c r="C113" t="s">
        <v>13</v>
      </c>
      <c r="D113">
        <v>11</v>
      </c>
      <c r="E113">
        <v>0.15307612000000001</v>
      </c>
      <c r="F113">
        <v>5.4593655999999997E-2</v>
      </c>
      <c r="H113">
        <f t="shared" si="28"/>
        <v>3.5278584212595089E-2</v>
      </c>
      <c r="I113">
        <f t="shared" si="29"/>
        <v>1.3111624156656976E-2</v>
      </c>
      <c r="J113" t="s">
        <v>100</v>
      </c>
      <c r="K113">
        <f t="shared" si="15"/>
        <v>1.0734658727114176E-2</v>
      </c>
      <c r="L113">
        <f t="shared" si="16"/>
        <v>3.9539371307658376E-3</v>
      </c>
      <c r="M113" t="s">
        <v>132</v>
      </c>
      <c r="N113">
        <f t="shared" si="26"/>
        <v>8.8746800633785032E-3</v>
      </c>
      <c r="O113">
        <f t="shared" si="27"/>
        <v>9.4227618388677617E-3</v>
      </c>
      <c r="P113" t="s">
        <v>134</v>
      </c>
    </row>
    <row r="114" spans="1:16" x14ac:dyDescent="0.25">
      <c r="A114" t="s">
        <v>61</v>
      </c>
      <c r="B114" t="s">
        <v>23</v>
      </c>
      <c r="C114" t="s">
        <v>11</v>
      </c>
      <c r="D114">
        <v>17</v>
      </c>
      <c r="E114">
        <v>0.37244783300000001</v>
      </c>
      <c r="F114">
        <v>0.13760230700000001</v>
      </c>
      <c r="G114" t="s">
        <v>18</v>
      </c>
      <c r="H114">
        <f t="shared" si="28"/>
        <v>8.2836708451596713E-2</v>
      </c>
      <c r="I114">
        <f t="shared" si="29"/>
        <v>3.1847891616613659E-2</v>
      </c>
      <c r="J114" t="s">
        <v>100</v>
      </c>
      <c r="K114">
        <f t="shared" si="15"/>
        <v>2.540192523302065E-2</v>
      </c>
      <c r="L114">
        <f t="shared" si="16"/>
        <v>9.6817591599505544E-3</v>
      </c>
      <c r="M114" t="s">
        <v>132</v>
      </c>
      <c r="N114">
        <f t="shared" si="26"/>
        <v>8.4276793200131084E-3</v>
      </c>
      <c r="O114">
        <f t="shared" si="27"/>
        <v>8.92982079513812E-3</v>
      </c>
      <c r="P114" t="s">
        <v>134</v>
      </c>
    </row>
    <row r="115" spans="1:16" x14ac:dyDescent="0.25">
      <c r="A115" t="s">
        <v>61</v>
      </c>
      <c r="B115" t="s">
        <v>23</v>
      </c>
      <c r="C115" t="s">
        <v>12</v>
      </c>
      <c r="D115">
        <v>17</v>
      </c>
      <c r="E115">
        <v>0.37244783300000001</v>
      </c>
      <c r="F115">
        <v>0.13760230700000001</v>
      </c>
      <c r="G115" t="s">
        <v>18</v>
      </c>
      <c r="H115">
        <f t="shared" si="28"/>
        <v>8.2836708451596713E-2</v>
      </c>
      <c r="I115">
        <f t="shared" si="29"/>
        <v>3.1847891616613659E-2</v>
      </c>
      <c r="J115" t="s">
        <v>100</v>
      </c>
      <c r="K115">
        <f t="shared" si="15"/>
        <v>2.540192523302065E-2</v>
      </c>
      <c r="L115">
        <f t="shared" si="16"/>
        <v>9.6817591599505544E-3</v>
      </c>
      <c r="M115" t="s">
        <v>132</v>
      </c>
      <c r="N115">
        <f t="shared" si="26"/>
        <v>8.4276793200131084E-3</v>
      </c>
      <c r="O115">
        <f t="shared" si="27"/>
        <v>8.92982079513812E-3</v>
      </c>
      <c r="P115" t="s">
        <v>134</v>
      </c>
    </row>
    <row r="116" spans="1:16" x14ac:dyDescent="0.25">
      <c r="A116" t="s">
        <v>61</v>
      </c>
      <c r="B116" t="s">
        <v>23</v>
      </c>
      <c r="C116" t="s">
        <v>13</v>
      </c>
      <c r="D116">
        <v>17</v>
      </c>
      <c r="E116">
        <v>0.37244783300000001</v>
      </c>
      <c r="F116">
        <v>0.13760230700000001</v>
      </c>
      <c r="G116" t="s">
        <v>18</v>
      </c>
      <c r="H116">
        <f t="shared" si="28"/>
        <v>8.2836708451596713E-2</v>
      </c>
      <c r="I116">
        <f t="shared" si="29"/>
        <v>3.1847891616613659E-2</v>
      </c>
      <c r="J116" t="s">
        <v>100</v>
      </c>
      <c r="K116">
        <f t="shared" si="15"/>
        <v>2.540192523302065E-2</v>
      </c>
      <c r="L116">
        <f t="shared" si="16"/>
        <v>9.6817591599505544E-3</v>
      </c>
      <c r="M116" t="s">
        <v>132</v>
      </c>
      <c r="N116">
        <f t="shared" si="26"/>
        <v>8.4276793200131084E-3</v>
      </c>
      <c r="O116">
        <f t="shared" si="27"/>
        <v>8.92982079513812E-3</v>
      </c>
      <c r="P116" t="s">
        <v>134</v>
      </c>
    </row>
    <row r="117" spans="1:16" x14ac:dyDescent="0.25">
      <c r="A117" t="s">
        <v>61</v>
      </c>
      <c r="B117" t="s">
        <v>13</v>
      </c>
      <c r="C117" t="s">
        <v>13</v>
      </c>
      <c r="D117">
        <v>17</v>
      </c>
      <c r="E117">
        <v>0.37244783300000001</v>
      </c>
      <c r="F117">
        <v>0.13760230700000001</v>
      </c>
      <c r="G117" t="s">
        <v>18</v>
      </c>
      <c r="H117">
        <f t="shared" si="28"/>
        <v>8.2836708451596713E-2</v>
      </c>
      <c r="I117">
        <f t="shared" si="29"/>
        <v>3.1847891616613659E-2</v>
      </c>
      <c r="J117" t="s">
        <v>100</v>
      </c>
      <c r="K117">
        <f t="shared" si="15"/>
        <v>2.540192523302065E-2</v>
      </c>
      <c r="L117">
        <f t="shared" si="16"/>
        <v>9.6817591599505544E-3</v>
      </c>
      <c r="M117" t="s">
        <v>132</v>
      </c>
      <c r="N117">
        <f t="shared" si="26"/>
        <v>8.4276793200131084E-3</v>
      </c>
      <c r="O117">
        <f t="shared" si="27"/>
        <v>8.92982079513812E-3</v>
      </c>
      <c r="P117" t="s">
        <v>134</v>
      </c>
    </row>
    <row r="118" spans="1:16" x14ac:dyDescent="0.25">
      <c r="A118" t="s">
        <v>62</v>
      </c>
      <c r="B118" t="s">
        <v>10</v>
      </c>
      <c r="C118" t="s">
        <v>11</v>
      </c>
      <c r="D118">
        <v>185</v>
      </c>
      <c r="E118">
        <v>2.5559489179999999</v>
      </c>
      <c r="F118">
        <v>2.0030132489999999</v>
      </c>
      <c r="H118">
        <f t="shared" si="28"/>
        <v>0.52632025423032891</v>
      </c>
      <c r="I118">
        <f t="shared" si="29"/>
        <v>0.41650140338227482</v>
      </c>
      <c r="J118" t="s">
        <v>100</v>
      </c>
      <c r="K118">
        <f t="shared" si="15"/>
        <v>0.16412954443195865</v>
      </c>
      <c r="L118">
        <f t="shared" si="16"/>
        <v>0.12960750201552165</v>
      </c>
      <c r="M118" t="s">
        <v>132</v>
      </c>
      <c r="N118">
        <f t="shared" si="26"/>
        <v>7.5350960762354483E-3</v>
      </c>
      <c r="O118">
        <f t="shared" si="27"/>
        <v>7.6426186816955224E-3</v>
      </c>
      <c r="P118" t="s">
        <v>134</v>
      </c>
    </row>
    <row r="119" spans="1:16" x14ac:dyDescent="0.25">
      <c r="A119" t="s">
        <v>62</v>
      </c>
      <c r="B119" t="s">
        <v>10</v>
      </c>
      <c r="C119" t="s">
        <v>12</v>
      </c>
      <c r="D119">
        <v>47</v>
      </c>
      <c r="E119">
        <v>1.6194220960000001</v>
      </c>
      <c r="F119">
        <v>0.91019218000000002</v>
      </c>
      <c r="H119">
        <f t="shared" si="28"/>
        <v>0.33961405728105115</v>
      </c>
      <c r="I119">
        <f t="shared" si="29"/>
        <v>0.19532947190703168</v>
      </c>
      <c r="J119" t="s">
        <v>100</v>
      </c>
      <c r="K119">
        <f t="shared" si="15"/>
        <v>0.10548589885736728</v>
      </c>
      <c r="L119">
        <f t="shared" si="16"/>
        <v>6.0366351790406315E-2</v>
      </c>
      <c r="M119" t="s">
        <v>132</v>
      </c>
      <c r="N119">
        <f t="shared" si="26"/>
        <v>7.7376367141782929E-3</v>
      </c>
      <c r="O119">
        <f t="shared" si="27"/>
        <v>8.001148007445346E-3</v>
      </c>
      <c r="P119" t="s">
        <v>134</v>
      </c>
    </row>
    <row r="120" spans="1:16" x14ac:dyDescent="0.25">
      <c r="A120" t="s">
        <v>62</v>
      </c>
      <c r="B120" t="s">
        <v>19</v>
      </c>
      <c r="C120" t="s">
        <v>13</v>
      </c>
      <c r="D120">
        <v>43</v>
      </c>
      <c r="E120">
        <v>1.493096E-2</v>
      </c>
      <c r="F120">
        <v>1.6290817999999999E-2</v>
      </c>
      <c r="H120">
        <f t="shared" si="28"/>
        <v>3.7768020461658568E-3</v>
      </c>
      <c r="I120">
        <f t="shared" si="29"/>
        <v>4.1064371111414399E-3</v>
      </c>
      <c r="J120" t="s">
        <v>100</v>
      </c>
      <c r="K120">
        <f t="shared" si="15"/>
        <v>1.1261299771672792E-3</v>
      </c>
      <c r="L120">
        <f t="shared" si="16"/>
        <v>1.2253481847058205E-3</v>
      </c>
      <c r="M120" t="s">
        <v>132</v>
      </c>
      <c r="N120">
        <f t="shared" si="26"/>
        <v>1.0160256893067966E-2</v>
      </c>
      <c r="O120">
        <f t="shared" si="27"/>
        <v>1.0108912310776428E-2</v>
      </c>
      <c r="P120" t="s">
        <v>134</v>
      </c>
    </row>
    <row r="121" spans="1:16" x14ac:dyDescent="0.25">
      <c r="A121" t="s">
        <v>62</v>
      </c>
      <c r="B121" t="s">
        <v>20</v>
      </c>
      <c r="C121" t="s">
        <v>13</v>
      </c>
      <c r="D121">
        <v>50</v>
      </c>
      <c r="E121">
        <v>3.8593491000000001E-2</v>
      </c>
      <c r="F121">
        <v>4.7374562000000002E-2</v>
      </c>
      <c r="H121">
        <f t="shared" si="28"/>
        <v>9.3983908527994625E-3</v>
      </c>
      <c r="I121">
        <f t="shared" si="29"/>
        <v>1.1442565297565365E-2</v>
      </c>
      <c r="J121" t="s">
        <v>100</v>
      </c>
      <c r="K121">
        <f t="shared" si="15"/>
        <v>2.8256184904620302E-3</v>
      </c>
      <c r="L121">
        <f t="shared" si="16"/>
        <v>3.446352025779819E-3</v>
      </c>
      <c r="M121" t="s">
        <v>132</v>
      </c>
      <c r="N121">
        <f t="shared" si="26"/>
        <v>9.6146435628314837E-3</v>
      </c>
      <c r="O121">
        <f t="shared" si="27"/>
        <v>9.500761627006438E-3</v>
      </c>
      <c r="P121" t="s">
        <v>134</v>
      </c>
    </row>
    <row r="122" spans="1:16" x14ac:dyDescent="0.25">
      <c r="A122" t="s">
        <v>62</v>
      </c>
      <c r="B122" t="s">
        <v>21</v>
      </c>
      <c r="C122" t="s">
        <v>13</v>
      </c>
      <c r="D122">
        <v>170</v>
      </c>
      <c r="E122">
        <v>0.19937545200000001</v>
      </c>
      <c r="F122">
        <v>0.16679846700000001</v>
      </c>
      <c r="H122">
        <f t="shared" si="28"/>
        <v>4.5465797948292454E-2</v>
      </c>
      <c r="I122">
        <f t="shared" si="29"/>
        <v>3.8309313774679485E-2</v>
      </c>
      <c r="J122" t="s">
        <v>100</v>
      </c>
      <c r="K122">
        <f t="shared" si="15"/>
        <v>1.3866360277488443E-2</v>
      </c>
      <c r="L122">
        <f t="shared" si="16"/>
        <v>1.1665585240783337E-2</v>
      </c>
      <c r="M122" t="s">
        <v>132</v>
      </c>
      <c r="N122">
        <f t="shared" si="26"/>
        <v>8.7394127553361428E-3</v>
      </c>
      <c r="O122">
        <f t="shared" si="27"/>
        <v>8.8305063692390821E-3</v>
      </c>
      <c r="P122" t="s">
        <v>134</v>
      </c>
    </row>
    <row r="123" spans="1:16" x14ac:dyDescent="0.25">
      <c r="A123" t="s">
        <v>62</v>
      </c>
      <c r="B123" t="s">
        <v>22</v>
      </c>
      <c r="C123" t="s">
        <v>11</v>
      </c>
      <c r="D123">
        <v>240</v>
      </c>
      <c r="E123">
        <v>0.38249176400000001</v>
      </c>
      <c r="F123">
        <v>0.46218659899999998</v>
      </c>
      <c r="G123" t="s">
        <v>16</v>
      </c>
      <c r="H123">
        <f t="shared" si="28"/>
        <v>8.4980093506510701E-2</v>
      </c>
      <c r="I123">
        <f t="shared" si="29"/>
        <v>0.10191184289101278</v>
      </c>
      <c r="J123" t="s">
        <v>100</v>
      </c>
      <c r="K123">
        <f t="shared" si="15"/>
        <v>2.6065241941413429E-2</v>
      </c>
      <c r="L123">
        <f t="shared" si="16"/>
        <v>3.131019897416415E-2</v>
      </c>
      <c r="M123" t="s">
        <v>132</v>
      </c>
      <c r="N123">
        <f t="shared" si="26"/>
        <v>8.4146546071577309E-3</v>
      </c>
      <c r="O123">
        <f t="shared" si="27"/>
        <v>8.3225967083410523E-3</v>
      </c>
      <c r="P123" t="s">
        <v>134</v>
      </c>
    </row>
    <row r="124" spans="1:16" x14ac:dyDescent="0.25">
      <c r="A124" t="s">
        <v>62</v>
      </c>
      <c r="B124" t="s">
        <v>22</v>
      </c>
      <c r="C124" t="s">
        <v>12</v>
      </c>
      <c r="D124">
        <v>240</v>
      </c>
      <c r="E124">
        <v>0.38249176400000001</v>
      </c>
      <c r="F124">
        <v>0.46218659899999998</v>
      </c>
      <c r="G124" t="s">
        <v>16</v>
      </c>
      <c r="H124">
        <f t="shared" si="28"/>
        <v>8.4980093506510701E-2</v>
      </c>
      <c r="I124">
        <f t="shared" si="29"/>
        <v>0.10191184289101278</v>
      </c>
      <c r="J124" t="s">
        <v>100</v>
      </c>
      <c r="K124">
        <f t="shared" si="15"/>
        <v>2.6065241941413429E-2</v>
      </c>
      <c r="L124">
        <f t="shared" si="16"/>
        <v>3.131019897416415E-2</v>
      </c>
      <c r="M124" t="s">
        <v>132</v>
      </c>
      <c r="N124">
        <f t="shared" si="26"/>
        <v>8.4146546071577309E-3</v>
      </c>
      <c r="O124">
        <f t="shared" si="27"/>
        <v>8.3225967083410523E-3</v>
      </c>
      <c r="P124" t="s">
        <v>134</v>
      </c>
    </row>
    <row r="125" spans="1:16" x14ac:dyDescent="0.25">
      <c r="A125" t="s">
        <v>62</v>
      </c>
      <c r="B125" t="s">
        <v>22</v>
      </c>
      <c r="C125" t="s">
        <v>13</v>
      </c>
      <c r="D125">
        <v>240</v>
      </c>
      <c r="E125">
        <v>0.38249176400000001</v>
      </c>
      <c r="F125">
        <v>0.46218659899999998</v>
      </c>
      <c r="G125" t="s">
        <v>16</v>
      </c>
      <c r="H125">
        <f t="shared" si="28"/>
        <v>8.4980093506510701E-2</v>
      </c>
      <c r="I125">
        <f t="shared" si="29"/>
        <v>0.10191184289101278</v>
      </c>
      <c r="J125" t="s">
        <v>100</v>
      </c>
      <c r="K125">
        <f t="shared" si="15"/>
        <v>2.6065241941413429E-2</v>
      </c>
      <c r="L125">
        <f t="shared" si="16"/>
        <v>3.131019897416415E-2</v>
      </c>
      <c r="M125" t="s">
        <v>132</v>
      </c>
      <c r="N125">
        <f t="shared" si="26"/>
        <v>8.4146546071577309E-3</v>
      </c>
      <c r="O125">
        <f t="shared" si="27"/>
        <v>8.3225967083410523E-3</v>
      </c>
      <c r="P125" t="s">
        <v>134</v>
      </c>
    </row>
    <row r="126" spans="1:16" x14ac:dyDescent="0.25">
      <c r="A126" t="s">
        <v>62</v>
      </c>
      <c r="B126" t="s">
        <v>23</v>
      </c>
      <c r="C126" t="s">
        <v>11</v>
      </c>
      <c r="D126">
        <v>246</v>
      </c>
      <c r="E126">
        <v>0.84969523700000005</v>
      </c>
      <c r="F126">
        <v>0.85402632300000003</v>
      </c>
      <c r="G126" t="s">
        <v>18</v>
      </c>
      <c r="H126">
        <f t="shared" si="28"/>
        <v>0.18284902817757992</v>
      </c>
      <c r="I126">
        <f t="shared" si="29"/>
        <v>0.18374367848379727</v>
      </c>
      <c r="J126" t="s">
        <v>100</v>
      </c>
      <c r="K126">
        <f t="shared" si="15"/>
        <v>5.6475409802097615E-2</v>
      </c>
      <c r="L126">
        <f t="shared" si="16"/>
        <v>5.6754250414781444E-2</v>
      </c>
      <c r="M126" t="s">
        <v>132</v>
      </c>
      <c r="N126">
        <f t="shared" si="26"/>
        <v>8.0331973540508951E-3</v>
      </c>
      <c r="O126">
        <f t="shared" si="27"/>
        <v>8.0308237831103364E-3</v>
      </c>
      <c r="P126" t="s">
        <v>134</v>
      </c>
    </row>
    <row r="127" spans="1:16" x14ac:dyDescent="0.25">
      <c r="A127" t="s">
        <v>62</v>
      </c>
      <c r="B127" t="s">
        <v>23</v>
      </c>
      <c r="C127" t="s">
        <v>12</v>
      </c>
      <c r="D127">
        <v>246</v>
      </c>
      <c r="E127">
        <v>0.84969523700000005</v>
      </c>
      <c r="F127">
        <v>0.85402632300000003</v>
      </c>
      <c r="G127" t="s">
        <v>18</v>
      </c>
      <c r="H127">
        <f t="shared" si="28"/>
        <v>0.18284902817757992</v>
      </c>
      <c r="I127">
        <f t="shared" si="29"/>
        <v>0.18374367848379727</v>
      </c>
      <c r="J127" t="s">
        <v>100</v>
      </c>
      <c r="K127">
        <f t="shared" si="15"/>
        <v>5.6475409802097615E-2</v>
      </c>
      <c r="L127">
        <f t="shared" si="16"/>
        <v>5.6754250414781444E-2</v>
      </c>
      <c r="M127" t="s">
        <v>132</v>
      </c>
      <c r="N127">
        <f t="shared" si="26"/>
        <v>8.0331973540508951E-3</v>
      </c>
      <c r="O127">
        <f t="shared" si="27"/>
        <v>8.0308237831103364E-3</v>
      </c>
      <c r="P127" t="s">
        <v>134</v>
      </c>
    </row>
    <row r="128" spans="1:16" x14ac:dyDescent="0.25">
      <c r="A128" t="s">
        <v>62</v>
      </c>
      <c r="B128" t="s">
        <v>23</v>
      </c>
      <c r="C128" t="s">
        <v>13</v>
      </c>
      <c r="D128">
        <v>246</v>
      </c>
      <c r="E128">
        <v>0.84969523700000005</v>
      </c>
      <c r="F128">
        <v>0.85402632300000003</v>
      </c>
      <c r="G128" t="s">
        <v>18</v>
      </c>
      <c r="H128">
        <f t="shared" si="28"/>
        <v>0.18284902817757992</v>
      </c>
      <c r="I128">
        <f t="shared" si="29"/>
        <v>0.18374367848379727</v>
      </c>
      <c r="J128" t="s">
        <v>100</v>
      </c>
      <c r="K128">
        <f t="shared" si="15"/>
        <v>5.6475409802097615E-2</v>
      </c>
      <c r="L128">
        <f t="shared" si="16"/>
        <v>5.6754250414781444E-2</v>
      </c>
      <c r="M128" t="s">
        <v>132</v>
      </c>
      <c r="N128">
        <f t="shared" si="26"/>
        <v>8.0331973540508951E-3</v>
      </c>
      <c r="O128">
        <f t="shared" si="27"/>
        <v>8.0308237831103364E-3</v>
      </c>
      <c r="P128" t="s">
        <v>134</v>
      </c>
    </row>
    <row r="129" spans="1:16" x14ac:dyDescent="0.25">
      <c r="A129" t="s">
        <v>63</v>
      </c>
      <c r="B129" t="s">
        <v>28</v>
      </c>
      <c r="C129" t="s">
        <v>13</v>
      </c>
      <c r="D129">
        <v>30</v>
      </c>
      <c r="E129">
        <v>26.716264020000001</v>
      </c>
      <c r="F129">
        <v>25.616837109999999</v>
      </c>
      <c r="G129" t="s">
        <v>14</v>
      </c>
      <c r="H129">
        <f>10^(-0.69+(1.03*LOG10(E129)))</f>
        <v>6.0197575275537325</v>
      </c>
      <c r="I129">
        <f>10^(-0.69+(1.03*LOG10(F129)))</f>
        <v>5.7647605387812089</v>
      </c>
      <c r="J129" t="s">
        <v>117</v>
      </c>
      <c r="K129">
        <f t="shared" si="15"/>
        <v>1.9192305266391756</v>
      </c>
      <c r="L129">
        <f t="shared" si="16"/>
        <v>1.8372095752930637</v>
      </c>
      <c r="M129" t="s">
        <v>132</v>
      </c>
      <c r="N129">
        <f>10^(-2.82+(-0.31*LOG10(K129)))</f>
        <v>1.2366038256908878E-3</v>
      </c>
      <c r="O129">
        <f>10^(-2.82+(-0.31*LOG10(L129)))</f>
        <v>1.2534609336066112E-3</v>
      </c>
      <c r="P129" t="s">
        <v>137</v>
      </c>
    </row>
    <row r="130" spans="1:16" x14ac:dyDescent="0.25">
      <c r="A130" t="s">
        <v>63</v>
      </c>
      <c r="B130" t="s">
        <v>10</v>
      </c>
      <c r="C130" t="s">
        <v>11</v>
      </c>
      <c r="D130">
        <v>30</v>
      </c>
      <c r="E130">
        <v>26.716264020000001</v>
      </c>
      <c r="F130">
        <v>25.616837109999999</v>
      </c>
      <c r="H130">
        <f t="shared" ref="H130:H131" si="30">10^(-0.69+(1.03*LOG10(E130)))</f>
        <v>6.0197575275537325</v>
      </c>
      <c r="I130">
        <f t="shared" ref="I130:I131" si="31">10^(-0.69+(1.03*LOG10(F130)))</f>
        <v>5.7647605387812089</v>
      </c>
      <c r="J130" t="s">
        <v>117</v>
      </c>
      <c r="K130">
        <f t="shared" si="15"/>
        <v>1.9192305266391756</v>
      </c>
      <c r="L130">
        <f t="shared" si="16"/>
        <v>1.8372095752930637</v>
      </c>
      <c r="M130" t="s">
        <v>132</v>
      </c>
      <c r="N130">
        <f t="shared" ref="N130:N137" si="32">10^(-2.82+(-0.31*LOG10(K130)))</f>
        <v>1.2366038256908878E-3</v>
      </c>
      <c r="O130">
        <f t="shared" ref="O130:O137" si="33">10^(-2.82+(-0.31*LOG10(L130)))</f>
        <v>1.2534609336066112E-3</v>
      </c>
      <c r="P130" t="s">
        <v>137</v>
      </c>
    </row>
    <row r="131" spans="1:16" x14ac:dyDescent="0.25">
      <c r="A131" t="s">
        <v>63</v>
      </c>
      <c r="B131" t="s">
        <v>31</v>
      </c>
      <c r="C131" t="s">
        <v>13</v>
      </c>
      <c r="D131">
        <v>172</v>
      </c>
      <c r="E131">
        <v>8.0637998090000007</v>
      </c>
      <c r="F131">
        <v>14.71830042</v>
      </c>
      <c r="H131">
        <f t="shared" si="30"/>
        <v>1.7528143885409304</v>
      </c>
      <c r="I131">
        <f t="shared" si="31"/>
        <v>3.2575672720931768</v>
      </c>
      <c r="J131" t="s">
        <v>117</v>
      </c>
      <c r="K131">
        <f t="shared" ref="K131:K194" si="34">10^((LOG10(H131)-0.499)/0.991)</f>
        <v>0.5526086629204543</v>
      </c>
      <c r="L131">
        <f t="shared" ref="L131:L194" si="35">10^((LOG10(I131)-0.499)/0.991)</f>
        <v>1.0328079428385106</v>
      </c>
      <c r="M131" t="s">
        <v>132</v>
      </c>
      <c r="N131">
        <f t="shared" si="32"/>
        <v>1.8190746279890091E-3</v>
      </c>
      <c r="O131">
        <f t="shared" si="33"/>
        <v>1.4984902914310834E-3</v>
      </c>
      <c r="P131" t="s">
        <v>137</v>
      </c>
    </row>
    <row r="132" spans="1:16" x14ac:dyDescent="0.25">
      <c r="A132" t="s">
        <v>63</v>
      </c>
      <c r="B132" t="s">
        <v>13</v>
      </c>
      <c r="C132" t="s">
        <v>13</v>
      </c>
      <c r="M132" t="s">
        <v>132</v>
      </c>
    </row>
    <row r="133" spans="1:16" x14ac:dyDescent="0.25">
      <c r="A133" t="s">
        <v>64</v>
      </c>
      <c r="B133" t="s">
        <v>65</v>
      </c>
      <c r="C133" t="s">
        <v>13</v>
      </c>
      <c r="D133">
        <v>167</v>
      </c>
      <c r="E133">
        <v>3.2402802000000001E-2</v>
      </c>
      <c r="F133">
        <v>4.3387099999999998E-2</v>
      </c>
      <c r="H133">
        <f t="shared" ref="H133:H137" si="36">10^(-0.69+(1.03*LOG10(E133)))</f>
        <v>5.9689789046052186E-3</v>
      </c>
      <c r="I133">
        <f t="shared" ref="I133:I137" si="37">10^(-0.69+(1.03*LOG10(F133)))</f>
        <v>8.0627174654889326E-3</v>
      </c>
      <c r="J133" t="s">
        <v>117</v>
      </c>
      <c r="K133">
        <f t="shared" si="34"/>
        <v>1.7871852446016306E-3</v>
      </c>
      <c r="L133">
        <f t="shared" si="35"/>
        <v>2.4206771648151823E-3</v>
      </c>
      <c r="M133" t="s">
        <v>132</v>
      </c>
      <c r="N133">
        <f t="shared" si="32"/>
        <v>1.0760375655533439E-2</v>
      </c>
      <c r="O133">
        <f t="shared" si="33"/>
        <v>9.794439078504814E-3</v>
      </c>
      <c r="P133" t="s">
        <v>137</v>
      </c>
    </row>
    <row r="134" spans="1:16" x14ac:dyDescent="0.25">
      <c r="A134" t="s">
        <v>64</v>
      </c>
      <c r="B134" t="s">
        <v>66</v>
      </c>
      <c r="C134" t="s">
        <v>13</v>
      </c>
      <c r="D134">
        <v>167</v>
      </c>
      <c r="E134">
        <v>3.2402802000000001E-2</v>
      </c>
      <c r="F134">
        <v>4.3387099999999998E-2</v>
      </c>
      <c r="H134">
        <f t="shared" si="36"/>
        <v>5.9689789046052186E-3</v>
      </c>
      <c r="I134">
        <f t="shared" si="37"/>
        <v>8.0627174654889326E-3</v>
      </c>
      <c r="J134" t="s">
        <v>117</v>
      </c>
      <c r="K134">
        <f t="shared" si="34"/>
        <v>1.7871852446016306E-3</v>
      </c>
      <c r="L134">
        <f t="shared" si="35"/>
        <v>2.4206771648151823E-3</v>
      </c>
      <c r="M134" t="s">
        <v>132</v>
      </c>
      <c r="N134">
        <f t="shared" si="32"/>
        <v>1.0760375655533439E-2</v>
      </c>
      <c r="O134">
        <f t="shared" si="33"/>
        <v>9.794439078504814E-3</v>
      </c>
      <c r="P134" t="s">
        <v>137</v>
      </c>
    </row>
    <row r="135" spans="1:16" x14ac:dyDescent="0.25">
      <c r="A135" t="s">
        <v>64</v>
      </c>
      <c r="B135" t="s">
        <v>67</v>
      </c>
      <c r="C135" t="s">
        <v>13</v>
      </c>
      <c r="D135">
        <v>167</v>
      </c>
      <c r="E135">
        <v>3.2402802000000001E-2</v>
      </c>
      <c r="F135">
        <v>4.3387099999999998E-2</v>
      </c>
      <c r="H135">
        <f t="shared" si="36"/>
        <v>5.9689789046052186E-3</v>
      </c>
      <c r="I135">
        <f t="shared" si="37"/>
        <v>8.0627174654889326E-3</v>
      </c>
      <c r="J135" t="s">
        <v>117</v>
      </c>
      <c r="K135">
        <f t="shared" si="34"/>
        <v>1.7871852446016306E-3</v>
      </c>
      <c r="L135">
        <f t="shared" si="35"/>
        <v>2.4206771648151823E-3</v>
      </c>
      <c r="M135" t="s">
        <v>132</v>
      </c>
      <c r="N135">
        <f t="shared" si="32"/>
        <v>1.0760375655533439E-2</v>
      </c>
      <c r="O135">
        <f t="shared" si="33"/>
        <v>9.794439078504814E-3</v>
      </c>
      <c r="P135" t="s">
        <v>137</v>
      </c>
    </row>
    <row r="136" spans="1:16" x14ac:dyDescent="0.25">
      <c r="A136" t="s">
        <v>64</v>
      </c>
      <c r="B136" t="s">
        <v>68</v>
      </c>
      <c r="C136" t="s">
        <v>13</v>
      </c>
      <c r="D136">
        <v>167</v>
      </c>
      <c r="E136">
        <v>3.2402802000000001E-2</v>
      </c>
      <c r="F136">
        <v>4.3387099999999998E-2</v>
      </c>
      <c r="H136">
        <f t="shared" si="36"/>
        <v>5.9689789046052186E-3</v>
      </c>
      <c r="I136">
        <f t="shared" si="37"/>
        <v>8.0627174654889326E-3</v>
      </c>
      <c r="J136" t="s">
        <v>117</v>
      </c>
      <c r="K136">
        <f t="shared" si="34"/>
        <v>1.7871852446016306E-3</v>
      </c>
      <c r="L136">
        <f t="shared" si="35"/>
        <v>2.4206771648151823E-3</v>
      </c>
      <c r="M136" t="s">
        <v>132</v>
      </c>
      <c r="N136">
        <f t="shared" si="32"/>
        <v>1.0760375655533439E-2</v>
      </c>
      <c r="O136">
        <f t="shared" si="33"/>
        <v>9.794439078504814E-3</v>
      </c>
      <c r="P136" t="s">
        <v>137</v>
      </c>
    </row>
    <row r="137" spans="1:16" x14ac:dyDescent="0.25">
      <c r="A137" t="s">
        <v>64</v>
      </c>
      <c r="B137" t="s">
        <v>69</v>
      </c>
      <c r="C137" t="s">
        <v>13</v>
      </c>
      <c r="D137">
        <v>222</v>
      </c>
      <c r="E137">
        <v>9.5257314999999995E-2</v>
      </c>
      <c r="F137">
        <v>0.18055579499999999</v>
      </c>
      <c r="H137">
        <f t="shared" si="36"/>
        <v>1.8124468763145728E-2</v>
      </c>
      <c r="I137">
        <f t="shared" si="37"/>
        <v>3.5019486592876271E-2</v>
      </c>
      <c r="J137" t="s">
        <v>117</v>
      </c>
      <c r="K137">
        <f t="shared" si="34"/>
        <v>5.4817033044714872E-3</v>
      </c>
      <c r="L137">
        <f t="shared" si="35"/>
        <v>1.0655106499753307E-2</v>
      </c>
      <c r="M137" t="s">
        <v>132</v>
      </c>
      <c r="N137">
        <f t="shared" si="32"/>
        <v>7.6021456672345934E-3</v>
      </c>
      <c r="O137">
        <f t="shared" si="33"/>
        <v>6.1866718862985661E-3</v>
      </c>
      <c r="P137" t="s">
        <v>137</v>
      </c>
    </row>
    <row r="138" spans="1:16" x14ac:dyDescent="0.25">
      <c r="A138" t="s">
        <v>64</v>
      </c>
      <c r="B138" t="s">
        <v>48</v>
      </c>
      <c r="C138" t="s">
        <v>13</v>
      </c>
      <c r="M138" t="s">
        <v>132</v>
      </c>
    </row>
    <row r="139" spans="1:16" x14ac:dyDescent="0.25">
      <c r="A139" t="s">
        <v>70</v>
      </c>
      <c r="B139" t="s">
        <v>10</v>
      </c>
      <c r="C139" t="s">
        <v>11</v>
      </c>
      <c r="H139">
        <v>1.3285023999999999E-2</v>
      </c>
      <c r="J139" t="s">
        <v>121</v>
      </c>
      <c r="K139">
        <f t="shared" si="34"/>
        <v>4.0067055738490301E-3</v>
      </c>
      <c r="M139" t="s">
        <v>132</v>
      </c>
      <c r="N139">
        <f t="shared" ref="N139:N148" si="38">10^(-2.17+(-0.06*LOG10(K139)))</f>
        <v>9.4152694682615515E-3</v>
      </c>
      <c r="P139" t="s">
        <v>134</v>
      </c>
    </row>
    <row r="140" spans="1:16" x14ac:dyDescent="0.25">
      <c r="A140" t="s">
        <v>70</v>
      </c>
      <c r="B140" t="s">
        <v>10</v>
      </c>
      <c r="C140" t="s">
        <v>12</v>
      </c>
      <c r="H140">
        <v>1.3285023999999999E-2</v>
      </c>
      <c r="J140" t="s">
        <v>121</v>
      </c>
      <c r="K140">
        <f t="shared" si="34"/>
        <v>4.0067055738490301E-3</v>
      </c>
      <c r="M140" t="s">
        <v>132</v>
      </c>
      <c r="N140">
        <f t="shared" si="38"/>
        <v>9.4152694682615515E-3</v>
      </c>
      <c r="P140" t="s">
        <v>134</v>
      </c>
    </row>
    <row r="141" spans="1:16" x14ac:dyDescent="0.25">
      <c r="A141" t="s">
        <v>70</v>
      </c>
      <c r="B141" t="s">
        <v>15</v>
      </c>
      <c r="C141" t="s">
        <v>13</v>
      </c>
      <c r="H141">
        <v>1.3285023999999999E-2</v>
      </c>
      <c r="J141" t="s">
        <v>121</v>
      </c>
      <c r="K141">
        <f t="shared" si="34"/>
        <v>4.0067055738490301E-3</v>
      </c>
      <c r="M141" t="s">
        <v>132</v>
      </c>
      <c r="N141">
        <f t="shared" si="38"/>
        <v>9.4152694682615515E-3</v>
      </c>
      <c r="P141" t="s">
        <v>134</v>
      </c>
    </row>
    <row r="142" spans="1:16" x14ac:dyDescent="0.25">
      <c r="A142" t="s">
        <v>70</v>
      </c>
      <c r="B142" t="s">
        <v>17</v>
      </c>
      <c r="C142" t="s">
        <v>13</v>
      </c>
      <c r="H142">
        <v>1.3285023999999999E-2</v>
      </c>
      <c r="J142" t="s">
        <v>121</v>
      </c>
      <c r="K142">
        <f t="shared" si="34"/>
        <v>4.0067055738490301E-3</v>
      </c>
      <c r="M142" t="s">
        <v>132</v>
      </c>
      <c r="N142">
        <f t="shared" si="38"/>
        <v>9.4152694682615515E-3</v>
      </c>
      <c r="P142" t="s">
        <v>134</v>
      </c>
    </row>
    <row r="143" spans="1:16" x14ac:dyDescent="0.25">
      <c r="A143" t="s">
        <v>70</v>
      </c>
      <c r="B143" t="s">
        <v>19</v>
      </c>
      <c r="C143" t="s">
        <v>13</v>
      </c>
      <c r="H143">
        <v>1.3285023999999999E-2</v>
      </c>
      <c r="J143" t="s">
        <v>121</v>
      </c>
      <c r="K143">
        <f t="shared" si="34"/>
        <v>4.0067055738490301E-3</v>
      </c>
      <c r="M143" t="s">
        <v>132</v>
      </c>
      <c r="N143">
        <f t="shared" si="38"/>
        <v>9.4152694682615515E-3</v>
      </c>
      <c r="P143" t="s">
        <v>134</v>
      </c>
    </row>
    <row r="144" spans="1:16" x14ac:dyDescent="0.25">
      <c r="A144" t="s">
        <v>70</v>
      </c>
      <c r="B144" t="s">
        <v>20</v>
      </c>
      <c r="C144" t="s">
        <v>13</v>
      </c>
      <c r="H144">
        <v>1.3285023999999999E-2</v>
      </c>
      <c r="J144" t="s">
        <v>121</v>
      </c>
      <c r="K144">
        <f t="shared" si="34"/>
        <v>4.0067055738490301E-3</v>
      </c>
      <c r="M144" t="s">
        <v>132</v>
      </c>
      <c r="N144">
        <f t="shared" si="38"/>
        <v>9.4152694682615515E-3</v>
      </c>
      <c r="P144" t="s">
        <v>134</v>
      </c>
    </row>
    <row r="145" spans="1:16" x14ac:dyDescent="0.25">
      <c r="A145" t="s">
        <v>70</v>
      </c>
      <c r="B145" t="s">
        <v>21</v>
      </c>
      <c r="C145" t="s">
        <v>13</v>
      </c>
      <c r="H145">
        <v>1.3285023999999999E-2</v>
      </c>
      <c r="J145" t="s">
        <v>121</v>
      </c>
      <c r="K145">
        <f t="shared" si="34"/>
        <v>4.0067055738490301E-3</v>
      </c>
      <c r="M145" t="s">
        <v>132</v>
      </c>
      <c r="N145">
        <f t="shared" si="38"/>
        <v>9.4152694682615515E-3</v>
      </c>
      <c r="P145" t="s">
        <v>134</v>
      </c>
    </row>
    <row r="146" spans="1:16" x14ac:dyDescent="0.25">
      <c r="A146" t="s">
        <v>70</v>
      </c>
      <c r="B146" t="s">
        <v>22</v>
      </c>
      <c r="C146" t="s">
        <v>13</v>
      </c>
      <c r="H146">
        <v>1.3285023999999999E-2</v>
      </c>
      <c r="J146" t="s">
        <v>121</v>
      </c>
      <c r="K146">
        <f t="shared" si="34"/>
        <v>4.0067055738490301E-3</v>
      </c>
      <c r="M146" t="s">
        <v>132</v>
      </c>
      <c r="N146">
        <f t="shared" si="38"/>
        <v>9.4152694682615515E-3</v>
      </c>
      <c r="P146" t="s">
        <v>134</v>
      </c>
    </row>
    <row r="147" spans="1:16" x14ac:dyDescent="0.25">
      <c r="A147" t="s">
        <v>70</v>
      </c>
      <c r="B147" t="s">
        <v>23</v>
      </c>
      <c r="C147" t="s">
        <v>13</v>
      </c>
      <c r="H147">
        <v>1.3285023999999999E-2</v>
      </c>
      <c r="J147" t="s">
        <v>121</v>
      </c>
      <c r="K147">
        <f t="shared" si="34"/>
        <v>4.0067055738490301E-3</v>
      </c>
      <c r="M147" t="s">
        <v>132</v>
      </c>
      <c r="N147">
        <f t="shared" si="38"/>
        <v>9.4152694682615515E-3</v>
      </c>
      <c r="P147" t="s">
        <v>134</v>
      </c>
    </row>
    <row r="148" spans="1:16" x14ac:dyDescent="0.25">
      <c r="A148" t="s">
        <v>70</v>
      </c>
      <c r="B148" t="s">
        <v>13</v>
      </c>
      <c r="C148" t="s">
        <v>13</v>
      </c>
      <c r="H148">
        <v>1.3285023999999999E-2</v>
      </c>
      <c r="J148" t="s">
        <v>121</v>
      </c>
      <c r="K148">
        <f t="shared" si="34"/>
        <v>4.0067055738490301E-3</v>
      </c>
      <c r="M148" t="s">
        <v>132</v>
      </c>
      <c r="N148">
        <f t="shared" si="38"/>
        <v>9.4152694682615515E-3</v>
      </c>
      <c r="P148" t="s">
        <v>134</v>
      </c>
    </row>
    <row r="149" spans="1:16" x14ac:dyDescent="0.25">
      <c r="A149" t="s">
        <v>71</v>
      </c>
      <c r="B149" t="s">
        <v>13</v>
      </c>
      <c r="C149" t="s">
        <v>13</v>
      </c>
      <c r="H149">
        <v>0.30813953500000002</v>
      </c>
      <c r="J149" t="s">
        <v>119</v>
      </c>
      <c r="K149">
        <f t="shared" si="34"/>
        <v>9.5625248342202651E-2</v>
      </c>
      <c r="M149" t="s">
        <v>132</v>
      </c>
    </row>
    <row r="150" spans="1:16" x14ac:dyDescent="0.25">
      <c r="A150" t="s">
        <v>72</v>
      </c>
      <c r="B150" t="s">
        <v>31</v>
      </c>
      <c r="C150" t="s">
        <v>13</v>
      </c>
      <c r="H150">
        <v>1.7140650000000001E-3</v>
      </c>
      <c r="J150" t="s">
        <v>120</v>
      </c>
      <c r="K150">
        <f t="shared" si="34"/>
        <v>5.0742944882447563E-4</v>
      </c>
      <c r="M150" t="s">
        <v>132</v>
      </c>
    </row>
    <row r="151" spans="1:16" x14ac:dyDescent="0.25">
      <c r="A151" t="s">
        <v>72</v>
      </c>
      <c r="B151" t="s">
        <v>33</v>
      </c>
      <c r="C151" t="s">
        <v>13</v>
      </c>
      <c r="H151">
        <v>1.7140650000000001E-3</v>
      </c>
      <c r="J151" t="s">
        <v>120</v>
      </c>
      <c r="K151">
        <f t="shared" si="34"/>
        <v>5.0742944882447563E-4</v>
      </c>
      <c r="M151" t="s">
        <v>132</v>
      </c>
    </row>
    <row r="152" spans="1:16" x14ac:dyDescent="0.25">
      <c r="A152" t="s">
        <v>72</v>
      </c>
      <c r="B152" t="s">
        <v>13</v>
      </c>
      <c r="C152" t="s">
        <v>13</v>
      </c>
      <c r="H152">
        <v>1.7140650000000001E-3</v>
      </c>
      <c r="J152" t="s">
        <v>120</v>
      </c>
      <c r="K152">
        <f t="shared" si="34"/>
        <v>5.0742944882447563E-4</v>
      </c>
      <c r="M152" t="s">
        <v>132</v>
      </c>
    </row>
    <row r="153" spans="1:16" x14ac:dyDescent="0.25">
      <c r="A153" t="s">
        <v>73</v>
      </c>
      <c r="B153" t="s">
        <v>10</v>
      </c>
      <c r="C153" t="s">
        <v>11</v>
      </c>
      <c r="H153">
        <v>0.20848314322308928</v>
      </c>
      <c r="I153">
        <v>0.15405398906461695</v>
      </c>
      <c r="J153" t="s">
        <v>127</v>
      </c>
      <c r="K153">
        <f t="shared" si="34"/>
        <v>6.4469624752911098E-2</v>
      </c>
      <c r="L153">
        <f t="shared" si="35"/>
        <v>4.7507680031649305E-2</v>
      </c>
      <c r="M153" t="s">
        <v>132</v>
      </c>
      <c r="N153">
        <f t="shared" ref="N153:N178" si="39">10^(-2.17+(-0.06*LOG10(K153)))</f>
        <v>7.9696397672736133E-3</v>
      </c>
      <c r="O153">
        <f t="shared" ref="O153:O178" si="40">10^(-2.17+(-0.06*LOG10(L153)))</f>
        <v>8.1169742949146924E-3</v>
      </c>
      <c r="P153" t="s">
        <v>134</v>
      </c>
    </row>
    <row r="154" spans="1:16" x14ac:dyDescent="0.25">
      <c r="A154" t="s">
        <v>73</v>
      </c>
      <c r="B154" t="s">
        <v>10</v>
      </c>
      <c r="C154" t="s">
        <v>12</v>
      </c>
      <c r="H154">
        <v>6.4584984394636905E-2</v>
      </c>
      <c r="I154">
        <v>6.2891698542286878E-2</v>
      </c>
      <c r="J154" t="s">
        <v>127</v>
      </c>
      <c r="K154">
        <f t="shared" si="34"/>
        <v>1.9760307669284907E-2</v>
      </c>
      <c r="L154">
        <f t="shared" si="35"/>
        <v>1.9237590689187414E-2</v>
      </c>
      <c r="M154" t="s">
        <v>132</v>
      </c>
      <c r="N154">
        <f t="shared" si="39"/>
        <v>8.5556375494509375E-3</v>
      </c>
      <c r="O154">
        <f t="shared" si="40"/>
        <v>8.5694107343228746E-3</v>
      </c>
      <c r="P154" t="s">
        <v>134</v>
      </c>
    </row>
    <row r="155" spans="1:16" x14ac:dyDescent="0.25">
      <c r="A155" t="s">
        <v>73</v>
      </c>
      <c r="B155" t="s">
        <v>22</v>
      </c>
      <c r="C155" t="s">
        <v>13</v>
      </c>
      <c r="H155">
        <v>2.728194530352265E-2</v>
      </c>
      <c r="I155">
        <v>2.8536145925432761E-2</v>
      </c>
      <c r="J155" t="s">
        <v>127</v>
      </c>
      <c r="K155">
        <f t="shared" si="34"/>
        <v>8.2820639792481419E-3</v>
      </c>
      <c r="L155">
        <f t="shared" si="35"/>
        <v>8.6663423220856035E-3</v>
      </c>
      <c r="M155" t="s">
        <v>132</v>
      </c>
      <c r="N155">
        <f t="shared" si="39"/>
        <v>9.013878195038804E-3</v>
      </c>
      <c r="O155">
        <f t="shared" si="40"/>
        <v>8.9893822822171548E-3</v>
      </c>
      <c r="P155" t="s">
        <v>134</v>
      </c>
    </row>
    <row r="156" spans="1:16" x14ac:dyDescent="0.25">
      <c r="A156" t="s">
        <v>73</v>
      </c>
      <c r="B156" t="s">
        <v>23</v>
      </c>
      <c r="C156" t="s">
        <v>11</v>
      </c>
      <c r="H156">
        <v>5.0884900542330115E-2</v>
      </c>
      <c r="I156">
        <v>5.7309109547112901E-2</v>
      </c>
      <c r="J156" t="s">
        <v>127</v>
      </c>
      <c r="K156">
        <f t="shared" si="34"/>
        <v>1.5534981003888615E-2</v>
      </c>
      <c r="L156">
        <f t="shared" si="35"/>
        <v>1.7515171338719767E-2</v>
      </c>
      <c r="M156" t="s">
        <v>132</v>
      </c>
      <c r="N156">
        <f t="shared" si="39"/>
        <v>8.6800326025642666E-3</v>
      </c>
      <c r="O156">
        <f t="shared" si="40"/>
        <v>8.6177747145522749E-3</v>
      </c>
      <c r="P156" t="s">
        <v>134</v>
      </c>
    </row>
    <row r="157" spans="1:16" x14ac:dyDescent="0.25">
      <c r="A157" t="s">
        <v>73</v>
      </c>
      <c r="B157" t="s">
        <v>23</v>
      </c>
      <c r="C157" t="s">
        <v>12</v>
      </c>
      <c r="H157">
        <v>5.0884900542330115E-2</v>
      </c>
      <c r="I157">
        <v>5.7309109547112901E-2</v>
      </c>
      <c r="J157" t="s">
        <v>127</v>
      </c>
      <c r="K157">
        <f t="shared" si="34"/>
        <v>1.5534981003888615E-2</v>
      </c>
      <c r="L157">
        <f t="shared" si="35"/>
        <v>1.7515171338719767E-2</v>
      </c>
      <c r="M157" t="s">
        <v>132</v>
      </c>
      <c r="N157">
        <f t="shared" si="39"/>
        <v>8.6800326025642666E-3</v>
      </c>
      <c r="O157">
        <f t="shared" si="40"/>
        <v>8.6177747145522749E-3</v>
      </c>
      <c r="P157" t="s">
        <v>134</v>
      </c>
    </row>
    <row r="158" spans="1:16" x14ac:dyDescent="0.25">
      <c r="A158" t="s">
        <v>74</v>
      </c>
      <c r="B158" t="s">
        <v>10</v>
      </c>
      <c r="C158" t="s">
        <v>11</v>
      </c>
      <c r="D158">
        <v>32</v>
      </c>
      <c r="E158">
        <v>0.97412697299999995</v>
      </c>
      <c r="F158">
        <v>0.71079220200000004</v>
      </c>
      <c r="H158">
        <f t="shared" ref="H158" si="41">10^(-0.67+(0.96*LOG10(E158)))</f>
        <v>0.20848314322308928</v>
      </c>
      <c r="I158">
        <f t="shared" ref="I158" si="42">10^(-0.67+(0.96*LOG10(F158)))</f>
        <v>0.15405398906461695</v>
      </c>
      <c r="J158" t="s">
        <v>100</v>
      </c>
      <c r="K158">
        <f t="shared" si="34"/>
        <v>6.4469624752911098E-2</v>
      </c>
      <c r="L158">
        <f t="shared" si="35"/>
        <v>4.7507680031649305E-2</v>
      </c>
      <c r="M158" t="s">
        <v>132</v>
      </c>
      <c r="N158">
        <f t="shared" si="39"/>
        <v>7.9696397672736133E-3</v>
      </c>
      <c r="O158">
        <f t="shared" si="40"/>
        <v>8.1169742949146924E-3</v>
      </c>
      <c r="P158" t="s">
        <v>134</v>
      </c>
    </row>
    <row r="159" spans="1:16" x14ac:dyDescent="0.25">
      <c r="A159" t="s">
        <v>74</v>
      </c>
      <c r="B159" t="s">
        <v>10</v>
      </c>
      <c r="C159" t="s">
        <v>12</v>
      </c>
      <c r="D159">
        <v>22</v>
      </c>
      <c r="E159">
        <v>0.28738915399999998</v>
      </c>
      <c r="F159">
        <v>0.27954477500000002</v>
      </c>
      <c r="H159">
        <f t="shared" ref="H159:H178" si="43">10^(-0.67+(0.96*LOG10(E159)))</f>
        <v>6.4584984394636905E-2</v>
      </c>
      <c r="I159">
        <f t="shared" ref="I159:I178" si="44">10^(-0.67+(0.96*LOG10(F159)))</f>
        <v>6.2891698542286878E-2</v>
      </c>
      <c r="J159" t="s">
        <v>100</v>
      </c>
      <c r="K159">
        <f t="shared" si="34"/>
        <v>1.9760307669284907E-2</v>
      </c>
      <c r="L159">
        <f t="shared" si="35"/>
        <v>1.9237590689187414E-2</v>
      </c>
      <c r="M159" t="s">
        <v>132</v>
      </c>
      <c r="N159">
        <f t="shared" si="39"/>
        <v>8.5556375494509375E-3</v>
      </c>
      <c r="O159">
        <f t="shared" si="40"/>
        <v>8.5694107343228746E-3</v>
      </c>
      <c r="P159" t="s">
        <v>134</v>
      </c>
    </row>
    <row r="160" spans="1:16" x14ac:dyDescent="0.25">
      <c r="A160" t="s">
        <v>74</v>
      </c>
      <c r="B160" t="s">
        <v>22</v>
      </c>
      <c r="C160" t="s">
        <v>13</v>
      </c>
      <c r="D160">
        <v>33</v>
      </c>
      <c r="E160">
        <v>0.117117054</v>
      </c>
      <c r="F160">
        <v>0.122730769</v>
      </c>
      <c r="H160">
        <f t="shared" si="43"/>
        <v>2.728194530352265E-2</v>
      </c>
      <c r="I160">
        <f t="shared" si="44"/>
        <v>2.8536145925432761E-2</v>
      </c>
      <c r="J160" t="s">
        <v>100</v>
      </c>
      <c r="K160">
        <f t="shared" si="34"/>
        <v>8.2820639792481419E-3</v>
      </c>
      <c r="L160">
        <f t="shared" si="35"/>
        <v>8.6663423220856035E-3</v>
      </c>
      <c r="M160" t="s">
        <v>132</v>
      </c>
      <c r="N160">
        <f t="shared" si="39"/>
        <v>9.013878195038804E-3</v>
      </c>
      <c r="O160">
        <f t="shared" si="40"/>
        <v>8.9893822822171548E-3</v>
      </c>
      <c r="P160" t="s">
        <v>134</v>
      </c>
    </row>
    <row r="161" spans="1:16" x14ac:dyDescent="0.25">
      <c r="A161" t="s">
        <v>74</v>
      </c>
      <c r="B161" t="s">
        <v>23</v>
      </c>
      <c r="C161" t="s">
        <v>11</v>
      </c>
      <c r="D161">
        <v>74</v>
      </c>
      <c r="E161">
        <v>0.224188571</v>
      </c>
      <c r="F161">
        <v>0.253746258</v>
      </c>
      <c r="G161" t="s">
        <v>18</v>
      </c>
      <c r="H161">
        <f t="shared" si="43"/>
        <v>5.0884900542330115E-2</v>
      </c>
      <c r="I161">
        <f t="shared" si="44"/>
        <v>5.7309109547112901E-2</v>
      </c>
      <c r="J161" t="s">
        <v>100</v>
      </c>
      <c r="K161">
        <f t="shared" si="34"/>
        <v>1.5534981003888615E-2</v>
      </c>
      <c r="L161">
        <f t="shared" si="35"/>
        <v>1.7515171338719767E-2</v>
      </c>
      <c r="M161" t="s">
        <v>132</v>
      </c>
      <c r="N161">
        <f t="shared" si="39"/>
        <v>8.6800326025642666E-3</v>
      </c>
      <c r="O161">
        <f t="shared" si="40"/>
        <v>8.6177747145522749E-3</v>
      </c>
      <c r="P161" t="s">
        <v>134</v>
      </c>
    </row>
    <row r="162" spans="1:16" x14ac:dyDescent="0.25">
      <c r="A162" t="s">
        <v>74</v>
      </c>
      <c r="B162" t="s">
        <v>23</v>
      </c>
      <c r="C162" t="s">
        <v>12</v>
      </c>
      <c r="D162">
        <v>74</v>
      </c>
      <c r="E162">
        <v>0.224188571</v>
      </c>
      <c r="F162">
        <v>0.253746258</v>
      </c>
      <c r="G162" t="s">
        <v>18</v>
      </c>
      <c r="H162">
        <f t="shared" si="43"/>
        <v>5.0884900542330115E-2</v>
      </c>
      <c r="I162">
        <f t="shared" si="44"/>
        <v>5.7309109547112901E-2</v>
      </c>
      <c r="J162" t="s">
        <v>100</v>
      </c>
      <c r="K162">
        <f t="shared" si="34"/>
        <v>1.5534981003888615E-2</v>
      </c>
      <c r="L162">
        <f t="shared" si="35"/>
        <v>1.7515171338719767E-2</v>
      </c>
      <c r="M162" t="s">
        <v>132</v>
      </c>
      <c r="N162">
        <f t="shared" si="39"/>
        <v>8.6800326025642666E-3</v>
      </c>
      <c r="O162">
        <f t="shared" si="40"/>
        <v>8.6177747145522749E-3</v>
      </c>
      <c r="P162" t="s">
        <v>134</v>
      </c>
    </row>
    <row r="163" spans="1:16" x14ac:dyDescent="0.25">
      <c r="A163" t="s">
        <v>74</v>
      </c>
      <c r="B163" t="s">
        <v>23</v>
      </c>
      <c r="C163" t="s">
        <v>13</v>
      </c>
      <c r="D163">
        <v>74</v>
      </c>
      <c r="E163">
        <v>0.224188571</v>
      </c>
      <c r="F163">
        <v>0.253746258</v>
      </c>
      <c r="G163" t="s">
        <v>18</v>
      </c>
      <c r="H163">
        <f t="shared" si="43"/>
        <v>5.0884900542330115E-2</v>
      </c>
      <c r="I163">
        <f t="shared" si="44"/>
        <v>5.7309109547112901E-2</v>
      </c>
      <c r="J163" t="s">
        <v>100</v>
      </c>
      <c r="K163">
        <f t="shared" si="34"/>
        <v>1.5534981003888615E-2</v>
      </c>
      <c r="L163">
        <f t="shared" si="35"/>
        <v>1.7515171338719767E-2</v>
      </c>
      <c r="M163" t="s">
        <v>132</v>
      </c>
      <c r="N163">
        <f t="shared" si="39"/>
        <v>8.6800326025642666E-3</v>
      </c>
      <c r="O163">
        <f t="shared" si="40"/>
        <v>8.6177747145522749E-3</v>
      </c>
      <c r="P163" t="s">
        <v>134</v>
      </c>
    </row>
    <row r="164" spans="1:16" x14ac:dyDescent="0.25">
      <c r="A164" t="s">
        <v>75</v>
      </c>
      <c r="B164" t="s">
        <v>10</v>
      </c>
      <c r="C164" t="s">
        <v>11</v>
      </c>
      <c r="D164">
        <v>225</v>
      </c>
      <c r="E164">
        <v>0.121021463</v>
      </c>
      <c r="F164">
        <v>0.19381084100000001</v>
      </c>
      <c r="H164">
        <f t="shared" si="43"/>
        <v>2.8154505427347726E-2</v>
      </c>
      <c r="I164">
        <f t="shared" si="44"/>
        <v>4.4246909640295116E-2</v>
      </c>
      <c r="J164" t="s">
        <v>100</v>
      </c>
      <c r="K164">
        <f t="shared" si="34"/>
        <v>8.5493937753050864E-3</v>
      </c>
      <c r="L164">
        <f t="shared" si="35"/>
        <v>1.3491288339843199E-2</v>
      </c>
      <c r="M164" t="s">
        <v>132</v>
      </c>
      <c r="N164">
        <f t="shared" si="39"/>
        <v>8.9967132960112901E-3</v>
      </c>
      <c r="O164">
        <f t="shared" si="40"/>
        <v>8.7538035188173598E-3</v>
      </c>
      <c r="P164" t="s">
        <v>134</v>
      </c>
    </row>
    <row r="165" spans="1:16" x14ac:dyDescent="0.25">
      <c r="A165" t="s">
        <v>75</v>
      </c>
      <c r="B165" t="s">
        <v>10</v>
      </c>
      <c r="C165" t="s">
        <v>12</v>
      </c>
      <c r="D165">
        <v>101</v>
      </c>
      <c r="E165">
        <v>8.1908526999999995E-2</v>
      </c>
      <c r="F165">
        <v>7.9483602E-2</v>
      </c>
      <c r="H165">
        <f t="shared" si="43"/>
        <v>1.9355123698755607E-2</v>
      </c>
      <c r="I165">
        <f t="shared" si="44"/>
        <v>1.880470126079448E-2</v>
      </c>
      <c r="J165" t="s">
        <v>100</v>
      </c>
      <c r="K165">
        <f t="shared" si="34"/>
        <v>5.85740561147002E-3</v>
      </c>
      <c r="L165">
        <f t="shared" si="35"/>
        <v>5.6893414152655083E-3</v>
      </c>
      <c r="M165" t="s">
        <v>132</v>
      </c>
      <c r="N165">
        <f t="shared" si="39"/>
        <v>9.2031750375617186E-3</v>
      </c>
      <c r="O165">
        <f t="shared" si="40"/>
        <v>9.2192646100767578E-3</v>
      </c>
      <c r="P165" t="s">
        <v>134</v>
      </c>
    </row>
    <row r="166" spans="1:16" x14ac:dyDescent="0.25">
      <c r="A166" t="s">
        <v>75</v>
      </c>
      <c r="B166" t="s">
        <v>10</v>
      </c>
      <c r="C166" t="s">
        <v>13</v>
      </c>
      <c r="D166">
        <v>225</v>
      </c>
      <c r="E166">
        <v>0.121021463</v>
      </c>
      <c r="F166">
        <v>0.19381084100000001</v>
      </c>
      <c r="G166" t="s">
        <v>14</v>
      </c>
      <c r="H166">
        <f t="shared" si="43"/>
        <v>2.8154505427347726E-2</v>
      </c>
      <c r="I166">
        <f t="shared" si="44"/>
        <v>4.4246909640295116E-2</v>
      </c>
      <c r="J166" t="s">
        <v>100</v>
      </c>
      <c r="K166">
        <f t="shared" si="34"/>
        <v>8.5493937753050864E-3</v>
      </c>
      <c r="L166">
        <f t="shared" si="35"/>
        <v>1.3491288339843199E-2</v>
      </c>
      <c r="M166" t="s">
        <v>132</v>
      </c>
      <c r="N166">
        <f t="shared" si="39"/>
        <v>8.9967132960112901E-3</v>
      </c>
      <c r="O166">
        <f t="shared" si="40"/>
        <v>8.7538035188173598E-3</v>
      </c>
      <c r="P166" t="s">
        <v>134</v>
      </c>
    </row>
    <row r="167" spans="1:16" x14ac:dyDescent="0.25">
      <c r="A167" t="s">
        <v>75</v>
      </c>
      <c r="B167" t="s">
        <v>22</v>
      </c>
      <c r="C167" t="s">
        <v>11</v>
      </c>
      <c r="D167">
        <v>152</v>
      </c>
      <c r="E167">
        <v>3.9992656000000001E-2</v>
      </c>
      <c r="F167">
        <v>3.8041683E-2</v>
      </c>
      <c r="G167" t="s">
        <v>16</v>
      </c>
      <c r="H167">
        <f t="shared" si="43"/>
        <v>9.725255898418491E-3</v>
      </c>
      <c r="I167">
        <f t="shared" si="44"/>
        <v>9.2693511198577942E-3</v>
      </c>
      <c r="J167" t="s">
        <v>100</v>
      </c>
      <c r="K167">
        <f t="shared" si="34"/>
        <v>2.9247981593785144E-3</v>
      </c>
      <c r="L167">
        <f t="shared" si="35"/>
        <v>2.7864729204124983E-3</v>
      </c>
      <c r="M167" t="s">
        <v>132</v>
      </c>
      <c r="N167">
        <f t="shared" si="39"/>
        <v>9.5947628729310449E-3</v>
      </c>
      <c r="O167">
        <f t="shared" si="40"/>
        <v>9.6226947725102253E-3</v>
      </c>
      <c r="P167" t="s">
        <v>134</v>
      </c>
    </row>
    <row r="168" spans="1:16" x14ac:dyDescent="0.25">
      <c r="A168" t="s">
        <v>75</v>
      </c>
      <c r="B168" t="s">
        <v>22</v>
      </c>
      <c r="C168" t="s">
        <v>12</v>
      </c>
      <c r="D168">
        <v>152</v>
      </c>
      <c r="E168">
        <v>3.9992656000000001E-2</v>
      </c>
      <c r="F168">
        <v>3.8041683E-2</v>
      </c>
      <c r="G168" t="s">
        <v>16</v>
      </c>
      <c r="H168">
        <f t="shared" si="43"/>
        <v>9.725255898418491E-3</v>
      </c>
      <c r="I168">
        <f t="shared" si="44"/>
        <v>9.2693511198577942E-3</v>
      </c>
      <c r="J168" t="s">
        <v>100</v>
      </c>
      <c r="K168">
        <f t="shared" si="34"/>
        <v>2.9247981593785144E-3</v>
      </c>
      <c r="L168">
        <f t="shared" si="35"/>
        <v>2.7864729204124983E-3</v>
      </c>
      <c r="M168" t="s">
        <v>132</v>
      </c>
      <c r="N168">
        <f t="shared" si="39"/>
        <v>9.5947628729310449E-3</v>
      </c>
      <c r="O168">
        <f t="shared" si="40"/>
        <v>9.6226947725102253E-3</v>
      </c>
      <c r="P168" t="s">
        <v>134</v>
      </c>
    </row>
    <row r="169" spans="1:16" x14ac:dyDescent="0.25">
      <c r="A169" t="s">
        <v>75</v>
      </c>
      <c r="B169" t="s">
        <v>22</v>
      </c>
      <c r="C169" t="s">
        <v>13</v>
      </c>
      <c r="D169">
        <v>152</v>
      </c>
      <c r="E169">
        <v>3.9992656000000001E-2</v>
      </c>
      <c r="F169">
        <v>3.8041683E-2</v>
      </c>
      <c r="H169">
        <f t="shared" si="43"/>
        <v>9.725255898418491E-3</v>
      </c>
      <c r="I169">
        <f t="shared" si="44"/>
        <v>9.2693511198577942E-3</v>
      </c>
      <c r="J169" t="s">
        <v>100</v>
      </c>
      <c r="K169">
        <f t="shared" si="34"/>
        <v>2.9247981593785144E-3</v>
      </c>
      <c r="L169">
        <f t="shared" si="35"/>
        <v>2.7864729204124983E-3</v>
      </c>
      <c r="M169" t="s">
        <v>132</v>
      </c>
      <c r="N169">
        <f t="shared" si="39"/>
        <v>9.5947628729310449E-3</v>
      </c>
      <c r="O169">
        <f t="shared" si="40"/>
        <v>9.6226947725102253E-3</v>
      </c>
      <c r="P169" t="s">
        <v>134</v>
      </c>
    </row>
    <row r="170" spans="1:16" x14ac:dyDescent="0.25">
      <c r="A170" t="s">
        <v>75</v>
      </c>
      <c r="B170" t="s">
        <v>23</v>
      </c>
      <c r="C170" t="s">
        <v>11</v>
      </c>
      <c r="D170">
        <v>276</v>
      </c>
      <c r="E170">
        <v>4.6991722999999999E-2</v>
      </c>
      <c r="F170">
        <v>6.6737883999999997E-2</v>
      </c>
      <c r="G170" t="s">
        <v>18</v>
      </c>
      <c r="H170">
        <f t="shared" si="43"/>
        <v>1.135378103716181E-2</v>
      </c>
      <c r="I170">
        <f t="shared" si="44"/>
        <v>1.5900015051193345E-2</v>
      </c>
      <c r="J170" t="s">
        <v>100</v>
      </c>
      <c r="K170">
        <f t="shared" si="34"/>
        <v>3.4193694613787202E-3</v>
      </c>
      <c r="L170">
        <f t="shared" si="35"/>
        <v>4.8032071526143165E-3</v>
      </c>
      <c r="M170" t="s">
        <v>132</v>
      </c>
      <c r="N170">
        <f t="shared" si="39"/>
        <v>9.5052433122949104E-3</v>
      </c>
      <c r="O170">
        <f t="shared" si="40"/>
        <v>9.3133971081645842E-3</v>
      </c>
      <c r="P170" t="s">
        <v>134</v>
      </c>
    </row>
    <row r="171" spans="1:16" x14ac:dyDescent="0.25">
      <c r="A171" t="s">
        <v>75</v>
      </c>
      <c r="B171" t="s">
        <v>23</v>
      </c>
      <c r="C171" t="s">
        <v>12</v>
      </c>
      <c r="D171">
        <v>276</v>
      </c>
      <c r="E171">
        <v>4.6991722999999999E-2</v>
      </c>
      <c r="F171">
        <v>6.6737883999999997E-2</v>
      </c>
      <c r="G171" t="s">
        <v>18</v>
      </c>
      <c r="H171">
        <f t="shared" si="43"/>
        <v>1.135378103716181E-2</v>
      </c>
      <c r="I171">
        <f t="shared" si="44"/>
        <v>1.5900015051193345E-2</v>
      </c>
      <c r="J171" t="s">
        <v>100</v>
      </c>
      <c r="K171">
        <f t="shared" si="34"/>
        <v>3.4193694613787202E-3</v>
      </c>
      <c r="L171">
        <f t="shared" si="35"/>
        <v>4.8032071526143165E-3</v>
      </c>
      <c r="M171" t="s">
        <v>132</v>
      </c>
      <c r="N171">
        <f t="shared" si="39"/>
        <v>9.5052433122949104E-3</v>
      </c>
      <c r="O171">
        <f t="shared" si="40"/>
        <v>9.3133971081645842E-3</v>
      </c>
      <c r="P171" t="s">
        <v>134</v>
      </c>
    </row>
    <row r="172" spans="1:16" x14ac:dyDescent="0.25">
      <c r="A172" t="s">
        <v>75</v>
      </c>
      <c r="B172" t="s">
        <v>23</v>
      </c>
      <c r="C172" t="s">
        <v>13</v>
      </c>
      <c r="D172">
        <v>276</v>
      </c>
      <c r="E172">
        <v>4.6991722999999999E-2</v>
      </c>
      <c r="F172">
        <v>6.6737883999999997E-2</v>
      </c>
      <c r="H172">
        <f t="shared" si="43"/>
        <v>1.135378103716181E-2</v>
      </c>
      <c r="I172">
        <f t="shared" si="44"/>
        <v>1.5900015051193345E-2</v>
      </c>
      <c r="J172" t="s">
        <v>100</v>
      </c>
      <c r="K172">
        <f t="shared" si="34"/>
        <v>3.4193694613787202E-3</v>
      </c>
      <c r="L172">
        <f t="shared" si="35"/>
        <v>4.8032071526143165E-3</v>
      </c>
      <c r="M172" t="s">
        <v>132</v>
      </c>
      <c r="N172">
        <f t="shared" si="39"/>
        <v>9.5052433122949104E-3</v>
      </c>
      <c r="O172">
        <f t="shared" si="40"/>
        <v>9.3133971081645842E-3</v>
      </c>
      <c r="P172" t="s">
        <v>134</v>
      </c>
    </row>
    <row r="173" spans="1:16" x14ac:dyDescent="0.25">
      <c r="A173" t="s">
        <v>75</v>
      </c>
      <c r="B173" t="s">
        <v>13</v>
      </c>
      <c r="C173" t="s">
        <v>13</v>
      </c>
      <c r="M173" t="s">
        <v>132</v>
      </c>
    </row>
    <row r="174" spans="1:16" x14ac:dyDescent="0.25">
      <c r="A174" t="s">
        <v>76</v>
      </c>
      <c r="B174" t="s">
        <v>77</v>
      </c>
      <c r="C174" t="s">
        <v>13</v>
      </c>
      <c r="D174">
        <v>113</v>
      </c>
      <c r="E174">
        <v>3.647492E-3</v>
      </c>
      <c r="F174">
        <v>3.7787039999999999E-3</v>
      </c>
      <c r="G174" t="s">
        <v>78</v>
      </c>
      <c r="H174">
        <f t="shared" si="43"/>
        <v>9.7614553950326421E-4</v>
      </c>
      <c r="I174">
        <f t="shared" si="44"/>
        <v>1.0098320690936633E-3</v>
      </c>
      <c r="J174" t="s">
        <v>100</v>
      </c>
      <c r="K174">
        <f t="shared" si="34"/>
        <v>2.8750298314523875E-4</v>
      </c>
      <c r="L174">
        <f t="shared" si="35"/>
        <v>2.9751629371981703E-4</v>
      </c>
      <c r="M174" t="s">
        <v>132</v>
      </c>
      <c r="N174">
        <f t="shared" si="39"/>
        <v>1.1027611527025329E-2</v>
      </c>
      <c r="O174">
        <f t="shared" si="40"/>
        <v>1.1004982459661352E-2</v>
      </c>
      <c r="P174" t="s">
        <v>134</v>
      </c>
    </row>
    <row r="175" spans="1:16" x14ac:dyDescent="0.25">
      <c r="A175" t="s">
        <v>76</v>
      </c>
      <c r="B175" t="s">
        <v>79</v>
      </c>
      <c r="C175" t="s">
        <v>13</v>
      </c>
      <c r="D175">
        <v>112</v>
      </c>
      <c r="E175">
        <v>1.0414543E-2</v>
      </c>
      <c r="F175">
        <v>1.1384243E-2</v>
      </c>
      <c r="G175" t="s">
        <v>80</v>
      </c>
      <c r="H175">
        <f t="shared" si="43"/>
        <v>2.6726039672874823E-3</v>
      </c>
      <c r="I175">
        <f t="shared" si="44"/>
        <v>2.9110655918148441E-3</v>
      </c>
      <c r="J175" t="s">
        <v>100</v>
      </c>
      <c r="K175">
        <f t="shared" si="34"/>
        <v>7.943921118585619E-4</v>
      </c>
      <c r="L175">
        <f t="shared" si="35"/>
        <v>8.6594317887672158E-4</v>
      </c>
      <c r="M175" t="s">
        <v>132</v>
      </c>
      <c r="N175">
        <f t="shared" si="39"/>
        <v>1.0375234099641702E-2</v>
      </c>
      <c r="O175">
        <f t="shared" si="40"/>
        <v>1.032168583768151E-2</v>
      </c>
      <c r="P175" t="s">
        <v>134</v>
      </c>
    </row>
    <row r="176" spans="1:16" x14ac:dyDescent="0.25">
      <c r="A176" t="s">
        <v>76</v>
      </c>
      <c r="B176" t="s">
        <v>19</v>
      </c>
      <c r="C176" t="s">
        <v>13</v>
      </c>
      <c r="D176">
        <v>116</v>
      </c>
      <c r="E176">
        <v>1.155452E-3</v>
      </c>
      <c r="F176">
        <v>1.4668389999999999E-3</v>
      </c>
      <c r="H176">
        <f t="shared" si="43"/>
        <v>3.2377389682278787E-4</v>
      </c>
      <c r="I176">
        <f t="shared" si="44"/>
        <v>4.0712441772144514E-4</v>
      </c>
      <c r="J176" t="s">
        <v>100</v>
      </c>
      <c r="K176">
        <f t="shared" si="34"/>
        <v>9.4409779903713507E-5</v>
      </c>
      <c r="L176">
        <f t="shared" si="35"/>
        <v>1.1896132771583386E-4</v>
      </c>
      <c r="M176" t="s">
        <v>132</v>
      </c>
      <c r="N176">
        <f t="shared" si="39"/>
        <v>1.1789597567079362E-2</v>
      </c>
      <c r="O176">
        <f t="shared" si="40"/>
        <v>1.1627213627035827E-2</v>
      </c>
      <c r="P176" t="s">
        <v>134</v>
      </c>
    </row>
    <row r="177" spans="1:16" x14ac:dyDescent="0.25">
      <c r="A177" t="s">
        <v>76</v>
      </c>
      <c r="B177" t="s">
        <v>20</v>
      </c>
      <c r="C177" t="s">
        <v>13</v>
      </c>
      <c r="D177">
        <v>113</v>
      </c>
      <c r="E177">
        <v>3.647492E-3</v>
      </c>
      <c r="F177">
        <v>3.7787039999999999E-3</v>
      </c>
      <c r="H177">
        <f t="shared" si="43"/>
        <v>9.7614553950326421E-4</v>
      </c>
      <c r="I177">
        <f t="shared" si="44"/>
        <v>1.0098320690936633E-3</v>
      </c>
      <c r="J177" t="s">
        <v>100</v>
      </c>
      <c r="K177">
        <f t="shared" si="34"/>
        <v>2.8750298314523875E-4</v>
      </c>
      <c r="L177">
        <f t="shared" si="35"/>
        <v>2.9751629371981703E-4</v>
      </c>
      <c r="M177" t="s">
        <v>132</v>
      </c>
      <c r="N177">
        <f t="shared" si="39"/>
        <v>1.1027611527025329E-2</v>
      </c>
      <c r="O177">
        <f t="shared" si="40"/>
        <v>1.1004982459661352E-2</v>
      </c>
      <c r="P177" t="s">
        <v>134</v>
      </c>
    </row>
    <row r="178" spans="1:16" x14ac:dyDescent="0.25">
      <c r="A178" t="s">
        <v>76</v>
      </c>
      <c r="B178" t="s">
        <v>21</v>
      </c>
      <c r="C178" t="s">
        <v>13</v>
      </c>
      <c r="D178">
        <v>112</v>
      </c>
      <c r="E178">
        <v>1.0414543E-2</v>
      </c>
      <c r="F178">
        <v>1.1384243E-2</v>
      </c>
      <c r="H178">
        <f t="shared" si="43"/>
        <v>2.6726039672874823E-3</v>
      </c>
      <c r="I178">
        <f t="shared" si="44"/>
        <v>2.9110655918148441E-3</v>
      </c>
      <c r="J178" t="s">
        <v>100</v>
      </c>
      <c r="K178">
        <f t="shared" si="34"/>
        <v>7.943921118585619E-4</v>
      </c>
      <c r="L178">
        <f t="shared" si="35"/>
        <v>8.6594317887672158E-4</v>
      </c>
      <c r="M178" t="s">
        <v>132</v>
      </c>
      <c r="N178">
        <f t="shared" si="39"/>
        <v>1.0375234099641702E-2</v>
      </c>
      <c r="O178">
        <f t="shared" si="40"/>
        <v>1.032168583768151E-2</v>
      </c>
      <c r="P178" t="s">
        <v>134</v>
      </c>
    </row>
    <row r="179" spans="1:16" x14ac:dyDescent="0.25">
      <c r="A179" t="s">
        <v>81</v>
      </c>
      <c r="B179" t="s">
        <v>28</v>
      </c>
      <c r="C179" t="s">
        <v>13</v>
      </c>
      <c r="M179" t="s">
        <v>132</v>
      </c>
    </row>
    <row r="180" spans="1:16" x14ac:dyDescent="0.25">
      <c r="A180" t="s">
        <v>81</v>
      </c>
      <c r="B180" t="s">
        <v>31</v>
      </c>
      <c r="C180" t="s">
        <v>13</v>
      </c>
      <c r="M180" t="s">
        <v>132</v>
      </c>
    </row>
    <row r="181" spans="1:16" x14ac:dyDescent="0.25">
      <c r="A181" t="s">
        <v>81</v>
      </c>
      <c r="B181" t="s">
        <v>33</v>
      </c>
      <c r="C181" t="s">
        <v>13</v>
      </c>
      <c r="M181" t="s">
        <v>132</v>
      </c>
    </row>
    <row r="182" spans="1:16" x14ac:dyDescent="0.25">
      <c r="A182" t="s">
        <v>81</v>
      </c>
      <c r="B182" t="s">
        <v>13</v>
      </c>
      <c r="C182" t="s">
        <v>13</v>
      </c>
      <c r="M182" t="s">
        <v>132</v>
      </c>
    </row>
    <row r="183" spans="1:16" x14ac:dyDescent="0.25">
      <c r="A183" t="s">
        <v>81</v>
      </c>
      <c r="B183" t="s">
        <v>43</v>
      </c>
      <c r="C183" t="s">
        <v>13</v>
      </c>
      <c r="M183" t="s">
        <v>132</v>
      </c>
    </row>
    <row r="184" spans="1:16" x14ac:dyDescent="0.25">
      <c r="A184" t="s">
        <v>82</v>
      </c>
      <c r="B184" t="s">
        <v>10</v>
      </c>
      <c r="C184" t="s">
        <v>11</v>
      </c>
      <c r="D184">
        <v>4</v>
      </c>
      <c r="E184">
        <v>12.91379802</v>
      </c>
      <c r="F184">
        <v>2.5857451180000002</v>
      </c>
      <c r="H184">
        <f t="shared" ref="H184" si="45">10^(-0.67+(0.96*LOG10(E184)))</f>
        <v>2.4923660675760084</v>
      </c>
      <c r="I184">
        <f t="shared" ref="I184" si="46">10^(-0.67+(0.96*LOG10(F184)))</f>
        <v>0.53220908624139374</v>
      </c>
      <c r="J184" t="s">
        <v>100</v>
      </c>
      <c r="K184">
        <f t="shared" si="34"/>
        <v>0.7882826494709072</v>
      </c>
      <c r="L184">
        <f t="shared" si="35"/>
        <v>0.16598270979852101</v>
      </c>
      <c r="M184" t="s">
        <v>132</v>
      </c>
      <c r="N184">
        <f t="shared" ref="N184:N209" si="47">10^(-2.17+(-0.06*LOG10(K184)))</f>
        <v>6.8580252842399755E-3</v>
      </c>
      <c r="O184">
        <f t="shared" ref="O184:O209" si="48">10^(-2.17+(-0.06*LOG10(L184)))</f>
        <v>7.5300217211197321E-3</v>
      </c>
      <c r="P184" t="s">
        <v>134</v>
      </c>
    </row>
    <row r="185" spans="1:16" x14ac:dyDescent="0.25">
      <c r="A185" t="s">
        <v>82</v>
      </c>
      <c r="B185" t="s">
        <v>10</v>
      </c>
      <c r="C185" t="s">
        <v>12</v>
      </c>
      <c r="H185">
        <v>3.2749999999999999</v>
      </c>
      <c r="I185">
        <v>0.48599999999999999</v>
      </c>
      <c r="J185" t="s">
        <v>128</v>
      </c>
      <c r="K185">
        <f t="shared" si="34"/>
        <v>1.0383852993759324</v>
      </c>
      <c r="L185">
        <f t="shared" si="35"/>
        <v>0.15144627528505902</v>
      </c>
      <c r="M185" t="s">
        <v>132</v>
      </c>
      <c r="N185">
        <f t="shared" si="47"/>
        <v>6.7455674330499276E-3</v>
      </c>
      <c r="O185">
        <f t="shared" si="48"/>
        <v>7.5715445879436759E-3</v>
      </c>
      <c r="P185" t="s">
        <v>134</v>
      </c>
    </row>
    <row r="186" spans="1:16" x14ac:dyDescent="0.25">
      <c r="A186" t="s">
        <v>82</v>
      </c>
      <c r="B186" t="s">
        <v>20</v>
      </c>
      <c r="C186" t="s">
        <v>13</v>
      </c>
      <c r="D186">
        <v>101</v>
      </c>
      <c r="E186">
        <v>0.14616098599999999</v>
      </c>
      <c r="F186">
        <v>0.104347412</v>
      </c>
      <c r="H186">
        <f t="shared" ref="H186" si="49">10^(-0.67+(0.96*LOG10(E186)))</f>
        <v>3.3747235761754965E-2</v>
      </c>
      <c r="I186">
        <f t="shared" ref="I186" si="50">10^(-0.67+(0.96*LOG10(F186)))</f>
        <v>2.4419817557732551E-2</v>
      </c>
      <c r="J186" t="s">
        <v>100</v>
      </c>
      <c r="K186">
        <f t="shared" si="34"/>
        <v>1.0264558352203353E-2</v>
      </c>
      <c r="L186">
        <f t="shared" si="35"/>
        <v>7.4057412098290061E-3</v>
      </c>
      <c r="M186" t="s">
        <v>132</v>
      </c>
      <c r="N186">
        <f t="shared" si="47"/>
        <v>8.8985569436501478E-3</v>
      </c>
      <c r="O186">
        <f t="shared" si="48"/>
        <v>9.0745665108436877E-3</v>
      </c>
      <c r="P186" t="s">
        <v>134</v>
      </c>
    </row>
    <row r="187" spans="1:16" x14ac:dyDescent="0.25">
      <c r="A187" t="s">
        <v>82</v>
      </c>
      <c r="B187" t="s">
        <v>21</v>
      </c>
      <c r="C187" t="s">
        <v>13</v>
      </c>
      <c r="D187">
        <v>166</v>
      </c>
      <c r="E187">
        <v>0.41786393700000002</v>
      </c>
      <c r="F187">
        <v>0.37371691600000001</v>
      </c>
      <c r="H187">
        <f t="shared" ref="H187:H209" si="51">10^(-0.67+(0.96*LOG10(E187)))</f>
        <v>9.2511025685986528E-2</v>
      </c>
      <c r="I187">
        <f t="shared" ref="I187:I209" si="52">10^(-0.67+(0.96*LOG10(F187)))</f>
        <v>8.3107658403976478E-2</v>
      </c>
      <c r="J187" t="s">
        <v>100</v>
      </c>
      <c r="K187">
        <f t="shared" si="34"/>
        <v>2.8397032118508969E-2</v>
      </c>
      <c r="L187">
        <f t="shared" si="35"/>
        <v>2.5485768012588408E-2</v>
      </c>
      <c r="M187" t="s">
        <v>132</v>
      </c>
      <c r="N187">
        <f t="shared" si="47"/>
        <v>8.3715065783214922E-3</v>
      </c>
      <c r="O187">
        <f t="shared" si="48"/>
        <v>8.4260132255848733E-3</v>
      </c>
      <c r="P187" t="s">
        <v>134</v>
      </c>
    </row>
    <row r="188" spans="1:16" x14ac:dyDescent="0.25">
      <c r="A188" t="s">
        <v>82</v>
      </c>
      <c r="B188" t="s">
        <v>22</v>
      </c>
      <c r="C188" t="s">
        <v>13</v>
      </c>
      <c r="D188">
        <v>217</v>
      </c>
      <c r="E188">
        <v>1.4906222490000001</v>
      </c>
      <c r="F188">
        <v>1.4655112260000001</v>
      </c>
      <c r="H188">
        <f t="shared" si="51"/>
        <v>0.31364104721100361</v>
      </c>
      <c r="I188">
        <f t="shared" si="52"/>
        <v>0.30856707488268753</v>
      </c>
      <c r="J188" t="s">
        <v>100</v>
      </c>
      <c r="K188">
        <f t="shared" si="34"/>
        <v>9.7348182106939893E-2</v>
      </c>
      <c r="L188">
        <f t="shared" si="35"/>
        <v>9.5759133016805192E-2</v>
      </c>
      <c r="M188" t="s">
        <v>132</v>
      </c>
      <c r="N188">
        <f t="shared" si="47"/>
        <v>7.7749987745606769E-3</v>
      </c>
      <c r="O188">
        <f t="shared" si="48"/>
        <v>7.7826802458798323E-3</v>
      </c>
      <c r="P188" t="s">
        <v>134</v>
      </c>
    </row>
    <row r="189" spans="1:16" x14ac:dyDescent="0.25">
      <c r="A189" t="s">
        <v>82</v>
      </c>
      <c r="B189" t="s">
        <v>23</v>
      </c>
      <c r="C189" t="s">
        <v>13</v>
      </c>
      <c r="D189">
        <v>228</v>
      </c>
      <c r="E189">
        <v>3.8792287079999999</v>
      </c>
      <c r="F189">
        <v>4.3713064470000003</v>
      </c>
      <c r="H189">
        <f t="shared" si="51"/>
        <v>0.78558931828621326</v>
      </c>
      <c r="I189">
        <f t="shared" si="52"/>
        <v>0.88102210138668802</v>
      </c>
      <c r="J189" t="s">
        <v>100</v>
      </c>
      <c r="K189">
        <f t="shared" si="34"/>
        <v>0.24587364382768404</v>
      </c>
      <c r="L189">
        <f t="shared" si="35"/>
        <v>0.27602943845582212</v>
      </c>
      <c r="M189" t="s">
        <v>132</v>
      </c>
      <c r="N189">
        <f t="shared" si="47"/>
        <v>7.3545699231453987E-3</v>
      </c>
      <c r="O189">
        <f t="shared" si="48"/>
        <v>7.3036957900991248E-3</v>
      </c>
      <c r="P189" t="s">
        <v>134</v>
      </c>
    </row>
    <row r="190" spans="1:16" x14ac:dyDescent="0.25">
      <c r="A190" t="s">
        <v>83</v>
      </c>
      <c r="B190" t="s">
        <v>10</v>
      </c>
      <c r="C190" t="s">
        <v>11</v>
      </c>
      <c r="D190">
        <v>32</v>
      </c>
      <c r="E190">
        <v>1.9778238669999999</v>
      </c>
      <c r="F190">
        <v>1.7744994380000001</v>
      </c>
      <c r="H190">
        <f t="shared" si="51"/>
        <v>0.4114718306862713</v>
      </c>
      <c r="I190">
        <f t="shared" si="52"/>
        <v>0.37077703867030959</v>
      </c>
      <c r="J190" t="s">
        <v>100</v>
      </c>
      <c r="K190">
        <f t="shared" si="34"/>
        <v>0.12802826543220705</v>
      </c>
      <c r="L190">
        <f t="shared" si="35"/>
        <v>0.11525714087873858</v>
      </c>
      <c r="M190" t="s">
        <v>132</v>
      </c>
      <c r="N190">
        <f t="shared" si="47"/>
        <v>7.6482424789499895E-3</v>
      </c>
      <c r="O190">
        <f t="shared" si="48"/>
        <v>7.6966179533407295E-3</v>
      </c>
      <c r="P190" t="s">
        <v>134</v>
      </c>
    </row>
    <row r="191" spans="1:16" x14ac:dyDescent="0.25">
      <c r="A191" t="s">
        <v>83</v>
      </c>
      <c r="B191" t="s">
        <v>10</v>
      </c>
      <c r="C191" t="s">
        <v>12</v>
      </c>
      <c r="D191">
        <v>20</v>
      </c>
      <c r="E191">
        <v>1.2510345629999999</v>
      </c>
      <c r="F191">
        <v>0.89733041499999999</v>
      </c>
      <c r="H191">
        <f t="shared" si="51"/>
        <v>0.26508096077904869</v>
      </c>
      <c r="I191">
        <f t="shared" si="52"/>
        <v>0.19267895971561788</v>
      </c>
      <c r="J191" t="s">
        <v>100</v>
      </c>
      <c r="K191">
        <f t="shared" si="34"/>
        <v>8.215046504018049E-2</v>
      </c>
      <c r="L191">
        <f t="shared" si="35"/>
        <v>5.9539825971561176E-2</v>
      </c>
      <c r="M191" t="s">
        <v>132</v>
      </c>
      <c r="N191">
        <f t="shared" si="47"/>
        <v>7.8545877953119982E-3</v>
      </c>
      <c r="O191">
        <f t="shared" si="48"/>
        <v>8.0077691803264236E-3</v>
      </c>
      <c r="P191" t="s">
        <v>134</v>
      </c>
    </row>
    <row r="192" spans="1:16" x14ac:dyDescent="0.25">
      <c r="A192" t="s">
        <v>83</v>
      </c>
      <c r="B192" t="s">
        <v>19</v>
      </c>
      <c r="C192" t="s">
        <v>13</v>
      </c>
      <c r="D192">
        <v>44</v>
      </c>
      <c r="E192">
        <v>1.9084130000000001E-2</v>
      </c>
      <c r="F192">
        <v>2.0976176999999999E-2</v>
      </c>
      <c r="H192">
        <f t="shared" si="51"/>
        <v>4.7801934408817758E-3</v>
      </c>
      <c r="I192">
        <f t="shared" si="52"/>
        <v>5.234284032486272E-3</v>
      </c>
      <c r="J192" t="s">
        <v>100</v>
      </c>
      <c r="K192">
        <f t="shared" si="34"/>
        <v>1.4283644176671683E-3</v>
      </c>
      <c r="L192">
        <f t="shared" si="35"/>
        <v>1.5653402925558352E-3</v>
      </c>
      <c r="M192" t="s">
        <v>132</v>
      </c>
      <c r="N192">
        <f t="shared" si="47"/>
        <v>1.0016353851677744E-2</v>
      </c>
      <c r="O192">
        <f t="shared" si="48"/>
        <v>9.9614709809569494E-3</v>
      </c>
      <c r="P192" t="s">
        <v>134</v>
      </c>
    </row>
    <row r="193" spans="1:16" x14ac:dyDescent="0.25">
      <c r="A193" t="s">
        <v>83</v>
      </c>
      <c r="B193" t="s">
        <v>20</v>
      </c>
      <c r="C193" t="s">
        <v>13</v>
      </c>
      <c r="D193">
        <v>53</v>
      </c>
      <c r="E193">
        <v>4.2236698000000003E-2</v>
      </c>
      <c r="F193">
        <v>3.6913990000000001E-2</v>
      </c>
      <c r="H193">
        <f t="shared" si="51"/>
        <v>1.0248548484490982E-2</v>
      </c>
      <c r="I193">
        <f t="shared" si="52"/>
        <v>9.0054071048204735E-3</v>
      </c>
      <c r="J193" t="s">
        <v>100</v>
      </c>
      <c r="K193">
        <f t="shared" si="34"/>
        <v>3.0836418808621664E-3</v>
      </c>
      <c r="L193">
        <f t="shared" si="35"/>
        <v>2.7064181965897197E-3</v>
      </c>
      <c r="M193" t="s">
        <v>132</v>
      </c>
      <c r="N193">
        <f t="shared" si="47"/>
        <v>9.564365492267253E-3</v>
      </c>
      <c r="O193">
        <f t="shared" si="48"/>
        <v>9.6395399090245179E-3</v>
      </c>
      <c r="P193" t="s">
        <v>134</v>
      </c>
    </row>
    <row r="194" spans="1:16" x14ac:dyDescent="0.25">
      <c r="A194" t="s">
        <v>83</v>
      </c>
      <c r="B194" t="s">
        <v>21</v>
      </c>
      <c r="C194" t="s">
        <v>13</v>
      </c>
      <c r="D194">
        <v>113</v>
      </c>
      <c r="E194">
        <v>0.127072922</v>
      </c>
      <c r="F194">
        <v>0.123341003</v>
      </c>
      <c r="H194">
        <f t="shared" si="51"/>
        <v>2.9504679122171914E-2</v>
      </c>
      <c r="I194">
        <f t="shared" si="52"/>
        <v>2.8672342561425149E-2</v>
      </c>
      <c r="J194" t="s">
        <v>100</v>
      </c>
      <c r="K194">
        <f t="shared" si="34"/>
        <v>8.9631995100991659E-3</v>
      </c>
      <c r="L194">
        <f t="shared" si="35"/>
        <v>8.7080813803631536E-3</v>
      </c>
      <c r="M194" t="s">
        <v>132</v>
      </c>
      <c r="N194">
        <f t="shared" si="47"/>
        <v>8.9712346508883205E-3</v>
      </c>
      <c r="O194">
        <f t="shared" si="48"/>
        <v>8.9867911977465614E-3</v>
      </c>
      <c r="P194" t="s">
        <v>134</v>
      </c>
    </row>
    <row r="195" spans="1:16" x14ac:dyDescent="0.25">
      <c r="A195" t="s">
        <v>83</v>
      </c>
      <c r="B195" t="s">
        <v>22</v>
      </c>
      <c r="C195" t="s">
        <v>13</v>
      </c>
      <c r="D195">
        <v>213</v>
      </c>
      <c r="E195">
        <v>0.33488700799999999</v>
      </c>
      <c r="F195">
        <v>0.38259996000000002</v>
      </c>
      <c r="H195">
        <f t="shared" si="51"/>
        <v>7.4800132533423255E-2</v>
      </c>
      <c r="I195">
        <f t="shared" si="52"/>
        <v>8.500317028057025E-2</v>
      </c>
      <c r="J195" t="s">
        <v>100</v>
      </c>
      <c r="K195">
        <f t="shared" ref="K195:K258" si="53">10^((LOG10(H195)-0.499)/0.991)</f>
        <v>2.2916255744074635E-2</v>
      </c>
      <c r="L195">
        <f t="shared" ref="L195:L258" si="54">10^((LOG10(I195)-0.499)/0.991)</f>
        <v>2.6072384380328571E-2</v>
      </c>
      <c r="M195" t="s">
        <v>132</v>
      </c>
      <c r="N195">
        <f t="shared" si="47"/>
        <v>8.4799126829679019E-3</v>
      </c>
      <c r="O195">
        <f t="shared" si="48"/>
        <v>8.4145162794267564E-3</v>
      </c>
      <c r="P195" t="s">
        <v>134</v>
      </c>
    </row>
    <row r="196" spans="1:16" x14ac:dyDescent="0.25">
      <c r="A196" t="s">
        <v>83</v>
      </c>
      <c r="B196" t="s">
        <v>23</v>
      </c>
      <c r="C196" t="s">
        <v>13</v>
      </c>
      <c r="D196">
        <v>349</v>
      </c>
      <c r="E196">
        <v>0.77299800200000002</v>
      </c>
      <c r="F196">
        <v>0.97653318899999997</v>
      </c>
      <c r="H196">
        <f t="shared" si="51"/>
        <v>0.16697491710309209</v>
      </c>
      <c r="I196">
        <f t="shared" si="52"/>
        <v>0.20897749919303094</v>
      </c>
      <c r="J196" t="s">
        <v>100</v>
      </c>
      <c r="K196">
        <f t="shared" si="53"/>
        <v>5.1529956340154587E-2</v>
      </c>
      <c r="L196">
        <f t="shared" si="54"/>
        <v>6.4623885346242124E-2</v>
      </c>
      <c r="M196" t="s">
        <v>132</v>
      </c>
      <c r="N196">
        <f t="shared" si="47"/>
        <v>8.0774897117215291E-3</v>
      </c>
      <c r="O196">
        <f t="shared" si="48"/>
        <v>7.9684970478886459E-3</v>
      </c>
      <c r="P196" t="s">
        <v>134</v>
      </c>
    </row>
    <row r="197" spans="1:16" x14ac:dyDescent="0.25">
      <c r="A197" t="s">
        <v>84</v>
      </c>
      <c r="B197" t="s">
        <v>10</v>
      </c>
      <c r="C197" t="s">
        <v>11</v>
      </c>
      <c r="D197">
        <v>254</v>
      </c>
      <c r="E197">
        <v>1.2802743E-2</v>
      </c>
      <c r="F197">
        <v>1.826527E-2</v>
      </c>
      <c r="H197">
        <f t="shared" si="51"/>
        <v>3.2584488390566607E-3</v>
      </c>
      <c r="I197">
        <f t="shared" si="52"/>
        <v>4.5831181427135404E-3</v>
      </c>
      <c r="J197" t="s">
        <v>100</v>
      </c>
      <c r="K197">
        <f t="shared" si="53"/>
        <v>9.7027075842367821E-4</v>
      </c>
      <c r="L197">
        <f t="shared" si="54"/>
        <v>1.3689530367247597E-3</v>
      </c>
      <c r="M197" t="s">
        <v>132</v>
      </c>
      <c r="N197">
        <f t="shared" si="47"/>
        <v>1.0251476569458589E-2</v>
      </c>
      <c r="O197">
        <f t="shared" si="48"/>
        <v>1.0041918377515455E-2</v>
      </c>
      <c r="P197" t="s">
        <v>134</v>
      </c>
    </row>
    <row r="198" spans="1:16" x14ac:dyDescent="0.25">
      <c r="A198" t="s">
        <v>84</v>
      </c>
      <c r="B198" t="s">
        <v>10</v>
      </c>
      <c r="C198" t="s">
        <v>12</v>
      </c>
      <c r="D198">
        <v>126</v>
      </c>
      <c r="E198">
        <v>3.6331850000000001E-3</v>
      </c>
      <c r="F198">
        <v>4.1395060000000003E-3</v>
      </c>
      <c r="H198">
        <f t="shared" si="51"/>
        <v>9.7246955094397523E-4</v>
      </c>
      <c r="I198">
        <f t="shared" si="52"/>
        <v>1.1022258084810597E-3</v>
      </c>
      <c r="J198" t="s">
        <v>100</v>
      </c>
      <c r="K198">
        <f t="shared" si="53"/>
        <v>2.8641048466377517E-4</v>
      </c>
      <c r="L198">
        <f t="shared" si="54"/>
        <v>3.2499559383176871E-4</v>
      </c>
      <c r="M198" t="s">
        <v>132</v>
      </c>
      <c r="N198">
        <f t="shared" si="47"/>
        <v>1.1030130869793301E-2</v>
      </c>
      <c r="O198">
        <f t="shared" si="48"/>
        <v>1.0946804237125952E-2</v>
      </c>
      <c r="P198" t="s">
        <v>134</v>
      </c>
    </row>
    <row r="199" spans="1:16" x14ac:dyDescent="0.25">
      <c r="A199" t="s">
        <v>84</v>
      </c>
      <c r="B199" t="s">
        <v>15</v>
      </c>
      <c r="C199" t="s">
        <v>13</v>
      </c>
      <c r="D199">
        <v>234</v>
      </c>
      <c r="E199">
        <v>4.7301640000000002E-3</v>
      </c>
      <c r="F199">
        <v>9.8522999999999996E-3</v>
      </c>
      <c r="G199" t="s">
        <v>57</v>
      </c>
      <c r="H199">
        <f t="shared" si="51"/>
        <v>1.2527982859675615E-3</v>
      </c>
      <c r="I199">
        <f t="shared" si="52"/>
        <v>2.5339388051465787E-3</v>
      </c>
      <c r="J199" t="s">
        <v>100</v>
      </c>
      <c r="K199">
        <f t="shared" si="53"/>
        <v>3.6982229411394512E-4</v>
      </c>
      <c r="L199">
        <f t="shared" si="54"/>
        <v>7.5281159418084562E-4</v>
      </c>
      <c r="M199" t="s">
        <v>132</v>
      </c>
      <c r="N199">
        <f t="shared" si="47"/>
        <v>1.0862265522718711E-2</v>
      </c>
      <c r="O199">
        <f t="shared" si="48"/>
        <v>1.0408755857227146E-2</v>
      </c>
      <c r="P199" t="s">
        <v>134</v>
      </c>
    </row>
    <row r="200" spans="1:16" x14ac:dyDescent="0.25">
      <c r="A200" t="s">
        <v>84</v>
      </c>
      <c r="B200" t="s">
        <v>17</v>
      </c>
      <c r="C200" t="s">
        <v>13</v>
      </c>
      <c r="D200">
        <v>234</v>
      </c>
      <c r="E200">
        <v>4.7301640000000002E-3</v>
      </c>
      <c r="F200">
        <v>9.8522999999999996E-3</v>
      </c>
      <c r="G200" t="s">
        <v>57</v>
      </c>
      <c r="H200">
        <f t="shared" si="51"/>
        <v>1.2527982859675615E-3</v>
      </c>
      <c r="I200">
        <f t="shared" si="52"/>
        <v>2.5339388051465787E-3</v>
      </c>
      <c r="J200" t="s">
        <v>100</v>
      </c>
      <c r="K200">
        <f t="shared" si="53"/>
        <v>3.6982229411394512E-4</v>
      </c>
      <c r="L200">
        <f t="shared" si="54"/>
        <v>7.5281159418084562E-4</v>
      </c>
      <c r="M200" t="s">
        <v>132</v>
      </c>
      <c r="N200">
        <f t="shared" si="47"/>
        <v>1.0862265522718711E-2</v>
      </c>
      <c r="O200">
        <f t="shared" si="48"/>
        <v>1.0408755857227146E-2</v>
      </c>
      <c r="P200" t="s">
        <v>134</v>
      </c>
    </row>
    <row r="201" spans="1:16" x14ac:dyDescent="0.25">
      <c r="A201" t="s">
        <v>84</v>
      </c>
      <c r="B201" t="s">
        <v>19</v>
      </c>
      <c r="C201" t="s">
        <v>13</v>
      </c>
      <c r="D201">
        <v>234</v>
      </c>
      <c r="E201">
        <v>4.7301640000000002E-3</v>
      </c>
      <c r="F201">
        <v>9.8522999999999996E-3</v>
      </c>
      <c r="G201" t="s">
        <v>57</v>
      </c>
      <c r="H201">
        <f t="shared" si="51"/>
        <v>1.2527982859675615E-3</v>
      </c>
      <c r="I201">
        <f t="shared" si="52"/>
        <v>2.5339388051465787E-3</v>
      </c>
      <c r="J201" t="s">
        <v>100</v>
      </c>
      <c r="K201">
        <f t="shared" si="53"/>
        <v>3.6982229411394512E-4</v>
      </c>
      <c r="L201">
        <f t="shared" si="54"/>
        <v>7.5281159418084562E-4</v>
      </c>
      <c r="M201" t="s">
        <v>132</v>
      </c>
      <c r="N201">
        <f t="shared" si="47"/>
        <v>1.0862265522718711E-2</v>
      </c>
      <c r="O201">
        <f t="shared" si="48"/>
        <v>1.0408755857227146E-2</v>
      </c>
      <c r="P201" t="s">
        <v>134</v>
      </c>
    </row>
    <row r="202" spans="1:16" x14ac:dyDescent="0.25">
      <c r="A202" t="s">
        <v>84</v>
      </c>
      <c r="B202" t="s">
        <v>20</v>
      </c>
      <c r="C202" t="s">
        <v>13</v>
      </c>
      <c r="D202">
        <v>234</v>
      </c>
      <c r="E202">
        <v>4.7301640000000002E-3</v>
      </c>
      <c r="F202">
        <v>9.8522999999999996E-3</v>
      </c>
      <c r="G202" t="s">
        <v>57</v>
      </c>
      <c r="H202">
        <f t="shared" si="51"/>
        <v>1.2527982859675615E-3</v>
      </c>
      <c r="I202">
        <f t="shared" si="52"/>
        <v>2.5339388051465787E-3</v>
      </c>
      <c r="J202" t="s">
        <v>100</v>
      </c>
      <c r="K202">
        <f t="shared" si="53"/>
        <v>3.6982229411394512E-4</v>
      </c>
      <c r="L202">
        <f t="shared" si="54"/>
        <v>7.5281159418084562E-4</v>
      </c>
      <c r="M202" t="s">
        <v>132</v>
      </c>
      <c r="N202">
        <f t="shared" si="47"/>
        <v>1.0862265522718711E-2</v>
      </c>
      <c r="O202">
        <f t="shared" si="48"/>
        <v>1.0408755857227146E-2</v>
      </c>
      <c r="P202" t="s">
        <v>134</v>
      </c>
    </row>
    <row r="203" spans="1:16" x14ac:dyDescent="0.25">
      <c r="A203" t="s">
        <v>84</v>
      </c>
      <c r="B203" t="s">
        <v>21</v>
      </c>
      <c r="C203" t="s">
        <v>13</v>
      </c>
      <c r="D203">
        <v>234</v>
      </c>
      <c r="E203">
        <v>4.7301640000000002E-3</v>
      </c>
      <c r="F203">
        <v>9.8522999999999996E-3</v>
      </c>
      <c r="G203" t="s">
        <v>57</v>
      </c>
      <c r="H203">
        <f t="shared" si="51"/>
        <v>1.2527982859675615E-3</v>
      </c>
      <c r="I203">
        <f t="shared" si="52"/>
        <v>2.5339388051465787E-3</v>
      </c>
      <c r="J203" t="s">
        <v>100</v>
      </c>
      <c r="K203">
        <f t="shared" si="53"/>
        <v>3.6982229411394512E-4</v>
      </c>
      <c r="L203">
        <f t="shared" si="54"/>
        <v>7.5281159418084562E-4</v>
      </c>
      <c r="M203" t="s">
        <v>132</v>
      </c>
      <c r="N203">
        <f t="shared" si="47"/>
        <v>1.0862265522718711E-2</v>
      </c>
      <c r="O203">
        <f t="shared" si="48"/>
        <v>1.0408755857227146E-2</v>
      </c>
      <c r="P203" t="s">
        <v>134</v>
      </c>
    </row>
    <row r="204" spans="1:16" x14ac:dyDescent="0.25">
      <c r="A204" t="s">
        <v>84</v>
      </c>
      <c r="B204" t="s">
        <v>22</v>
      </c>
      <c r="C204" t="s">
        <v>13</v>
      </c>
      <c r="D204">
        <v>234</v>
      </c>
      <c r="E204">
        <v>4.7301640000000002E-3</v>
      </c>
      <c r="F204">
        <v>9.8522999999999996E-3</v>
      </c>
      <c r="G204" t="s">
        <v>57</v>
      </c>
      <c r="H204">
        <f t="shared" si="51"/>
        <v>1.2527982859675615E-3</v>
      </c>
      <c r="I204">
        <f t="shared" si="52"/>
        <v>2.5339388051465787E-3</v>
      </c>
      <c r="J204" t="s">
        <v>100</v>
      </c>
      <c r="K204">
        <f t="shared" si="53"/>
        <v>3.6982229411394512E-4</v>
      </c>
      <c r="L204">
        <f t="shared" si="54"/>
        <v>7.5281159418084562E-4</v>
      </c>
      <c r="M204" t="s">
        <v>132</v>
      </c>
      <c r="N204">
        <f t="shared" si="47"/>
        <v>1.0862265522718711E-2</v>
      </c>
      <c r="O204">
        <f t="shared" si="48"/>
        <v>1.0408755857227146E-2</v>
      </c>
      <c r="P204" t="s">
        <v>134</v>
      </c>
    </row>
    <row r="205" spans="1:16" x14ac:dyDescent="0.25">
      <c r="A205" t="s">
        <v>84</v>
      </c>
      <c r="B205" t="s">
        <v>23</v>
      </c>
      <c r="C205" t="s">
        <v>11</v>
      </c>
      <c r="D205">
        <v>7</v>
      </c>
      <c r="E205">
        <v>2.8359315E-2</v>
      </c>
      <c r="F205">
        <v>2.1474381000000001E-2</v>
      </c>
      <c r="G205" t="s">
        <v>18</v>
      </c>
      <c r="H205">
        <f t="shared" si="51"/>
        <v>6.9917824558990357E-3</v>
      </c>
      <c r="I205">
        <f t="shared" si="52"/>
        <v>5.3535742200902002E-3</v>
      </c>
      <c r="J205" t="s">
        <v>100</v>
      </c>
      <c r="K205">
        <f t="shared" si="53"/>
        <v>2.0964342111858296E-3</v>
      </c>
      <c r="L205">
        <f t="shared" si="54"/>
        <v>1.6013423361156986E-3</v>
      </c>
      <c r="M205" t="s">
        <v>132</v>
      </c>
      <c r="N205">
        <f t="shared" si="47"/>
        <v>9.788386867909428E-3</v>
      </c>
      <c r="O205">
        <f t="shared" si="48"/>
        <v>9.9478894159364256E-3</v>
      </c>
      <c r="P205" t="s">
        <v>134</v>
      </c>
    </row>
    <row r="206" spans="1:16" x14ac:dyDescent="0.25">
      <c r="A206" t="s">
        <v>84</v>
      </c>
      <c r="B206" t="s">
        <v>23</v>
      </c>
      <c r="C206" t="s">
        <v>12</v>
      </c>
      <c r="D206">
        <v>7</v>
      </c>
      <c r="E206">
        <v>2.8359315E-2</v>
      </c>
      <c r="F206">
        <v>2.1474381000000001E-2</v>
      </c>
      <c r="G206" t="s">
        <v>18</v>
      </c>
      <c r="H206">
        <f t="shared" si="51"/>
        <v>6.9917824558990357E-3</v>
      </c>
      <c r="I206">
        <f t="shared" si="52"/>
        <v>5.3535742200902002E-3</v>
      </c>
      <c r="J206" t="s">
        <v>100</v>
      </c>
      <c r="K206">
        <f t="shared" si="53"/>
        <v>2.0964342111858296E-3</v>
      </c>
      <c r="L206">
        <f t="shared" si="54"/>
        <v>1.6013423361156986E-3</v>
      </c>
      <c r="M206" t="s">
        <v>132</v>
      </c>
      <c r="N206">
        <f t="shared" si="47"/>
        <v>9.788386867909428E-3</v>
      </c>
      <c r="O206">
        <f t="shared" si="48"/>
        <v>9.9478894159364256E-3</v>
      </c>
      <c r="P206" t="s">
        <v>134</v>
      </c>
    </row>
    <row r="207" spans="1:16" x14ac:dyDescent="0.25">
      <c r="A207" t="s">
        <v>84</v>
      </c>
      <c r="B207" t="s">
        <v>23</v>
      </c>
      <c r="C207" t="s">
        <v>13</v>
      </c>
      <c r="D207">
        <v>7</v>
      </c>
      <c r="E207">
        <v>2.8359315E-2</v>
      </c>
      <c r="F207">
        <v>2.1474381000000001E-2</v>
      </c>
      <c r="H207">
        <f t="shared" si="51"/>
        <v>6.9917824558990357E-3</v>
      </c>
      <c r="I207">
        <f t="shared" si="52"/>
        <v>5.3535742200902002E-3</v>
      </c>
      <c r="J207" t="s">
        <v>100</v>
      </c>
      <c r="K207">
        <f t="shared" si="53"/>
        <v>2.0964342111858296E-3</v>
      </c>
      <c r="L207">
        <f t="shared" si="54"/>
        <v>1.6013423361156986E-3</v>
      </c>
      <c r="M207" t="s">
        <v>132</v>
      </c>
      <c r="N207">
        <f t="shared" si="47"/>
        <v>9.788386867909428E-3</v>
      </c>
      <c r="O207">
        <f t="shared" si="48"/>
        <v>9.9478894159364256E-3</v>
      </c>
      <c r="P207" t="s">
        <v>134</v>
      </c>
    </row>
    <row r="208" spans="1:16" x14ac:dyDescent="0.25">
      <c r="A208" t="s">
        <v>84</v>
      </c>
      <c r="B208" t="s">
        <v>85</v>
      </c>
      <c r="C208" t="s">
        <v>13</v>
      </c>
      <c r="D208">
        <v>254</v>
      </c>
      <c r="E208">
        <v>1.2802743E-2</v>
      </c>
      <c r="F208">
        <v>1.826527E-2</v>
      </c>
      <c r="G208" t="s">
        <v>14</v>
      </c>
      <c r="H208">
        <f t="shared" si="51"/>
        <v>3.2584488390566607E-3</v>
      </c>
      <c r="I208">
        <f t="shared" si="52"/>
        <v>4.5831181427135404E-3</v>
      </c>
      <c r="J208" t="s">
        <v>100</v>
      </c>
      <c r="K208">
        <f t="shared" si="53"/>
        <v>9.7027075842367821E-4</v>
      </c>
      <c r="L208">
        <f t="shared" si="54"/>
        <v>1.3689530367247597E-3</v>
      </c>
      <c r="M208" t="s">
        <v>132</v>
      </c>
      <c r="N208">
        <f t="shared" si="47"/>
        <v>1.0251476569458589E-2</v>
      </c>
      <c r="O208">
        <f t="shared" si="48"/>
        <v>1.0041918377515455E-2</v>
      </c>
      <c r="P208" t="s">
        <v>134</v>
      </c>
    </row>
    <row r="209" spans="1:16" x14ac:dyDescent="0.25">
      <c r="A209" t="s">
        <v>84</v>
      </c>
      <c r="B209" t="s">
        <v>13</v>
      </c>
      <c r="C209" t="s">
        <v>13</v>
      </c>
      <c r="D209">
        <v>7</v>
      </c>
      <c r="E209">
        <v>2.8359315E-2</v>
      </c>
      <c r="F209">
        <v>2.1474381000000001E-2</v>
      </c>
      <c r="G209" t="s">
        <v>18</v>
      </c>
      <c r="H209">
        <f t="shared" si="51"/>
        <v>6.9917824558990357E-3</v>
      </c>
      <c r="I209">
        <f t="shared" si="52"/>
        <v>5.3535742200902002E-3</v>
      </c>
      <c r="J209" t="s">
        <v>100</v>
      </c>
      <c r="K209">
        <f t="shared" si="53"/>
        <v>2.0964342111858296E-3</v>
      </c>
      <c r="L209">
        <f t="shared" si="54"/>
        <v>1.6013423361156986E-3</v>
      </c>
      <c r="M209" t="s">
        <v>132</v>
      </c>
      <c r="N209">
        <f t="shared" si="47"/>
        <v>9.788386867909428E-3</v>
      </c>
      <c r="O209">
        <f t="shared" si="48"/>
        <v>9.9478894159364256E-3</v>
      </c>
      <c r="P209" t="s">
        <v>134</v>
      </c>
    </row>
    <row r="210" spans="1:16" x14ac:dyDescent="0.25">
      <c r="A210" t="s">
        <v>86</v>
      </c>
      <c r="B210" t="s">
        <v>28</v>
      </c>
      <c r="C210" t="s">
        <v>13</v>
      </c>
      <c r="D210">
        <v>91</v>
      </c>
      <c r="E210">
        <v>3.2994922469999999</v>
      </c>
      <c r="F210">
        <v>4.4534990920000004</v>
      </c>
      <c r="H210">
        <v>4.3478260999999997E-2</v>
      </c>
      <c r="J210" t="s">
        <v>118</v>
      </c>
      <c r="K210">
        <f t="shared" si="53"/>
        <v>1.3254810618765477E-2</v>
      </c>
      <c r="M210" t="s">
        <v>132</v>
      </c>
    </row>
    <row r="211" spans="1:16" x14ac:dyDescent="0.25">
      <c r="A211" t="s">
        <v>86</v>
      </c>
      <c r="B211" t="s">
        <v>31</v>
      </c>
      <c r="C211" t="s">
        <v>13</v>
      </c>
      <c r="D211">
        <v>91</v>
      </c>
      <c r="E211">
        <v>3.2994922469999999</v>
      </c>
      <c r="F211">
        <v>4.4534990920000004</v>
      </c>
      <c r="H211">
        <v>4.3478260999999997E-2</v>
      </c>
      <c r="J211" t="s">
        <v>118</v>
      </c>
      <c r="K211">
        <f t="shared" si="53"/>
        <v>1.3254810618765477E-2</v>
      </c>
      <c r="M211" t="s">
        <v>132</v>
      </c>
    </row>
    <row r="212" spans="1:16" x14ac:dyDescent="0.25">
      <c r="A212" t="s">
        <v>86</v>
      </c>
      <c r="B212" t="s">
        <v>33</v>
      </c>
      <c r="C212" t="s">
        <v>13</v>
      </c>
      <c r="D212">
        <v>91</v>
      </c>
      <c r="E212">
        <v>3.2994922469999999</v>
      </c>
      <c r="F212">
        <v>4.4534990920000004</v>
      </c>
      <c r="H212">
        <v>4.3478260999999997E-2</v>
      </c>
      <c r="J212" t="s">
        <v>118</v>
      </c>
      <c r="K212">
        <f t="shared" si="53"/>
        <v>1.3254810618765477E-2</v>
      </c>
      <c r="M212" t="s">
        <v>132</v>
      </c>
    </row>
    <row r="213" spans="1:16" x14ac:dyDescent="0.25">
      <c r="A213" t="s">
        <v>86</v>
      </c>
      <c r="B213" t="s">
        <v>13</v>
      </c>
      <c r="C213" t="s">
        <v>13</v>
      </c>
      <c r="D213">
        <v>91</v>
      </c>
      <c r="E213">
        <v>3.2994922469999999</v>
      </c>
      <c r="F213">
        <v>4.4534990920000004</v>
      </c>
      <c r="H213">
        <v>4.3478260999999997E-2</v>
      </c>
      <c r="J213" t="s">
        <v>118</v>
      </c>
      <c r="K213">
        <f t="shared" si="53"/>
        <v>1.3254810618765477E-2</v>
      </c>
      <c r="M213" t="s">
        <v>132</v>
      </c>
    </row>
    <row r="214" spans="1:16" x14ac:dyDescent="0.25">
      <c r="A214" t="s">
        <v>87</v>
      </c>
      <c r="B214" t="s">
        <v>28</v>
      </c>
      <c r="C214" t="s">
        <v>13</v>
      </c>
      <c r="D214">
        <v>45</v>
      </c>
      <c r="E214">
        <v>1.3131064859999999</v>
      </c>
      <c r="F214">
        <v>3.111433436</v>
      </c>
      <c r="H214">
        <v>4.1515149999999997E-3</v>
      </c>
      <c r="J214" t="s">
        <v>118</v>
      </c>
      <c r="K214">
        <f t="shared" si="53"/>
        <v>1.2389221213922261E-3</v>
      </c>
      <c r="M214" t="s">
        <v>132</v>
      </c>
    </row>
    <row r="215" spans="1:16" x14ac:dyDescent="0.25">
      <c r="A215" t="s">
        <v>87</v>
      </c>
      <c r="B215" t="s">
        <v>31</v>
      </c>
      <c r="C215" t="s">
        <v>13</v>
      </c>
      <c r="D215">
        <v>45</v>
      </c>
      <c r="E215">
        <v>1.3131064859999999</v>
      </c>
      <c r="F215">
        <v>3.111433436</v>
      </c>
      <c r="H215">
        <v>4.1515149999999997E-3</v>
      </c>
      <c r="J215" t="s">
        <v>118</v>
      </c>
      <c r="K215">
        <f t="shared" si="53"/>
        <v>1.2389221213922261E-3</v>
      </c>
      <c r="M215" t="s">
        <v>132</v>
      </c>
    </row>
    <row r="216" spans="1:16" x14ac:dyDescent="0.25">
      <c r="A216" t="s">
        <v>87</v>
      </c>
      <c r="B216" t="s">
        <v>33</v>
      </c>
      <c r="C216" t="s">
        <v>13</v>
      </c>
      <c r="D216">
        <v>45</v>
      </c>
      <c r="E216">
        <v>1.3131064859999999</v>
      </c>
      <c r="F216">
        <v>3.111433436</v>
      </c>
      <c r="H216">
        <v>4.1515149999999997E-3</v>
      </c>
      <c r="J216" t="s">
        <v>118</v>
      </c>
      <c r="K216">
        <f t="shared" si="53"/>
        <v>1.2389221213922261E-3</v>
      </c>
      <c r="M216" t="s">
        <v>132</v>
      </c>
    </row>
    <row r="217" spans="1:16" x14ac:dyDescent="0.25">
      <c r="A217" t="s">
        <v>87</v>
      </c>
      <c r="B217" t="s">
        <v>13</v>
      </c>
      <c r="C217" t="s">
        <v>13</v>
      </c>
      <c r="D217">
        <v>45</v>
      </c>
      <c r="E217">
        <v>1.3131064859999999</v>
      </c>
      <c r="F217">
        <v>3.111433436</v>
      </c>
      <c r="H217">
        <v>4.1515149999999997E-3</v>
      </c>
      <c r="J217" t="s">
        <v>118</v>
      </c>
      <c r="K217">
        <f t="shared" si="53"/>
        <v>1.2389221213922261E-3</v>
      </c>
      <c r="M217" t="s">
        <v>132</v>
      </c>
    </row>
    <row r="218" spans="1:16" x14ac:dyDescent="0.25">
      <c r="A218" t="s">
        <v>88</v>
      </c>
      <c r="B218" t="s">
        <v>10</v>
      </c>
      <c r="C218" t="s">
        <v>11</v>
      </c>
      <c r="D218">
        <v>335</v>
      </c>
      <c r="E218">
        <v>1.6650865000000001E-2</v>
      </c>
      <c r="F218">
        <v>2.9513774999999999E-2</v>
      </c>
      <c r="H218">
        <f t="shared" ref="H218" si="55">10^(-0.67+(0.96*LOG10(E218)))</f>
        <v>4.1935258813501292E-3</v>
      </c>
      <c r="I218">
        <f t="shared" ref="I218" si="56">10^(-0.67+(0.96*LOG10(F218)))</f>
        <v>7.2648018222359698E-3</v>
      </c>
      <c r="J218" t="s">
        <v>100</v>
      </c>
      <c r="K218">
        <f t="shared" si="53"/>
        <v>1.2515737205518382E-3</v>
      </c>
      <c r="L218">
        <f t="shared" si="54"/>
        <v>2.1790549656947457E-3</v>
      </c>
      <c r="M218" t="s">
        <v>132</v>
      </c>
      <c r="N218">
        <f t="shared" ref="N218:N230" si="57">10^(-2.17+(-0.06*LOG10(K218)))</f>
        <v>1.0096076063253363E-2</v>
      </c>
      <c r="O218">
        <f t="shared" ref="O218:O230" si="58">10^(-2.17+(-0.06*LOG10(L218)))</f>
        <v>9.7657119212563436E-3</v>
      </c>
      <c r="P218" t="s">
        <v>134</v>
      </c>
    </row>
    <row r="219" spans="1:16" x14ac:dyDescent="0.25">
      <c r="A219" t="s">
        <v>88</v>
      </c>
      <c r="B219" t="s">
        <v>10</v>
      </c>
      <c r="C219" t="s">
        <v>12</v>
      </c>
      <c r="D219">
        <v>137</v>
      </c>
      <c r="E219">
        <v>9.1014800000000003E-3</v>
      </c>
      <c r="F219">
        <v>1.6188366999999999E-2</v>
      </c>
      <c r="H219">
        <f t="shared" ref="H219:H230" si="59">10^(-0.67+(0.96*LOG10(E219)))</f>
        <v>2.3482673421620927E-3</v>
      </c>
      <c r="I219">
        <f t="shared" ref="I219:I231" si="60">10^(-0.67+(0.96*LOG10(F219)))</f>
        <v>4.0816420913254488E-3</v>
      </c>
      <c r="J219" t="s">
        <v>100</v>
      </c>
      <c r="K219">
        <f t="shared" si="53"/>
        <v>6.971682114591762E-4</v>
      </c>
      <c r="L219">
        <f t="shared" si="54"/>
        <v>1.2178824387222356E-3</v>
      </c>
      <c r="M219" t="s">
        <v>132</v>
      </c>
      <c r="N219">
        <f t="shared" si="57"/>
        <v>1.0456822723614112E-2</v>
      </c>
      <c r="O219">
        <f t="shared" si="58"/>
        <v>1.0112619761606267E-2</v>
      </c>
      <c r="P219" t="s">
        <v>134</v>
      </c>
    </row>
    <row r="220" spans="1:16" x14ac:dyDescent="0.25">
      <c r="A220" t="s">
        <v>88</v>
      </c>
      <c r="B220" t="s">
        <v>19</v>
      </c>
      <c r="C220" t="s">
        <v>13</v>
      </c>
      <c r="D220">
        <v>116</v>
      </c>
      <c r="E220">
        <v>2.8254300000000001E-4</v>
      </c>
      <c r="F220">
        <v>3.1392799999999999E-4</v>
      </c>
      <c r="H220">
        <f t="shared" si="59"/>
        <v>8.3760868159084428E-5</v>
      </c>
      <c r="I220">
        <f t="shared" si="60"/>
        <v>9.2673774364340471E-5</v>
      </c>
      <c r="J220" t="s">
        <v>100</v>
      </c>
      <c r="K220">
        <f t="shared" si="53"/>
        <v>2.4125899909077544E-5</v>
      </c>
      <c r="L220">
        <f t="shared" si="54"/>
        <v>2.6717636285066436E-5</v>
      </c>
      <c r="M220" t="s">
        <v>132</v>
      </c>
      <c r="N220">
        <f t="shared" si="57"/>
        <v>1.2795315197749147E-2</v>
      </c>
      <c r="O220">
        <f t="shared" si="58"/>
        <v>1.2717218056225646E-2</v>
      </c>
      <c r="P220" t="s">
        <v>134</v>
      </c>
    </row>
    <row r="221" spans="1:16" x14ac:dyDescent="0.25">
      <c r="A221" t="s">
        <v>88</v>
      </c>
      <c r="B221" t="s">
        <v>20</v>
      </c>
      <c r="C221" t="s">
        <v>13</v>
      </c>
      <c r="D221">
        <v>118</v>
      </c>
      <c r="E221">
        <v>9.6160799999999997E-4</v>
      </c>
      <c r="F221">
        <v>9.97375E-4</v>
      </c>
      <c r="H221">
        <f t="shared" si="59"/>
        <v>2.714426865695009E-4</v>
      </c>
      <c r="I221">
        <f t="shared" si="60"/>
        <v>2.8112802330658318E-4</v>
      </c>
      <c r="J221" t="s">
        <v>100</v>
      </c>
      <c r="K221">
        <f t="shared" si="53"/>
        <v>7.9023810383144506E-5</v>
      </c>
      <c r="L221">
        <f t="shared" si="54"/>
        <v>8.1869519052941577E-5</v>
      </c>
      <c r="M221" t="s">
        <v>132</v>
      </c>
      <c r="N221">
        <f t="shared" si="57"/>
        <v>1.1916110504172539E-2</v>
      </c>
      <c r="O221">
        <f t="shared" si="58"/>
        <v>1.1890843566320669E-2</v>
      </c>
      <c r="P221" t="s">
        <v>134</v>
      </c>
    </row>
    <row r="222" spans="1:16" x14ac:dyDescent="0.25">
      <c r="A222" t="s">
        <v>88</v>
      </c>
      <c r="B222" t="s">
        <v>21</v>
      </c>
      <c r="C222" t="s">
        <v>13</v>
      </c>
      <c r="D222">
        <v>118</v>
      </c>
      <c r="E222">
        <v>1.8648390000000001E-3</v>
      </c>
      <c r="F222">
        <v>2.2341570000000001E-3</v>
      </c>
      <c r="H222">
        <f t="shared" si="59"/>
        <v>5.1264377652792553E-4</v>
      </c>
      <c r="I222">
        <f t="shared" si="60"/>
        <v>6.0974625457204746E-4</v>
      </c>
      <c r="J222" t="s">
        <v>100</v>
      </c>
      <c r="K222">
        <f t="shared" si="53"/>
        <v>1.5010782052247781E-4</v>
      </c>
      <c r="L222">
        <f t="shared" si="54"/>
        <v>1.7882199250993382E-4</v>
      </c>
      <c r="M222" t="s">
        <v>132</v>
      </c>
      <c r="N222">
        <f t="shared" si="57"/>
        <v>1.1466101999867176E-2</v>
      </c>
      <c r="O222">
        <f t="shared" si="58"/>
        <v>1.1346312591270565E-2</v>
      </c>
      <c r="P222" t="s">
        <v>134</v>
      </c>
    </row>
    <row r="223" spans="1:16" x14ac:dyDescent="0.25">
      <c r="A223" t="s">
        <v>88</v>
      </c>
      <c r="B223" t="s">
        <v>22</v>
      </c>
      <c r="C223" t="s">
        <v>11</v>
      </c>
      <c r="D223">
        <v>136</v>
      </c>
      <c r="E223">
        <v>5.8121279999999997E-3</v>
      </c>
      <c r="F223">
        <v>1.0486906000000001E-2</v>
      </c>
      <c r="G223" t="s">
        <v>16</v>
      </c>
      <c r="H223">
        <f t="shared" si="59"/>
        <v>1.5267283261710498E-3</v>
      </c>
      <c r="I223">
        <f t="shared" si="60"/>
        <v>2.6904286569200109E-3</v>
      </c>
      <c r="J223" t="s">
        <v>100</v>
      </c>
      <c r="K223">
        <f t="shared" si="53"/>
        <v>4.5149572877514299E-4</v>
      </c>
      <c r="L223">
        <f t="shared" si="54"/>
        <v>7.997385156964308E-4</v>
      </c>
      <c r="M223" t="s">
        <v>132</v>
      </c>
      <c r="N223">
        <f t="shared" si="57"/>
        <v>1.0732991396424437E-2</v>
      </c>
      <c r="O223">
        <f t="shared" si="58"/>
        <v>1.0371059342240894E-2</v>
      </c>
      <c r="P223" t="s">
        <v>134</v>
      </c>
    </row>
    <row r="224" spans="1:16" x14ac:dyDescent="0.25">
      <c r="A224" t="s">
        <v>88</v>
      </c>
      <c r="B224" t="s">
        <v>22</v>
      </c>
      <c r="C224" t="s">
        <v>12</v>
      </c>
      <c r="D224">
        <v>136</v>
      </c>
      <c r="E224">
        <v>5.8121279999999997E-3</v>
      </c>
      <c r="F224">
        <v>1.0486906000000001E-2</v>
      </c>
      <c r="G224" t="s">
        <v>16</v>
      </c>
      <c r="H224">
        <f t="shared" si="59"/>
        <v>1.5267283261710498E-3</v>
      </c>
      <c r="I224">
        <f t="shared" si="60"/>
        <v>2.6904286569200109E-3</v>
      </c>
      <c r="J224" t="s">
        <v>100</v>
      </c>
      <c r="K224">
        <f t="shared" si="53"/>
        <v>4.5149572877514299E-4</v>
      </c>
      <c r="L224">
        <f t="shared" si="54"/>
        <v>7.997385156964308E-4</v>
      </c>
      <c r="M224" t="s">
        <v>132</v>
      </c>
      <c r="N224">
        <f t="shared" si="57"/>
        <v>1.0732991396424437E-2</v>
      </c>
      <c r="O224">
        <f t="shared" si="58"/>
        <v>1.0371059342240894E-2</v>
      </c>
      <c r="P224" t="s">
        <v>134</v>
      </c>
    </row>
    <row r="225" spans="1:16" x14ac:dyDescent="0.25">
      <c r="A225" t="s">
        <v>88</v>
      </c>
      <c r="B225" t="s">
        <v>22</v>
      </c>
      <c r="C225" t="s">
        <v>13</v>
      </c>
      <c r="D225">
        <v>136</v>
      </c>
      <c r="E225">
        <v>5.8121279999999997E-3</v>
      </c>
      <c r="F225">
        <v>1.0486906000000001E-2</v>
      </c>
      <c r="H225">
        <f t="shared" si="59"/>
        <v>1.5267283261710498E-3</v>
      </c>
      <c r="I225">
        <f t="shared" si="60"/>
        <v>2.6904286569200109E-3</v>
      </c>
      <c r="J225" t="s">
        <v>100</v>
      </c>
      <c r="K225">
        <f t="shared" si="53"/>
        <v>4.5149572877514299E-4</v>
      </c>
      <c r="L225">
        <f t="shared" si="54"/>
        <v>7.997385156964308E-4</v>
      </c>
      <c r="M225" t="s">
        <v>132</v>
      </c>
      <c r="N225">
        <f t="shared" si="57"/>
        <v>1.0732991396424437E-2</v>
      </c>
      <c r="O225">
        <f t="shared" si="58"/>
        <v>1.0371059342240894E-2</v>
      </c>
      <c r="P225" t="s">
        <v>134</v>
      </c>
    </row>
    <row r="226" spans="1:16" x14ac:dyDescent="0.25">
      <c r="A226" t="s">
        <v>88</v>
      </c>
      <c r="B226" t="s">
        <v>23</v>
      </c>
      <c r="C226" t="s">
        <v>11</v>
      </c>
      <c r="D226">
        <v>157</v>
      </c>
      <c r="E226">
        <v>1.2117724E-2</v>
      </c>
      <c r="F226">
        <v>2.2801568000000001E-2</v>
      </c>
      <c r="G226" t="s">
        <v>18</v>
      </c>
      <c r="H226">
        <f t="shared" si="59"/>
        <v>3.0908947314879785E-3</v>
      </c>
      <c r="I226">
        <f t="shared" si="60"/>
        <v>5.6708234255359886E-3</v>
      </c>
      <c r="J226" t="s">
        <v>100</v>
      </c>
      <c r="K226">
        <f t="shared" si="53"/>
        <v>9.1993689411518889E-4</v>
      </c>
      <c r="L226">
        <f t="shared" si="54"/>
        <v>1.6971238887192501E-3</v>
      </c>
      <c r="M226" t="s">
        <v>132</v>
      </c>
      <c r="N226">
        <f t="shared" si="57"/>
        <v>1.0284294813586857E-2</v>
      </c>
      <c r="O226">
        <f t="shared" si="58"/>
        <v>9.9132757595561255E-3</v>
      </c>
      <c r="P226" t="s">
        <v>134</v>
      </c>
    </row>
    <row r="227" spans="1:16" x14ac:dyDescent="0.25">
      <c r="A227" t="s">
        <v>88</v>
      </c>
      <c r="B227" t="s">
        <v>23</v>
      </c>
      <c r="C227" t="s">
        <v>12</v>
      </c>
      <c r="D227">
        <v>157</v>
      </c>
      <c r="E227">
        <v>1.2117724E-2</v>
      </c>
      <c r="F227">
        <v>2.2801568000000001E-2</v>
      </c>
      <c r="G227" t="s">
        <v>18</v>
      </c>
      <c r="H227">
        <f t="shared" si="59"/>
        <v>3.0908947314879785E-3</v>
      </c>
      <c r="I227">
        <f t="shared" si="60"/>
        <v>5.6708234255359886E-3</v>
      </c>
      <c r="J227" t="s">
        <v>100</v>
      </c>
      <c r="K227">
        <f t="shared" si="53"/>
        <v>9.1993689411518889E-4</v>
      </c>
      <c r="L227">
        <f t="shared" si="54"/>
        <v>1.6971238887192501E-3</v>
      </c>
      <c r="M227" t="s">
        <v>132</v>
      </c>
      <c r="N227">
        <f t="shared" si="57"/>
        <v>1.0284294813586857E-2</v>
      </c>
      <c r="O227">
        <f t="shared" si="58"/>
        <v>9.9132757595561255E-3</v>
      </c>
      <c r="P227" t="s">
        <v>134</v>
      </c>
    </row>
    <row r="228" spans="1:16" x14ac:dyDescent="0.25">
      <c r="A228" t="s">
        <v>88</v>
      </c>
      <c r="B228" t="s">
        <v>23</v>
      </c>
      <c r="C228" t="s">
        <v>13</v>
      </c>
      <c r="D228">
        <v>157</v>
      </c>
      <c r="E228">
        <v>1.2117724E-2</v>
      </c>
      <c r="F228">
        <v>2.2801568000000001E-2</v>
      </c>
      <c r="H228">
        <f t="shared" si="59"/>
        <v>3.0908947314879785E-3</v>
      </c>
      <c r="I228">
        <f t="shared" si="60"/>
        <v>5.6708234255359886E-3</v>
      </c>
      <c r="J228" t="s">
        <v>100</v>
      </c>
      <c r="K228">
        <f t="shared" si="53"/>
        <v>9.1993689411518889E-4</v>
      </c>
      <c r="L228">
        <f t="shared" si="54"/>
        <v>1.6971238887192501E-3</v>
      </c>
      <c r="M228" t="s">
        <v>132</v>
      </c>
      <c r="N228">
        <f t="shared" si="57"/>
        <v>1.0284294813586857E-2</v>
      </c>
      <c r="O228">
        <f t="shared" si="58"/>
        <v>9.9132757595561255E-3</v>
      </c>
      <c r="P228" t="s">
        <v>134</v>
      </c>
    </row>
    <row r="229" spans="1:16" x14ac:dyDescent="0.25">
      <c r="A229" t="s">
        <v>88</v>
      </c>
      <c r="B229" t="s">
        <v>89</v>
      </c>
      <c r="C229" t="s">
        <v>13</v>
      </c>
      <c r="D229">
        <v>157</v>
      </c>
      <c r="E229">
        <v>1.2117724E-2</v>
      </c>
      <c r="F229">
        <v>2.2801568000000001E-2</v>
      </c>
      <c r="G229" t="s">
        <v>18</v>
      </c>
      <c r="H229">
        <f t="shared" si="59"/>
        <v>3.0908947314879785E-3</v>
      </c>
      <c r="I229">
        <f t="shared" si="60"/>
        <v>5.6708234255359886E-3</v>
      </c>
      <c r="J229" t="s">
        <v>100</v>
      </c>
      <c r="K229">
        <f t="shared" si="53"/>
        <v>9.1993689411518889E-4</v>
      </c>
      <c r="L229">
        <f t="shared" si="54"/>
        <v>1.6971238887192501E-3</v>
      </c>
      <c r="M229" t="s">
        <v>132</v>
      </c>
      <c r="N229">
        <f t="shared" si="57"/>
        <v>1.0284294813586857E-2</v>
      </c>
      <c r="O229">
        <f t="shared" si="58"/>
        <v>9.9132757595561255E-3</v>
      </c>
      <c r="P229" t="s">
        <v>134</v>
      </c>
    </row>
    <row r="230" spans="1:16" x14ac:dyDescent="0.25">
      <c r="A230" t="s">
        <v>88</v>
      </c>
      <c r="B230" t="s">
        <v>13</v>
      </c>
      <c r="C230" t="s">
        <v>13</v>
      </c>
      <c r="D230">
        <v>157</v>
      </c>
      <c r="E230">
        <v>1.2117724E-2</v>
      </c>
      <c r="F230">
        <v>2.2801568000000001E-2</v>
      </c>
      <c r="G230" t="s">
        <v>18</v>
      </c>
      <c r="H230">
        <f t="shared" si="59"/>
        <v>3.0908947314879785E-3</v>
      </c>
      <c r="I230">
        <f t="shared" si="60"/>
        <v>5.6708234255359886E-3</v>
      </c>
      <c r="J230" t="s">
        <v>100</v>
      </c>
      <c r="K230">
        <f t="shared" si="53"/>
        <v>9.1993689411518889E-4</v>
      </c>
      <c r="L230">
        <f t="shared" si="54"/>
        <v>1.6971238887192501E-3</v>
      </c>
      <c r="M230" t="s">
        <v>132</v>
      </c>
      <c r="N230">
        <f t="shared" si="57"/>
        <v>1.0284294813586857E-2</v>
      </c>
      <c r="O230">
        <f t="shared" si="58"/>
        <v>9.9132757595561255E-3</v>
      </c>
      <c r="P230" t="s">
        <v>134</v>
      </c>
    </row>
    <row r="231" spans="1:16" x14ac:dyDescent="0.25">
      <c r="A231" t="s">
        <v>90</v>
      </c>
      <c r="B231" t="s">
        <v>28</v>
      </c>
      <c r="C231" t="s">
        <v>13</v>
      </c>
      <c r="D231">
        <v>43</v>
      </c>
      <c r="E231">
        <v>30.204378800000001</v>
      </c>
      <c r="F231">
        <v>44.21381409</v>
      </c>
      <c r="H231">
        <f>10^(-0.57+(0.92*LOG10(E231)))</f>
        <v>6.1896246805112929</v>
      </c>
      <c r="I231">
        <f t="shared" si="60"/>
        <v>8.123359278515105</v>
      </c>
      <c r="J231" t="s">
        <v>102</v>
      </c>
      <c r="K231">
        <f t="shared" si="53"/>
        <v>1.9738866759630693</v>
      </c>
      <c r="L231">
        <f t="shared" si="54"/>
        <v>2.5969635510114384</v>
      </c>
      <c r="M231" t="s">
        <v>132</v>
      </c>
    </row>
    <row r="232" spans="1:16" x14ac:dyDescent="0.25">
      <c r="A232" t="s">
        <v>90</v>
      </c>
      <c r="B232" t="s">
        <v>13</v>
      </c>
      <c r="C232" t="s">
        <v>13</v>
      </c>
      <c r="D232">
        <v>43</v>
      </c>
      <c r="E232">
        <v>30.204378800000001</v>
      </c>
      <c r="F232">
        <v>44.21381409</v>
      </c>
      <c r="H232">
        <f t="shared" ref="H232:H236" si="61">10^(-0.57+(0.92*LOG10(E232)))</f>
        <v>6.1896246805112929</v>
      </c>
      <c r="I232">
        <f t="shared" ref="I232:I236" si="62">10^(-0.67+(0.96*LOG10(F232)))</f>
        <v>8.123359278515105</v>
      </c>
      <c r="J232" t="s">
        <v>102</v>
      </c>
      <c r="K232">
        <f t="shared" si="53"/>
        <v>1.9738866759630693</v>
      </c>
      <c r="L232">
        <f t="shared" si="54"/>
        <v>2.5969635510114384</v>
      </c>
      <c r="M232" t="s">
        <v>132</v>
      </c>
    </row>
    <row r="233" spans="1:16" x14ac:dyDescent="0.25">
      <c r="A233" t="s">
        <v>91</v>
      </c>
      <c r="B233" t="s">
        <v>28</v>
      </c>
      <c r="C233" t="s">
        <v>13</v>
      </c>
      <c r="D233">
        <v>348</v>
      </c>
      <c r="E233">
        <v>0.58289459399999999</v>
      </c>
      <c r="F233">
        <v>1.4669672439999999</v>
      </c>
      <c r="H233">
        <f t="shared" si="61"/>
        <v>0.16381091090581598</v>
      </c>
      <c r="I233">
        <f t="shared" si="62"/>
        <v>0.30886137455889801</v>
      </c>
      <c r="J233" t="s">
        <v>102</v>
      </c>
      <c r="K233">
        <f t="shared" si="53"/>
        <v>5.0544733202860563E-2</v>
      </c>
      <c r="L233">
        <f t="shared" si="54"/>
        <v>9.5851294325249581E-2</v>
      </c>
      <c r="M233" t="s">
        <v>132</v>
      </c>
    </row>
    <row r="234" spans="1:16" x14ac:dyDescent="0.25">
      <c r="A234" t="s">
        <v>91</v>
      </c>
      <c r="B234" t="s">
        <v>13</v>
      </c>
      <c r="C234" t="s">
        <v>13</v>
      </c>
      <c r="D234">
        <v>348</v>
      </c>
      <c r="E234">
        <v>0.58289459399999999</v>
      </c>
      <c r="F234">
        <v>1.4669672439999999</v>
      </c>
      <c r="H234">
        <f t="shared" si="61"/>
        <v>0.16381091090581598</v>
      </c>
      <c r="I234">
        <f t="shared" si="62"/>
        <v>0.30886137455889801</v>
      </c>
      <c r="J234" t="s">
        <v>102</v>
      </c>
      <c r="K234">
        <f t="shared" si="53"/>
        <v>5.0544733202860563E-2</v>
      </c>
      <c r="L234">
        <f t="shared" si="54"/>
        <v>9.5851294325249581E-2</v>
      </c>
      <c r="M234" t="s">
        <v>132</v>
      </c>
    </row>
    <row r="235" spans="1:16" x14ac:dyDescent="0.25">
      <c r="A235" t="s">
        <v>92</v>
      </c>
      <c r="B235" t="s">
        <v>28</v>
      </c>
      <c r="C235" t="s">
        <v>13</v>
      </c>
      <c r="D235">
        <v>16</v>
      </c>
      <c r="E235">
        <v>5.0571392E-2</v>
      </c>
      <c r="F235">
        <v>7.6603711000000005E-2</v>
      </c>
      <c r="H235">
        <f t="shared" si="61"/>
        <v>1.7281940887607091E-2</v>
      </c>
      <c r="I235">
        <f t="shared" si="62"/>
        <v>1.8150133208942348E-2</v>
      </c>
      <c r="J235" t="s">
        <v>102</v>
      </c>
      <c r="K235">
        <f t="shared" si="53"/>
        <v>5.2246236309609305E-3</v>
      </c>
      <c r="L235">
        <f t="shared" si="54"/>
        <v>5.4895360003937004E-3</v>
      </c>
      <c r="M235" t="s">
        <v>132</v>
      </c>
    </row>
    <row r="236" spans="1:16" x14ac:dyDescent="0.25">
      <c r="A236" t="s">
        <v>92</v>
      </c>
      <c r="B236" t="s">
        <v>13</v>
      </c>
      <c r="C236" t="s">
        <v>13</v>
      </c>
      <c r="D236">
        <v>16</v>
      </c>
      <c r="E236">
        <v>5.0571392E-2</v>
      </c>
      <c r="F236">
        <v>7.6603711000000005E-2</v>
      </c>
      <c r="H236">
        <f t="shared" si="61"/>
        <v>1.7281940887607091E-2</v>
      </c>
      <c r="I236">
        <f t="shared" si="62"/>
        <v>1.8150133208942348E-2</v>
      </c>
      <c r="J236" t="s">
        <v>102</v>
      </c>
      <c r="K236">
        <f t="shared" si="53"/>
        <v>5.2246236309609305E-3</v>
      </c>
      <c r="L236">
        <f t="shared" si="54"/>
        <v>5.4895360003937004E-3</v>
      </c>
      <c r="M236" t="s">
        <v>132</v>
      </c>
    </row>
    <row r="237" spans="1:16" x14ac:dyDescent="0.25">
      <c r="A237" t="s">
        <v>93</v>
      </c>
      <c r="B237" t="s">
        <v>28</v>
      </c>
      <c r="C237" t="s">
        <v>13</v>
      </c>
      <c r="M237" t="s">
        <v>132</v>
      </c>
    </row>
    <row r="238" spans="1:16" x14ac:dyDescent="0.25">
      <c r="A238" t="s">
        <v>93</v>
      </c>
      <c r="B238" t="s">
        <v>10</v>
      </c>
      <c r="C238" t="s">
        <v>11</v>
      </c>
      <c r="D238">
        <v>16</v>
      </c>
      <c r="E238">
        <v>18.248955460000001</v>
      </c>
      <c r="F238">
        <v>13.60217351</v>
      </c>
      <c r="H238">
        <v>24.65</v>
      </c>
      <c r="I238">
        <v>10.170933818329701</v>
      </c>
      <c r="J238" t="s">
        <v>122</v>
      </c>
      <c r="K238">
        <f t="shared" si="53"/>
        <v>7.9602233026352334</v>
      </c>
      <c r="L238">
        <f t="shared" si="54"/>
        <v>3.2581991574385381</v>
      </c>
      <c r="M238" t="s">
        <v>132</v>
      </c>
      <c r="N238">
        <f t="shared" ref="N238:N253" si="63">10^(-2.82+(-0.31*LOG10(K238)))</f>
        <v>7.9563370427781133E-4</v>
      </c>
      <c r="O238">
        <f t="shared" ref="O238:O253" si="64">10^(-2.82+(-0.31*LOG10(L238)))</f>
        <v>1.049486691347647E-3</v>
      </c>
      <c r="P238" t="s">
        <v>137</v>
      </c>
    </row>
    <row r="239" spans="1:16" x14ac:dyDescent="0.25">
      <c r="A239" t="s">
        <v>93</v>
      </c>
      <c r="B239" t="s">
        <v>10</v>
      </c>
      <c r="C239" t="s">
        <v>12</v>
      </c>
      <c r="D239">
        <v>47</v>
      </c>
      <c r="E239">
        <v>27.598583900000001</v>
      </c>
      <c r="F239">
        <v>25.151555299999998</v>
      </c>
      <c r="H239">
        <v>24.65</v>
      </c>
      <c r="I239">
        <v>10.170933818329701</v>
      </c>
      <c r="J239" t="s">
        <v>122</v>
      </c>
      <c r="K239">
        <f t="shared" si="53"/>
        <v>7.9602233026352334</v>
      </c>
      <c r="L239">
        <f t="shared" si="54"/>
        <v>3.2581991574385381</v>
      </c>
      <c r="M239" t="s">
        <v>132</v>
      </c>
      <c r="N239">
        <f t="shared" si="63"/>
        <v>7.9563370427781133E-4</v>
      </c>
      <c r="O239">
        <f t="shared" si="64"/>
        <v>1.049486691347647E-3</v>
      </c>
      <c r="P239" t="s">
        <v>137</v>
      </c>
    </row>
    <row r="240" spans="1:16" x14ac:dyDescent="0.25">
      <c r="A240" t="s">
        <v>93</v>
      </c>
      <c r="B240" t="s">
        <v>31</v>
      </c>
      <c r="C240" t="s">
        <v>13</v>
      </c>
      <c r="D240">
        <v>107</v>
      </c>
      <c r="E240">
        <v>13.05964561</v>
      </c>
      <c r="F240">
        <v>18.644103529999999</v>
      </c>
      <c r="H240">
        <v>6.2</v>
      </c>
      <c r="I240">
        <v>4.4042187567311899</v>
      </c>
      <c r="J240" t="s">
        <v>122</v>
      </c>
      <c r="K240">
        <f t="shared" si="53"/>
        <v>1.9772254653795216</v>
      </c>
      <c r="L240">
        <f t="shared" si="54"/>
        <v>1.4001821700941008</v>
      </c>
      <c r="M240" t="s">
        <v>132</v>
      </c>
      <c r="N240">
        <f t="shared" si="63"/>
        <v>1.2252439859331834E-3</v>
      </c>
      <c r="O240">
        <f t="shared" si="64"/>
        <v>1.3635868100499247E-3</v>
      </c>
      <c r="P240" t="s">
        <v>137</v>
      </c>
    </row>
    <row r="241" spans="1:16" x14ac:dyDescent="0.25">
      <c r="A241" t="s">
        <v>94</v>
      </c>
      <c r="B241" t="s">
        <v>28</v>
      </c>
      <c r="C241" t="s">
        <v>13</v>
      </c>
      <c r="D241">
        <v>15</v>
      </c>
      <c r="E241">
        <v>17.844531060000001</v>
      </c>
      <c r="F241">
        <v>16.268857969999999</v>
      </c>
      <c r="G241" t="s">
        <v>14</v>
      </c>
      <c r="H241">
        <f>10^(-0.69+(1.03*LOG10(E241)))</f>
        <v>3.9723754912300824</v>
      </c>
      <c r="I241">
        <f>10^(-0.69+(1.03*LOG10(F241)))</f>
        <v>3.6115844938573716</v>
      </c>
      <c r="J241" t="s">
        <v>117</v>
      </c>
      <c r="K241">
        <f t="shared" si="53"/>
        <v>1.2617081954367291</v>
      </c>
      <c r="L241">
        <f t="shared" si="54"/>
        <v>1.1461220224023918</v>
      </c>
      <c r="M241" t="s">
        <v>132</v>
      </c>
      <c r="N241">
        <f t="shared" si="63"/>
        <v>1.4083244966589723E-3</v>
      </c>
      <c r="O241">
        <f t="shared" si="64"/>
        <v>1.4509031854264571E-3</v>
      </c>
      <c r="P241" t="s">
        <v>137</v>
      </c>
    </row>
    <row r="242" spans="1:16" x14ac:dyDescent="0.25">
      <c r="A242" t="s">
        <v>94</v>
      </c>
      <c r="B242" t="s">
        <v>31</v>
      </c>
      <c r="C242" t="s">
        <v>13</v>
      </c>
      <c r="D242">
        <v>73</v>
      </c>
      <c r="E242">
        <v>3.2288715720000001</v>
      </c>
      <c r="F242">
        <v>6.2439803960000004</v>
      </c>
      <c r="H242">
        <f>10^(-0.69+(1.03*LOG10(E242)))</f>
        <v>0.68284525277704111</v>
      </c>
      <c r="I242">
        <f>10^(-0.69+(1.03*LOG10(F242)))</f>
        <v>1.3468690608440688</v>
      </c>
      <c r="J242" t="s">
        <v>117</v>
      </c>
      <c r="K242">
        <f t="shared" si="53"/>
        <v>0.21344494175315143</v>
      </c>
      <c r="L242">
        <f t="shared" si="54"/>
        <v>0.42361183941429176</v>
      </c>
      <c r="M242" t="s">
        <v>132</v>
      </c>
      <c r="N242">
        <f t="shared" si="63"/>
        <v>2.4429882667610855E-3</v>
      </c>
      <c r="O242">
        <f t="shared" si="64"/>
        <v>1.9753310582569226E-3</v>
      </c>
      <c r="P242" t="s">
        <v>137</v>
      </c>
    </row>
    <row r="243" spans="1:16" x14ac:dyDescent="0.25">
      <c r="A243" t="s">
        <v>95</v>
      </c>
      <c r="B243" t="s">
        <v>28</v>
      </c>
      <c r="C243" t="s">
        <v>13</v>
      </c>
      <c r="H243">
        <v>24.4</v>
      </c>
      <c r="I243">
        <v>14.1236101488381</v>
      </c>
      <c r="J243" t="s">
        <v>122</v>
      </c>
      <c r="K243">
        <f t="shared" si="53"/>
        <v>7.8787613880739382</v>
      </c>
      <c r="L243">
        <f t="shared" si="54"/>
        <v>4.5379262998350347</v>
      </c>
      <c r="M243" t="s">
        <v>132</v>
      </c>
      <c r="N243">
        <f t="shared" si="63"/>
        <v>7.9817484421001647E-4</v>
      </c>
      <c r="O243">
        <f t="shared" si="64"/>
        <v>9.4705280374220331E-4</v>
      </c>
      <c r="P243" t="s">
        <v>137</v>
      </c>
    </row>
    <row r="244" spans="1:16" x14ac:dyDescent="0.25">
      <c r="A244" t="s">
        <v>95</v>
      </c>
      <c r="B244" t="s">
        <v>10</v>
      </c>
      <c r="C244" t="s">
        <v>11</v>
      </c>
      <c r="D244">
        <v>22</v>
      </c>
      <c r="E244">
        <v>30.294008779999999</v>
      </c>
      <c r="F244">
        <v>32.764027570000003</v>
      </c>
      <c r="H244">
        <v>24.4</v>
      </c>
      <c r="I244">
        <v>14.1236101488381</v>
      </c>
      <c r="J244" t="s">
        <v>122</v>
      </c>
      <c r="K244">
        <f t="shared" si="53"/>
        <v>7.8787613880739382</v>
      </c>
      <c r="L244">
        <f t="shared" si="54"/>
        <v>4.5379262998350347</v>
      </c>
      <c r="M244" t="s">
        <v>132</v>
      </c>
      <c r="N244">
        <f t="shared" si="63"/>
        <v>7.9817484421001647E-4</v>
      </c>
      <c r="O244">
        <f t="shared" si="64"/>
        <v>9.4705280374220331E-4</v>
      </c>
      <c r="P244" t="s">
        <v>137</v>
      </c>
    </row>
    <row r="245" spans="1:16" x14ac:dyDescent="0.25">
      <c r="A245" t="s">
        <v>95</v>
      </c>
      <c r="B245" t="s">
        <v>10</v>
      </c>
      <c r="C245" t="s">
        <v>12</v>
      </c>
      <c r="D245">
        <v>28</v>
      </c>
      <c r="E245">
        <v>17.822468860000001</v>
      </c>
      <c r="F245">
        <v>18.389769479999998</v>
      </c>
      <c r="H245">
        <v>24.4</v>
      </c>
      <c r="I245">
        <v>14.1236101488381</v>
      </c>
      <c r="J245" t="s">
        <v>122</v>
      </c>
      <c r="K245">
        <f t="shared" si="53"/>
        <v>7.8787613880739382</v>
      </c>
      <c r="L245">
        <f t="shared" si="54"/>
        <v>4.5379262998350347</v>
      </c>
      <c r="M245" t="s">
        <v>132</v>
      </c>
      <c r="N245">
        <f t="shared" si="63"/>
        <v>7.9817484421001647E-4</v>
      </c>
      <c r="O245">
        <f t="shared" si="64"/>
        <v>9.4705280374220331E-4</v>
      </c>
      <c r="P245" t="s">
        <v>137</v>
      </c>
    </row>
    <row r="246" spans="1:16" x14ac:dyDescent="0.25">
      <c r="A246" t="s">
        <v>95</v>
      </c>
      <c r="B246" t="s">
        <v>31</v>
      </c>
      <c r="C246" t="s">
        <v>13</v>
      </c>
      <c r="D246">
        <v>115</v>
      </c>
      <c r="E246">
        <v>17.837383549999998</v>
      </c>
      <c r="F246">
        <v>31.219255369999999</v>
      </c>
      <c r="H246">
        <v>5.05</v>
      </c>
      <c r="I246">
        <v>2.8570964281941902</v>
      </c>
      <c r="J246" t="s">
        <v>122</v>
      </c>
      <c r="K246">
        <f t="shared" si="53"/>
        <v>1.6074841462477432</v>
      </c>
      <c r="L246">
        <f t="shared" si="54"/>
        <v>0.9047606450900344</v>
      </c>
      <c r="M246" t="s">
        <v>132</v>
      </c>
      <c r="N246">
        <f t="shared" si="63"/>
        <v>1.3064552050618306E-3</v>
      </c>
      <c r="O246">
        <f t="shared" si="64"/>
        <v>1.5612575534044821E-3</v>
      </c>
      <c r="P246" t="s">
        <v>137</v>
      </c>
    </row>
    <row r="247" spans="1:16" x14ac:dyDescent="0.25">
      <c r="A247" t="s">
        <v>96</v>
      </c>
      <c r="B247" t="s">
        <v>28</v>
      </c>
      <c r="C247" t="s">
        <v>13</v>
      </c>
      <c r="H247">
        <v>21.146428571428601</v>
      </c>
      <c r="I247">
        <v>10.668245790848999</v>
      </c>
      <c r="J247" t="s">
        <v>122</v>
      </c>
      <c r="K247">
        <f t="shared" si="53"/>
        <v>6.8193141210763919</v>
      </c>
      <c r="L247">
        <f t="shared" si="54"/>
        <v>3.4189920890474781</v>
      </c>
      <c r="M247" t="s">
        <v>132</v>
      </c>
      <c r="N247">
        <f t="shared" si="63"/>
        <v>8.3471916365631565E-4</v>
      </c>
      <c r="O247">
        <f t="shared" si="64"/>
        <v>1.0339310796147541E-3</v>
      </c>
      <c r="P247" t="s">
        <v>137</v>
      </c>
    </row>
    <row r="248" spans="1:16" x14ac:dyDescent="0.25">
      <c r="A248" t="s">
        <v>96</v>
      </c>
      <c r="B248" t="s">
        <v>10</v>
      </c>
      <c r="C248" t="s">
        <v>11</v>
      </c>
      <c r="H248">
        <v>21.146428571428601</v>
      </c>
      <c r="I248">
        <v>10.668245790848999</v>
      </c>
      <c r="J248" t="s">
        <v>122</v>
      </c>
      <c r="K248">
        <f t="shared" si="53"/>
        <v>6.8193141210763919</v>
      </c>
      <c r="L248">
        <f t="shared" si="54"/>
        <v>3.4189920890474781</v>
      </c>
      <c r="M248" t="s">
        <v>132</v>
      </c>
      <c r="N248">
        <f t="shared" si="63"/>
        <v>8.3471916365631565E-4</v>
      </c>
      <c r="O248">
        <f t="shared" si="64"/>
        <v>1.0339310796147541E-3</v>
      </c>
      <c r="P248" t="s">
        <v>137</v>
      </c>
    </row>
    <row r="249" spans="1:16" x14ac:dyDescent="0.25">
      <c r="A249" t="s">
        <v>96</v>
      </c>
      <c r="B249" t="s">
        <v>10</v>
      </c>
      <c r="C249" t="s">
        <v>12</v>
      </c>
      <c r="H249">
        <v>21.146428571428601</v>
      </c>
      <c r="I249">
        <v>10.668245790848999</v>
      </c>
      <c r="J249" t="s">
        <v>122</v>
      </c>
      <c r="K249">
        <f t="shared" si="53"/>
        <v>6.8193141210763919</v>
      </c>
      <c r="L249">
        <f t="shared" si="54"/>
        <v>3.4189920890474781</v>
      </c>
      <c r="M249" t="s">
        <v>132</v>
      </c>
      <c r="N249">
        <f t="shared" si="63"/>
        <v>8.3471916365631565E-4</v>
      </c>
      <c r="O249">
        <f t="shared" si="64"/>
        <v>1.0339310796147541E-3</v>
      </c>
      <c r="P249" t="s">
        <v>137</v>
      </c>
    </row>
    <row r="250" spans="1:16" x14ac:dyDescent="0.25">
      <c r="A250" t="s">
        <v>96</v>
      </c>
      <c r="B250" t="s">
        <v>31</v>
      </c>
      <c r="C250" t="s">
        <v>13</v>
      </c>
      <c r="H250">
        <v>3.9444444444444402</v>
      </c>
      <c r="I250">
        <v>2.8196236943567099</v>
      </c>
      <c r="J250" t="s">
        <v>122</v>
      </c>
      <c r="K250">
        <f t="shared" si="53"/>
        <v>1.2527564383388918</v>
      </c>
      <c r="L250">
        <f t="shared" si="54"/>
        <v>0.89278705052385476</v>
      </c>
      <c r="M250" t="s">
        <v>132</v>
      </c>
      <c r="N250">
        <f t="shared" si="63"/>
        <v>1.4114364881955136E-3</v>
      </c>
      <c r="O250">
        <f t="shared" si="64"/>
        <v>1.5677187640784386E-3</v>
      </c>
      <c r="P250" t="s">
        <v>137</v>
      </c>
    </row>
    <row r="251" spans="1:16" x14ac:dyDescent="0.25">
      <c r="A251" t="s">
        <v>97</v>
      </c>
      <c r="B251" t="s">
        <v>28</v>
      </c>
      <c r="C251" t="s">
        <v>13</v>
      </c>
      <c r="D251">
        <v>34</v>
      </c>
      <c r="E251">
        <v>63.965317050000003</v>
      </c>
      <c r="F251">
        <v>59.114835480000004</v>
      </c>
      <c r="G251" t="s">
        <v>14</v>
      </c>
      <c r="H251">
        <f t="shared" ref="H251:I253" si="65">10^(-0.69+(1.03*LOG10(E251)))</f>
        <v>14.795269949321662</v>
      </c>
      <c r="I251">
        <f t="shared" si="65"/>
        <v>13.641036777170177</v>
      </c>
      <c r="J251" t="s">
        <v>117</v>
      </c>
      <c r="K251">
        <f t="shared" si="53"/>
        <v>4.7557372718313173</v>
      </c>
      <c r="L251">
        <f t="shared" si="54"/>
        <v>4.381491541409626</v>
      </c>
      <c r="M251" t="s">
        <v>132</v>
      </c>
      <c r="N251">
        <f t="shared" si="63"/>
        <v>9.333885417266986E-4</v>
      </c>
      <c r="O251">
        <f t="shared" si="64"/>
        <v>9.5740829730128101E-4</v>
      </c>
      <c r="P251" t="s">
        <v>137</v>
      </c>
    </row>
    <row r="252" spans="1:16" x14ac:dyDescent="0.25">
      <c r="A252" t="s">
        <v>97</v>
      </c>
      <c r="B252" t="s">
        <v>10</v>
      </c>
      <c r="C252" t="s">
        <v>12</v>
      </c>
      <c r="D252">
        <v>63</v>
      </c>
      <c r="E252">
        <v>29.36150473</v>
      </c>
      <c r="F252">
        <v>26.932215840000001</v>
      </c>
      <c r="H252">
        <f t="shared" si="65"/>
        <v>6.634552849962267</v>
      </c>
      <c r="I252">
        <f t="shared" si="65"/>
        <v>6.0698820077463012</v>
      </c>
      <c r="J252" t="s">
        <v>117</v>
      </c>
      <c r="K252">
        <f t="shared" si="53"/>
        <v>2.1171096323890239</v>
      </c>
      <c r="L252">
        <f t="shared" si="54"/>
        <v>1.9353570498940127</v>
      </c>
      <c r="M252" t="s">
        <v>132</v>
      </c>
      <c r="N252">
        <f t="shared" si="63"/>
        <v>1.1995533338592735E-3</v>
      </c>
      <c r="O252">
        <f t="shared" si="64"/>
        <v>1.2334003273929614E-3</v>
      </c>
      <c r="P252" t="s">
        <v>137</v>
      </c>
    </row>
    <row r="253" spans="1:16" x14ac:dyDescent="0.25">
      <c r="A253" t="s">
        <v>97</v>
      </c>
      <c r="B253" t="s">
        <v>31</v>
      </c>
      <c r="C253" t="s">
        <v>13</v>
      </c>
      <c r="D253">
        <v>156</v>
      </c>
      <c r="E253">
        <v>19.442757360000002</v>
      </c>
      <c r="F253">
        <v>41.346648500000001</v>
      </c>
      <c r="H253">
        <f t="shared" si="65"/>
        <v>4.3393091489362119</v>
      </c>
      <c r="I253">
        <f t="shared" si="65"/>
        <v>9.4391637743631822</v>
      </c>
      <c r="J253" t="s">
        <v>117</v>
      </c>
      <c r="K253">
        <f t="shared" si="53"/>
        <v>1.3793602016795912</v>
      </c>
      <c r="L253">
        <f t="shared" si="54"/>
        <v>3.021731165353136</v>
      </c>
      <c r="M253" t="s">
        <v>132</v>
      </c>
      <c r="N253">
        <f t="shared" si="63"/>
        <v>1.369934855712205E-3</v>
      </c>
      <c r="O253">
        <f t="shared" si="64"/>
        <v>1.0742879258252682E-3</v>
      </c>
      <c r="P253" t="s">
        <v>137</v>
      </c>
    </row>
    <row r="254" spans="1:16" x14ac:dyDescent="0.25">
      <c r="A254" t="s">
        <v>98</v>
      </c>
      <c r="B254" t="s">
        <v>10</v>
      </c>
      <c r="C254" t="s">
        <v>11</v>
      </c>
      <c r="H254">
        <v>0.33176066771913626</v>
      </c>
      <c r="I254">
        <v>0.36776519039596905</v>
      </c>
      <c r="J254" t="s">
        <v>124</v>
      </c>
      <c r="K254">
        <f t="shared" si="53"/>
        <v>0.10302470241812592</v>
      </c>
      <c r="L254">
        <f t="shared" si="54"/>
        <v>0.11431243115980362</v>
      </c>
      <c r="M254" t="s">
        <v>132</v>
      </c>
      <c r="N254">
        <f t="shared" ref="N254:N262" si="66">10^(-2.17+(-0.06*LOG10(K254)))</f>
        <v>7.7486049181284865E-3</v>
      </c>
      <c r="O254">
        <f t="shared" ref="O254:O262" si="67">10^(-2.17+(-0.06*LOG10(L254)))</f>
        <v>7.7004196277688794E-3</v>
      </c>
      <c r="P254" t="s">
        <v>134</v>
      </c>
    </row>
    <row r="255" spans="1:16" x14ac:dyDescent="0.25">
      <c r="A255" t="s">
        <v>98</v>
      </c>
      <c r="B255" t="s">
        <v>10</v>
      </c>
      <c r="C255" t="s">
        <v>12</v>
      </c>
      <c r="H255">
        <v>0.41988183040962518</v>
      </c>
      <c r="I255">
        <v>0.37200400488133395</v>
      </c>
      <c r="J255" t="s">
        <v>124</v>
      </c>
      <c r="K255">
        <f t="shared" si="53"/>
        <v>0.13066902046059048</v>
      </c>
      <c r="L255">
        <f t="shared" si="54"/>
        <v>0.11564201656640413</v>
      </c>
      <c r="M255" t="s">
        <v>132</v>
      </c>
      <c r="N255">
        <f t="shared" si="66"/>
        <v>7.638879193863064E-3</v>
      </c>
      <c r="O255">
        <f t="shared" si="67"/>
        <v>7.6950786072477713E-3</v>
      </c>
      <c r="P255" t="s">
        <v>134</v>
      </c>
    </row>
    <row r="256" spans="1:16" x14ac:dyDescent="0.25">
      <c r="A256" t="s">
        <v>98</v>
      </c>
      <c r="B256" t="s">
        <v>15</v>
      </c>
      <c r="C256" t="s">
        <v>13</v>
      </c>
      <c r="H256">
        <v>8.4843848919992276E-2</v>
      </c>
      <c r="I256">
        <v>9.1996004055330705E-2</v>
      </c>
      <c r="J256" t="s">
        <v>124</v>
      </c>
      <c r="K256">
        <f t="shared" si="53"/>
        <v>2.602307355400486E-2</v>
      </c>
      <c r="L256">
        <f t="shared" si="54"/>
        <v>2.8237510233651321E-2</v>
      </c>
      <c r="M256" t="s">
        <v>132</v>
      </c>
      <c r="N256">
        <f t="shared" si="66"/>
        <v>8.4154721027334383E-3</v>
      </c>
      <c r="O256">
        <f t="shared" si="67"/>
        <v>8.3743366555899534E-3</v>
      </c>
      <c r="P256" t="s">
        <v>134</v>
      </c>
    </row>
    <row r="257" spans="1:16" x14ac:dyDescent="0.25">
      <c r="A257" t="s">
        <v>98</v>
      </c>
      <c r="B257" t="s">
        <v>19</v>
      </c>
      <c r="C257" t="s">
        <v>13</v>
      </c>
      <c r="H257">
        <v>2.5010216321476779E-3</v>
      </c>
      <c r="I257">
        <v>1.9158450334981368E-3</v>
      </c>
      <c r="J257" t="s">
        <v>125</v>
      </c>
      <c r="K257">
        <f t="shared" si="53"/>
        <v>7.4294395359671128E-4</v>
      </c>
      <c r="L257">
        <f t="shared" si="54"/>
        <v>5.6773766446598843E-4</v>
      </c>
      <c r="M257" t="s">
        <v>132</v>
      </c>
      <c r="N257">
        <f t="shared" si="66"/>
        <v>1.0416999344799401E-2</v>
      </c>
      <c r="O257">
        <f t="shared" si="67"/>
        <v>1.058646918197295E-2</v>
      </c>
      <c r="P257" t="s">
        <v>134</v>
      </c>
    </row>
    <row r="258" spans="1:16" x14ac:dyDescent="0.25">
      <c r="A258" t="s">
        <v>98</v>
      </c>
      <c r="B258" t="s">
        <v>20</v>
      </c>
      <c r="C258" t="s">
        <v>13</v>
      </c>
      <c r="H258">
        <v>2.2517475989085275E-3</v>
      </c>
      <c r="I258">
        <v>2.5283945493764877E-3</v>
      </c>
      <c r="J258" t="s">
        <v>126</v>
      </c>
      <c r="K258">
        <f t="shared" si="53"/>
        <v>6.6825806091796265E-4</v>
      </c>
      <c r="L258">
        <f t="shared" si="54"/>
        <v>7.5114950064177251E-4</v>
      </c>
      <c r="M258" t="s">
        <v>132</v>
      </c>
      <c r="N258">
        <f t="shared" si="66"/>
        <v>1.0483428743885364E-2</v>
      </c>
      <c r="O258">
        <f t="shared" si="67"/>
        <v>1.0410136330180248E-2</v>
      </c>
      <c r="P258" t="s">
        <v>134</v>
      </c>
    </row>
    <row r="259" spans="1:16" x14ac:dyDescent="0.25">
      <c r="A259" t="s">
        <v>98</v>
      </c>
      <c r="B259" t="s">
        <v>21</v>
      </c>
      <c r="C259" t="s">
        <v>13</v>
      </c>
      <c r="H259">
        <v>3.8865274482930132E-2</v>
      </c>
      <c r="I259">
        <v>3.7026458728069769E-2</v>
      </c>
      <c r="J259" t="s">
        <v>124</v>
      </c>
      <c r="K259">
        <f t="shared" ref="K259:K262" si="68">10^((LOG10(H259)-0.499)/0.991)</f>
        <v>1.1836429773871627E-2</v>
      </c>
      <c r="L259">
        <f t="shared" ref="L259:L262" si="69">10^((LOG10(I259)-0.499)/0.991)</f>
        <v>1.1271455411767987E-2</v>
      </c>
      <c r="M259" t="s">
        <v>132</v>
      </c>
      <c r="N259">
        <f t="shared" si="66"/>
        <v>8.8228065402629341E-3</v>
      </c>
      <c r="O259">
        <f t="shared" si="67"/>
        <v>8.8487352244914427E-3</v>
      </c>
      <c r="P259" t="s">
        <v>134</v>
      </c>
    </row>
    <row r="260" spans="1:16" x14ac:dyDescent="0.25">
      <c r="A260" t="s">
        <v>98</v>
      </c>
      <c r="B260" t="s">
        <v>22</v>
      </c>
      <c r="C260" t="s">
        <v>13</v>
      </c>
      <c r="H260">
        <v>8.4843848919992276E-2</v>
      </c>
      <c r="I260">
        <v>9.1996004055330705E-2</v>
      </c>
      <c r="J260" t="s">
        <v>124</v>
      </c>
      <c r="K260">
        <f t="shared" si="68"/>
        <v>2.602307355400486E-2</v>
      </c>
      <c r="L260">
        <f t="shared" si="69"/>
        <v>2.8237510233651321E-2</v>
      </c>
      <c r="M260" t="s">
        <v>132</v>
      </c>
      <c r="N260">
        <f t="shared" si="66"/>
        <v>8.4154721027334383E-3</v>
      </c>
      <c r="O260">
        <f t="shared" si="67"/>
        <v>8.3743366555899534E-3</v>
      </c>
      <c r="P260" t="s">
        <v>134</v>
      </c>
    </row>
    <row r="261" spans="1:16" x14ac:dyDescent="0.25">
      <c r="A261" t="s">
        <v>98</v>
      </c>
      <c r="B261" t="s">
        <v>23</v>
      </c>
      <c r="C261" t="s">
        <v>13</v>
      </c>
      <c r="H261">
        <v>0.20262400395458463</v>
      </c>
      <c r="I261">
        <v>0.2628819291394654</v>
      </c>
      <c r="J261" t="s">
        <v>124</v>
      </c>
      <c r="K261">
        <f t="shared" si="68"/>
        <v>6.264157330161535E-2</v>
      </c>
      <c r="L261">
        <f t="shared" si="69"/>
        <v>8.146280639271089E-2</v>
      </c>
      <c r="M261" t="s">
        <v>132</v>
      </c>
      <c r="N261">
        <f t="shared" si="66"/>
        <v>7.9834064502979085E-3</v>
      </c>
      <c r="O261">
        <f t="shared" si="67"/>
        <v>7.8585503120197544E-3</v>
      </c>
      <c r="P261" t="s">
        <v>134</v>
      </c>
    </row>
    <row r="262" spans="1:16" x14ac:dyDescent="0.25">
      <c r="A262" t="s">
        <v>98</v>
      </c>
      <c r="B262" t="s">
        <v>13</v>
      </c>
      <c r="C262" t="s">
        <v>13</v>
      </c>
      <c r="H262">
        <v>0.20262400395458463</v>
      </c>
      <c r="I262">
        <v>0.2628819291394654</v>
      </c>
      <c r="J262" t="s">
        <v>124</v>
      </c>
      <c r="K262">
        <f t="shared" si="68"/>
        <v>6.264157330161535E-2</v>
      </c>
      <c r="L262">
        <f t="shared" si="69"/>
        <v>8.146280639271089E-2</v>
      </c>
      <c r="M262" t="s">
        <v>132</v>
      </c>
      <c r="N262">
        <f t="shared" si="66"/>
        <v>7.9834064502979085E-3</v>
      </c>
      <c r="O262">
        <f t="shared" si="67"/>
        <v>7.8585503120197544E-3</v>
      </c>
      <c r="P26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32.42578125" customWidth="1"/>
    <col min="2" max="2" width="77.42578125" customWidth="1"/>
  </cols>
  <sheetData>
    <row r="1" spans="1:2" x14ac:dyDescent="0.25">
      <c r="A1" t="s">
        <v>142</v>
      </c>
      <c r="B1" t="s">
        <v>143</v>
      </c>
    </row>
    <row r="2" spans="1:2" x14ac:dyDescent="0.25">
      <c r="A2" t="s">
        <v>0</v>
      </c>
      <c r="B2" t="s">
        <v>144</v>
      </c>
    </row>
    <row r="3" spans="1:2" x14ac:dyDescent="0.25">
      <c r="A3" t="s">
        <v>1</v>
      </c>
      <c r="B3" t="s">
        <v>145</v>
      </c>
    </row>
    <row r="4" spans="1:2" x14ac:dyDescent="0.25">
      <c r="A4" t="s">
        <v>2</v>
      </c>
      <c r="B4" t="s">
        <v>146</v>
      </c>
    </row>
    <row r="5" spans="1:2" x14ac:dyDescent="0.25">
      <c r="A5" t="s">
        <v>3</v>
      </c>
      <c r="B5" t="s">
        <v>159</v>
      </c>
    </row>
    <row r="6" spans="1:2" x14ac:dyDescent="0.25">
      <c r="A6" t="s">
        <v>4</v>
      </c>
      <c r="B6" t="s">
        <v>148</v>
      </c>
    </row>
    <row r="7" spans="1:2" x14ac:dyDescent="0.25">
      <c r="A7" t="s">
        <v>5</v>
      </c>
      <c r="B7" t="s">
        <v>147</v>
      </c>
    </row>
    <row r="8" spans="1:2" x14ac:dyDescent="0.25">
      <c r="A8" t="s">
        <v>6</v>
      </c>
      <c r="B8" t="s">
        <v>149</v>
      </c>
    </row>
    <row r="9" spans="1:2" x14ac:dyDescent="0.25">
      <c r="A9" t="s">
        <v>7</v>
      </c>
      <c r="B9" t="s">
        <v>157</v>
      </c>
    </row>
    <row r="10" spans="1:2" x14ac:dyDescent="0.25">
      <c r="A10" t="s">
        <v>8</v>
      </c>
      <c r="B10" t="s">
        <v>150</v>
      </c>
    </row>
    <row r="11" spans="1:2" x14ac:dyDescent="0.25">
      <c r="A11" t="s">
        <v>99</v>
      </c>
      <c r="B11" t="s">
        <v>151</v>
      </c>
    </row>
    <row r="12" spans="1:2" x14ac:dyDescent="0.25">
      <c r="A12" t="s">
        <v>129</v>
      </c>
      <c r="B12" t="s">
        <v>152</v>
      </c>
    </row>
    <row r="13" spans="1:2" x14ac:dyDescent="0.25">
      <c r="A13" t="s">
        <v>130</v>
      </c>
      <c r="B13" t="s">
        <v>153</v>
      </c>
    </row>
    <row r="14" spans="1:2" x14ac:dyDescent="0.25">
      <c r="A14" t="s">
        <v>131</v>
      </c>
      <c r="B14" t="s">
        <v>154</v>
      </c>
    </row>
    <row r="15" spans="1:2" ht="17.25" x14ac:dyDescent="0.25">
      <c r="A15" t="s">
        <v>141</v>
      </c>
      <c r="B15" t="s">
        <v>155</v>
      </c>
    </row>
    <row r="16" spans="1:2" x14ac:dyDescent="0.25">
      <c r="A16" t="s">
        <v>140</v>
      </c>
      <c r="B16" t="s">
        <v>156</v>
      </c>
    </row>
    <row r="17" spans="1:2" x14ac:dyDescent="0.25">
      <c r="A17" t="s">
        <v>133</v>
      </c>
      <c r="B17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David.Kimmel</dc:creator>
  <cp:lastModifiedBy>David.Kimmel</cp:lastModifiedBy>
  <dcterms:created xsi:type="dcterms:W3CDTF">2022-11-18T21:02:33Z</dcterms:created>
  <dcterms:modified xsi:type="dcterms:W3CDTF">2022-11-22T20:53:52Z</dcterms:modified>
</cp:coreProperties>
</file>