
<file path=[Content_Types].xml><?xml version="1.0" encoding="utf-8"?>
<Types xmlns="http://schemas.openxmlformats.org/package/2006/content-types">
  <Default Extension="emf" ContentType="image/x-emf"/>
  <Default Extension="vml" ContentType="application/vnd.openxmlformats-officedocument.vmlDrawing"/>
  <Default Extension="bin" ContentType="application/vnd.openxmlformats-officedocument.oleObject"/>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thumbnail" Target="docProps/thumbnail.emf"/><Relationship Id="rId4" Type="http://schemas.openxmlformats.org/package/2006/relationships/metadata/core-properties" Target="docProps/core.xml"/><Relationship Id="rId3" Type="http://schemas.openxmlformats.org/officeDocument/2006/relationships/extended-properties" Target="docProps/app.xml"/><Relationship Id="rId5"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date1904="1"/>
  <bookViews>
    <workbookView windowWidth="27720" windowHeight="12525"/>
  </bookViews>
  <sheets>
    <sheet name="100 GM PIBAL" sheetId="17" r:id="rId1"/>
    <sheet name="30 GM PIBAL" sheetId="1" r:id="rId2"/>
    <sheet name="10 GM PIBAL" sheetId="18" r:id="rId3"/>
    <sheet name="Information" sheetId="19" r:id="rId4"/>
  </sheets>
  <calcPr calcId="144525" iterate="1" iterateCount="1" iterateDelta="0.001"/>
</workbook>
</file>

<file path=xl/comments1.xml><?xml version="1.0" encoding="utf-8"?>
<comments xmlns="http://schemas.openxmlformats.org/spreadsheetml/2006/main">
  <authors>
    <author>Martin Brenner</author>
  </authors>
  <commentList>
    <comment ref="E3" authorId="0">
      <text>
        <r>
          <rPr>
            <sz val="8"/>
            <rFont val="Tahoma"/>
            <charset val="0"/>
          </rPr>
          <t>This spreadsheet is for use with US Mil. Spec 100 Gram Pilot balloons used with 515 Gram nozzles and Helium Gas.
450 Gram nozzles are used with Hydrogen Gas.</t>
        </r>
      </text>
    </comment>
    <comment ref="A4" authorId="0">
      <text>
        <r>
          <rPr>
            <sz val="8"/>
            <rFont val="Tahoma"/>
            <charset val="0"/>
          </rPr>
          <t>Altitude above MSL, Use calculator below if you have station MSL in feet and need to calculate meters</t>
        </r>
      </text>
    </comment>
    <comment ref="E5" authorId="0">
      <text>
        <r>
          <rPr>
            <sz val="8"/>
            <rFont val="Tahoma"/>
            <charset val="0"/>
          </rPr>
          <t>This is the average ascent rate for a 20 minute ascent.    Balloons ascend faster in the first few minutes and later reach a fairly constant ascent rate.  This is reflected in the ascent rate tables used in generating this spreadsheet</t>
        </r>
      </text>
    </comment>
    <comment ref="D8" authorId="0">
      <text>
        <r>
          <rPr>
            <sz val="8"/>
            <rFont val="Tahoma"/>
            <charset val="0"/>
          </rPr>
          <t xml:space="preserve">Height of Balloon Above MSL in Meters
</t>
        </r>
      </text>
    </comment>
    <comment ref="F8" authorId="0">
      <text>
        <r>
          <rPr>
            <sz val="8"/>
            <rFont val="Tahoma"/>
            <charset val="0"/>
          </rPr>
          <t>Direction is pointing directly into the wind.</t>
        </r>
      </text>
    </comment>
    <comment ref="H8" authorId="0">
      <text>
        <r>
          <rPr>
            <sz val="8"/>
            <rFont val="Tahoma"/>
            <charset val="0"/>
          </rPr>
          <t xml:space="preserve">Height of balloon Above MSL in Feet calculated from meter values and rounded to 10 feet below 5500 feet rounded to 50 feet above.
</t>
        </r>
      </text>
    </comment>
    <comment ref="K8" authorId="0">
      <text>
        <r>
          <rPr>
            <sz val="8"/>
            <rFont val="Tahoma"/>
            <charset val="0"/>
          </rPr>
          <t>Above release point based on F.M.H. ascent rate tables</t>
        </r>
      </text>
    </comment>
    <comment ref="L8" authorId="0">
      <text>
        <r>
          <rPr>
            <sz val="8"/>
            <rFont val="Tahoma"/>
            <charset val="0"/>
          </rPr>
          <t>Height of balloon over release point from F.M.H. Tables</t>
        </r>
      </text>
    </comment>
  </commentList>
</comments>
</file>

<file path=xl/comments2.xml><?xml version="1.0" encoding="utf-8"?>
<comments xmlns="http://schemas.openxmlformats.org/spreadsheetml/2006/main">
  <authors>
    <author>Martin Brenner</author>
  </authors>
  <commentList>
    <comment ref="E3" authorId="0">
      <text>
        <r>
          <rPr>
            <sz val="8"/>
            <rFont val="Tahoma"/>
            <charset val="0"/>
          </rPr>
          <t>This spreadsheet is for use with US Mil. Spec 30 Gram Pilot balloons used with 139 Gram nozzles and Helium gas. Use 125 gram nozzles with Hydrogen gas.</t>
        </r>
      </text>
    </comment>
    <comment ref="A4" authorId="0">
      <text>
        <r>
          <rPr>
            <sz val="8"/>
            <rFont val="Tahoma"/>
            <charset val="0"/>
          </rPr>
          <t>Altitude above MSL, Use calculator below if you have station MSL in feet and need to calculate meters</t>
        </r>
      </text>
    </comment>
    <comment ref="E5" authorId="0">
      <text>
        <r>
          <rPr>
            <sz val="8"/>
            <rFont val="Tahoma"/>
            <charset val="0"/>
          </rPr>
          <t>This is the average ascent rate for a 20 minute ascent.    Balloons ascend faster in the first few minutes and later reach a fairly constant ascent rate.  This is reflected in the ascent rate tables used in generating this spreadsheet</t>
        </r>
      </text>
    </comment>
    <comment ref="D8" authorId="0">
      <text>
        <r>
          <rPr>
            <sz val="8"/>
            <rFont val="Tahoma"/>
            <charset val="0"/>
          </rPr>
          <t xml:space="preserve">Height of Balloon Above MSL in Meters
</t>
        </r>
      </text>
    </comment>
    <comment ref="F8" authorId="0">
      <text>
        <r>
          <rPr>
            <sz val="8"/>
            <rFont val="Tahoma"/>
            <charset val="0"/>
          </rPr>
          <t>Direction is pointing directly into the wind.</t>
        </r>
      </text>
    </comment>
    <comment ref="H8" authorId="0">
      <text>
        <r>
          <rPr>
            <sz val="8"/>
            <rFont val="Tahoma"/>
            <charset val="0"/>
          </rPr>
          <t xml:space="preserve">Height of balloon Above MSL in Feet calculated from meter values and rounded to 10 feet below 5500 feet rounded to 50 feet above.
</t>
        </r>
      </text>
    </comment>
    <comment ref="K8" authorId="0">
      <text>
        <r>
          <rPr>
            <sz val="8"/>
            <rFont val="Tahoma"/>
            <charset val="0"/>
          </rPr>
          <t>Above release point based on F.M.H. ascent rate tables</t>
        </r>
      </text>
    </comment>
    <comment ref="L8" authorId="0">
      <text>
        <r>
          <rPr>
            <sz val="8"/>
            <rFont val="Tahoma"/>
            <charset val="0"/>
          </rPr>
          <t xml:space="preserve">Height of balloon over release point sourced from F.M.H. Tables. Meter values converted and rounded to nearest 10 feet
</t>
        </r>
      </text>
    </comment>
  </commentList>
</comments>
</file>

<file path=xl/comments3.xml><?xml version="1.0" encoding="utf-8"?>
<comments xmlns="http://schemas.openxmlformats.org/spreadsheetml/2006/main">
  <authors>
    <author>Martin Brenner</author>
  </authors>
  <commentList>
    <comment ref="E3" authorId="0">
      <text>
        <r>
          <rPr>
            <sz val="8"/>
            <rFont val="Tahoma"/>
            <charset val="0"/>
          </rPr>
          <t>This spreadsheet is for use with US Mil. Spec 10 Gram Pilot balloons used with 45 Gram nozzles and Helium Gas.</t>
        </r>
      </text>
    </comment>
    <comment ref="A4" authorId="0">
      <text>
        <r>
          <rPr>
            <sz val="8"/>
            <rFont val="Tahoma"/>
            <charset val="0"/>
          </rPr>
          <t>Altitude above MSL, Use calculator below if you have station MSL in meters and need to calculate feet</t>
        </r>
      </text>
    </comment>
    <comment ref="E5" authorId="0">
      <text>
        <r>
          <rPr>
            <sz val="8"/>
            <rFont val="Tahoma"/>
            <charset val="0"/>
          </rPr>
          <t>This is the average ascent rate for a 20 minute ascent.    Balloons ascend faster in the first few minutes and later reach a fairly constant ascent rate.  This is reflected in the ascent rate tables used in generating this spreadsheet</t>
        </r>
      </text>
    </comment>
    <comment ref="D8" authorId="0">
      <text>
        <r>
          <rPr>
            <sz val="8"/>
            <rFont val="Tahoma"/>
            <charset val="0"/>
          </rPr>
          <t xml:space="preserve">Height of Balloon Above MSL in Meters
</t>
        </r>
      </text>
    </comment>
    <comment ref="F8" authorId="0">
      <text>
        <r>
          <rPr>
            <sz val="8"/>
            <rFont val="Tahoma"/>
            <charset val="0"/>
          </rPr>
          <t>Direction is pointing directly into the wind.</t>
        </r>
      </text>
    </comment>
    <comment ref="H8" authorId="0">
      <text>
        <r>
          <rPr>
            <sz val="8"/>
            <rFont val="Tahoma"/>
            <charset val="0"/>
          </rPr>
          <t xml:space="preserve">Height of balloon Above MSL in Feet
</t>
        </r>
      </text>
    </comment>
    <comment ref="K8" authorId="0">
      <text>
        <r>
          <rPr>
            <sz val="8"/>
            <rFont val="Tahoma"/>
            <charset val="0"/>
          </rPr>
          <t>Above release point based on F.M.H. ascent rate tables</t>
        </r>
      </text>
    </comment>
    <comment ref="L8" authorId="0">
      <text>
        <r>
          <rPr>
            <sz val="8"/>
            <rFont val="Tahoma"/>
            <charset val="0"/>
          </rPr>
          <t>Height of balloon over release point from F.M.H. Tables</t>
        </r>
      </text>
    </comment>
  </commentList>
</comments>
</file>

<file path=xl/sharedStrings.xml><?xml version="1.0" encoding="utf-8"?>
<sst xmlns="http://schemas.openxmlformats.org/spreadsheetml/2006/main" count="105" uniqueCount="42">
  <si>
    <t>Pilot Balloon Winds Calculation</t>
  </si>
  <si>
    <t>Observer</t>
  </si>
  <si>
    <t>Martin Brenner</t>
  </si>
  <si>
    <t>Notes:</t>
  </si>
  <si>
    <t>Enter any special notes here</t>
  </si>
  <si>
    <t>Place:</t>
  </si>
  <si>
    <t>Long Beach CA.</t>
  </si>
  <si>
    <t>Balloon</t>
  </si>
  <si>
    <t>Starting Altitude (m)</t>
  </si>
  <si>
    <t>515 Gram</t>
  </si>
  <si>
    <t>Nozzle</t>
  </si>
  <si>
    <t>Date ('mm-dd-yyyy):</t>
  </si>
  <si>
    <t>Ascent Rate:</t>
  </si>
  <si>
    <t xml:space="preserve">m/min </t>
  </si>
  <si>
    <t>Time (24hr clock):</t>
  </si>
  <si>
    <t>ft/min</t>
  </si>
  <si>
    <t>2005 Martin Brenner, mbrenner@csulb.edu r1.2</t>
  </si>
  <si>
    <t>Time 
(sec)</t>
  </si>
  <si>
    <t>Azimuth
(deg)</t>
  </si>
  <si>
    <t xml:space="preserve">Elevation
(deg) </t>
  </si>
  <si>
    <t xml:space="preserve">Altitude 
(m) </t>
  </si>
  <si>
    <t>Windspeed
(m/s)</t>
  </si>
  <si>
    <t>Direction 
(deg)</t>
  </si>
  <si>
    <t>Windspeed 
(M/H)</t>
  </si>
  <si>
    <t>Altitude 
(ft)</t>
  </si>
  <si>
    <t>Windspeed
(kts)</t>
  </si>
  <si>
    <t>Minutes</t>
  </si>
  <si>
    <t>Ascent 
(m)</t>
  </si>
  <si>
    <t>Ascent
(ft)</t>
  </si>
  <si>
    <t xml:space="preserve">X </t>
  </si>
  <si>
    <t xml:space="preserve">Y </t>
  </si>
  <si>
    <t>MSL Altitude
Calculator</t>
  </si>
  <si>
    <t>Feet</t>
  </si>
  <si>
    <t>Meters</t>
  </si>
  <si>
    <t>30 Gram</t>
  </si>
  <si>
    <t>139 Gram</t>
  </si>
  <si>
    <t>Ascent
(m)</t>
  </si>
  <si>
    <t>10 Gram</t>
  </si>
  <si>
    <t>Starting Altitude (ft)</t>
  </si>
  <si>
    <t>45 Gram</t>
  </si>
  <si>
    <t>Ascent (m)</t>
  </si>
  <si>
    <t>Ascent (ft)</t>
  </si>
</sst>
</file>

<file path=xl/styles.xml><?xml version="1.0" encoding="utf-8"?>
<styleSheet xmlns="http://schemas.openxmlformats.org/spreadsheetml/2006/main">
  <numFmts count="5">
    <numFmt numFmtId="176" formatCode="0.0"/>
    <numFmt numFmtId="43" formatCode="_(* #,##0.00_);_(* \(#,##0.00\);_(* &quot;-&quot;??_);_(@_)"/>
    <numFmt numFmtId="41" formatCode="_(* #,##0_);_(* \(#,##0\);_(* &quot;-&quot;_);_(@_)"/>
    <numFmt numFmtId="42" formatCode="_(&quot;$&quot;* #,##0_);_(&quot;$&quot;* \(#,##0\);_(&quot;$&quot;* &quot;-&quot;_);_(@_)"/>
    <numFmt numFmtId="44" formatCode="_(&quot;$&quot;* #,##0.00_);_(&quot;$&quot;* \(#,##0.00\);_(&quot;$&quot;* &quot;-&quot;??_);_(@_)"/>
  </numFmts>
  <fonts count="43">
    <font>
      <sz val="10"/>
      <name val="Geneva"/>
      <charset val="0"/>
    </font>
    <font>
      <b/>
      <sz val="16"/>
      <name val="Geneva"/>
      <charset val="0"/>
    </font>
    <font>
      <b/>
      <sz val="14"/>
      <name val="Times New Roman"/>
      <family val="1"/>
      <charset val="0"/>
    </font>
    <font>
      <b/>
      <sz val="12"/>
      <name val="Times New Roman"/>
      <family val="1"/>
      <charset val="0"/>
    </font>
    <font>
      <sz val="12"/>
      <name val="Times New Roman"/>
      <family val="1"/>
      <charset val="0"/>
    </font>
    <font>
      <b/>
      <sz val="10"/>
      <name val="Geneva"/>
      <charset val="0"/>
    </font>
    <font>
      <sz val="10"/>
      <color indexed="10"/>
      <name val="Geneva"/>
      <charset val="0"/>
    </font>
    <font>
      <b/>
      <sz val="10"/>
      <color indexed="12"/>
      <name val="Geneva"/>
      <charset val="0"/>
    </font>
    <font>
      <sz val="10"/>
      <color indexed="55"/>
      <name val="Geneva"/>
      <charset val="0"/>
    </font>
    <font>
      <sz val="10"/>
      <color indexed="12"/>
      <name val="Geneva"/>
      <charset val="0"/>
    </font>
    <font>
      <sz val="10"/>
      <color indexed="14"/>
      <name val="Geneva"/>
      <charset val="0"/>
    </font>
    <font>
      <sz val="10"/>
      <color indexed="17"/>
      <name val="Geneva"/>
      <charset val="0"/>
    </font>
    <font>
      <b/>
      <sz val="10"/>
      <color indexed="8"/>
      <name val="Geneva"/>
      <charset val="0"/>
    </font>
    <font>
      <b/>
      <sz val="10"/>
      <color indexed="57"/>
      <name val="Geneva"/>
      <charset val="0"/>
    </font>
    <font>
      <sz val="10"/>
      <color indexed="57"/>
      <name val="Geneva"/>
      <charset val="0"/>
    </font>
    <font>
      <b/>
      <sz val="10"/>
      <color indexed="21"/>
      <name val="Geneva"/>
      <charset val="0"/>
    </font>
    <font>
      <b/>
      <sz val="10"/>
      <color indexed="55"/>
      <name val="Geneva"/>
      <charset val="0"/>
    </font>
    <font>
      <sz val="10"/>
      <color indexed="21"/>
      <name val="Geneva"/>
      <charset val="0"/>
    </font>
    <font>
      <b/>
      <i/>
      <sz val="10"/>
      <color indexed="23"/>
      <name val="Geneva"/>
      <charset val="0"/>
    </font>
    <font>
      <i/>
      <sz val="10"/>
      <color indexed="55"/>
      <name val="Geneva"/>
      <charset val="0"/>
    </font>
    <font>
      <i/>
      <sz val="10"/>
      <color indexed="23"/>
      <name val="Geneva"/>
      <charset val="0"/>
    </font>
    <font>
      <b/>
      <sz val="12"/>
      <color indexed="8"/>
      <name val="Arial"/>
      <family val="2"/>
      <charset val="0"/>
    </font>
    <font>
      <u/>
      <sz val="10"/>
      <color indexed="12"/>
      <name val="Geneva"/>
      <charset val="0"/>
    </font>
    <font>
      <b/>
      <sz val="11"/>
      <color rgb="FFFFFFFF"/>
      <name val="Calibri"/>
      <charset val="0"/>
      <scheme val="minor"/>
    </font>
    <font>
      <b/>
      <sz val="13"/>
      <color theme="3"/>
      <name val="Calibri"/>
      <charset val="134"/>
      <scheme val="minor"/>
    </font>
    <font>
      <sz val="11"/>
      <color rgb="FFFF0000"/>
      <name val="Calibri"/>
      <charset val="0"/>
      <scheme val="minor"/>
    </font>
    <font>
      <b/>
      <sz val="15"/>
      <color theme="3"/>
      <name val="Calibri"/>
      <charset val="134"/>
      <scheme val="minor"/>
    </font>
    <font>
      <sz val="11"/>
      <color theme="1"/>
      <name val="Calibri"/>
      <charset val="0"/>
      <scheme val="minor"/>
    </font>
    <font>
      <i/>
      <sz val="11"/>
      <color rgb="FF7F7F7F"/>
      <name val="Calibri"/>
      <charset val="0"/>
      <scheme val="minor"/>
    </font>
    <font>
      <b/>
      <sz val="18"/>
      <color theme="3"/>
      <name val="Calibri"/>
      <charset val="134"/>
      <scheme val="minor"/>
    </font>
    <font>
      <sz val="11"/>
      <color rgb="FF9C0006"/>
      <name val="Calibri"/>
      <charset val="0"/>
      <scheme val="minor"/>
    </font>
    <font>
      <b/>
      <sz val="11"/>
      <color theme="3"/>
      <name val="Calibri"/>
      <charset val="134"/>
      <scheme val="minor"/>
    </font>
    <font>
      <u/>
      <sz val="10"/>
      <color indexed="36"/>
      <name val="Geneva"/>
      <charset val="0"/>
    </font>
    <font>
      <b/>
      <sz val="11"/>
      <color rgb="FFFA7D00"/>
      <name val="Calibri"/>
      <charset val="0"/>
      <scheme val="minor"/>
    </font>
    <font>
      <sz val="11"/>
      <color rgb="FF3F3F76"/>
      <name val="Calibri"/>
      <charset val="0"/>
      <scheme val="minor"/>
    </font>
    <font>
      <sz val="11"/>
      <color theme="0"/>
      <name val="Calibri"/>
      <charset val="0"/>
      <scheme val="minor"/>
    </font>
    <font>
      <b/>
      <sz val="11"/>
      <color theme="1"/>
      <name val="Calibri"/>
      <charset val="0"/>
      <scheme val="minor"/>
    </font>
    <font>
      <sz val="11"/>
      <color rgb="FF9C6500"/>
      <name val="Calibri"/>
      <charset val="0"/>
      <scheme val="minor"/>
    </font>
    <font>
      <sz val="11"/>
      <color rgb="FF006100"/>
      <name val="Calibri"/>
      <charset val="0"/>
      <scheme val="minor"/>
    </font>
    <font>
      <sz val="11"/>
      <color rgb="FFFA7D00"/>
      <name val="Calibri"/>
      <charset val="0"/>
      <scheme val="minor"/>
    </font>
    <font>
      <b/>
      <sz val="11"/>
      <color rgb="FF3F3F3F"/>
      <name val="Calibri"/>
      <charset val="0"/>
      <scheme val="minor"/>
    </font>
    <font>
      <sz val="11"/>
      <color theme="1"/>
      <name val="Calibri"/>
      <charset val="134"/>
      <scheme val="minor"/>
    </font>
    <font>
      <sz val="8"/>
      <name val="Tahoma"/>
      <charset val="0"/>
    </font>
  </fonts>
  <fills count="35">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rgb="FFA5A5A5"/>
        <bgColor indexed="64"/>
      </patternFill>
    </fill>
    <fill>
      <patternFill patternType="solid">
        <fgColor theme="5" tint="0.599993896298105"/>
        <bgColor indexed="64"/>
      </patternFill>
    </fill>
    <fill>
      <patternFill patternType="solid">
        <fgColor theme="7" tint="0.799981688894314"/>
        <bgColor indexed="64"/>
      </patternFill>
    </fill>
    <fill>
      <patternFill patternType="solid">
        <fgColor rgb="FFFFC7CE"/>
        <bgColor indexed="64"/>
      </patternFill>
    </fill>
    <fill>
      <patternFill patternType="solid">
        <fgColor rgb="FFF2F2F2"/>
        <bgColor indexed="64"/>
      </patternFill>
    </fill>
    <fill>
      <patternFill patternType="solid">
        <fgColor rgb="FFFFCC99"/>
        <bgColor indexed="64"/>
      </patternFill>
    </fill>
    <fill>
      <patternFill patternType="solid">
        <fgColor theme="9"/>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6"/>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rgb="FFFFEB9C"/>
        <bgColor indexed="64"/>
      </patternFill>
    </fill>
    <fill>
      <patternFill patternType="solid">
        <fgColor rgb="FFC6EFCE"/>
        <bgColor indexed="64"/>
      </patternFill>
    </fill>
    <fill>
      <patternFill patternType="solid">
        <fgColor theme="7"/>
        <bgColor indexed="64"/>
      </patternFill>
    </fill>
    <fill>
      <patternFill patternType="solid">
        <fgColor theme="4" tint="0.799981688894314"/>
        <bgColor indexed="64"/>
      </patternFill>
    </fill>
    <fill>
      <patternFill patternType="solid">
        <fgColor theme="4"/>
        <bgColor indexed="64"/>
      </patternFill>
    </fill>
    <fill>
      <patternFill patternType="solid">
        <fgColor theme="4" tint="0.599993896298105"/>
        <bgColor indexed="64"/>
      </patternFill>
    </fill>
    <fill>
      <patternFill patternType="solid">
        <fgColor theme="5"/>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8"/>
        <bgColor indexed="64"/>
      </patternFill>
    </fill>
    <fill>
      <patternFill patternType="solid">
        <fgColor theme="5" tint="0.799981688894314"/>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9" tint="0.399975585192419"/>
        <bgColor indexed="64"/>
      </patternFill>
    </fill>
    <fill>
      <patternFill patternType="solid">
        <fgColor rgb="FFFFFFCC"/>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0" fontId="35" fillId="33" borderId="0" applyNumberFormat="0" applyBorder="0" applyAlignment="0" applyProtection="0">
      <alignment vertical="center"/>
    </xf>
    <xf numFmtId="0" fontId="27" fillId="30" borderId="0" applyNumberFormat="0" applyBorder="0" applyAlignment="0" applyProtection="0">
      <alignment vertical="center"/>
    </xf>
    <xf numFmtId="0" fontId="35" fillId="28" borderId="0" applyNumberFormat="0" applyBorder="0" applyAlignment="0" applyProtection="0">
      <alignment vertical="center"/>
    </xf>
    <xf numFmtId="0" fontId="35" fillId="10" borderId="0" applyNumberFormat="0" applyBorder="0" applyAlignment="0" applyProtection="0">
      <alignment vertical="center"/>
    </xf>
    <xf numFmtId="0" fontId="27" fillId="32" borderId="0" applyNumberFormat="0" applyBorder="0" applyAlignment="0" applyProtection="0">
      <alignment vertical="center"/>
    </xf>
    <xf numFmtId="0" fontId="27" fillId="11" borderId="0" applyNumberFormat="0" applyBorder="0" applyAlignment="0" applyProtection="0">
      <alignment vertical="center"/>
    </xf>
    <xf numFmtId="0" fontId="35" fillId="29" borderId="0" applyNumberFormat="0" applyBorder="0" applyAlignment="0" applyProtection="0">
      <alignment vertical="center"/>
    </xf>
    <xf numFmtId="0" fontId="35" fillId="26" borderId="0" applyNumberFormat="0" applyBorder="0" applyAlignment="0" applyProtection="0">
      <alignment vertical="center"/>
    </xf>
    <xf numFmtId="0" fontId="27" fillId="31" borderId="0" applyNumberFormat="0" applyBorder="0" applyAlignment="0" applyProtection="0">
      <alignment vertical="center"/>
    </xf>
    <xf numFmtId="0" fontId="35" fillId="18" borderId="0" applyNumberFormat="0" applyBorder="0" applyAlignment="0" applyProtection="0">
      <alignment vertical="center"/>
    </xf>
    <xf numFmtId="0" fontId="39" fillId="0" borderId="6" applyNumberFormat="0" applyFill="0" applyAlignment="0" applyProtection="0">
      <alignment vertical="center"/>
    </xf>
    <xf numFmtId="0" fontId="27" fillId="25" borderId="0" applyNumberFormat="0" applyBorder="0" applyAlignment="0" applyProtection="0">
      <alignment vertical="center"/>
    </xf>
    <xf numFmtId="0" fontId="35" fillId="24" borderId="0" applyNumberFormat="0" applyBorder="0" applyAlignment="0" applyProtection="0">
      <alignment vertical="center"/>
    </xf>
    <xf numFmtId="0" fontId="35" fillId="13" borderId="0" applyNumberFormat="0" applyBorder="0" applyAlignment="0" applyProtection="0">
      <alignment vertical="center"/>
    </xf>
    <xf numFmtId="0" fontId="27" fillId="5" borderId="0" applyNumberFormat="0" applyBorder="0" applyAlignment="0" applyProtection="0">
      <alignment vertical="center"/>
    </xf>
    <xf numFmtId="0" fontId="27" fillId="27" borderId="0" applyNumberFormat="0" applyBorder="0" applyAlignment="0" applyProtection="0">
      <alignment vertical="center"/>
    </xf>
    <xf numFmtId="0" fontId="35" fillId="22" borderId="0" applyNumberFormat="0" applyBorder="0" applyAlignment="0" applyProtection="0">
      <alignment vertical="center"/>
    </xf>
    <xf numFmtId="0" fontId="27" fillId="21" borderId="0" applyNumberFormat="0" applyBorder="0" applyAlignment="0" applyProtection="0">
      <alignment vertical="center"/>
    </xf>
    <xf numFmtId="0" fontId="27" fillId="19" borderId="0" applyNumberFormat="0" applyBorder="0" applyAlignment="0" applyProtection="0">
      <alignment vertical="center"/>
    </xf>
    <xf numFmtId="0" fontId="35" fillId="20" borderId="0" applyNumberFormat="0" applyBorder="0" applyAlignment="0" applyProtection="0">
      <alignment vertical="center"/>
    </xf>
    <xf numFmtId="0" fontId="37" fillId="16" borderId="0" applyNumberFormat="0" applyBorder="0" applyAlignment="0" applyProtection="0">
      <alignment vertical="center"/>
    </xf>
    <xf numFmtId="0" fontId="35" fillId="15" borderId="0" applyNumberFormat="0" applyBorder="0" applyAlignment="0" applyProtection="0">
      <alignment vertical="center"/>
    </xf>
    <xf numFmtId="0" fontId="30" fillId="7" borderId="0" applyNumberFormat="0" applyBorder="0" applyAlignment="0" applyProtection="0">
      <alignment vertical="center"/>
    </xf>
    <xf numFmtId="0" fontId="27" fillId="6" borderId="0" applyNumberFormat="0" applyBorder="0" applyAlignment="0" applyProtection="0">
      <alignment vertical="center"/>
    </xf>
    <xf numFmtId="0" fontId="36" fillId="0" borderId="5" applyNumberFormat="0" applyFill="0" applyAlignment="0" applyProtection="0">
      <alignment vertical="center"/>
    </xf>
    <xf numFmtId="0" fontId="40" fillId="8" borderId="7" applyNumberFormat="0" applyAlignment="0" applyProtection="0">
      <alignment vertical="center"/>
    </xf>
    <xf numFmtId="44" fontId="0" fillId="0" borderId="0" applyFont="0" applyFill="0" applyBorder="0" applyAlignment="0" applyProtection="0"/>
    <xf numFmtId="0" fontId="27" fillId="14" borderId="0" applyNumberFormat="0" applyBorder="0" applyAlignment="0" applyProtection="0">
      <alignment vertical="center"/>
    </xf>
    <xf numFmtId="0" fontId="41" fillId="34" borderId="8" applyNumberFormat="0" applyFont="0" applyAlignment="0" applyProtection="0">
      <alignment vertical="center"/>
    </xf>
    <xf numFmtId="0" fontId="34" fillId="9" borderId="4" applyNumberFormat="0" applyAlignment="0" applyProtection="0">
      <alignment vertical="center"/>
    </xf>
    <xf numFmtId="0" fontId="31" fillId="0" borderId="0" applyNumberFormat="0" applyFill="0" applyBorder="0" applyAlignment="0" applyProtection="0">
      <alignment vertical="center"/>
    </xf>
    <xf numFmtId="0" fontId="33" fillId="8" borderId="4" applyNumberFormat="0" applyAlignment="0" applyProtection="0">
      <alignment vertical="center"/>
    </xf>
    <xf numFmtId="0" fontId="38" fillId="17" borderId="0" applyNumberFormat="0" applyBorder="0" applyAlignment="0" applyProtection="0">
      <alignment vertical="center"/>
    </xf>
    <xf numFmtId="0" fontId="31" fillId="0" borderId="3" applyNumberFormat="0" applyFill="0" applyAlignment="0" applyProtection="0">
      <alignment vertical="center"/>
    </xf>
    <xf numFmtId="0" fontId="28" fillId="0" borderId="0" applyNumberFormat="0" applyFill="0" applyBorder="0" applyAlignment="0" applyProtection="0">
      <alignment vertical="center"/>
    </xf>
    <xf numFmtId="0" fontId="26" fillId="0" borderId="2" applyNumberFormat="0" applyFill="0" applyAlignment="0" applyProtection="0">
      <alignment vertical="center"/>
    </xf>
    <xf numFmtId="41" fontId="0" fillId="0" borderId="0" applyFont="0" applyFill="0" applyBorder="0" applyAlignment="0" applyProtection="0"/>
    <xf numFmtId="0" fontId="27" fillId="12" borderId="0" applyNumberFormat="0" applyBorder="0" applyAlignment="0" applyProtection="0">
      <alignment vertical="center"/>
    </xf>
    <xf numFmtId="0" fontId="29" fillId="0" borderId="0" applyNumberFormat="0" applyFill="0" applyBorder="0" applyAlignment="0" applyProtection="0">
      <alignment vertical="center"/>
    </xf>
    <xf numFmtId="42" fontId="0" fillId="0" borderId="0" applyFont="0" applyFill="0" applyBorder="0" applyAlignment="0" applyProtection="0"/>
    <xf numFmtId="0" fontId="25" fillId="0" borderId="0" applyNumberFormat="0" applyFill="0" applyBorder="0" applyAlignment="0" applyProtection="0">
      <alignment vertical="center"/>
    </xf>
    <xf numFmtId="0" fontId="32" fillId="0" borderId="0" applyNumberFormat="0" applyFill="0" applyBorder="0" applyAlignment="0" applyProtection="0">
      <alignment vertical="top"/>
      <protection locked="0"/>
    </xf>
    <xf numFmtId="0" fontId="24" fillId="0" borderId="2" applyNumberFormat="0" applyFill="0" applyAlignment="0" applyProtection="0">
      <alignment vertical="center"/>
    </xf>
    <xf numFmtId="43" fontId="0" fillId="0" borderId="0" applyFont="0" applyFill="0" applyBorder="0" applyAlignment="0" applyProtection="0"/>
    <xf numFmtId="0" fontId="23" fillId="4" borderId="1" applyNumberFormat="0" applyAlignment="0" applyProtection="0">
      <alignment vertical="center"/>
    </xf>
    <xf numFmtId="0" fontId="35" fillId="23" borderId="0" applyNumberFormat="0" applyBorder="0" applyAlignment="0" applyProtection="0">
      <alignment vertical="center"/>
    </xf>
    <xf numFmtId="9" fontId="0" fillId="0" borderId="0" applyFont="0" applyFill="0" applyBorder="0" applyAlignment="0" applyProtection="0"/>
    <xf numFmtId="0" fontId="22" fillId="0" borderId="0" applyNumberFormat="0" applyFill="0" applyBorder="0" applyAlignment="0" applyProtection="0">
      <alignment vertical="top"/>
      <protection locked="0"/>
    </xf>
  </cellStyleXfs>
  <cellXfs count="60">
    <xf numFmtId="0" fontId="0" fillId="0" borderId="0" xfId="0"/>
    <xf numFmtId="0" fontId="1" fillId="0" borderId="0" xfId="0" applyFont="1" applyProtection="1"/>
    <xf numFmtId="0" fontId="2" fillId="0" borderId="0" xfId="0" applyFont="1" applyAlignment="1">
      <alignment wrapText="1"/>
    </xf>
    <xf numFmtId="0" fontId="2" fillId="0" borderId="0" xfId="0" applyFont="1"/>
    <xf numFmtId="0" fontId="3" fillId="0" borderId="0" xfId="0" applyFont="1"/>
    <xf numFmtId="0" fontId="4" fillId="0" borderId="0" xfId="0" applyFont="1"/>
    <xf numFmtId="0" fontId="5" fillId="0" borderId="0" xfId="0" applyFont="1"/>
    <xf numFmtId="0" fontId="0" fillId="0" borderId="0" xfId="0" applyProtection="1"/>
    <xf numFmtId="0" fontId="5" fillId="0" borderId="0" xfId="0" applyFont="1" applyProtection="1"/>
    <xf numFmtId="0" fontId="6" fillId="0" borderId="0" xfId="0" applyFont="1" applyAlignment="1" applyProtection="1">
      <alignment horizontal="right"/>
      <protection locked="0"/>
    </xf>
    <xf numFmtId="0" fontId="5" fillId="0" borderId="0" xfId="0" applyFont="1" applyAlignment="1" applyProtection="1">
      <alignment horizontal="left"/>
    </xf>
    <xf numFmtId="0" fontId="6" fillId="0" borderId="0" xfId="0" applyFont="1" applyProtection="1">
      <protection locked="0"/>
    </xf>
    <xf numFmtId="58" fontId="6" fillId="0" borderId="0" xfId="0" applyNumberFormat="1" applyFont="1" applyAlignment="1" applyProtection="1">
      <alignment horizontal="right"/>
      <protection locked="0"/>
    </xf>
    <xf numFmtId="20" fontId="6" fillId="0" borderId="0" xfId="0" applyNumberFormat="1" applyFont="1" applyProtection="1">
      <protection locked="0"/>
    </xf>
    <xf numFmtId="0" fontId="0" fillId="2" borderId="0" xfId="0" applyFill="1" applyAlignment="1" applyProtection="1">
      <alignment horizontal="left"/>
    </xf>
    <xf numFmtId="0" fontId="0" fillId="2" borderId="0" xfId="0" applyFill="1" applyProtection="1"/>
    <xf numFmtId="0" fontId="5" fillId="0" borderId="0" xfId="0" applyFont="1" applyAlignment="1" applyProtection="1">
      <alignment horizontal="center" vertical="center" wrapText="1"/>
    </xf>
    <xf numFmtId="0" fontId="7" fillId="0" borderId="0" xfId="0" applyFont="1" applyAlignment="1" applyProtection="1">
      <alignment horizontal="center" vertical="center" wrapText="1"/>
    </xf>
    <xf numFmtId="0" fontId="8" fillId="3" borderId="0" xfId="0" applyFont="1" applyFill="1" applyProtection="1"/>
    <xf numFmtId="1" fontId="8" fillId="3" borderId="0" xfId="0" applyNumberFormat="1" applyFont="1" applyFill="1" applyProtection="1"/>
    <xf numFmtId="0" fontId="0" fillId="0" borderId="0" xfId="0" applyFont="1" applyProtection="1"/>
    <xf numFmtId="176" fontId="6" fillId="0" borderId="0" xfId="0" applyNumberFormat="1" applyFont="1" applyProtection="1">
      <protection locked="0"/>
    </xf>
    <xf numFmtId="1" fontId="9" fillId="0" borderId="0" xfId="0" applyNumberFormat="1" applyFont="1" applyProtection="1"/>
    <xf numFmtId="0" fontId="8" fillId="2" borderId="0" xfId="0" applyFont="1" applyFill="1" applyProtection="1"/>
    <xf numFmtId="0" fontId="0" fillId="2" borderId="0" xfId="0" applyFont="1" applyFill="1" applyProtection="1"/>
    <xf numFmtId="0" fontId="5" fillId="0" borderId="0" xfId="0" applyFont="1" applyAlignment="1" applyProtection="1">
      <alignment wrapText="1"/>
    </xf>
    <xf numFmtId="176" fontId="10" fillId="0" borderId="0" xfId="0" applyNumberFormat="1" applyFont="1" applyProtection="1">
      <protection locked="0"/>
    </xf>
    <xf numFmtId="1" fontId="11" fillId="0" borderId="0" xfId="0" applyNumberFormat="1" applyFont="1" applyProtection="1"/>
    <xf numFmtId="0" fontId="12" fillId="0" borderId="0" xfId="0" applyFont="1" applyAlignment="1" applyProtection="1">
      <alignment horizontal="left"/>
    </xf>
    <xf numFmtId="1" fontId="7" fillId="0" borderId="0" xfId="0" applyNumberFormat="1" applyFont="1" applyProtection="1"/>
    <xf numFmtId="0" fontId="7" fillId="0" borderId="0" xfId="0" applyFont="1" applyAlignment="1" applyProtection="1">
      <alignment horizontal="left"/>
    </xf>
    <xf numFmtId="0" fontId="0" fillId="0" borderId="0" xfId="0" applyAlignment="1" applyProtection="1">
      <alignment horizontal="left"/>
    </xf>
    <xf numFmtId="0" fontId="13" fillId="0" borderId="0" xfId="0" applyFont="1" applyProtection="1"/>
    <xf numFmtId="0" fontId="13" fillId="0" borderId="0" xfId="0" applyFont="1" applyAlignment="1" applyProtection="1">
      <alignment horizontal="left"/>
    </xf>
    <xf numFmtId="0" fontId="5" fillId="2" borderId="0" xfId="0" applyFont="1" applyFill="1" applyAlignment="1" applyProtection="1">
      <alignment horizontal="left"/>
    </xf>
    <xf numFmtId="0" fontId="0" fillId="2" borderId="0" xfId="0" applyFill="1"/>
    <xf numFmtId="0" fontId="6" fillId="2" borderId="0" xfId="0" applyFont="1" applyFill="1" applyProtection="1">
      <protection locked="0"/>
    </xf>
    <xf numFmtId="1" fontId="5" fillId="0" borderId="0" xfId="0" applyNumberFormat="1" applyFont="1" applyAlignment="1" applyProtection="1">
      <alignment horizontal="center" vertical="center" wrapText="1"/>
    </xf>
    <xf numFmtId="0" fontId="13" fillId="0" borderId="0" xfId="0" applyFont="1" applyAlignment="1" applyProtection="1">
      <alignment horizontal="center" vertical="center" wrapText="1"/>
    </xf>
    <xf numFmtId="176" fontId="8" fillId="3" borderId="0" xfId="0" applyNumberFormat="1" applyFont="1" applyFill="1" applyProtection="1"/>
    <xf numFmtId="176" fontId="9" fillId="0" borderId="0" xfId="0" applyNumberFormat="1" applyFont="1" applyProtection="1"/>
    <xf numFmtId="1" fontId="0" fillId="0" borderId="0" xfId="0" applyNumberFormat="1" applyProtection="1"/>
    <xf numFmtId="176" fontId="14" fillId="0" borderId="0" xfId="0" applyNumberFormat="1" applyFont="1" applyProtection="1"/>
    <xf numFmtId="1" fontId="14" fillId="0" borderId="0" xfId="0" applyNumberFormat="1" applyFont="1" applyProtection="1"/>
    <xf numFmtId="0" fontId="9" fillId="0" borderId="0" xfId="0" applyFont="1" applyProtection="1"/>
    <xf numFmtId="0" fontId="9" fillId="2" borderId="0" xfId="0" applyFont="1" applyFill="1" applyProtection="1"/>
    <xf numFmtId="0" fontId="15" fillId="0" borderId="0" xfId="0" applyFont="1" applyAlignment="1" applyProtection="1">
      <alignment horizontal="center" vertical="center" wrapText="1"/>
    </xf>
    <xf numFmtId="0" fontId="16" fillId="0" borderId="0" xfId="0" applyFont="1" applyAlignment="1" applyProtection="1">
      <alignment horizontal="center" vertical="center"/>
    </xf>
    <xf numFmtId="1" fontId="8" fillId="3" borderId="0" xfId="0" applyNumberFormat="1" applyFont="1" applyFill="1" applyAlignment="1" applyProtection="1">
      <alignment horizontal="center"/>
    </xf>
    <xf numFmtId="176" fontId="17" fillId="0" borderId="0" xfId="0" applyNumberFormat="1" applyFont="1" applyProtection="1"/>
    <xf numFmtId="1" fontId="0" fillId="0" borderId="0" xfId="0" applyNumberFormat="1" applyFont="1" applyAlignment="1" applyProtection="1">
      <alignment horizontal="center"/>
    </xf>
    <xf numFmtId="1" fontId="8" fillId="0" borderId="0" xfId="0" applyNumberFormat="1" applyFont="1" applyProtection="1"/>
    <xf numFmtId="0" fontId="18" fillId="0" borderId="0" xfId="0" applyFont="1" applyAlignment="1" applyProtection="1">
      <alignment horizontal="center" vertical="center"/>
    </xf>
    <xf numFmtId="176" fontId="19" fillId="3" borderId="0" xfId="0" applyNumberFormat="1" applyFont="1" applyFill="1" applyProtection="1"/>
    <xf numFmtId="176" fontId="20" fillId="0" borderId="0" xfId="0" applyNumberFormat="1" applyFont="1" applyProtection="1"/>
    <xf numFmtId="1" fontId="0" fillId="0" borderId="0" xfId="0" applyNumberFormat="1"/>
    <xf numFmtId="176" fontId="8" fillId="2" borderId="0" xfId="0" applyNumberFormat="1" applyFont="1" applyFill="1" applyProtection="1"/>
    <xf numFmtId="1" fontId="6" fillId="0" borderId="0" xfId="0" applyNumberFormat="1" applyFont="1" applyProtection="1">
      <protection locked="0"/>
    </xf>
    <xf numFmtId="0" fontId="21" fillId="0" borderId="0" xfId="0" applyFont="1"/>
    <xf numFmtId="0" fontId="16" fillId="0" borderId="0" xfId="0" applyFont="1" applyAlignment="1" applyProtection="1">
      <alignment horizontal="center" vertical="center" wrapText="1"/>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00F20884"/>
      <color rgb="00006411"/>
      <color rgb="00C0C0C0"/>
      <color rgb="00008080"/>
      <color rgb="00808080"/>
      <color rgb="00336666"/>
      <color rgb="00DD0806"/>
      <color rgb="000000D4"/>
      <color rgb="00969696"/>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200" b="1" i="0" u="none" strike="noStrike" kern="1200" baseline="0">
                <a:solidFill>
                  <a:srgbClr val="000000"/>
                </a:solidFill>
                <a:latin typeface="Arial" panose="020B0604020202020204" pitchFamily="7" charset="0"/>
                <a:ea typeface="Arial" panose="020B0604020202020204" pitchFamily="7" charset="0"/>
                <a:cs typeface="Arial" panose="020B0604020202020204" pitchFamily="7" charset="0"/>
              </a:defRPr>
            </a:pPr>
            <a:r>
              <a:t>Pilot Balloon Wind Profile - 100 Gram</a:t>
            </a:r>
            <a:endParaRPr sz="1200" b="1" i="0" u="none" strike="noStrike" baseline="0">
              <a:solidFill>
                <a:srgbClr val="000000"/>
              </a:solidFill>
              <a:latin typeface="Arial" panose="020B0604020202020204" pitchFamily="7" charset="0"/>
              <a:ea typeface="Arial" panose="020B0604020202020204" pitchFamily="7" charset="0"/>
              <a:cs typeface="Arial" panose="020B0604020202020204" pitchFamily="7" charset="0"/>
            </a:endParaRPr>
          </a:p>
        </c:rich>
      </c:tx>
      <c:layout>
        <c:manualLayout>
          <c:x val="-0.199"/>
          <c:y val="0"/>
        </c:manualLayout>
      </c:layout>
      <c:overlay val="0"/>
    </c:title>
    <c:autoTitleDeleted val="0"/>
    <c:plotArea>
      <c:layout>
        <c:manualLayout>
          <c:layoutTarget val="inner"/>
          <c:xMode val="edge"/>
          <c:yMode val="edge"/>
          <c:x val="0.07875"/>
          <c:y val="0.3825"/>
          <c:w val="0.71525"/>
          <c:h val="0.4125"/>
        </c:manualLayout>
      </c:layout>
      <c:lineChart>
        <c:grouping val="standard"/>
        <c:varyColors val="0"/>
        <c:ser>
          <c:idx val="1"/>
          <c:order val="0"/>
          <c:tx>
            <c:strRef>
              <c:f>"Direction"</c:f>
              <c:strCache>
                <c:ptCount val="1"/>
                <c:pt idx="0">
                  <c:v>Direction</c:v>
                </c:pt>
              </c:strCache>
            </c:strRef>
          </c:tx>
          <c:spPr>
            <a:ln w="12700" cap="rnd" cmpd="sng" algn="ctr">
              <a:solidFill>
                <a:srgbClr val="900000">
                  <a:alpha val="100000"/>
                </a:srgbClr>
              </a:solidFill>
              <a:prstDash val="solid"/>
              <a:round/>
            </a:ln>
          </c:spPr>
          <c:marker>
            <c:symbol val="square"/>
            <c:size val="5"/>
            <c:spPr>
              <a:solidFill>
                <a:srgbClr val="900000">
                  <a:alpha val="100000"/>
                </a:srgbClr>
              </a:solidFill>
              <a:ln w="6350" cap="flat" cmpd="sng" algn="ctr">
                <a:solidFill>
                  <a:srgbClr val="900000">
                    <a:alpha val="100000"/>
                  </a:srgbClr>
                </a:solidFill>
                <a:prstDash val="solid"/>
                <a:round/>
              </a:ln>
            </c:spPr>
          </c:marker>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rgbClr val="000000"/>
                    </a:solidFill>
                    <a:latin typeface="Arial" panose="020B0604020202020204" pitchFamily="7" charset="0"/>
                    <a:ea typeface="Arial" panose="020B0604020202020204" pitchFamily="7" charset="0"/>
                    <a:cs typeface="Arial" panose="020B0604020202020204" pitchFamily="7" charset="0"/>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val>
            <c:numRef>
              <c:f>'100 GM PIBAL'!$F$10:$F$29</c:f>
              <c:numCache>
                <c:formatCode>0</c:formatCode>
                <c:ptCount val="20"/>
                <c:pt idx="0">
                  <c:v>45.3772921473444</c:v>
                </c:pt>
                <c:pt idx="1">
                  <c:v>39.0347071713707</c:v>
                </c:pt>
                <c:pt idx="2">
                  <c:v>42.3840473855979</c:v>
                </c:pt>
                <c:pt idx="3">
                  <c:v>47.4159352073572</c:v>
                </c:pt>
                <c:pt idx="4">
                  <c:v>42.9348499223175</c:v>
                </c:pt>
                <c:pt idx="5">
                  <c:v>31.7372718809838</c:v>
                </c:pt>
                <c:pt idx="6">
                  <c:v>22.8544496644258</c:v>
                </c:pt>
                <c:pt idx="7">
                  <c:v>356.412731862781</c:v>
                </c:pt>
                <c:pt idx="8">
                  <c:v>315.547607309493</c:v>
                </c:pt>
                <c:pt idx="9">
                  <c:v>303.45890907467</c:v>
                </c:pt>
                <c:pt idx="10">
                  <c:v>317.650366903608</c:v>
                </c:pt>
                <c:pt idx="11">
                  <c:v>329.87073833655</c:v>
                </c:pt>
                <c:pt idx="12">
                  <c:v>61.4929184756251</c:v>
                </c:pt>
                <c:pt idx="13">
                  <c:v>78.34752653933</c:v>
                </c:pt>
                <c:pt idx="14">
                  <c:v>113.336355731247</c:v>
                </c:pt>
                <c:pt idx="15">
                  <c:v>138.346058503467</c:v>
                </c:pt>
                <c:pt idx="16">
                  <c:v>297.348125212821</c:v>
                </c:pt>
                <c:pt idx="17">
                  <c:v>289.474695848266</c:v>
                </c:pt>
                <c:pt idx="18">
                  <c:v>286.845386924474</c:v>
                </c:pt>
                <c:pt idx="19">
                  <c:v>287.889769907073</c:v>
                </c:pt>
              </c:numCache>
            </c:numRef>
          </c:val>
          <c:smooth val="0"/>
        </c:ser>
        <c:dLbls>
          <c:showLegendKey val="0"/>
          <c:showVal val="1"/>
          <c:showCatName val="0"/>
          <c:showSerName val="0"/>
          <c:showPercent val="0"/>
          <c:showBubbleSize val="0"/>
        </c:dLbls>
        <c:marker val="1"/>
        <c:smooth val="0"/>
        <c:axId val="615690484"/>
        <c:axId val="982444449"/>
      </c:lineChart>
      <c:lineChart>
        <c:grouping val="standard"/>
        <c:varyColors val="0"/>
        <c:ser>
          <c:idx val="0"/>
          <c:order val="1"/>
          <c:tx>
            <c:strRef>
              <c:f>"Speed"</c:f>
              <c:strCache>
                <c:ptCount val="1"/>
                <c:pt idx="0">
                  <c:v>Speed</c:v>
                </c:pt>
              </c:strCache>
            </c:strRef>
          </c:tx>
          <c:spPr>
            <a:ln w="12700" cap="rnd" cmpd="sng" algn="ctr">
              <a:solidFill>
                <a:srgbClr val="000080"/>
              </a:solidFill>
              <a:prstDash val="solid"/>
              <a:round/>
            </a:ln>
          </c:spPr>
          <c:marker>
            <c:symbol val="diamond"/>
            <c:size val="5"/>
            <c:spPr>
              <a:solidFill>
                <a:srgbClr val="000080"/>
              </a:solidFill>
              <a:ln w="6350" cap="flat" cmpd="sng" algn="ctr">
                <a:solidFill>
                  <a:srgbClr val="000080"/>
                </a:solidFill>
                <a:prstDash val="solid"/>
                <a:round/>
              </a:ln>
            </c:spPr>
          </c:marker>
          <c:dLbls>
            <c:numFmt formatCode="General" sourceLinked="1"/>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rgbClr val="000000"/>
                    </a:solidFill>
                    <a:latin typeface="Arial" panose="020B0604020202020204" pitchFamily="7" charset="0"/>
                    <a:ea typeface="Arial" panose="020B0604020202020204" pitchFamily="7" charset="0"/>
                    <a:cs typeface="Arial" panose="020B0604020202020204" pitchFamily="7" charset="0"/>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numRef>
              <c:f>'100 GM PIBAL'!$D$10:$D$29</c:f>
              <c:numCache>
                <c:formatCode>0</c:formatCode>
                <c:ptCount val="20"/>
                <c:pt idx="0" c:formatCode="0">
                  <c:v>350</c:v>
                </c:pt>
                <c:pt idx="1" c:formatCode="0">
                  <c:v>670</c:v>
                </c:pt>
                <c:pt idx="2" c:formatCode="0">
                  <c:v>980</c:v>
                </c:pt>
                <c:pt idx="3" c:formatCode="0">
                  <c:v>1285</c:v>
                </c:pt>
                <c:pt idx="4" c:formatCode="0">
                  <c:v>1585</c:v>
                </c:pt>
                <c:pt idx="5" c:formatCode="0">
                  <c:v>1880</c:v>
                </c:pt>
                <c:pt idx="6" c:formatCode="0">
                  <c:v>2170</c:v>
                </c:pt>
                <c:pt idx="7" c:formatCode="0">
                  <c:v>2455</c:v>
                </c:pt>
                <c:pt idx="8" c:formatCode="0">
                  <c:v>2740</c:v>
                </c:pt>
                <c:pt idx="9" c:formatCode="0">
                  <c:v>3020</c:v>
                </c:pt>
                <c:pt idx="10" c:formatCode="0">
                  <c:v>3300</c:v>
                </c:pt>
                <c:pt idx="11" c:formatCode="0">
                  <c:v>3580</c:v>
                </c:pt>
                <c:pt idx="12" c:formatCode="0">
                  <c:v>3855</c:v>
                </c:pt>
                <c:pt idx="13" c:formatCode="0">
                  <c:v>4130</c:v>
                </c:pt>
                <c:pt idx="14" c:formatCode="0">
                  <c:v>4405</c:v>
                </c:pt>
                <c:pt idx="15" c:formatCode="0">
                  <c:v>4675</c:v>
                </c:pt>
                <c:pt idx="16" c:formatCode="0">
                  <c:v>4945</c:v>
                </c:pt>
                <c:pt idx="17" c:formatCode="0">
                  <c:v>5215</c:v>
                </c:pt>
                <c:pt idx="18" c:formatCode="0">
                  <c:v>5485</c:v>
                </c:pt>
                <c:pt idx="19" c:formatCode="0">
                  <c:v>5755</c:v>
                </c:pt>
              </c:numCache>
            </c:numRef>
          </c:cat>
          <c:val>
            <c:numRef>
              <c:f>'100 GM PIBAL'!$E$10:$E$29</c:f>
              <c:numCache>
                <c:formatCode>0.0</c:formatCode>
                <c:ptCount val="20"/>
                <c:pt idx="0">
                  <c:v>10.5007227648504</c:v>
                </c:pt>
                <c:pt idx="1">
                  <c:v>10.0524692737822</c:v>
                </c:pt>
                <c:pt idx="2">
                  <c:v>12.0586339038683</c:v>
                </c:pt>
                <c:pt idx="3">
                  <c:v>13.8509617750942</c:v>
                </c:pt>
                <c:pt idx="4">
                  <c:v>12.4724424628638</c:v>
                </c:pt>
                <c:pt idx="5">
                  <c:v>12.5735557868562</c:v>
                </c:pt>
                <c:pt idx="6">
                  <c:v>11.9359405652974</c:v>
                </c:pt>
                <c:pt idx="7">
                  <c:v>9.98057535969903</c:v>
                </c:pt>
                <c:pt idx="8">
                  <c:v>8.96514613441058</c:v>
                </c:pt>
                <c:pt idx="9">
                  <c:v>8.60073397981773</c:v>
                </c:pt>
                <c:pt idx="10">
                  <c:v>7.21313210026915</c:v>
                </c:pt>
                <c:pt idx="11">
                  <c:v>3.53095846418394</c:v>
                </c:pt>
                <c:pt idx="12">
                  <c:v>2.81743596794789</c:v>
                </c:pt>
                <c:pt idx="13">
                  <c:v>4.00907202951909</c:v>
                </c:pt>
                <c:pt idx="14">
                  <c:v>3.07611292428391</c:v>
                </c:pt>
                <c:pt idx="15">
                  <c:v>2.7682849137827</c:v>
                </c:pt>
                <c:pt idx="16">
                  <c:v>1.12056826113128</c:v>
                </c:pt>
                <c:pt idx="17">
                  <c:v>6.49783809374362</c:v>
                </c:pt>
                <c:pt idx="18">
                  <c:v>11.7147873343755</c:v>
                </c:pt>
                <c:pt idx="19">
                  <c:v>14.0923376125631</c:v>
                </c:pt>
              </c:numCache>
            </c:numRef>
          </c:val>
          <c:smooth val="0"/>
        </c:ser>
        <c:dLbls>
          <c:showLegendKey val="0"/>
          <c:showVal val="1"/>
          <c:showCatName val="0"/>
          <c:showSerName val="0"/>
          <c:showPercent val="0"/>
          <c:showBubbleSize val="0"/>
        </c:dLbls>
        <c:marker val="1"/>
        <c:smooth val="0"/>
        <c:axId val="772178638"/>
        <c:axId val="847896454"/>
      </c:lineChart>
      <c:catAx>
        <c:axId val="615690484"/>
        <c:scaling>
          <c:orientation val="minMax"/>
        </c:scaling>
        <c:delete val="0"/>
        <c:axPos val="b"/>
        <c:title>
          <c:tx>
            <c:rich>
              <a:bodyPr rot="0" spcFirstLastPara="0" vertOverflow="ellipsis" vert="horz" wrap="square" anchor="ctr" anchorCtr="1"/>
              <a:lstStyle/>
              <a:p>
                <a:pPr defTabSz="914400">
                  <a:defRPr lang="en-US" sz="1000" b="1" i="0" u="none" strike="noStrike" kern="1200" baseline="0">
                    <a:solidFill>
                      <a:srgbClr val="000000"/>
                    </a:solidFill>
                    <a:latin typeface="Arial" panose="020B0604020202020204" pitchFamily="7" charset="0"/>
                    <a:ea typeface="Arial" panose="020B0604020202020204" pitchFamily="7" charset="0"/>
                    <a:cs typeface="Arial" panose="020B0604020202020204" pitchFamily="7" charset="0"/>
                  </a:defRPr>
                </a:pPr>
                <a:r>
                  <a:t>Minutes</a:t>
                </a:r>
                <a:endParaRPr sz="1000" b="1" i="0" u="none" strike="noStrike" baseline="0">
                  <a:solidFill>
                    <a:srgbClr val="000000"/>
                  </a:solidFill>
                  <a:latin typeface="Arial" panose="020B0604020202020204" pitchFamily="7" charset="0"/>
                  <a:ea typeface="Arial" panose="020B0604020202020204" pitchFamily="7" charset="0"/>
                  <a:cs typeface="Arial" panose="020B0604020202020204" pitchFamily="7" charset="0"/>
                </a:endParaRPr>
              </a:p>
            </c:rich>
          </c:tx>
          <c:layout/>
          <c:overlay val="0"/>
        </c:title>
        <c:majorTickMark val="in"/>
        <c:minorTickMark val="none"/>
        <c:tickLblPos val="nextTo"/>
        <c:spPr>
          <a:ln w="3175" cap="flat" cmpd="sng" algn="ctr">
            <a:solidFill>
              <a:srgbClr val="000000"/>
            </a:solidFill>
            <a:prstDash val="solid"/>
            <a:round/>
          </a:ln>
        </c:spPr>
        <c:txPr>
          <a:bodyPr rot="-60000000" spcFirstLastPara="0" vertOverflow="ellipsis" vert="horz" wrap="square" anchor="ctr" anchorCtr="1"/>
          <a:lstStyle/>
          <a:p>
            <a:pPr>
              <a:defRPr lang="en-US" sz="1000" b="0" i="0" u="none" strike="noStrike" kern="1200" baseline="0">
                <a:solidFill>
                  <a:srgbClr val="000000"/>
                </a:solidFill>
                <a:latin typeface="Arial" panose="020B0604020202020204" pitchFamily="7" charset="0"/>
                <a:ea typeface="Arial" panose="020B0604020202020204" pitchFamily="7" charset="0"/>
                <a:cs typeface="Arial" panose="020B0604020202020204" pitchFamily="7" charset="0"/>
              </a:defRPr>
            </a:pPr>
          </a:p>
        </c:txPr>
        <c:crossAx val="982444449"/>
        <c:crosses val="autoZero"/>
        <c:auto val="0"/>
        <c:lblAlgn val="ctr"/>
        <c:lblOffset val="100"/>
        <c:tickLblSkip val="1"/>
        <c:noMultiLvlLbl val="0"/>
      </c:catAx>
      <c:valAx>
        <c:axId val="982444449"/>
        <c:scaling>
          <c:orientation val="minMax"/>
          <c:max val="360"/>
        </c:scaling>
        <c:delete val="0"/>
        <c:axPos val="l"/>
        <c:title>
          <c:tx>
            <c:rich>
              <a:bodyPr rot="-5400000" spcFirstLastPara="0" vertOverflow="ellipsis" vert="horz" wrap="square" anchor="ctr" anchorCtr="1"/>
              <a:lstStyle/>
              <a:p>
                <a:pPr defTabSz="914400">
                  <a:defRPr lang="en-US" sz="1000" b="1" i="0" u="none" strike="noStrike" kern="1200" baseline="0">
                    <a:solidFill>
                      <a:srgbClr val="000000"/>
                    </a:solidFill>
                    <a:latin typeface="Arial" panose="020B0604020202020204" pitchFamily="7" charset="0"/>
                    <a:ea typeface="Arial" panose="020B0604020202020204" pitchFamily="7" charset="0"/>
                    <a:cs typeface="Arial" panose="020B0604020202020204" pitchFamily="7" charset="0"/>
                  </a:defRPr>
                </a:pPr>
                <a:r>
                  <a:t>Direction Deg.</a:t>
                </a:r>
                <a:endParaRPr sz="1000" b="1" i="0" u="none" strike="noStrike" baseline="0">
                  <a:solidFill>
                    <a:srgbClr val="000000"/>
                  </a:solidFill>
                  <a:latin typeface="Arial" panose="020B0604020202020204" pitchFamily="7" charset="0"/>
                  <a:ea typeface="Arial" panose="020B0604020202020204" pitchFamily="7" charset="0"/>
                  <a:cs typeface="Arial" panose="020B0604020202020204" pitchFamily="7" charset="0"/>
                </a:endParaRPr>
              </a:p>
            </c:rich>
          </c:tx>
          <c:layout/>
          <c:overlay val="0"/>
        </c:title>
        <c:numFmt formatCode="0" sourceLinked="1"/>
        <c:majorTickMark val="in"/>
        <c:minorTickMark val="none"/>
        <c:tickLblPos val="nextTo"/>
        <c:spPr>
          <a:ln w="3175" cap="flat" cmpd="sng" algn="ctr">
            <a:solidFill>
              <a:srgbClr val="000000"/>
            </a:solidFill>
            <a:prstDash val="solid"/>
            <a:round/>
          </a:ln>
        </c:spPr>
        <c:txPr>
          <a:bodyPr rot="-60000000" spcFirstLastPara="0" vertOverflow="ellipsis" vert="horz" wrap="square" anchor="ctr" anchorCtr="1"/>
          <a:lstStyle/>
          <a:p>
            <a:pPr>
              <a:defRPr lang="en-US" sz="1000" b="0" i="0" u="none" strike="noStrike" kern="1200" baseline="0">
                <a:solidFill>
                  <a:srgbClr val="000000"/>
                </a:solidFill>
                <a:latin typeface="Arial" panose="020B0604020202020204" pitchFamily="7" charset="0"/>
                <a:ea typeface="Arial" panose="020B0604020202020204" pitchFamily="7" charset="0"/>
                <a:cs typeface="Arial" panose="020B0604020202020204" pitchFamily="7" charset="0"/>
              </a:defRPr>
            </a:pPr>
          </a:p>
        </c:txPr>
        <c:crossAx val="615690484"/>
        <c:crosses val="autoZero"/>
        <c:crossBetween val="between"/>
        <c:majorUnit val="45"/>
      </c:valAx>
      <c:catAx>
        <c:axId val="772178638"/>
        <c:scaling>
          <c:orientation val="minMax"/>
        </c:scaling>
        <c:delete val="0"/>
        <c:axPos val="t"/>
        <c:title>
          <c:tx>
            <c:rich>
              <a:bodyPr rot="0" spcFirstLastPara="0" vertOverflow="ellipsis" vert="horz" wrap="square" anchor="ctr" anchorCtr="1"/>
              <a:lstStyle/>
              <a:p>
                <a:pPr defTabSz="914400">
                  <a:defRPr lang="en-US" sz="1000" b="1" i="0" u="none" strike="noStrike" kern="1200" baseline="0">
                    <a:solidFill>
                      <a:srgbClr val="000000"/>
                    </a:solidFill>
                    <a:latin typeface="Arial" panose="020B0604020202020204" pitchFamily="7" charset="0"/>
                    <a:ea typeface="Arial" panose="020B0604020202020204" pitchFamily="7" charset="0"/>
                    <a:cs typeface="Arial" panose="020B0604020202020204" pitchFamily="7" charset="0"/>
                  </a:defRPr>
                </a:pPr>
                <a:r>
                  <a:t>Altitude (m)</a:t>
                </a:r>
                <a:endParaRPr sz="1000" b="1" i="0" u="none" strike="noStrike" baseline="0">
                  <a:solidFill>
                    <a:srgbClr val="000000"/>
                  </a:solidFill>
                  <a:latin typeface="Arial" panose="020B0604020202020204" pitchFamily="7" charset="0"/>
                  <a:ea typeface="Arial" panose="020B0604020202020204" pitchFamily="7" charset="0"/>
                  <a:cs typeface="Arial" panose="020B0604020202020204" pitchFamily="7" charset="0"/>
                </a:endParaRPr>
              </a:p>
            </c:rich>
          </c:tx>
          <c:layout/>
          <c:overlay val="0"/>
        </c:title>
        <c:majorTickMark val="in"/>
        <c:minorTickMark val="none"/>
        <c:tickLblPos val="nextTo"/>
        <c:spPr>
          <a:ln w="3175" cap="flat" cmpd="sng" algn="ctr">
            <a:solidFill>
              <a:srgbClr val="000000"/>
            </a:solidFill>
            <a:prstDash val="solid"/>
            <a:round/>
          </a:ln>
        </c:spPr>
        <c:txPr>
          <a:bodyPr rot="-60000000" spcFirstLastPara="0" vertOverflow="ellipsis" vert="horz" wrap="square" anchor="ctr" anchorCtr="1"/>
          <a:lstStyle/>
          <a:p>
            <a:pPr>
              <a:defRPr lang="en-US" sz="1000" b="0" i="0" u="none" strike="noStrike" kern="1200" baseline="0">
                <a:solidFill>
                  <a:srgbClr val="000000"/>
                </a:solidFill>
                <a:latin typeface="Arial" panose="020B0604020202020204" pitchFamily="7" charset="0"/>
                <a:ea typeface="Arial" panose="020B0604020202020204" pitchFamily="7" charset="0"/>
                <a:cs typeface="Arial" panose="020B0604020202020204" pitchFamily="7" charset="0"/>
              </a:defRPr>
            </a:pPr>
          </a:p>
        </c:txPr>
        <c:crossAx val="847896454"/>
        <c:crosses val="max"/>
        <c:auto val="0"/>
        <c:lblAlgn val="ctr"/>
        <c:lblOffset val="100"/>
        <c:tickLblSkip val="1"/>
        <c:noMultiLvlLbl val="0"/>
      </c:catAx>
      <c:valAx>
        <c:axId val="847896454"/>
        <c:scaling>
          <c:orientation val="minMax"/>
        </c:scaling>
        <c:delete val="0"/>
        <c:axPos val="r"/>
        <c:title>
          <c:tx>
            <c:rich>
              <a:bodyPr rot="-5400000" spcFirstLastPara="0" vertOverflow="ellipsis" vert="horz" wrap="square" anchor="ctr" anchorCtr="1"/>
              <a:lstStyle/>
              <a:p>
                <a:pPr defTabSz="914400">
                  <a:defRPr lang="en-US" sz="1000" b="1" i="0" u="none" strike="noStrike" kern="1200" baseline="0">
                    <a:solidFill>
                      <a:srgbClr val="000000"/>
                    </a:solidFill>
                    <a:latin typeface="Arial" panose="020B0604020202020204" pitchFamily="7" charset="0"/>
                    <a:ea typeface="Arial" panose="020B0604020202020204" pitchFamily="7" charset="0"/>
                    <a:cs typeface="Arial" panose="020B0604020202020204" pitchFamily="7" charset="0"/>
                  </a:defRPr>
                </a:pPr>
                <a:r>
                  <a:t>Windspeed (m/s)</a:t>
                </a:r>
                <a:endParaRPr sz="1000" b="1" i="0" u="none" strike="noStrike" baseline="0">
                  <a:solidFill>
                    <a:srgbClr val="000000"/>
                  </a:solidFill>
                  <a:latin typeface="Arial" panose="020B0604020202020204" pitchFamily="7" charset="0"/>
                  <a:ea typeface="Arial" panose="020B0604020202020204" pitchFamily="7" charset="0"/>
                  <a:cs typeface="Arial" panose="020B0604020202020204" pitchFamily="7" charset="0"/>
                </a:endParaRPr>
              </a:p>
            </c:rich>
          </c:tx>
          <c:layout/>
          <c:overlay val="0"/>
        </c:title>
        <c:numFmt formatCode="0.0" sourceLinked="1"/>
        <c:majorTickMark val="in"/>
        <c:minorTickMark val="none"/>
        <c:tickLblPos val="nextTo"/>
        <c:spPr>
          <a:ln w="3175" cap="flat" cmpd="sng" algn="ctr">
            <a:solidFill>
              <a:srgbClr val="000000"/>
            </a:solidFill>
            <a:prstDash val="solid"/>
            <a:round/>
          </a:ln>
        </c:spPr>
        <c:txPr>
          <a:bodyPr rot="-60000000" spcFirstLastPara="0" vertOverflow="ellipsis" vert="horz" wrap="square" anchor="ctr" anchorCtr="1"/>
          <a:lstStyle/>
          <a:p>
            <a:pPr>
              <a:defRPr lang="en-US" sz="1000" b="0" i="0" u="none" strike="noStrike" kern="1200" baseline="0">
                <a:solidFill>
                  <a:srgbClr val="000000"/>
                </a:solidFill>
                <a:latin typeface="Arial" panose="020B0604020202020204" pitchFamily="7" charset="0"/>
                <a:ea typeface="Arial" panose="020B0604020202020204" pitchFamily="7" charset="0"/>
                <a:cs typeface="Arial" panose="020B0604020202020204" pitchFamily="7" charset="0"/>
              </a:defRPr>
            </a:pPr>
          </a:p>
        </c:txPr>
        <c:crossAx val="772178638"/>
        <c:crosses val="max"/>
        <c:crossBetween val="between"/>
      </c:valAx>
      <c:spPr>
        <a:solidFill>
          <a:srgbClr val="FFFFFF">
            <a:alpha val="100000"/>
          </a:srgbClr>
        </a:solidFill>
        <a:ln w="12700">
          <a:solidFill>
            <a:srgbClr val="808080">
              <a:alpha val="100000"/>
            </a:srgbClr>
          </a:solidFill>
          <a:prstDash val="solid"/>
        </a:ln>
      </c:spPr>
    </c:plotArea>
    <c:legend>
      <c:legendPos val="t"/>
      <c:layout>
        <c:manualLayout>
          <c:xMode val="edge"/>
          <c:yMode val="edge"/>
          <c:x val="0.5565"/>
          <c:y val="0"/>
          <c:w val="0.10675"/>
          <c:h val="0.125"/>
        </c:manualLayout>
      </c:layout>
      <c:overlay val="0"/>
      <c:spPr>
        <a:solidFill>
          <a:srgbClr val="FFFFFF"/>
        </a:solidFill>
        <a:ln>
          <a:solidFill>
            <a:srgbClr val="000000"/>
          </a:solidFill>
        </a:ln>
      </c:spPr>
      <c:txPr>
        <a:bodyPr rot="0" spcFirstLastPara="0" vertOverflow="ellipsis" vert="horz" wrap="square" anchor="ctr" anchorCtr="1"/>
        <a:lstStyle/>
        <a:p>
          <a:pPr>
            <a:defRPr lang="en-US" sz="1000" b="0" i="0" u="none" strike="noStrike" kern="1200" baseline="0">
              <a:solidFill>
                <a:srgbClr val="000000"/>
              </a:solidFill>
              <a:latin typeface="Arial" panose="020B0604020202020204" pitchFamily="7" charset="0"/>
              <a:ea typeface="Arial" panose="020B0604020202020204" pitchFamily="7" charset="0"/>
              <a:cs typeface="Arial" panose="020B0604020202020204" pitchFamily="7" charset="0"/>
            </a:defRPr>
          </a:pPr>
        </a:p>
      </c:txPr>
    </c:legend>
    <c:plotVisOnly val="1"/>
    <c:dispBlanksAs val="gap"/>
    <c:showDLblsOverMax val="0"/>
  </c:chart>
  <c:spPr>
    <a:solidFill>
      <a:srgbClr val="FFFFFF">
        <a:alpha val="100000"/>
      </a:srgbClr>
    </a:solidFill>
    <a:ln w="3175" cap="flat" cmpd="sng" algn="ctr">
      <a:noFill/>
      <a:prstDash val="solid"/>
      <a:round/>
    </a:ln>
  </c:spPr>
  <c:txPr>
    <a:bodyPr rot="0" wrap="square" anchor="ctr" anchorCtr="1"/>
    <a:lstStyle/>
    <a:p>
      <a:pPr>
        <a:defRPr lang="en-US" sz="1000" b="0" i="0" u="none" strike="noStrike" baseline="0">
          <a:solidFill>
            <a:srgbClr val="000000"/>
          </a:solidFill>
          <a:latin typeface="Arial" panose="020B0604020202020204" pitchFamily="7" charset="0"/>
          <a:ea typeface="Arial" panose="020B0604020202020204" pitchFamily="7" charset="0"/>
          <a:cs typeface="Arial" panose="020B0604020202020204" pitchFamily="7" charset="0"/>
        </a:defRPr>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200" b="1" i="0" u="none" strike="noStrike" kern="1200" baseline="0">
                <a:solidFill>
                  <a:srgbClr val="000000"/>
                </a:solidFill>
                <a:latin typeface="Arial" panose="020B0604020202020204" pitchFamily="7" charset="0"/>
                <a:ea typeface="Arial" panose="020B0604020202020204" pitchFamily="7" charset="0"/>
                <a:cs typeface="Arial" panose="020B0604020202020204" pitchFamily="7" charset="0"/>
              </a:defRPr>
            </a:pPr>
            <a:r>
              <a:t>Pilot Balloon Wind Profile - 30 Gram</a:t>
            </a:r>
            <a:endParaRPr sz="1200" b="1" i="0" u="none" strike="noStrike" baseline="0">
              <a:solidFill>
                <a:srgbClr val="000000"/>
              </a:solidFill>
              <a:latin typeface="Arial" panose="020B0604020202020204" pitchFamily="7" charset="0"/>
              <a:ea typeface="Arial" panose="020B0604020202020204" pitchFamily="7" charset="0"/>
              <a:cs typeface="Arial" panose="020B0604020202020204" pitchFamily="7" charset="0"/>
            </a:endParaRPr>
          </a:p>
        </c:rich>
      </c:tx>
      <c:layout>
        <c:manualLayout>
          <c:x val="-0.199"/>
          <c:y val="0"/>
        </c:manualLayout>
      </c:layout>
      <c:overlay val="0"/>
    </c:title>
    <c:autoTitleDeleted val="0"/>
    <c:plotArea>
      <c:layout>
        <c:manualLayout>
          <c:layoutTarget val="inner"/>
          <c:xMode val="edge"/>
          <c:yMode val="edge"/>
          <c:x val="0.079"/>
          <c:y val="0.3835"/>
          <c:w val="0.715"/>
          <c:h val="0.411"/>
        </c:manualLayout>
      </c:layout>
      <c:lineChart>
        <c:grouping val="standard"/>
        <c:varyColors val="0"/>
        <c:ser>
          <c:idx val="1"/>
          <c:order val="0"/>
          <c:tx>
            <c:strRef>
              <c:f>"Direction"</c:f>
              <c:strCache>
                <c:ptCount val="1"/>
                <c:pt idx="0">
                  <c:v>Direction</c:v>
                </c:pt>
              </c:strCache>
            </c:strRef>
          </c:tx>
          <c:spPr>
            <a:ln w="12700" cap="rnd" cmpd="sng" algn="ctr">
              <a:solidFill>
                <a:srgbClr val="900000">
                  <a:alpha val="100000"/>
                </a:srgbClr>
              </a:solidFill>
              <a:prstDash val="solid"/>
              <a:round/>
            </a:ln>
          </c:spPr>
          <c:marker>
            <c:symbol val="square"/>
            <c:size val="5"/>
            <c:spPr>
              <a:solidFill>
                <a:srgbClr val="900000">
                  <a:alpha val="100000"/>
                </a:srgbClr>
              </a:solidFill>
              <a:ln w="6350" cap="flat" cmpd="sng" algn="ctr">
                <a:solidFill>
                  <a:srgbClr val="900000">
                    <a:alpha val="100000"/>
                  </a:srgbClr>
                </a:solidFill>
                <a:prstDash val="solid"/>
                <a:round/>
              </a:ln>
            </c:spPr>
          </c:marker>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rgbClr val="000000"/>
                    </a:solidFill>
                    <a:latin typeface="Arial" panose="020B0604020202020204" pitchFamily="7" charset="0"/>
                    <a:ea typeface="Arial" panose="020B0604020202020204" pitchFamily="7" charset="0"/>
                    <a:cs typeface="Arial" panose="020B0604020202020204" pitchFamily="7" charset="0"/>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val>
            <c:numRef>
              <c:f>'30 GM PIBAL'!$F$10:$F$29</c:f>
              <c:numCache>
                <c:formatCode>0</c:formatCode>
                <c:ptCount val="20"/>
                <c:pt idx="0">
                  <c:v>45.3772921473445</c:v>
                </c:pt>
                <c:pt idx="1">
                  <c:v>39.1053786749669</c:v>
                </c:pt>
                <c:pt idx="2">
                  <c:v>42.406596175236</c:v>
                </c:pt>
                <c:pt idx="3">
                  <c:v>47.4150192846766</c:v>
                </c:pt>
                <c:pt idx="4">
                  <c:v>42.932380812473</c:v>
                </c:pt>
                <c:pt idx="5">
                  <c:v>31.6132524085767</c:v>
                </c:pt>
                <c:pt idx="6">
                  <c:v>22.9375034985126</c:v>
                </c:pt>
                <c:pt idx="7">
                  <c:v>356.936999170556</c:v>
                </c:pt>
                <c:pt idx="8">
                  <c:v>316.770412666035</c:v>
                </c:pt>
                <c:pt idx="9">
                  <c:v>305.121805161441</c:v>
                </c:pt>
                <c:pt idx="10">
                  <c:v>319.165033779515</c:v>
                </c:pt>
                <c:pt idx="11">
                  <c:v>332.910838950892</c:v>
                </c:pt>
                <c:pt idx="12">
                  <c:v>57.9752577991136</c:v>
                </c:pt>
                <c:pt idx="13">
                  <c:v>75.4115432779941</c:v>
                </c:pt>
                <c:pt idx="14">
                  <c:v>108.123180856967</c:v>
                </c:pt>
                <c:pt idx="15">
                  <c:v>132.247253249639</c:v>
                </c:pt>
                <c:pt idx="16">
                  <c:v>310.86579681598</c:v>
                </c:pt>
                <c:pt idx="17">
                  <c:v>291.613621134807</c:v>
                </c:pt>
                <c:pt idx="18">
                  <c:v>287.915459855208</c:v>
                </c:pt>
                <c:pt idx="19">
                  <c:v>288.73225049843</c:v>
                </c:pt>
              </c:numCache>
            </c:numRef>
          </c:val>
          <c:smooth val="0"/>
        </c:ser>
        <c:dLbls>
          <c:showLegendKey val="0"/>
          <c:showVal val="1"/>
          <c:showCatName val="0"/>
          <c:showSerName val="0"/>
          <c:showPercent val="0"/>
          <c:showBubbleSize val="0"/>
        </c:dLbls>
        <c:marker val="1"/>
        <c:smooth val="0"/>
        <c:axId val="539430130"/>
        <c:axId val="125985700"/>
      </c:lineChart>
      <c:lineChart>
        <c:grouping val="standard"/>
        <c:varyColors val="0"/>
        <c:ser>
          <c:idx val="0"/>
          <c:order val="1"/>
          <c:tx>
            <c:strRef>
              <c:f>"Speed"</c:f>
              <c:strCache>
                <c:ptCount val="1"/>
                <c:pt idx="0">
                  <c:v>Speed</c:v>
                </c:pt>
              </c:strCache>
            </c:strRef>
          </c:tx>
          <c:spPr>
            <a:ln w="12700" cap="rnd" cmpd="sng" algn="ctr">
              <a:solidFill>
                <a:srgbClr val="000080"/>
              </a:solidFill>
              <a:prstDash val="solid"/>
              <a:round/>
            </a:ln>
          </c:spPr>
          <c:marker>
            <c:symbol val="diamond"/>
            <c:size val="5"/>
            <c:spPr>
              <a:solidFill>
                <a:srgbClr val="000080"/>
              </a:solidFill>
              <a:ln w="6350" cap="flat" cmpd="sng" algn="ctr">
                <a:solidFill>
                  <a:srgbClr val="000080"/>
                </a:solidFill>
                <a:prstDash val="solid"/>
                <a:round/>
              </a:ln>
            </c:spPr>
          </c:marker>
          <c:dLbls>
            <c:numFmt formatCode="General" sourceLinked="1"/>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rgbClr val="000000"/>
                    </a:solidFill>
                    <a:latin typeface="Arial" panose="020B0604020202020204" pitchFamily="7" charset="0"/>
                    <a:ea typeface="Arial" panose="020B0604020202020204" pitchFamily="7" charset="0"/>
                    <a:cs typeface="Arial" panose="020B0604020202020204" pitchFamily="7" charset="0"/>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numRef>
              <c:f>'30 GM PIBAL'!$D$10:$D$29</c:f>
              <c:numCache>
                <c:formatCode>0</c:formatCode>
                <c:ptCount val="20"/>
                <c:pt idx="0" c:formatCode="0">
                  <c:v>216</c:v>
                </c:pt>
                <c:pt idx="1" c:formatCode="0">
                  <c:v>414</c:v>
                </c:pt>
                <c:pt idx="2" c:formatCode="0">
                  <c:v>612</c:v>
                </c:pt>
                <c:pt idx="3" c:formatCode="0">
                  <c:v>801</c:v>
                </c:pt>
                <c:pt idx="4" c:formatCode="0">
                  <c:v>990</c:v>
                </c:pt>
                <c:pt idx="5" c:formatCode="0">
                  <c:v>1170</c:v>
                </c:pt>
                <c:pt idx="6" c:formatCode="0">
                  <c:v>1350</c:v>
                </c:pt>
                <c:pt idx="7" c:formatCode="0">
                  <c:v>1530</c:v>
                </c:pt>
                <c:pt idx="8" c:formatCode="0">
                  <c:v>1710</c:v>
                </c:pt>
                <c:pt idx="9" c:formatCode="0">
                  <c:v>1890</c:v>
                </c:pt>
                <c:pt idx="10" c:formatCode="0">
                  <c:v>2070</c:v>
                </c:pt>
                <c:pt idx="11" c:formatCode="0">
                  <c:v>2250</c:v>
                </c:pt>
                <c:pt idx="12" c:formatCode="0">
                  <c:v>2430</c:v>
                </c:pt>
                <c:pt idx="13" c:formatCode="0">
                  <c:v>2610</c:v>
                </c:pt>
                <c:pt idx="14" c:formatCode="0">
                  <c:v>2790</c:v>
                </c:pt>
                <c:pt idx="15" c:formatCode="0">
                  <c:v>2970</c:v>
                </c:pt>
                <c:pt idx="16" c:formatCode="0">
                  <c:v>3150</c:v>
                </c:pt>
                <c:pt idx="17" c:formatCode="0">
                  <c:v>3330</c:v>
                </c:pt>
                <c:pt idx="18" c:formatCode="0">
                  <c:v>3510</c:v>
                </c:pt>
                <c:pt idx="19" c:formatCode="0">
                  <c:v>3690</c:v>
                </c:pt>
              </c:numCache>
            </c:numRef>
          </c:cat>
          <c:val>
            <c:numRef>
              <c:f>'30 GM PIBAL'!$E$10:$E$29</c:f>
              <c:numCache>
                <c:formatCode>0.0</c:formatCode>
                <c:ptCount val="20"/>
                <c:pt idx="0">
                  <c:v>6.48850630544484</c:v>
                </c:pt>
                <c:pt idx="1">
                  <c:v>6.31686651670817</c:v>
                </c:pt>
                <c:pt idx="2">
                  <c:v>7.57370799499179</c:v>
                </c:pt>
                <c:pt idx="3">
                  <c:v>8.65317140019159</c:v>
                </c:pt>
                <c:pt idx="4">
                  <c:v>7.73942335313015</c:v>
                </c:pt>
                <c:pt idx="5">
                  <c:v>7.75151901420975</c:v>
                </c:pt>
                <c:pt idx="6">
                  <c:v>7.46746336372447</c:v>
                </c:pt>
                <c:pt idx="7">
                  <c:v>6.28722163298509</c:v>
                </c:pt>
                <c:pt idx="8">
                  <c:v>5.62723871872411</c:v>
                </c:pt>
                <c:pt idx="9">
                  <c:v>5.39886880454682</c:v>
                </c:pt>
                <c:pt idx="10">
                  <c:v>4.57898092295895</c:v>
                </c:pt>
                <c:pt idx="11">
                  <c:v>2.32142230843295</c:v>
                </c:pt>
                <c:pt idx="12">
                  <c:v>1.91749789124481</c:v>
                </c:pt>
                <c:pt idx="13">
                  <c:v>2.62517079289785</c:v>
                </c:pt>
                <c:pt idx="14">
                  <c:v>1.95842646288117</c:v>
                </c:pt>
                <c:pt idx="15">
                  <c:v>1.6897664221537</c:v>
                </c:pt>
                <c:pt idx="16">
                  <c:v>0.742054521403224</c:v>
                </c:pt>
                <c:pt idx="17">
                  <c:v>4.14285678085174</c:v>
                </c:pt>
                <c:pt idx="18">
                  <c:v>7.49460292379722</c:v>
                </c:pt>
                <c:pt idx="19">
                  <c:v>9.03373756573027</c:v>
                </c:pt>
              </c:numCache>
            </c:numRef>
          </c:val>
          <c:smooth val="0"/>
        </c:ser>
        <c:dLbls>
          <c:showLegendKey val="0"/>
          <c:showVal val="1"/>
          <c:showCatName val="0"/>
          <c:showSerName val="0"/>
          <c:showPercent val="0"/>
          <c:showBubbleSize val="0"/>
        </c:dLbls>
        <c:marker val="1"/>
        <c:smooth val="0"/>
        <c:axId val="318305604"/>
        <c:axId val="157610256"/>
      </c:lineChart>
      <c:catAx>
        <c:axId val="539430130"/>
        <c:scaling>
          <c:orientation val="minMax"/>
        </c:scaling>
        <c:delete val="0"/>
        <c:axPos val="b"/>
        <c:title>
          <c:tx>
            <c:rich>
              <a:bodyPr rot="0" spcFirstLastPara="0" vertOverflow="ellipsis" vert="horz" wrap="square" anchor="ctr" anchorCtr="1"/>
              <a:lstStyle/>
              <a:p>
                <a:pPr defTabSz="914400">
                  <a:defRPr lang="en-US" sz="1000" b="1" i="0" u="none" strike="noStrike" kern="1200" baseline="0">
                    <a:solidFill>
                      <a:srgbClr val="000000"/>
                    </a:solidFill>
                    <a:latin typeface="Arial" panose="020B0604020202020204" pitchFamily="7" charset="0"/>
                    <a:ea typeface="Arial" panose="020B0604020202020204" pitchFamily="7" charset="0"/>
                    <a:cs typeface="Arial" panose="020B0604020202020204" pitchFamily="7" charset="0"/>
                  </a:defRPr>
                </a:pPr>
                <a:r>
                  <a:t>Minutes</a:t>
                </a:r>
                <a:endParaRPr sz="1000" b="1" i="0" u="none" strike="noStrike" baseline="0">
                  <a:solidFill>
                    <a:srgbClr val="000000"/>
                  </a:solidFill>
                  <a:latin typeface="Arial" panose="020B0604020202020204" pitchFamily="7" charset="0"/>
                  <a:ea typeface="Arial" panose="020B0604020202020204" pitchFamily="7" charset="0"/>
                  <a:cs typeface="Arial" panose="020B0604020202020204" pitchFamily="7" charset="0"/>
                </a:endParaRPr>
              </a:p>
            </c:rich>
          </c:tx>
          <c:layout/>
          <c:overlay val="0"/>
        </c:title>
        <c:majorTickMark val="in"/>
        <c:minorTickMark val="none"/>
        <c:tickLblPos val="nextTo"/>
        <c:spPr>
          <a:ln w="3175" cap="flat" cmpd="sng" algn="ctr">
            <a:solidFill>
              <a:srgbClr val="000000"/>
            </a:solidFill>
            <a:prstDash val="solid"/>
            <a:round/>
          </a:ln>
        </c:spPr>
        <c:txPr>
          <a:bodyPr rot="-60000000" spcFirstLastPara="0" vertOverflow="ellipsis" vert="horz" wrap="square" anchor="ctr" anchorCtr="1"/>
          <a:lstStyle/>
          <a:p>
            <a:pPr>
              <a:defRPr lang="en-US" sz="1000" b="0" i="0" u="none" strike="noStrike" kern="1200" baseline="0">
                <a:solidFill>
                  <a:srgbClr val="000000"/>
                </a:solidFill>
                <a:latin typeface="Arial" panose="020B0604020202020204" pitchFamily="7" charset="0"/>
                <a:ea typeface="Arial" panose="020B0604020202020204" pitchFamily="7" charset="0"/>
                <a:cs typeface="Arial" panose="020B0604020202020204" pitchFamily="7" charset="0"/>
              </a:defRPr>
            </a:pPr>
          </a:p>
        </c:txPr>
        <c:crossAx val="125985700"/>
        <c:crosses val="autoZero"/>
        <c:auto val="0"/>
        <c:lblAlgn val="ctr"/>
        <c:lblOffset val="100"/>
        <c:tickLblSkip val="1"/>
        <c:noMultiLvlLbl val="0"/>
      </c:catAx>
      <c:valAx>
        <c:axId val="125985700"/>
        <c:scaling>
          <c:orientation val="minMax"/>
          <c:max val="360"/>
        </c:scaling>
        <c:delete val="0"/>
        <c:axPos val="l"/>
        <c:title>
          <c:tx>
            <c:rich>
              <a:bodyPr rot="-5400000" spcFirstLastPara="0" vertOverflow="ellipsis" vert="horz" wrap="square" anchor="ctr" anchorCtr="1"/>
              <a:lstStyle/>
              <a:p>
                <a:pPr defTabSz="914400">
                  <a:defRPr lang="en-US" sz="1000" b="1" i="0" u="none" strike="noStrike" kern="1200" baseline="0">
                    <a:solidFill>
                      <a:srgbClr val="000000"/>
                    </a:solidFill>
                    <a:latin typeface="Arial" panose="020B0604020202020204" pitchFamily="7" charset="0"/>
                    <a:ea typeface="Arial" panose="020B0604020202020204" pitchFamily="7" charset="0"/>
                    <a:cs typeface="Arial" panose="020B0604020202020204" pitchFamily="7" charset="0"/>
                  </a:defRPr>
                </a:pPr>
                <a:r>
                  <a:t>Direction Deg.</a:t>
                </a:r>
                <a:endParaRPr sz="1000" b="1" i="0" u="none" strike="noStrike" baseline="0">
                  <a:solidFill>
                    <a:srgbClr val="000000"/>
                  </a:solidFill>
                  <a:latin typeface="Arial" panose="020B0604020202020204" pitchFamily="7" charset="0"/>
                  <a:ea typeface="Arial" panose="020B0604020202020204" pitchFamily="7" charset="0"/>
                  <a:cs typeface="Arial" panose="020B0604020202020204" pitchFamily="7" charset="0"/>
                </a:endParaRPr>
              </a:p>
            </c:rich>
          </c:tx>
          <c:layout/>
          <c:overlay val="0"/>
        </c:title>
        <c:numFmt formatCode="0" sourceLinked="1"/>
        <c:majorTickMark val="in"/>
        <c:minorTickMark val="none"/>
        <c:tickLblPos val="nextTo"/>
        <c:spPr>
          <a:ln w="3175" cap="flat" cmpd="sng" algn="ctr">
            <a:solidFill>
              <a:srgbClr val="000000"/>
            </a:solidFill>
            <a:prstDash val="solid"/>
            <a:round/>
          </a:ln>
        </c:spPr>
        <c:txPr>
          <a:bodyPr rot="-60000000" spcFirstLastPara="0" vertOverflow="ellipsis" vert="horz" wrap="square" anchor="ctr" anchorCtr="1"/>
          <a:lstStyle/>
          <a:p>
            <a:pPr>
              <a:defRPr lang="en-US" sz="1000" b="0" i="0" u="none" strike="noStrike" kern="1200" baseline="0">
                <a:solidFill>
                  <a:srgbClr val="000000"/>
                </a:solidFill>
                <a:latin typeface="Arial" panose="020B0604020202020204" pitchFamily="7" charset="0"/>
                <a:ea typeface="Arial" panose="020B0604020202020204" pitchFamily="7" charset="0"/>
                <a:cs typeface="Arial" panose="020B0604020202020204" pitchFamily="7" charset="0"/>
              </a:defRPr>
            </a:pPr>
          </a:p>
        </c:txPr>
        <c:crossAx val="539430130"/>
        <c:crosses val="autoZero"/>
        <c:crossBetween val="between"/>
        <c:majorUnit val="45"/>
      </c:valAx>
      <c:catAx>
        <c:axId val="318305604"/>
        <c:scaling>
          <c:orientation val="minMax"/>
        </c:scaling>
        <c:delete val="0"/>
        <c:axPos val="t"/>
        <c:title>
          <c:tx>
            <c:rich>
              <a:bodyPr rot="0" spcFirstLastPara="0" vertOverflow="ellipsis" vert="horz" wrap="square" anchor="ctr" anchorCtr="1"/>
              <a:lstStyle/>
              <a:p>
                <a:pPr defTabSz="914400">
                  <a:defRPr lang="en-US" sz="1000" b="1" i="0" u="none" strike="noStrike" kern="1200" baseline="0">
                    <a:solidFill>
                      <a:srgbClr val="000000"/>
                    </a:solidFill>
                    <a:latin typeface="Arial" panose="020B0604020202020204" pitchFamily="7" charset="0"/>
                    <a:ea typeface="Arial" panose="020B0604020202020204" pitchFamily="7" charset="0"/>
                    <a:cs typeface="Arial" panose="020B0604020202020204" pitchFamily="7" charset="0"/>
                  </a:defRPr>
                </a:pPr>
                <a:r>
                  <a:t>Altitude (m)</a:t>
                </a:r>
                <a:endParaRPr sz="1000" b="1" i="0" u="none" strike="noStrike" baseline="0">
                  <a:solidFill>
                    <a:srgbClr val="000000"/>
                  </a:solidFill>
                  <a:latin typeface="Arial" panose="020B0604020202020204" pitchFamily="7" charset="0"/>
                  <a:ea typeface="Arial" panose="020B0604020202020204" pitchFamily="7" charset="0"/>
                  <a:cs typeface="Arial" panose="020B0604020202020204" pitchFamily="7" charset="0"/>
                </a:endParaRPr>
              </a:p>
            </c:rich>
          </c:tx>
          <c:layout/>
          <c:overlay val="0"/>
        </c:title>
        <c:majorTickMark val="in"/>
        <c:minorTickMark val="none"/>
        <c:tickLblPos val="nextTo"/>
        <c:spPr>
          <a:ln w="3175" cap="flat" cmpd="sng" algn="ctr">
            <a:solidFill>
              <a:srgbClr val="000000"/>
            </a:solidFill>
            <a:prstDash val="solid"/>
            <a:round/>
          </a:ln>
        </c:spPr>
        <c:txPr>
          <a:bodyPr rot="-60000000" spcFirstLastPara="0" vertOverflow="ellipsis" vert="horz" wrap="square" anchor="ctr" anchorCtr="1"/>
          <a:lstStyle/>
          <a:p>
            <a:pPr>
              <a:defRPr lang="en-US" sz="1000" b="0" i="0" u="none" strike="noStrike" kern="1200" baseline="0">
                <a:solidFill>
                  <a:srgbClr val="000000"/>
                </a:solidFill>
                <a:latin typeface="Arial" panose="020B0604020202020204" pitchFamily="7" charset="0"/>
                <a:ea typeface="Arial" panose="020B0604020202020204" pitchFamily="7" charset="0"/>
                <a:cs typeface="Arial" panose="020B0604020202020204" pitchFamily="7" charset="0"/>
              </a:defRPr>
            </a:pPr>
          </a:p>
        </c:txPr>
        <c:crossAx val="157610256"/>
        <c:crosses val="max"/>
        <c:auto val="0"/>
        <c:lblAlgn val="ctr"/>
        <c:lblOffset val="100"/>
        <c:tickLblSkip val="1"/>
        <c:noMultiLvlLbl val="0"/>
      </c:catAx>
      <c:valAx>
        <c:axId val="157610256"/>
        <c:scaling>
          <c:orientation val="minMax"/>
        </c:scaling>
        <c:delete val="0"/>
        <c:axPos val="r"/>
        <c:title>
          <c:tx>
            <c:rich>
              <a:bodyPr rot="-5400000" spcFirstLastPara="0" vertOverflow="ellipsis" vert="horz" wrap="square" anchor="ctr" anchorCtr="1"/>
              <a:lstStyle/>
              <a:p>
                <a:pPr defTabSz="914400">
                  <a:defRPr lang="en-US" sz="1000" b="1" i="0" u="none" strike="noStrike" kern="1200" baseline="0">
                    <a:solidFill>
                      <a:srgbClr val="000000"/>
                    </a:solidFill>
                    <a:latin typeface="Arial" panose="020B0604020202020204" pitchFamily="7" charset="0"/>
                    <a:ea typeface="Arial" panose="020B0604020202020204" pitchFamily="7" charset="0"/>
                    <a:cs typeface="Arial" panose="020B0604020202020204" pitchFamily="7" charset="0"/>
                  </a:defRPr>
                </a:pPr>
                <a:r>
                  <a:t>Windspeed (m/s)</a:t>
                </a:r>
                <a:endParaRPr sz="1000" b="1" i="0" u="none" strike="noStrike" baseline="0">
                  <a:solidFill>
                    <a:srgbClr val="000000"/>
                  </a:solidFill>
                  <a:latin typeface="Arial" panose="020B0604020202020204" pitchFamily="7" charset="0"/>
                  <a:ea typeface="Arial" panose="020B0604020202020204" pitchFamily="7" charset="0"/>
                  <a:cs typeface="Arial" panose="020B0604020202020204" pitchFamily="7" charset="0"/>
                </a:endParaRPr>
              </a:p>
            </c:rich>
          </c:tx>
          <c:layout/>
          <c:overlay val="0"/>
        </c:title>
        <c:numFmt formatCode="0.0" sourceLinked="1"/>
        <c:majorTickMark val="in"/>
        <c:minorTickMark val="none"/>
        <c:tickLblPos val="nextTo"/>
        <c:spPr>
          <a:ln w="3175" cap="flat" cmpd="sng" algn="ctr">
            <a:solidFill>
              <a:srgbClr val="000000"/>
            </a:solidFill>
            <a:prstDash val="solid"/>
            <a:round/>
          </a:ln>
        </c:spPr>
        <c:txPr>
          <a:bodyPr rot="-60000000" spcFirstLastPara="0" vertOverflow="ellipsis" vert="horz" wrap="square" anchor="ctr" anchorCtr="1"/>
          <a:lstStyle/>
          <a:p>
            <a:pPr>
              <a:defRPr lang="en-US" sz="1000" b="0" i="0" u="none" strike="noStrike" kern="1200" baseline="0">
                <a:solidFill>
                  <a:srgbClr val="000000"/>
                </a:solidFill>
                <a:latin typeface="Arial" panose="020B0604020202020204" pitchFamily="7" charset="0"/>
                <a:ea typeface="Arial" panose="020B0604020202020204" pitchFamily="7" charset="0"/>
                <a:cs typeface="Arial" panose="020B0604020202020204" pitchFamily="7" charset="0"/>
              </a:defRPr>
            </a:pPr>
          </a:p>
        </c:txPr>
        <c:crossAx val="318305604"/>
        <c:crosses val="max"/>
        <c:crossBetween val="between"/>
      </c:valAx>
      <c:spPr>
        <a:solidFill>
          <a:srgbClr val="FFFFFF">
            <a:alpha val="100000"/>
          </a:srgbClr>
        </a:solidFill>
        <a:ln w="12700">
          <a:solidFill>
            <a:srgbClr val="808080">
              <a:alpha val="100000"/>
            </a:srgbClr>
          </a:solidFill>
          <a:prstDash val="solid"/>
        </a:ln>
      </c:spPr>
    </c:plotArea>
    <c:legend>
      <c:legendPos val="t"/>
      <c:layout>
        <c:manualLayout>
          <c:xMode val="edge"/>
          <c:yMode val="edge"/>
          <c:x val="0.5565"/>
          <c:y val="0"/>
          <c:w val="0.10675"/>
          <c:h val="0.12525"/>
        </c:manualLayout>
      </c:layout>
      <c:overlay val="0"/>
      <c:spPr>
        <a:solidFill>
          <a:srgbClr val="FFFFFF"/>
        </a:solidFill>
        <a:ln>
          <a:solidFill>
            <a:srgbClr val="000000"/>
          </a:solidFill>
        </a:ln>
      </c:spPr>
      <c:txPr>
        <a:bodyPr rot="0" spcFirstLastPara="0" vertOverflow="ellipsis" vert="horz" wrap="square" anchor="ctr" anchorCtr="1"/>
        <a:lstStyle/>
        <a:p>
          <a:pPr>
            <a:defRPr lang="en-US" sz="1000" b="0" i="0" u="none" strike="noStrike" kern="1200" baseline="0">
              <a:solidFill>
                <a:srgbClr val="000000"/>
              </a:solidFill>
              <a:latin typeface="Arial" panose="020B0604020202020204" pitchFamily="7" charset="0"/>
              <a:ea typeface="Arial" panose="020B0604020202020204" pitchFamily="7" charset="0"/>
              <a:cs typeface="Arial" panose="020B0604020202020204" pitchFamily="7" charset="0"/>
            </a:defRPr>
          </a:pPr>
        </a:p>
      </c:txPr>
    </c:legend>
    <c:plotVisOnly val="1"/>
    <c:dispBlanksAs val="gap"/>
    <c:showDLblsOverMax val="0"/>
  </c:chart>
  <c:spPr>
    <a:solidFill>
      <a:srgbClr val="FFFFFF">
        <a:alpha val="100000"/>
      </a:srgbClr>
    </a:solidFill>
    <a:ln w="3175" cap="flat" cmpd="sng" algn="ctr">
      <a:noFill/>
      <a:prstDash val="solid"/>
      <a:round/>
    </a:ln>
  </c:spPr>
  <c:txPr>
    <a:bodyPr rot="0" wrap="square" anchor="ctr" anchorCtr="1"/>
    <a:lstStyle/>
    <a:p>
      <a:pPr>
        <a:defRPr lang="en-US" sz="1000" b="0" i="0" u="none" strike="noStrike" baseline="0">
          <a:solidFill>
            <a:srgbClr val="000000"/>
          </a:solidFill>
          <a:latin typeface="Arial" panose="020B0604020202020204" pitchFamily="7" charset="0"/>
          <a:ea typeface="Arial" panose="020B0604020202020204" pitchFamily="7" charset="0"/>
          <a:cs typeface="Arial" panose="020B0604020202020204" pitchFamily="7" charset="0"/>
        </a:defRPr>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200" b="1" i="0" u="none" strike="noStrike" kern="1200" baseline="0">
                <a:solidFill>
                  <a:srgbClr val="000000"/>
                </a:solidFill>
                <a:latin typeface="Arial" panose="020B0604020202020204" pitchFamily="7" charset="0"/>
                <a:ea typeface="Arial" panose="020B0604020202020204" pitchFamily="7" charset="0"/>
                <a:cs typeface="Arial" panose="020B0604020202020204" pitchFamily="7" charset="0"/>
              </a:defRPr>
            </a:pPr>
            <a:r>
              <a:t>Pilot Balloon Wind Profile - 10 Gram</a:t>
            </a:r>
            <a:endParaRPr sz="1200" b="1" i="0" u="none" strike="noStrike" baseline="0">
              <a:solidFill>
                <a:srgbClr val="000000"/>
              </a:solidFill>
              <a:latin typeface="Arial" panose="020B0604020202020204" pitchFamily="7" charset="0"/>
              <a:ea typeface="Arial" panose="020B0604020202020204" pitchFamily="7" charset="0"/>
              <a:cs typeface="Arial" panose="020B0604020202020204" pitchFamily="7" charset="0"/>
            </a:endParaRPr>
          </a:p>
        </c:rich>
      </c:tx>
      <c:layout>
        <c:manualLayout>
          <c:x val="-0.199"/>
          <c:y val="0"/>
        </c:manualLayout>
      </c:layout>
      <c:overlay val="0"/>
    </c:title>
    <c:autoTitleDeleted val="0"/>
    <c:plotArea>
      <c:layout>
        <c:manualLayout>
          <c:layoutTarget val="inner"/>
          <c:xMode val="edge"/>
          <c:yMode val="edge"/>
          <c:x val="0.079"/>
          <c:y val="0.3845"/>
          <c:w val="0.723"/>
          <c:h val="0.4095"/>
        </c:manualLayout>
      </c:layout>
      <c:lineChart>
        <c:grouping val="standard"/>
        <c:varyColors val="0"/>
        <c:ser>
          <c:idx val="1"/>
          <c:order val="0"/>
          <c:tx>
            <c:strRef>
              <c:f>"Direction"</c:f>
              <c:strCache>
                <c:ptCount val="1"/>
                <c:pt idx="0">
                  <c:v>Direction</c:v>
                </c:pt>
              </c:strCache>
            </c:strRef>
          </c:tx>
          <c:spPr>
            <a:ln w="12700" cap="rnd" cmpd="sng" algn="ctr">
              <a:solidFill>
                <a:srgbClr val="900000">
                  <a:alpha val="100000"/>
                </a:srgbClr>
              </a:solidFill>
              <a:prstDash val="solid"/>
              <a:round/>
            </a:ln>
          </c:spPr>
          <c:marker>
            <c:symbol val="square"/>
            <c:size val="5"/>
            <c:spPr>
              <a:solidFill>
                <a:srgbClr val="900000">
                  <a:alpha val="100000"/>
                </a:srgbClr>
              </a:solidFill>
              <a:ln w="6350" cap="flat" cmpd="sng" algn="ctr">
                <a:solidFill>
                  <a:srgbClr val="900000">
                    <a:alpha val="100000"/>
                  </a:srgbClr>
                </a:solidFill>
                <a:prstDash val="solid"/>
                <a:round/>
              </a:ln>
            </c:spPr>
          </c:marker>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rgbClr val="000000"/>
                    </a:solidFill>
                    <a:latin typeface="Arial" panose="020B0604020202020204" pitchFamily="7" charset="0"/>
                    <a:ea typeface="Arial" panose="020B0604020202020204" pitchFamily="7" charset="0"/>
                    <a:cs typeface="Arial" panose="020B0604020202020204" pitchFamily="7" charset="0"/>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val>
            <c:numRef>
              <c:f>'10 GM PIBAL'!$F$10:$F$29</c:f>
              <c:numCache>
                <c:formatCode>0</c:formatCode>
                <c:ptCount val="20"/>
                <c:pt idx="0">
                  <c:v>45.3772921473445</c:v>
                </c:pt>
                <c:pt idx="1">
                  <c:v>39.119210488096</c:v>
                </c:pt>
                <c:pt idx="2">
                  <c:v>42.4368772864995</c:v>
                </c:pt>
                <c:pt idx="3">
                  <c:v>47.4087176258697</c:v>
                </c:pt>
                <c:pt idx="4">
                  <c:v>42.9174132846473</c:v>
                </c:pt>
                <c:pt idx="5">
                  <c:v>31.6495727447673</c:v>
                </c:pt>
                <c:pt idx="6">
                  <c:v>22.9880984416399</c:v>
                </c:pt>
                <c:pt idx="7">
                  <c:v>357.046802164668</c:v>
                </c:pt>
                <c:pt idx="8">
                  <c:v>316.926023498844</c:v>
                </c:pt>
                <c:pt idx="9">
                  <c:v>305.263981418383</c:v>
                </c:pt>
                <c:pt idx="10">
                  <c:v>319.292971968449</c:v>
                </c:pt>
                <c:pt idx="11">
                  <c:v>333.09281971404</c:v>
                </c:pt>
                <c:pt idx="12">
                  <c:v>57.8201946210791</c:v>
                </c:pt>
                <c:pt idx="13">
                  <c:v>75.276763985732</c:v>
                </c:pt>
                <c:pt idx="14">
                  <c:v>107.926891092168</c:v>
                </c:pt>
                <c:pt idx="15">
                  <c:v>132.052493147436</c:v>
                </c:pt>
                <c:pt idx="16">
                  <c:v>311.259521971618</c:v>
                </c:pt>
                <c:pt idx="17">
                  <c:v>291.679044703487</c:v>
                </c:pt>
                <c:pt idx="18">
                  <c:v>287.948081528306</c:v>
                </c:pt>
                <c:pt idx="19">
                  <c:v>288.757881556792</c:v>
                </c:pt>
              </c:numCache>
            </c:numRef>
          </c:val>
          <c:smooth val="0"/>
        </c:ser>
        <c:dLbls>
          <c:showLegendKey val="0"/>
          <c:showVal val="1"/>
          <c:showCatName val="0"/>
          <c:showSerName val="0"/>
          <c:showPercent val="0"/>
          <c:showBubbleSize val="0"/>
        </c:dLbls>
        <c:marker val="1"/>
        <c:smooth val="0"/>
        <c:axId val="320349018"/>
        <c:axId val="139600916"/>
      </c:lineChart>
      <c:lineChart>
        <c:grouping val="standard"/>
        <c:varyColors val="0"/>
        <c:ser>
          <c:idx val="0"/>
          <c:order val="1"/>
          <c:tx>
            <c:strRef>
              <c:f>"Speed"</c:f>
              <c:strCache>
                <c:ptCount val="1"/>
                <c:pt idx="0">
                  <c:v>Speed</c:v>
                </c:pt>
              </c:strCache>
            </c:strRef>
          </c:tx>
          <c:spPr>
            <a:ln w="12700" cap="rnd" cmpd="sng" algn="ctr">
              <a:solidFill>
                <a:srgbClr val="000080"/>
              </a:solidFill>
              <a:prstDash val="solid"/>
              <a:round/>
            </a:ln>
          </c:spPr>
          <c:marker>
            <c:symbol val="diamond"/>
            <c:size val="5"/>
            <c:spPr>
              <a:solidFill>
                <a:srgbClr val="000080"/>
              </a:solidFill>
              <a:ln w="6350" cap="flat" cmpd="sng" algn="ctr">
                <a:solidFill>
                  <a:srgbClr val="000080"/>
                </a:solidFill>
                <a:prstDash val="solid"/>
                <a:round/>
              </a:ln>
            </c:spPr>
          </c:marker>
          <c:dLbls>
            <c:numFmt formatCode="General" sourceLinked="1"/>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rgbClr val="000000"/>
                    </a:solidFill>
                    <a:latin typeface="Arial" panose="020B0604020202020204" pitchFamily="7" charset="0"/>
                    <a:ea typeface="Arial" panose="020B0604020202020204" pitchFamily="7" charset="0"/>
                    <a:cs typeface="Arial" panose="020B0604020202020204" pitchFamily="7" charset="0"/>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numRef>
              <c:f>'10 GM PIBAL'!$D$10:$D$29</c:f>
              <c:numCache>
                <c:formatCode>0</c:formatCode>
                <c:ptCount val="20"/>
                <c:pt idx="0" c:formatCode="0">
                  <c:v>152.5</c:v>
                </c:pt>
                <c:pt idx="1" c:formatCode="0">
                  <c:v>292.8</c:v>
                </c:pt>
                <c:pt idx="2" c:formatCode="0">
                  <c:v>433.1</c:v>
                </c:pt>
                <c:pt idx="3" c:formatCode="0">
                  <c:v>573.4</c:v>
                </c:pt>
                <c:pt idx="4" c:formatCode="0">
                  <c:v>701.5</c:v>
                </c:pt>
                <c:pt idx="5" c:formatCode="0">
                  <c:v>829.6</c:v>
                </c:pt>
                <c:pt idx="6" c:formatCode="0">
                  <c:v>957.7</c:v>
                </c:pt>
                <c:pt idx="7" c:formatCode="0">
                  <c:v>1085.8</c:v>
                </c:pt>
                <c:pt idx="8" c:formatCode="0">
                  <c:v>1213.9</c:v>
                </c:pt>
                <c:pt idx="9" c:formatCode="0">
                  <c:v>1342</c:v>
                </c:pt>
                <c:pt idx="10" c:formatCode="0">
                  <c:v>1470.1</c:v>
                </c:pt>
                <c:pt idx="11" c:formatCode="0">
                  <c:v>1598.2</c:v>
                </c:pt>
                <c:pt idx="12" c:formatCode="0">
                  <c:v>1726.3</c:v>
                </c:pt>
                <c:pt idx="13" c:formatCode="0">
                  <c:v>1854.4</c:v>
                </c:pt>
                <c:pt idx="14" c:formatCode="0">
                  <c:v>1982.5</c:v>
                </c:pt>
                <c:pt idx="15" c:formatCode="0">
                  <c:v>2110.6</c:v>
                </c:pt>
                <c:pt idx="16" c:formatCode="0">
                  <c:v>2238.7</c:v>
                </c:pt>
                <c:pt idx="17" c:formatCode="0">
                  <c:v>2366.8</c:v>
                </c:pt>
                <c:pt idx="18" c:formatCode="0">
                  <c:v>2494.9</c:v>
                </c:pt>
                <c:pt idx="19" c:formatCode="0">
                  <c:v>2623</c:v>
                </c:pt>
              </c:numCache>
            </c:numRef>
          </c:cat>
          <c:val>
            <c:numRef>
              <c:f>'10 GM PIBAL'!$E$10:$E$29</c:f>
              <c:numCache>
                <c:formatCode>0.0</c:formatCode>
                <c:ptCount val="20"/>
                <c:pt idx="0">
                  <c:v>4.58897257544505</c:v>
                </c:pt>
                <c:pt idx="1">
                  <c:v>4.47578959070478</c:v>
                </c:pt>
                <c:pt idx="2">
                  <c:v>5.47746208921273</c:v>
                </c:pt>
                <c:pt idx="3">
                  <c:v>6.14021670790331</c:v>
                </c:pt>
                <c:pt idx="4">
                  <c:v>5.39219899192136</c:v>
                </c:pt>
                <c:pt idx="5">
                  <c:v>5.51358466717664</c:v>
                </c:pt>
                <c:pt idx="6">
                  <c:v>5.31198014083826</c:v>
                </c:pt>
                <c:pt idx="7">
                  <c:v>4.47203152419047</c:v>
                </c:pt>
                <c:pt idx="8">
                  <c:v>3.99727303587303</c:v>
                </c:pt>
                <c:pt idx="9">
                  <c:v>3.83462479513484</c:v>
                </c:pt>
                <c:pt idx="10">
                  <c:v>3.25537063967412</c:v>
                </c:pt>
                <c:pt idx="11">
                  <c:v>1.65357001274453</c:v>
                </c:pt>
                <c:pt idx="12">
                  <c:v>1.36713674602214</c:v>
                </c:pt>
                <c:pt idx="13">
                  <c:v>1.86839871487357</c:v>
                </c:pt>
                <c:pt idx="14">
                  <c:v>1.39207347310773</c:v>
                </c:pt>
                <c:pt idx="15">
                  <c:v>1.19953554874757</c:v>
                </c:pt>
                <c:pt idx="16">
                  <c:v>0.5284345113528</c:v>
                </c:pt>
                <c:pt idx="17">
                  <c:v>2.94446668478992</c:v>
                </c:pt>
                <c:pt idx="18">
                  <c:v>5.3271323906926</c:v>
                </c:pt>
                <c:pt idx="19">
                  <c:v>6.42152129837396</c:v>
                </c:pt>
              </c:numCache>
            </c:numRef>
          </c:val>
          <c:smooth val="0"/>
        </c:ser>
        <c:dLbls>
          <c:showLegendKey val="0"/>
          <c:showVal val="1"/>
          <c:showCatName val="0"/>
          <c:showSerName val="0"/>
          <c:showPercent val="0"/>
          <c:showBubbleSize val="0"/>
        </c:dLbls>
        <c:marker val="1"/>
        <c:smooth val="0"/>
        <c:axId val="557675795"/>
        <c:axId val="364971038"/>
      </c:lineChart>
      <c:catAx>
        <c:axId val="320349018"/>
        <c:scaling>
          <c:orientation val="minMax"/>
        </c:scaling>
        <c:delete val="0"/>
        <c:axPos val="b"/>
        <c:title>
          <c:tx>
            <c:rich>
              <a:bodyPr rot="0" spcFirstLastPara="0" vertOverflow="ellipsis" vert="horz" wrap="square" anchor="ctr" anchorCtr="1"/>
              <a:lstStyle/>
              <a:p>
                <a:pPr defTabSz="914400">
                  <a:defRPr lang="en-US" sz="1000" b="1" i="0" u="none" strike="noStrike" kern="1200" baseline="0">
                    <a:solidFill>
                      <a:srgbClr val="000000"/>
                    </a:solidFill>
                    <a:latin typeface="Arial" panose="020B0604020202020204" pitchFamily="7" charset="0"/>
                    <a:ea typeface="Arial" panose="020B0604020202020204" pitchFamily="7" charset="0"/>
                    <a:cs typeface="Arial" panose="020B0604020202020204" pitchFamily="7" charset="0"/>
                  </a:defRPr>
                </a:pPr>
                <a:r>
                  <a:t>Minutes</a:t>
                </a:r>
                <a:endParaRPr sz="1000" b="1" i="0" u="none" strike="noStrike" baseline="0">
                  <a:solidFill>
                    <a:srgbClr val="000000"/>
                  </a:solidFill>
                  <a:latin typeface="Arial" panose="020B0604020202020204" pitchFamily="7" charset="0"/>
                  <a:ea typeface="Arial" panose="020B0604020202020204" pitchFamily="7" charset="0"/>
                  <a:cs typeface="Arial" panose="020B0604020202020204" pitchFamily="7" charset="0"/>
                </a:endParaRPr>
              </a:p>
            </c:rich>
          </c:tx>
          <c:layout/>
          <c:overlay val="0"/>
        </c:title>
        <c:majorTickMark val="in"/>
        <c:minorTickMark val="none"/>
        <c:tickLblPos val="nextTo"/>
        <c:spPr>
          <a:ln w="3175" cap="flat" cmpd="sng" algn="ctr">
            <a:solidFill>
              <a:srgbClr val="000000"/>
            </a:solidFill>
            <a:prstDash val="solid"/>
            <a:round/>
          </a:ln>
        </c:spPr>
        <c:txPr>
          <a:bodyPr rot="-60000000" spcFirstLastPara="0" vertOverflow="ellipsis" vert="horz" wrap="square" anchor="ctr" anchorCtr="1"/>
          <a:lstStyle/>
          <a:p>
            <a:pPr>
              <a:defRPr lang="en-US" sz="1000" b="0" i="0" u="none" strike="noStrike" kern="1200" baseline="0">
                <a:solidFill>
                  <a:srgbClr val="000000"/>
                </a:solidFill>
                <a:latin typeface="Arial" panose="020B0604020202020204" pitchFamily="7" charset="0"/>
                <a:ea typeface="Arial" panose="020B0604020202020204" pitchFamily="7" charset="0"/>
                <a:cs typeface="Arial" panose="020B0604020202020204" pitchFamily="7" charset="0"/>
              </a:defRPr>
            </a:pPr>
          </a:p>
        </c:txPr>
        <c:crossAx val="139600916"/>
        <c:crosses val="autoZero"/>
        <c:auto val="0"/>
        <c:lblAlgn val="ctr"/>
        <c:lblOffset val="100"/>
        <c:tickLblSkip val="1"/>
        <c:noMultiLvlLbl val="0"/>
      </c:catAx>
      <c:valAx>
        <c:axId val="139600916"/>
        <c:scaling>
          <c:orientation val="minMax"/>
          <c:max val="360"/>
        </c:scaling>
        <c:delete val="0"/>
        <c:axPos val="l"/>
        <c:title>
          <c:tx>
            <c:rich>
              <a:bodyPr rot="-5400000" spcFirstLastPara="0" vertOverflow="ellipsis" vert="horz" wrap="square" anchor="ctr" anchorCtr="1"/>
              <a:lstStyle/>
              <a:p>
                <a:pPr defTabSz="914400">
                  <a:defRPr lang="en-US" sz="1000" b="1" i="0" u="none" strike="noStrike" kern="1200" baseline="0">
                    <a:solidFill>
                      <a:srgbClr val="000000"/>
                    </a:solidFill>
                    <a:latin typeface="Arial" panose="020B0604020202020204" pitchFamily="7" charset="0"/>
                    <a:ea typeface="Arial" panose="020B0604020202020204" pitchFamily="7" charset="0"/>
                    <a:cs typeface="Arial" panose="020B0604020202020204" pitchFamily="7" charset="0"/>
                  </a:defRPr>
                </a:pPr>
                <a:r>
                  <a:t>Direction Deg.</a:t>
                </a:r>
                <a:endParaRPr sz="1000" b="1" i="0" u="none" strike="noStrike" baseline="0">
                  <a:solidFill>
                    <a:srgbClr val="000000"/>
                  </a:solidFill>
                  <a:latin typeface="Arial" panose="020B0604020202020204" pitchFamily="7" charset="0"/>
                  <a:ea typeface="Arial" panose="020B0604020202020204" pitchFamily="7" charset="0"/>
                  <a:cs typeface="Arial" panose="020B0604020202020204" pitchFamily="7" charset="0"/>
                </a:endParaRPr>
              </a:p>
            </c:rich>
          </c:tx>
          <c:layout/>
          <c:overlay val="0"/>
        </c:title>
        <c:numFmt formatCode="0" sourceLinked="1"/>
        <c:majorTickMark val="in"/>
        <c:minorTickMark val="none"/>
        <c:tickLblPos val="nextTo"/>
        <c:spPr>
          <a:ln w="3175" cap="flat" cmpd="sng" algn="ctr">
            <a:solidFill>
              <a:srgbClr val="000000"/>
            </a:solidFill>
            <a:prstDash val="solid"/>
            <a:round/>
          </a:ln>
        </c:spPr>
        <c:txPr>
          <a:bodyPr rot="-60000000" spcFirstLastPara="0" vertOverflow="ellipsis" vert="horz" wrap="square" anchor="ctr" anchorCtr="1"/>
          <a:lstStyle/>
          <a:p>
            <a:pPr>
              <a:defRPr lang="en-US" sz="1000" b="0" i="0" u="none" strike="noStrike" kern="1200" baseline="0">
                <a:solidFill>
                  <a:srgbClr val="000000"/>
                </a:solidFill>
                <a:latin typeface="Arial" panose="020B0604020202020204" pitchFamily="7" charset="0"/>
                <a:ea typeface="Arial" panose="020B0604020202020204" pitchFamily="7" charset="0"/>
                <a:cs typeface="Arial" panose="020B0604020202020204" pitchFamily="7" charset="0"/>
              </a:defRPr>
            </a:pPr>
          </a:p>
        </c:txPr>
        <c:crossAx val="320349018"/>
        <c:crosses val="autoZero"/>
        <c:crossBetween val="between"/>
        <c:majorUnit val="45"/>
      </c:valAx>
      <c:catAx>
        <c:axId val="557675795"/>
        <c:scaling>
          <c:orientation val="minMax"/>
        </c:scaling>
        <c:delete val="0"/>
        <c:axPos val="t"/>
        <c:title>
          <c:tx>
            <c:rich>
              <a:bodyPr rot="0" spcFirstLastPara="0" vertOverflow="ellipsis" vert="horz" wrap="square" anchor="ctr" anchorCtr="1"/>
              <a:lstStyle/>
              <a:p>
                <a:pPr defTabSz="914400">
                  <a:defRPr lang="en-US" sz="1000" b="1" i="0" u="none" strike="noStrike" kern="1200" baseline="0">
                    <a:solidFill>
                      <a:srgbClr val="000000"/>
                    </a:solidFill>
                    <a:latin typeface="Arial" panose="020B0604020202020204" pitchFamily="7" charset="0"/>
                    <a:ea typeface="Arial" panose="020B0604020202020204" pitchFamily="7" charset="0"/>
                    <a:cs typeface="Arial" panose="020B0604020202020204" pitchFamily="7" charset="0"/>
                  </a:defRPr>
                </a:pPr>
                <a:r>
                  <a:t>Altitude (m)</a:t>
                </a:r>
                <a:endParaRPr sz="1000" b="1" i="0" u="none" strike="noStrike" baseline="0">
                  <a:solidFill>
                    <a:srgbClr val="000000"/>
                  </a:solidFill>
                  <a:latin typeface="Arial" panose="020B0604020202020204" pitchFamily="7" charset="0"/>
                  <a:ea typeface="Arial" panose="020B0604020202020204" pitchFamily="7" charset="0"/>
                  <a:cs typeface="Arial" panose="020B0604020202020204" pitchFamily="7" charset="0"/>
                </a:endParaRPr>
              </a:p>
            </c:rich>
          </c:tx>
          <c:layout/>
          <c:overlay val="0"/>
        </c:title>
        <c:majorTickMark val="in"/>
        <c:minorTickMark val="none"/>
        <c:tickLblPos val="nextTo"/>
        <c:spPr>
          <a:ln w="3175" cap="flat" cmpd="sng" algn="ctr">
            <a:solidFill>
              <a:srgbClr val="000000"/>
            </a:solidFill>
            <a:prstDash val="solid"/>
            <a:round/>
          </a:ln>
        </c:spPr>
        <c:txPr>
          <a:bodyPr rot="-60000000" spcFirstLastPara="0" vertOverflow="ellipsis" vert="horz" wrap="square" anchor="ctr" anchorCtr="1"/>
          <a:lstStyle/>
          <a:p>
            <a:pPr>
              <a:defRPr lang="en-US" sz="1000" b="0" i="0" u="none" strike="noStrike" kern="1200" baseline="0">
                <a:solidFill>
                  <a:srgbClr val="000000"/>
                </a:solidFill>
                <a:latin typeface="Arial" panose="020B0604020202020204" pitchFamily="7" charset="0"/>
                <a:ea typeface="Arial" panose="020B0604020202020204" pitchFamily="7" charset="0"/>
                <a:cs typeface="Arial" panose="020B0604020202020204" pitchFamily="7" charset="0"/>
              </a:defRPr>
            </a:pPr>
          </a:p>
        </c:txPr>
        <c:crossAx val="364971038"/>
        <c:crosses val="max"/>
        <c:auto val="0"/>
        <c:lblAlgn val="ctr"/>
        <c:lblOffset val="100"/>
        <c:tickLblSkip val="1"/>
        <c:noMultiLvlLbl val="0"/>
      </c:catAx>
      <c:valAx>
        <c:axId val="364971038"/>
        <c:scaling>
          <c:orientation val="minMax"/>
        </c:scaling>
        <c:delete val="0"/>
        <c:axPos val="r"/>
        <c:title>
          <c:tx>
            <c:rich>
              <a:bodyPr rot="-5400000" spcFirstLastPara="0" vertOverflow="ellipsis" vert="horz" wrap="square" anchor="ctr" anchorCtr="1"/>
              <a:lstStyle/>
              <a:p>
                <a:pPr defTabSz="914400">
                  <a:defRPr lang="en-US" sz="1000" b="1" i="0" u="none" strike="noStrike" kern="1200" baseline="0">
                    <a:solidFill>
                      <a:srgbClr val="000000"/>
                    </a:solidFill>
                    <a:latin typeface="Arial" panose="020B0604020202020204" pitchFamily="7" charset="0"/>
                    <a:ea typeface="Arial" panose="020B0604020202020204" pitchFamily="7" charset="0"/>
                    <a:cs typeface="Arial" panose="020B0604020202020204" pitchFamily="7" charset="0"/>
                  </a:defRPr>
                </a:pPr>
                <a:r>
                  <a:t>Windspeed (m/s)</a:t>
                </a:r>
                <a:endParaRPr sz="1000" b="1" i="0" u="none" strike="noStrike" baseline="0">
                  <a:solidFill>
                    <a:srgbClr val="000000"/>
                  </a:solidFill>
                  <a:latin typeface="Arial" panose="020B0604020202020204" pitchFamily="7" charset="0"/>
                  <a:ea typeface="Arial" panose="020B0604020202020204" pitchFamily="7" charset="0"/>
                  <a:cs typeface="Arial" panose="020B0604020202020204" pitchFamily="7" charset="0"/>
                </a:endParaRPr>
              </a:p>
            </c:rich>
          </c:tx>
          <c:layout/>
          <c:overlay val="0"/>
        </c:title>
        <c:numFmt formatCode="0.0" sourceLinked="1"/>
        <c:majorTickMark val="in"/>
        <c:minorTickMark val="none"/>
        <c:tickLblPos val="nextTo"/>
        <c:spPr>
          <a:ln w="3175" cap="flat" cmpd="sng" algn="ctr">
            <a:solidFill>
              <a:srgbClr val="000000"/>
            </a:solidFill>
            <a:prstDash val="solid"/>
            <a:round/>
          </a:ln>
        </c:spPr>
        <c:txPr>
          <a:bodyPr rot="-60000000" spcFirstLastPara="0" vertOverflow="ellipsis" vert="horz" wrap="square" anchor="ctr" anchorCtr="1"/>
          <a:lstStyle/>
          <a:p>
            <a:pPr>
              <a:defRPr lang="en-US" sz="1000" b="0" i="0" u="none" strike="noStrike" kern="1200" baseline="0">
                <a:solidFill>
                  <a:srgbClr val="000000"/>
                </a:solidFill>
                <a:latin typeface="Arial" panose="020B0604020202020204" pitchFamily="7" charset="0"/>
                <a:ea typeface="Arial" panose="020B0604020202020204" pitchFamily="7" charset="0"/>
                <a:cs typeface="Arial" panose="020B0604020202020204" pitchFamily="7" charset="0"/>
              </a:defRPr>
            </a:pPr>
          </a:p>
        </c:txPr>
        <c:crossAx val="557675795"/>
        <c:crosses val="max"/>
        <c:crossBetween val="between"/>
      </c:valAx>
      <c:spPr>
        <a:solidFill>
          <a:srgbClr val="FFFFFF">
            <a:alpha val="100000"/>
          </a:srgbClr>
        </a:solidFill>
        <a:ln w="12700">
          <a:solidFill>
            <a:srgbClr val="808080">
              <a:alpha val="100000"/>
            </a:srgbClr>
          </a:solidFill>
          <a:prstDash val="solid"/>
        </a:ln>
      </c:spPr>
    </c:plotArea>
    <c:legend>
      <c:legendPos val="t"/>
      <c:layout>
        <c:manualLayout>
          <c:xMode val="edge"/>
          <c:yMode val="edge"/>
          <c:x val="0.5625"/>
          <c:y val="0"/>
          <c:w val="0.107"/>
          <c:h val="0.12575"/>
        </c:manualLayout>
      </c:layout>
      <c:overlay val="0"/>
      <c:spPr>
        <a:solidFill>
          <a:srgbClr val="FFFFFF"/>
        </a:solidFill>
        <a:ln>
          <a:solidFill>
            <a:srgbClr val="000000"/>
          </a:solidFill>
        </a:ln>
      </c:spPr>
      <c:txPr>
        <a:bodyPr rot="0" spcFirstLastPara="0" vertOverflow="ellipsis" vert="horz" wrap="square" anchor="ctr" anchorCtr="1"/>
        <a:lstStyle/>
        <a:p>
          <a:pPr>
            <a:defRPr lang="en-US" sz="1000" b="0" i="0" u="none" strike="noStrike" kern="1200" baseline="0">
              <a:solidFill>
                <a:srgbClr val="000000"/>
              </a:solidFill>
              <a:latin typeface="Arial" panose="020B0604020202020204" pitchFamily="7" charset="0"/>
              <a:ea typeface="Arial" panose="020B0604020202020204" pitchFamily="7" charset="0"/>
              <a:cs typeface="Arial" panose="020B0604020202020204" pitchFamily="7" charset="0"/>
            </a:defRPr>
          </a:pPr>
        </a:p>
      </c:txPr>
    </c:legend>
    <c:plotVisOnly val="1"/>
    <c:dispBlanksAs val="gap"/>
    <c:showDLblsOverMax val="0"/>
  </c:chart>
  <c:spPr>
    <a:solidFill>
      <a:srgbClr val="FFFFFF">
        <a:alpha val="100000"/>
      </a:srgbClr>
    </a:solidFill>
    <a:ln w="3175" cap="flat" cmpd="sng" algn="ctr">
      <a:noFill/>
      <a:prstDash val="solid"/>
      <a:round/>
    </a:ln>
  </c:spPr>
  <c:txPr>
    <a:bodyPr rot="0" wrap="square" anchor="ctr" anchorCtr="1"/>
    <a:lstStyle/>
    <a:p>
      <a:pPr>
        <a:defRPr lang="en-US" sz="1000" b="0" i="0" u="none" strike="noStrike" baseline="0">
          <a:solidFill>
            <a:srgbClr val="000000"/>
          </a:solidFill>
          <a:latin typeface="Arial" panose="020B0604020202020204" pitchFamily="7" charset="0"/>
          <a:ea typeface="Arial" panose="020B0604020202020204" pitchFamily="7" charset="0"/>
          <a:cs typeface="Arial" panose="020B0604020202020204" pitchFamily="7" charset="0"/>
        </a:defRPr>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41910</xdr:colOff>
      <xdr:row>32</xdr:row>
      <xdr:rowOff>45720</xdr:rowOff>
    </xdr:from>
    <xdr:to>
      <xdr:col>10</xdr:col>
      <xdr:colOff>711200</xdr:colOff>
      <xdr:row>51</xdr:row>
      <xdr:rowOff>7620</xdr:rowOff>
    </xdr:to>
    <xdr:graphicFrame>
      <xdr:nvGraphicFramePr>
        <xdr:cNvPr id="3087" name="Chart 15"/>
        <xdr:cNvGraphicFramePr/>
      </xdr:nvGraphicFramePr>
      <xdr:xfrm>
        <a:off x="41910" y="5970270"/>
        <a:ext cx="9237345" cy="303847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67310</xdr:colOff>
      <xdr:row>32</xdr:row>
      <xdr:rowOff>53340</xdr:rowOff>
    </xdr:from>
    <xdr:to>
      <xdr:col>10</xdr:col>
      <xdr:colOff>626110</xdr:colOff>
      <xdr:row>51</xdr:row>
      <xdr:rowOff>7620</xdr:rowOff>
    </xdr:to>
    <xdr:graphicFrame>
      <xdr:nvGraphicFramePr>
        <xdr:cNvPr id="2058" name="Chart 10"/>
        <xdr:cNvGraphicFramePr/>
      </xdr:nvGraphicFramePr>
      <xdr:xfrm>
        <a:off x="67310" y="5920740"/>
        <a:ext cx="9227185" cy="303085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32</xdr:row>
      <xdr:rowOff>22860</xdr:rowOff>
    </xdr:from>
    <xdr:to>
      <xdr:col>10</xdr:col>
      <xdr:colOff>550545</xdr:colOff>
      <xdr:row>50</xdr:row>
      <xdr:rowOff>137160</xdr:rowOff>
    </xdr:to>
    <xdr:graphicFrame>
      <xdr:nvGraphicFramePr>
        <xdr:cNvPr id="1038" name="Chart 14"/>
        <xdr:cNvGraphicFramePr/>
      </xdr:nvGraphicFramePr>
      <xdr:xfrm>
        <a:off x="0" y="5718810"/>
        <a:ext cx="9218295" cy="302895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0</xdr:col>
          <xdr:colOff>50800</xdr:colOff>
          <xdr:row>3</xdr:row>
          <xdr:rowOff>38100</xdr:rowOff>
        </xdr:from>
        <xdr:to>
          <xdr:col>11</xdr:col>
          <xdr:colOff>17145</xdr:colOff>
          <xdr:row>54</xdr:row>
          <xdr:rowOff>80010</xdr:rowOff>
        </xdr:to>
        <xdr:sp>
          <xdr:nvSpPr>
            <xdr:cNvPr id="4097" name="Object 1" hidden="1">
              <a:extLst>
                <a:ext uri="{63B3BB69-23CF-44E3-9099-C40C66FF867C}">
                  <a14:compatExt spid="_x0000_s4097"/>
                </a:ext>
              </a:extLst>
            </xdr:cNvPr>
            <xdr:cNvSpPr/>
          </xdr:nvSpPr>
          <xdr:spPr>
            <a:xfrm>
              <a:off x="50800" y="685800"/>
              <a:ext cx="7882255" cy="8595360"/>
            </a:xfrm>
            <a:prstGeom prst="rect">
              <a:avLst/>
            </a:prstGeom>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comments" Target="../comments3.xml"/></Relationships>
</file>

<file path=xl/worksheets/_rels/sheet4.xml.rels><?xml version="1.0" encoding="UTF-8" standalone="yes"?>
<Relationships xmlns="http://schemas.openxmlformats.org/package/2006/relationships"><Relationship Id="rId4" Type="http://schemas.openxmlformats.org/officeDocument/2006/relationships/image" Target="../media/image1.emf"/><Relationship Id="rId3" Type="http://schemas.openxmlformats.org/officeDocument/2006/relationships/oleObject" Target="../embeddings/oleObject1.bin"/><Relationship Id="rId2" Type="http://schemas.openxmlformats.org/officeDocument/2006/relationships/vmlDrawing" Target="../drawings/vmlDrawing4.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2"/>
  <sheetViews>
    <sheetView tabSelected="1" zoomScaleSheetLayoutView="60" workbookViewId="0">
      <selection activeCell="D10" sqref="D10"/>
    </sheetView>
  </sheetViews>
  <sheetFormatPr defaultColWidth="9" defaultRowHeight="12.75"/>
  <cols>
    <col min="1" max="1" width="10.6666666666667" customWidth="1"/>
    <col min="2" max="2" width="11.3333333333333" customWidth="1"/>
    <col min="3" max="3" width="10.8833333333333" customWidth="1"/>
    <col min="4" max="4" width="9.55833333333333" customWidth="1"/>
    <col min="5" max="5" width="12" customWidth="1"/>
    <col min="6" max="6" width="11.4416666666667" customWidth="1"/>
    <col min="7" max="7" width="13.1083333333333" customWidth="1"/>
    <col min="8" max="8" width="10.3333333333333" customWidth="1"/>
    <col min="9" max="10" width="11.5583333333333" customWidth="1"/>
    <col min="11" max="11" width="9.55833333333333" customWidth="1"/>
    <col min="12" max="12" width="9.88333333333333" customWidth="1"/>
    <col min="13" max="16384" width="11.4416666666667" customWidth="1"/>
  </cols>
  <sheetData>
    <row r="1" ht="20.25" spans="1:14">
      <c r="A1" s="1" t="s">
        <v>0</v>
      </c>
      <c r="M1" s="7"/>
      <c r="N1" s="7"/>
    </row>
    <row r="2" spans="1:14">
      <c r="A2" s="8" t="s">
        <v>1</v>
      </c>
      <c r="D2" s="9" t="s">
        <v>2</v>
      </c>
      <c r="E2" s="10" t="s">
        <v>3</v>
      </c>
      <c r="F2" s="11" t="s">
        <v>4</v>
      </c>
      <c r="I2" s="7"/>
      <c r="J2" s="7"/>
      <c r="M2" s="7"/>
      <c r="N2" s="7"/>
    </row>
    <row r="3" spans="1:14">
      <c r="A3" s="10" t="s">
        <v>5</v>
      </c>
      <c r="D3" s="9" t="s">
        <v>6</v>
      </c>
      <c r="E3" s="28">
        <v>100</v>
      </c>
      <c r="F3" s="10" t="s">
        <v>7</v>
      </c>
      <c r="G3" s="7"/>
      <c r="H3" s="7"/>
      <c r="I3" s="7"/>
      <c r="J3" s="7"/>
      <c r="K3" s="7"/>
      <c r="L3" s="7"/>
      <c r="M3" s="7"/>
      <c r="N3" s="7"/>
    </row>
    <row r="4" spans="1:14">
      <c r="A4" s="8" t="s">
        <v>8</v>
      </c>
      <c r="D4" s="11">
        <v>0</v>
      </c>
      <c r="E4" s="28" t="s">
        <v>9</v>
      </c>
      <c r="F4" s="10" t="s">
        <v>10</v>
      </c>
      <c r="G4" s="7"/>
      <c r="H4" s="7"/>
      <c r="I4" s="7"/>
      <c r="J4" s="7"/>
      <c r="K4" s="7"/>
      <c r="L4" s="7"/>
      <c r="M4" s="7"/>
      <c r="N4" s="7"/>
    </row>
    <row r="5" spans="1:14">
      <c r="A5" s="10" t="s">
        <v>11</v>
      </c>
      <c r="D5" s="12">
        <v>36910</v>
      </c>
      <c r="E5" s="8" t="s">
        <v>12</v>
      </c>
      <c r="F5" s="29">
        <v>290</v>
      </c>
      <c r="G5" s="30" t="s">
        <v>13</v>
      </c>
      <c r="I5" s="7"/>
      <c r="J5" s="7"/>
      <c r="K5" s="7"/>
      <c r="L5" s="44"/>
      <c r="M5" s="7"/>
      <c r="N5" s="7"/>
    </row>
    <row r="6" spans="1:12">
      <c r="A6" s="10" t="s">
        <v>14</v>
      </c>
      <c r="D6" s="13">
        <v>0.965277777777778</v>
      </c>
      <c r="E6" s="31"/>
      <c r="F6" s="32">
        <v>950</v>
      </c>
      <c r="G6" s="33" t="s">
        <v>15</v>
      </c>
      <c r="I6" s="7" t="s">
        <v>16</v>
      </c>
      <c r="J6" s="7"/>
      <c r="K6" s="7"/>
      <c r="L6" s="44"/>
    </row>
    <row r="7" spans="1:14">
      <c r="A7" s="14"/>
      <c r="B7" s="15"/>
      <c r="C7" s="15"/>
      <c r="D7" s="15"/>
      <c r="E7" s="15"/>
      <c r="F7" s="34"/>
      <c r="G7" s="35"/>
      <c r="H7" s="36"/>
      <c r="I7" s="15"/>
      <c r="J7" s="15"/>
      <c r="K7" s="15"/>
      <c r="L7" s="45"/>
      <c r="M7" s="15"/>
      <c r="N7" s="15"/>
    </row>
    <row r="8" ht="31.5" customHeight="1" spans="1:14">
      <c r="A8" s="16" t="s">
        <v>17</v>
      </c>
      <c r="B8" s="16" t="s">
        <v>18</v>
      </c>
      <c r="C8" s="16" t="s">
        <v>19</v>
      </c>
      <c r="D8" s="17" t="s">
        <v>20</v>
      </c>
      <c r="E8" s="17" t="s">
        <v>21</v>
      </c>
      <c r="F8" s="37" t="s">
        <v>22</v>
      </c>
      <c r="G8" s="38" t="s">
        <v>23</v>
      </c>
      <c r="H8" s="38" t="s">
        <v>24</v>
      </c>
      <c r="I8" s="46" t="s">
        <v>25</v>
      </c>
      <c r="J8" s="16" t="s">
        <v>26</v>
      </c>
      <c r="K8" s="59" t="s">
        <v>27</v>
      </c>
      <c r="L8" s="59" t="s">
        <v>28</v>
      </c>
      <c r="M8" s="52" t="s">
        <v>29</v>
      </c>
      <c r="N8" s="52" t="s">
        <v>30</v>
      </c>
    </row>
    <row r="9" spans="1:14">
      <c r="A9" s="18">
        <v>0</v>
      </c>
      <c r="B9" s="18">
        <v>0</v>
      </c>
      <c r="C9" s="18">
        <v>0</v>
      </c>
      <c r="D9" s="19">
        <f>K9+D$4</f>
        <v>0</v>
      </c>
      <c r="E9" s="39">
        <v>0</v>
      </c>
      <c r="F9" s="19">
        <v>0</v>
      </c>
      <c r="G9" s="39">
        <f t="shared" ref="G9:G29" si="0">2.237*E9</f>
        <v>0</v>
      </c>
      <c r="H9" s="19">
        <f>IF(((D$4+K9)*3.28084)&gt;5500,(0.5*ROUND((D$4+K9)*6.56168,-2)),(ROUND((D$4+K9)*3.28084,-1)))</f>
        <v>0</v>
      </c>
      <c r="I9" s="39">
        <f t="shared" ref="I9:I29" si="1">1.944*E9</f>
        <v>0</v>
      </c>
      <c r="J9" s="48">
        <v>0</v>
      </c>
      <c r="K9" s="19">
        <f>L9*0.305</f>
        <v>0</v>
      </c>
      <c r="L9" s="19">
        <v>0</v>
      </c>
      <c r="M9" s="53">
        <v>0</v>
      </c>
      <c r="N9" s="53">
        <v>0</v>
      </c>
    </row>
    <row r="10" spans="1:16">
      <c r="A10" s="20">
        <v>60</v>
      </c>
      <c r="B10" s="21">
        <v>230.3</v>
      </c>
      <c r="C10" s="21">
        <v>28.2</v>
      </c>
      <c r="D10" s="22">
        <f t="shared" ref="D10:D29" si="2">K10+D$4</f>
        <v>350</v>
      </c>
      <c r="E10" s="40">
        <f>SQRT(M11^2+N11^2)/((A11-A9))</f>
        <v>10.5007227648504</v>
      </c>
      <c r="F10" s="41">
        <f>IF(M11&gt;0,(4.712-ATAN(N11/M11))/(PI()/180),(4.712-ATAN(N11/M11)-3.1416)/(PI()/180))</f>
        <v>45.3772921473444</v>
      </c>
      <c r="G10" s="42">
        <f t="shared" si="0"/>
        <v>23.4901168249702</v>
      </c>
      <c r="H10" s="43">
        <f>(D$4+K10)*3.28084</f>
        <v>1148.294</v>
      </c>
      <c r="I10" s="49">
        <f t="shared" si="1"/>
        <v>20.4134050548691</v>
      </c>
      <c r="J10" s="50">
        <v>1</v>
      </c>
      <c r="K10" s="51">
        <v>350</v>
      </c>
      <c r="L10" s="51">
        <f>K10*3.2808</f>
        <v>1148.28</v>
      </c>
      <c r="M10" s="54">
        <f t="shared" ref="M10:M29" si="3">COS((90-B10)*(PI()/180))*(K10/TAN((PI()/180)*C10))</f>
        <v>-502.223437144998</v>
      </c>
      <c r="N10" s="54">
        <f t="shared" ref="N10:N29" si="4">SIN((PI()/180)*(90-B10))*(K10/TAN((PI()/180)*C10))</f>
        <v>-416.953930823029</v>
      </c>
      <c r="O10" s="55"/>
      <c r="P10" s="55"/>
    </row>
    <row r="11" spans="1:16">
      <c r="A11" s="20">
        <v>120</v>
      </c>
      <c r="B11" s="21">
        <v>225.4</v>
      </c>
      <c r="C11" s="21">
        <v>28</v>
      </c>
      <c r="D11" s="22">
        <f t="shared" si="2"/>
        <v>670</v>
      </c>
      <c r="E11" s="40">
        <f t="shared" ref="E11:E29" si="5">SQRT((M12-M10)^2+(N12-N10)^2)/((A12-A10))</f>
        <v>10.0524692737822</v>
      </c>
      <c r="F11" s="41">
        <f t="shared" ref="F11:F29" si="6">IF((M12-M10)&gt;0,(4.712-ATAN((N12-N10)/(M12-M10)))/(PI()/180),(4.712-ATAN((N12-N10)/(M12-M10))-3.1416)/(PI()/180))</f>
        <v>39.0347071713707</v>
      </c>
      <c r="G11" s="42">
        <f t="shared" si="0"/>
        <v>22.4873737654508</v>
      </c>
      <c r="H11" s="43">
        <f>(D$4+K11)*3.28084</f>
        <v>2198.1628</v>
      </c>
      <c r="I11" s="49">
        <f t="shared" si="1"/>
        <v>19.5420002682326</v>
      </c>
      <c r="J11" s="50">
        <v>2</v>
      </c>
      <c r="K11" s="51">
        <v>670</v>
      </c>
      <c r="L11" s="51">
        <f>K11*3.2808</f>
        <v>2198.136</v>
      </c>
      <c r="M11" s="54">
        <f t="shared" si="3"/>
        <v>-897.214573236485</v>
      </c>
      <c r="N11" s="54">
        <f t="shared" si="4"/>
        <v>-884.773745759457</v>
      </c>
      <c r="O11" s="55"/>
      <c r="P11" s="55"/>
    </row>
    <row r="12" spans="1:16">
      <c r="A12" s="20">
        <v>180</v>
      </c>
      <c r="B12" s="21">
        <v>223</v>
      </c>
      <c r="C12" s="21">
        <v>27.9</v>
      </c>
      <c r="D12" s="22">
        <f t="shared" si="2"/>
        <v>980</v>
      </c>
      <c r="E12" s="40">
        <f t="shared" si="5"/>
        <v>12.0586339038683</v>
      </c>
      <c r="F12" s="41">
        <f t="shared" si="6"/>
        <v>42.3840473855979</v>
      </c>
      <c r="G12" s="42">
        <f t="shared" si="0"/>
        <v>26.9751640429535</v>
      </c>
      <c r="H12" s="43">
        <f t="shared" ref="H12:H29" si="7">IF((K12*3.28084)&gt;5500,(0.5*ROUND((D$4+K12)*6.56168,-2)),(ROUND((D$4+K12)*3.28084,-1)))</f>
        <v>3220</v>
      </c>
      <c r="I12" s="49">
        <f t="shared" si="1"/>
        <v>23.44198430912</v>
      </c>
      <c r="J12" s="50">
        <v>3</v>
      </c>
      <c r="K12" s="51">
        <v>980</v>
      </c>
      <c r="L12" s="51">
        <f t="shared" ref="L12:L29" si="8">ROUND(K12*3.2808,-1)</f>
        <v>3220</v>
      </c>
      <c r="M12" s="54">
        <f t="shared" si="3"/>
        <v>-1262.30934253564</v>
      </c>
      <c r="N12" s="54">
        <f t="shared" si="4"/>
        <v>-1353.66104130705</v>
      </c>
      <c r="O12" s="55"/>
      <c r="P12" s="55"/>
    </row>
    <row r="13" spans="1:16">
      <c r="A13" s="20">
        <v>240</v>
      </c>
      <c r="B13" s="21">
        <v>223.8</v>
      </c>
      <c r="C13" s="21">
        <v>25.4</v>
      </c>
      <c r="D13" s="22">
        <f t="shared" si="2"/>
        <v>1285</v>
      </c>
      <c r="E13" s="40">
        <f t="shared" si="5"/>
        <v>13.8509617750942</v>
      </c>
      <c r="F13" s="41">
        <f t="shared" si="6"/>
        <v>47.4159352073572</v>
      </c>
      <c r="G13" s="42">
        <f t="shared" si="0"/>
        <v>30.9846014908856</v>
      </c>
      <c r="H13" s="43">
        <f t="shared" si="7"/>
        <v>4220</v>
      </c>
      <c r="I13" s="49">
        <f t="shared" si="1"/>
        <v>26.926269690783</v>
      </c>
      <c r="J13" s="50">
        <v>4</v>
      </c>
      <c r="K13" s="51">
        <v>1285</v>
      </c>
      <c r="L13" s="51">
        <f t="shared" si="8"/>
        <v>4220</v>
      </c>
      <c r="M13" s="54">
        <f t="shared" si="3"/>
        <v>-1873.08042814909</v>
      </c>
      <c r="N13" s="54">
        <f t="shared" si="4"/>
        <v>-1953.23021031569</v>
      </c>
      <c r="O13" s="55"/>
      <c r="P13" s="55"/>
    </row>
    <row r="14" spans="1:16">
      <c r="A14" s="20">
        <v>300</v>
      </c>
      <c r="B14" s="21">
        <v>225.1</v>
      </c>
      <c r="C14" s="21">
        <v>24.3</v>
      </c>
      <c r="D14" s="22">
        <f t="shared" si="2"/>
        <v>1585</v>
      </c>
      <c r="E14" s="40">
        <f t="shared" si="5"/>
        <v>12.4724424628638</v>
      </c>
      <c r="F14" s="41">
        <f t="shared" si="6"/>
        <v>42.9348499223175</v>
      </c>
      <c r="G14" s="42">
        <f t="shared" si="0"/>
        <v>27.9008537894263</v>
      </c>
      <c r="H14" s="43">
        <f t="shared" si="7"/>
        <v>5200</v>
      </c>
      <c r="I14" s="49">
        <f t="shared" si="1"/>
        <v>24.2464281478072</v>
      </c>
      <c r="J14" s="50">
        <v>5</v>
      </c>
      <c r="K14" s="51">
        <v>1585</v>
      </c>
      <c r="L14" s="51">
        <f t="shared" si="8"/>
        <v>5200</v>
      </c>
      <c r="M14" s="54">
        <f t="shared" si="3"/>
        <v>-2486.54616390555</v>
      </c>
      <c r="N14" s="54">
        <f t="shared" si="4"/>
        <v>-2477.88159412212</v>
      </c>
      <c r="O14" s="55"/>
      <c r="P14" s="55"/>
    </row>
    <row r="15" spans="1:16">
      <c r="A15" s="20">
        <v>360</v>
      </c>
      <c r="B15" s="21">
        <v>223.5</v>
      </c>
      <c r="C15" s="21">
        <v>24.1</v>
      </c>
      <c r="D15" s="22">
        <f t="shared" si="2"/>
        <v>1880</v>
      </c>
      <c r="E15" s="40">
        <f t="shared" si="5"/>
        <v>12.5735557868562</v>
      </c>
      <c r="F15" s="41">
        <f t="shared" si="6"/>
        <v>31.7372718809838</v>
      </c>
      <c r="G15" s="42">
        <f t="shared" si="0"/>
        <v>28.1270442951974</v>
      </c>
      <c r="H15" s="43">
        <f t="shared" si="7"/>
        <v>6150</v>
      </c>
      <c r="I15" s="49">
        <f t="shared" si="1"/>
        <v>24.4429924496485</v>
      </c>
      <c r="J15" s="50">
        <v>6</v>
      </c>
      <c r="K15" s="51">
        <v>1880</v>
      </c>
      <c r="L15" s="51">
        <f t="shared" si="8"/>
        <v>6170</v>
      </c>
      <c r="M15" s="54">
        <f t="shared" si="3"/>
        <v>-2893.01154379447</v>
      </c>
      <c r="N15" s="54">
        <f t="shared" si="4"/>
        <v>-3048.598067059</v>
      </c>
      <c r="O15" s="55"/>
      <c r="P15" s="55"/>
    </row>
    <row r="16" spans="1:16">
      <c r="A16" s="20">
        <v>420</v>
      </c>
      <c r="B16" s="21">
        <v>221.1</v>
      </c>
      <c r="C16" s="21">
        <v>23.5</v>
      </c>
      <c r="D16" s="22">
        <f t="shared" si="2"/>
        <v>2170</v>
      </c>
      <c r="E16" s="40">
        <f t="shared" si="5"/>
        <v>11.9359405652974</v>
      </c>
      <c r="F16" s="41">
        <f t="shared" si="6"/>
        <v>22.8544496644258</v>
      </c>
      <c r="G16" s="42">
        <f t="shared" si="0"/>
        <v>26.7006990445703</v>
      </c>
      <c r="H16" s="43">
        <f t="shared" si="7"/>
        <v>7100</v>
      </c>
      <c r="I16" s="49">
        <f t="shared" si="1"/>
        <v>23.2034684589382</v>
      </c>
      <c r="J16" s="50">
        <v>7</v>
      </c>
      <c r="K16" s="51">
        <v>2170</v>
      </c>
      <c r="L16" s="51">
        <f t="shared" si="8"/>
        <v>7120</v>
      </c>
      <c r="M16" s="54">
        <f t="shared" si="3"/>
        <v>-3280.73524471642</v>
      </c>
      <c r="N16" s="54">
        <f t="shared" si="4"/>
        <v>-3760.77741909134</v>
      </c>
      <c r="O16" s="55"/>
      <c r="P16" s="55"/>
    </row>
    <row r="17" spans="1:16">
      <c r="A17" s="20">
        <v>480</v>
      </c>
      <c r="B17" s="21">
        <v>218.3</v>
      </c>
      <c r="C17" s="21">
        <v>23.8</v>
      </c>
      <c r="D17" s="22">
        <f t="shared" si="2"/>
        <v>2455</v>
      </c>
      <c r="E17" s="40">
        <f t="shared" si="5"/>
        <v>9.98057535969903</v>
      </c>
      <c r="F17" s="41">
        <f t="shared" si="6"/>
        <v>356.412731862781</v>
      </c>
      <c r="G17" s="42">
        <f t="shared" si="0"/>
        <v>22.3265470796467</v>
      </c>
      <c r="H17" s="43">
        <f t="shared" si="7"/>
        <v>8050</v>
      </c>
      <c r="I17" s="49">
        <f t="shared" si="1"/>
        <v>19.4022384992549</v>
      </c>
      <c r="J17" s="50">
        <v>8</v>
      </c>
      <c r="K17" s="51">
        <v>2455</v>
      </c>
      <c r="L17" s="51">
        <f t="shared" si="8"/>
        <v>8050</v>
      </c>
      <c r="M17" s="54">
        <f t="shared" si="3"/>
        <v>-3449.83271641212</v>
      </c>
      <c r="N17" s="54">
        <f t="shared" si="4"/>
        <v>-4368.24587351814</v>
      </c>
      <c r="O17" s="55"/>
      <c r="P17" s="55"/>
    </row>
    <row r="18" spans="1:16">
      <c r="A18" s="20">
        <v>540</v>
      </c>
      <c r="B18" s="21">
        <v>212.9</v>
      </c>
      <c r="C18" s="21">
        <v>24.9</v>
      </c>
      <c r="D18" s="22">
        <f t="shared" si="2"/>
        <v>2740</v>
      </c>
      <c r="E18" s="40">
        <f t="shared" si="5"/>
        <v>8.96514613441058</v>
      </c>
      <c r="F18" s="41">
        <f t="shared" si="6"/>
        <v>315.547607309493</v>
      </c>
      <c r="G18" s="42">
        <f t="shared" si="0"/>
        <v>20.0550319026765</v>
      </c>
      <c r="H18" s="43">
        <f t="shared" si="7"/>
        <v>9000</v>
      </c>
      <c r="I18" s="49">
        <f t="shared" si="1"/>
        <v>17.4282440852942</v>
      </c>
      <c r="J18" s="50">
        <v>9</v>
      </c>
      <c r="K18" s="51">
        <v>2740</v>
      </c>
      <c r="L18" s="51">
        <f t="shared" si="8"/>
        <v>8990</v>
      </c>
      <c r="M18" s="54">
        <f t="shared" si="3"/>
        <v>-3206.26356013041</v>
      </c>
      <c r="N18" s="54">
        <f t="shared" si="4"/>
        <v>-4956.12887583869</v>
      </c>
      <c r="O18" s="55"/>
      <c r="P18" s="55"/>
    </row>
    <row r="19" spans="1:16">
      <c r="A19" s="20">
        <v>600</v>
      </c>
      <c r="B19" s="21">
        <v>207.7</v>
      </c>
      <c r="C19" s="21">
        <v>27.5</v>
      </c>
      <c r="D19" s="22">
        <f t="shared" si="2"/>
        <v>3020</v>
      </c>
      <c r="E19" s="40">
        <f t="shared" si="5"/>
        <v>8.60073397981773</v>
      </c>
      <c r="F19" s="41">
        <f t="shared" si="6"/>
        <v>303.45890907467</v>
      </c>
      <c r="G19" s="42">
        <f t="shared" si="0"/>
        <v>19.2398419128523</v>
      </c>
      <c r="H19" s="43">
        <f t="shared" si="7"/>
        <v>9900</v>
      </c>
      <c r="I19" s="49">
        <f t="shared" si="1"/>
        <v>16.7198268567657</v>
      </c>
      <c r="J19" s="50">
        <v>10</v>
      </c>
      <c r="K19" s="51">
        <v>3020</v>
      </c>
      <c r="L19" s="51">
        <f t="shared" si="8"/>
        <v>9910</v>
      </c>
      <c r="M19" s="54">
        <f t="shared" si="3"/>
        <v>-2696.71885033916</v>
      </c>
      <c r="N19" s="54">
        <f t="shared" si="4"/>
        <v>-5136.49249783346</v>
      </c>
      <c r="O19" s="55"/>
      <c r="P19" s="55"/>
    </row>
    <row r="20" spans="1:16">
      <c r="A20" s="20">
        <v>660</v>
      </c>
      <c r="B20" s="21">
        <v>203</v>
      </c>
      <c r="C20" s="21">
        <v>28.8</v>
      </c>
      <c r="D20" s="22">
        <f t="shared" si="2"/>
        <v>3300</v>
      </c>
      <c r="E20" s="40">
        <f t="shared" si="5"/>
        <v>7.21313210026915</v>
      </c>
      <c r="F20" s="41">
        <f t="shared" si="6"/>
        <v>317.650366903608</v>
      </c>
      <c r="G20" s="42">
        <f t="shared" si="0"/>
        <v>16.1357765083021</v>
      </c>
      <c r="H20" s="43">
        <f t="shared" si="7"/>
        <v>10850</v>
      </c>
      <c r="I20" s="49">
        <f t="shared" si="1"/>
        <v>14.0223288029232</v>
      </c>
      <c r="J20" s="50">
        <v>11</v>
      </c>
      <c r="K20" s="51">
        <v>3300</v>
      </c>
      <c r="L20" s="51">
        <f t="shared" si="8"/>
        <v>10830</v>
      </c>
      <c r="M20" s="54">
        <f t="shared" si="3"/>
        <v>-2345.43303794085</v>
      </c>
      <c r="N20" s="54">
        <f t="shared" si="4"/>
        <v>-5525.49397131414</v>
      </c>
      <c r="O20" s="55"/>
      <c r="P20" s="55"/>
    </row>
    <row r="21" spans="1:16">
      <c r="A21" s="20">
        <v>720</v>
      </c>
      <c r="B21" s="21">
        <v>200.1</v>
      </c>
      <c r="C21" s="21">
        <v>30.2</v>
      </c>
      <c r="D21" s="22">
        <f t="shared" si="2"/>
        <v>3580</v>
      </c>
      <c r="E21" s="40">
        <f t="shared" si="5"/>
        <v>3.53095846418394</v>
      </c>
      <c r="F21" s="41">
        <f t="shared" si="6"/>
        <v>329.87073833655</v>
      </c>
      <c r="G21" s="42">
        <f t="shared" si="0"/>
        <v>7.89875408437948</v>
      </c>
      <c r="H21" s="43">
        <f t="shared" si="7"/>
        <v>11750</v>
      </c>
      <c r="I21" s="49">
        <f t="shared" si="1"/>
        <v>6.86418325437358</v>
      </c>
      <c r="J21" s="50">
        <v>12</v>
      </c>
      <c r="K21" s="51">
        <v>3580</v>
      </c>
      <c r="L21" s="51">
        <f t="shared" si="8"/>
        <v>11750</v>
      </c>
      <c r="M21" s="54">
        <f t="shared" si="3"/>
        <v>-2113.86997862119</v>
      </c>
      <c r="N21" s="54">
        <f t="shared" si="4"/>
        <v>-5776.42120351756</v>
      </c>
      <c r="O21" s="55"/>
      <c r="P21" s="55"/>
    </row>
    <row r="22" spans="1:16">
      <c r="A22" s="20">
        <v>780</v>
      </c>
      <c r="B22" s="21">
        <v>199.9</v>
      </c>
      <c r="C22" s="21">
        <v>31.6</v>
      </c>
      <c r="D22" s="22">
        <f t="shared" si="2"/>
        <v>3855</v>
      </c>
      <c r="E22" s="40">
        <f t="shared" si="5"/>
        <v>2.81743596794789</v>
      </c>
      <c r="F22" s="41">
        <f t="shared" si="6"/>
        <v>61.4929184756251</v>
      </c>
      <c r="G22" s="42">
        <f t="shared" si="0"/>
        <v>6.30260426029942</v>
      </c>
      <c r="H22" s="43">
        <f t="shared" si="7"/>
        <v>12650</v>
      </c>
      <c r="I22" s="49">
        <f t="shared" si="1"/>
        <v>5.47709552169069</v>
      </c>
      <c r="J22" s="50">
        <v>13</v>
      </c>
      <c r="K22" s="51">
        <v>3855</v>
      </c>
      <c r="L22" s="51">
        <f t="shared" si="8"/>
        <v>12650</v>
      </c>
      <c r="M22" s="54">
        <f t="shared" si="3"/>
        <v>-2132.89078541965</v>
      </c>
      <c r="N22" s="54">
        <f t="shared" si="4"/>
        <v>-5892.04574859073</v>
      </c>
      <c r="O22" s="55"/>
      <c r="P22" s="55"/>
    </row>
    <row r="23" spans="1:16">
      <c r="A23" s="20">
        <v>840</v>
      </c>
      <c r="B23" s="21">
        <v>202.1</v>
      </c>
      <c r="C23" s="21">
        <v>32.8</v>
      </c>
      <c r="D23" s="22">
        <f t="shared" si="2"/>
        <v>4130</v>
      </c>
      <c r="E23" s="40">
        <f t="shared" si="5"/>
        <v>4.00907202951909</v>
      </c>
      <c r="F23" s="41">
        <f t="shared" si="6"/>
        <v>78.34752653933</v>
      </c>
      <c r="G23" s="42">
        <f t="shared" si="0"/>
        <v>8.9682941300342</v>
      </c>
      <c r="H23" s="43">
        <f t="shared" si="7"/>
        <v>13550</v>
      </c>
      <c r="I23" s="49">
        <f t="shared" si="1"/>
        <v>7.79363602538511</v>
      </c>
      <c r="J23" s="50">
        <v>14</v>
      </c>
      <c r="K23" s="51">
        <v>4130</v>
      </c>
      <c r="L23" s="51">
        <f t="shared" si="8"/>
        <v>13550</v>
      </c>
      <c r="M23" s="54">
        <f t="shared" si="3"/>
        <v>-2411.03527862308</v>
      </c>
      <c r="N23" s="54">
        <f t="shared" si="4"/>
        <v>-5937.66387379125</v>
      </c>
      <c r="O23" s="55"/>
      <c r="P23" s="55"/>
    </row>
    <row r="24" spans="1:16">
      <c r="A24" s="20">
        <v>900</v>
      </c>
      <c r="B24" s="21">
        <v>203.5</v>
      </c>
      <c r="C24" s="21">
        <v>34</v>
      </c>
      <c r="D24" s="22">
        <f t="shared" si="2"/>
        <v>4405</v>
      </c>
      <c r="E24" s="40">
        <f t="shared" si="5"/>
        <v>3.07611292428391</v>
      </c>
      <c r="F24" s="41">
        <f t="shared" si="6"/>
        <v>113.336355731247</v>
      </c>
      <c r="G24" s="42">
        <f t="shared" si="0"/>
        <v>6.8812646116231</v>
      </c>
      <c r="H24" s="43">
        <f t="shared" si="7"/>
        <v>14450</v>
      </c>
      <c r="I24" s="49">
        <f t="shared" si="1"/>
        <v>5.97996352480792</v>
      </c>
      <c r="J24" s="50">
        <v>15</v>
      </c>
      <c r="K24" s="51">
        <v>4405</v>
      </c>
      <c r="L24" s="51">
        <f t="shared" si="8"/>
        <v>14450</v>
      </c>
      <c r="M24" s="54">
        <f t="shared" si="3"/>
        <v>-2604.10299463431</v>
      </c>
      <c r="N24" s="54">
        <f t="shared" si="4"/>
        <v>-5989.02686444533</v>
      </c>
      <c r="O24" s="55"/>
      <c r="P24" s="55"/>
    </row>
    <row r="25" spans="1:16">
      <c r="A25" s="20">
        <v>960</v>
      </c>
      <c r="B25" s="21">
        <v>205.4</v>
      </c>
      <c r="C25" s="21">
        <v>36.1</v>
      </c>
      <c r="D25" s="22">
        <f t="shared" si="2"/>
        <v>4675</v>
      </c>
      <c r="E25" s="40">
        <f t="shared" si="5"/>
        <v>2.7682849137827</v>
      </c>
      <c r="F25" s="41">
        <f t="shared" si="6"/>
        <v>138.346058503467</v>
      </c>
      <c r="G25" s="42">
        <f t="shared" si="0"/>
        <v>6.19265335213189</v>
      </c>
      <c r="H25" s="43">
        <f t="shared" si="7"/>
        <v>15350</v>
      </c>
      <c r="I25" s="49">
        <f t="shared" si="1"/>
        <v>5.38154587239356</v>
      </c>
      <c r="J25" s="50">
        <v>16</v>
      </c>
      <c r="K25" s="51">
        <v>4675</v>
      </c>
      <c r="L25" s="51">
        <f t="shared" si="8"/>
        <v>15340</v>
      </c>
      <c r="M25" s="54">
        <f t="shared" si="3"/>
        <v>-2749.91395850042</v>
      </c>
      <c r="N25" s="54">
        <f t="shared" si="4"/>
        <v>-5791.30534573421</v>
      </c>
      <c r="O25" s="55"/>
      <c r="P25" s="55"/>
    </row>
    <row r="26" spans="1:16">
      <c r="A26" s="20">
        <v>1020</v>
      </c>
      <c r="B26" s="21">
        <v>206.2</v>
      </c>
      <c r="C26" s="21">
        <v>37.7</v>
      </c>
      <c r="D26" s="22">
        <f t="shared" si="2"/>
        <v>4945</v>
      </c>
      <c r="E26" s="40">
        <f t="shared" si="5"/>
        <v>1.12056826113128</v>
      </c>
      <c r="F26" s="41">
        <f t="shared" si="6"/>
        <v>297.348125212821</v>
      </c>
      <c r="G26" s="42">
        <f t="shared" si="0"/>
        <v>2.50671120015066</v>
      </c>
      <c r="H26" s="43">
        <f t="shared" si="7"/>
        <v>16200</v>
      </c>
      <c r="I26" s="49">
        <f t="shared" si="1"/>
        <v>2.1783846996392</v>
      </c>
      <c r="J26" s="50">
        <v>17</v>
      </c>
      <c r="K26" s="51">
        <v>4945</v>
      </c>
      <c r="L26" s="51">
        <f t="shared" si="8"/>
        <v>16220</v>
      </c>
      <c r="M26" s="54">
        <f t="shared" si="3"/>
        <v>-2824.79081006241</v>
      </c>
      <c r="N26" s="54">
        <f t="shared" si="4"/>
        <v>-5740.73295038098</v>
      </c>
      <c r="O26" s="55"/>
      <c r="P26" s="55"/>
    </row>
    <row r="27" spans="1:16">
      <c r="A27" s="20">
        <v>1080</v>
      </c>
      <c r="B27" s="21">
        <v>204.2</v>
      </c>
      <c r="C27" s="21">
        <v>39.1</v>
      </c>
      <c r="D27" s="22">
        <f t="shared" si="2"/>
        <v>5215</v>
      </c>
      <c r="E27" s="40">
        <f t="shared" si="5"/>
        <v>6.49783809374362</v>
      </c>
      <c r="F27" s="41">
        <f t="shared" si="6"/>
        <v>289.474695848266</v>
      </c>
      <c r="G27" s="42">
        <f t="shared" si="0"/>
        <v>14.5356638157045</v>
      </c>
      <c r="H27" s="43">
        <f t="shared" si="7"/>
        <v>17100</v>
      </c>
      <c r="I27" s="49">
        <f t="shared" si="1"/>
        <v>12.6317972542376</v>
      </c>
      <c r="J27" s="50">
        <v>18</v>
      </c>
      <c r="K27" s="51">
        <v>5215</v>
      </c>
      <c r="L27" s="51">
        <f t="shared" si="8"/>
        <v>17110</v>
      </c>
      <c r="M27" s="54">
        <f t="shared" si="3"/>
        <v>-2630.49908901844</v>
      </c>
      <c r="N27" s="54">
        <f t="shared" si="4"/>
        <v>-5853.12592020347</v>
      </c>
      <c r="O27" s="55"/>
      <c r="P27" s="55"/>
    </row>
    <row r="28" spans="1:16">
      <c r="A28" s="20">
        <v>1140</v>
      </c>
      <c r="B28" s="21">
        <v>199.2</v>
      </c>
      <c r="C28" s="21">
        <v>40.8</v>
      </c>
      <c r="D28" s="22">
        <f t="shared" si="2"/>
        <v>5485</v>
      </c>
      <c r="E28" s="40">
        <f t="shared" si="5"/>
        <v>11.7147873343755</v>
      </c>
      <c r="F28" s="41">
        <f t="shared" si="6"/>
        <v>286.845386924474</v>
      </c>
      <c r="G28" s="42">
        <f t="shared" si="0"/>
        <v>26.2059792669979</v>
      </c>
      <c r="H28" s="43">
        <f t="shared" si="7"/>
        <v>18000</v>
      </c>
      <c r="I28" s="49">
        <f t="shared" si="1"/>
        <v>22.7735465780259</v>
      </c>
      <c r="J28" s="50">
        <v>19</v>
      </c>
      <c r="K28" s="51">
        <v>5485</v>
      </c>
      <c r="L28" s="51">
        <f t="shared" si="8"/>
        <v>18000</v>
      </c>
      <c r="M28" s="54">
        <f t="shared" si="3"/>
        <v>-2089.76128974618</v>
      </c>
      <c r="N28" s="54">
        <f t="shared" si="4"/>
        <v>-6000.97699491568</v>
      </c>
      <c r="O28" s="55"/>
      <c r="P28" s="55"/>
    </row>
    <row r="29" spans="1:16">
      <c r="A29" s="20">
        <v>1200</v>
      </c>
      <c r="B29" s="21">
        <v>191.6</v>
      </c>
      <c r="C29" s="21">
        <v>42</v>
      </c>
      <c r="D29" s="22">
        <f t="shared" si="2"/>
        <v>5755</v>
      </c>
      <c r="E29" s="40">
        <f t="shared" si="5"/>
        <v>14.0923376125631</v>
      </c>
      <c r="F29" s="41">
        <f t="shared" si="6"/>
        <v>287.889769907073</v>
      </c>
      <c r="G29" s="42">
        <f t="shared" si="0"/>
        <v>31.5245592393037</v>
      </c>
      <c r="H29" s="43">
        <f t="shared" si="7"/>
        <v>18900</v>
      </c>
      <c r="I29" s="49">
        <f t="shared" si="1"/>
        <v>27.3955043188227</v>
      </c>
      <c r="J29" s="50">
        <v>20</v>
      </c>
      <c r="K29" s="51">
        <v>5755</v>
      </c>
      <c r="L29" s="51">
        <f t="shared" si="8"/>
        <v>18880</v>
      </c>
      <c r="M29" s="54">
        <f t="shared" si="3"/>
        <v>-1285.20461844154</v>
      </c>
      <c r="N29" s="54">
        <f t="shared" si="4"/>
        <v>-6261.02869833339</v>
      </c>
      <c r="O29" s="55"/>
      <c r="P29" s="55"/>
    </row>
    <row r="30" spans="1:14">
      <c r="A30" s="23">
        <f>A29</f>
        <v>1200</v>
      </c>
      <c r="B30" s="24"/>
      <c r="C30" s="24"/>
      <c r="D30" s="24"/>
      <c r="E30" s="24"/>
      <c r="F30" s="24"/>
      <c r="G30" s="24"/>
      <c r="H30" s="24"/>
      <c r="I30" s="24"/>
      <c r="J30" s="24"/>
      <c r="K30" s="24"/>
      <c r="L30" s="24"/>
      <c r="M30" s="56">
        <f>M29</f>
        <v>-1285.20461844154</v>
      </c>
      <c r="N30" s="56">
        <f>N29</f>
        <v>-6261.02869833339</v>
      </c>
    </row>
    <row r="31" ht="43.5" customHeight="1" spans="1:14">
      <c r="A31" s="25" t="s">
        <v>31</v>
      </c>
      <c r="B31" s="8" t="s">
        <v>32</v>
      </c>
      <c r="C31" s="8" t="s">
        <v>33</v>
      </c>
      <c r="D31" s="8"/>
      <c r="G31" s="7"/>
      <c r="H31" s="7"/>
      <c r="I31" s="7"/>
      <c r="J31" s="7"/>
      <c r="K31" s="51"/>
      <c r="L31" s="7"/>
      <c r="M31" s="7"/>
      <c r="N31" s="7"/>
    </row>
    <row r="32" ht="14.25" spans="1:14">
      <c r="A32" s="7"/>
      <c r="B32" s="57">
        <v>100</v>
      </c>
      <c r="C32" s="22">
        <f>B32/3.28084</f>
        <v>30.47999902464</v>
      </c>
      <c r="D32" s="7"/>
      <c r="G32" s="7"/>
      <c r="H32" s="7"/>
      <c r="I32" s="7"/>
      <c r="J32" s="7"/>
      <c r="K32" s="58"/>
      <c r="L32" s="7"/>
      <c r="M32" s="7"/>
      <c r="N32" s="7"/>
    </row>
  </sheetData>
  <sheetProtection password="DDCA" sheet="1" objects="1" scenarios="1"/>
  <dataValidations count="6">
    <dataValidation type="decimal" operator="between" allowBlank="1" showErrorMessage="1" errorTitle="Elevation entry Error" error="Enter a value between 0.0 and 180 degrees.&#10;&#10;Values between 0 and 90 are typical." sqref="C10:C29">
      <formula1>0</formula1>
      <formula2>180</formula2>
    </dataValidation>
    <dataValidation type="whole" operator="between" allowBlank="1" showInputMessage="1" showErrorMessage="1" errorTitle="Altitude error" error="Please enter a station altitude between -300 and 10000 for calculation of station altitude in feet." sqref="B32">
      <formula1>-300</formula1>
      <formula2>10000</formula2>
    </dataValidation>
    <dataValidation type="time" operator="between" allowBlank="1" showInputMessage="1" showErrorMessage="1" errorTitle="Incorrect time format" error="Please enter a time from 00:00 to 23:59 &#10;" sqref="D6">
      <formula1>0</formula1>
      <formula2>0.999305555555556</formula2>
    </dataValidation>
    <dataValidation type="date" operator="between" allowBlank="1" showErrorMessage="1" errorTitle="Incorrect date entered" error="Please enter a date between 1-01-2005 and -12-30-2020" sqref="D5">
      <formula1>36891</formula1>
      <formula2>42733</formula2>
    </dataValidation>
    <dataValidation type="decimal" operator="between" allowBlank="1" showErrorMessage="1" errorTitle="Azimuth Entry Error" error="Please Enter a value for Azimuth in degrees.&#10;Value of 0.0 and 359.9" sqref="B10:B29">
      <formula1>0</formula1>
      <formula2>359.9</formula2>
    </dataValidation>
    <dataValidation type="whole" operator="between" allowBlank="1" showErrorMessage="1" errorTitle="Altitude Error" error="Please enter a valid station altitude&#10; between  -100 and 3000 &#10;&#10;This value is in meters above M.S.L." sqref="D4">
      <formula1>-100</formula1>
      <formula2>3000</formula2>
    </dataValidation>
  </dataValidations>
  <pageMargins left="0.75" right="0.75" top="1" bottom="1" header="0.5" footer="0.5"/>
  <pageSetup paperSize="1" orientation="portrait" horizontalDpi="600" verticalDpi="600"/>
  <headerFooter alignWithMargins="0" scaleWithDoc="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2"/>
  <sheetViews>
    <sheetView zoomScaleSheetLayoutView="60" topLeftCell="A2" workbookViewId="0">
      <selection activeCell="H2" sqref="H2"/>
    </sheetView>
  </sheetViews>
  <sheetFormatPr defaultColWidth="9" defaultRowHeight="12.75"/>
  <cols>
    <col min="1" max="1" width="10.4416666666667" customWidth="1"/>
    <col min="2" max="3" width="11.4416666666667" customWidth="1"/>
    <col min="4" max="4" width="11.3333333333333" customWidth="1"/>
    <col min="5" max="5" width="12.6666666666667" customWidth="1"/>
    <col min="6" max="6" width="11.4416666666667" customWidth="1"/>
    <col min="7" max="7" width="12.4416666666667" customWidth="1"/>
    <col min="8" max="8" width="9.88333333333333" customWidth="1"/>
    <col min="9" max="10" width="11.3333333333333" customWidth="1"/>
    <col min="11" max="11" width="9.44166666666667" customWidth="1"/>
    <col min="12" max="12" width="9.66666666666667" customWidth="1"/>
    <col min="13" max="14" width="10.6666666666667" customWidth="1"/>
    <col min="15" max="16384" width="11.4416666666667" customWidth="1"/>
  </cols>
  <sheetData>
    <row r="1" ht="20.25" spans="1:14">
      <c r="A1" s="1" t="s">
        <v>0</v>
      </c>
      <c r="M1" s="7"/>
      <c r="N1" s="7"/>
    </row>
    <row r="2" spans="1:14">
      <c r="A2" s="8" t="s">
        <v>1</v>
      </c>
      <c r="D2" s="9" t="s">
        <v>2</v>
      </c>
      <c r="E2" s="10" t="s">
        <v>3</v>
      </c>
      <c r="F2" s="11" t="s">
        <v>4</v>
      </c>
      <c r="I2" s="7"/>
      <c r="J2" s="7"/>
      <c r="M2" s="7"/>
      <c r="N2" s="7"/>
    </row>
    <row r="3" spans="1:14">
      <c r="A3" s="10" t="s">
        <v>5</v>
      </c>
      <c r="D3" s="9" t="s">
        <v>6</v>
      </c>
      <c r="E3" s="28" t="s">
        <v>34</v>
      </c>
      <c r="F3" s="10" t="s">
        <v>7</v>
      </c>
      <c r="G3" s="7"/>
      <c r="H3" s="7"/>
      <c r="I3" s="7"/>
      <c r="J3" s="7"/>
      <c r="K3" s="7"/>
      <c r="L3" s="7"/>
      <c r="M3" s="7"/>
      <c r="N3" s="7"/>
    </row>
    <row r="4" spans="1:14">
      <c r="A4" s="8" t="s">
        <v>8</v>
      </c>
      <c r="D4" s="11">
        <v>0</v>
      </c>
      <c r="E4" s="28" t="s">
        <v>35</v>
      </c>
      <c r="F4" s="10" t="s">
        <v>10</v>
      </c>
      <c r="G4" s="7"/>
      <c r="H4" s="7"/>
      <c r="I4" s="7"/>
      <c r="J4" s="7"/>
      <c r="K4" s="7"/>
      <c r="L4" s="7"/>
      <c r="M4" s="7"/>
      <c r="N4" s="7"/>
    </row>
    <row r="5" spans="1:14">
      <c r="A5" s="10" t="s">
        <v>11</v>
      </c>
      <c r="D5" s="12">
        <v>36910</v>
      </c>
      <c r="E5" s="8" t="s">
        <v>12</v>
      </c>
      <c r="F5" s="29">
        <f>3690/20</f>
        <v>184.5</v>
      </c>
      <c r="G5" s="30" t="s">
        <v>13</v>
      </c>
      <c r="I5" s="7"/>
      <c r="J5" s="7"/>
      <c r="K5" s="7"/>
      <c r="L5" s="44"/>
      <c r="M5" s="7"/>
      <c r="N5" s="7"/>
    </row>
    <row r="6" spans="1:12">
      <c r="A6" s="10" t="s">
        <v>14</v>
      </c>
      <c r="D6" s="13">
        <v>0.965277777777778</v>
      </c>
      <c r="E6" s="31"/>
      <c r="F6" s="32">
        <v>605</v>
      </c>
      <c r="G6" s="33" t="s">
        <v>15</v>
      </c>
      <c r="I6" s="7" t="s">
        <v>16</v>
      </c>
      <c r="J6" s="7"/>
      <c r="K6" s="7"/>
      <c r="L6" s="44"/>
    </row>
    <row r="7" spans="1:14">
      <c r="A7" s="14"/>
      <c r="B7" s="15"/>
      <c r="C7" s="15"/>
      <c r="D7" s="15"/>
      <c r="E7" s="15"/>
      <c r="F7" s="34"/>
      <c r="G7" s="35"/>
      <c r="H7" s="36"/>
      <c r="I7" s="15"/>
      <c r="J7" s="15"/>
      <c r="K7" s="15"/>
      <c r="L7" s="45"/>
      <c r="M7" s="15"/>
      <c r="N7" s="15"/>
    </row>
    <row r="8" ht="25.5" spans="1:14">
      <c r="A8" s="16" t="s">
        <v>17</v>
      </c>
      <c r="B8" s="16" t="s">
        <v>18</v>
      </c>
      <c r="C8" s="16" t="s">
        <v>19</v>
      </c>
      <c r="D8" s="17" t="s">
        <v>20</v>
      </c>
      <c r="E8" s="17" t="s">
        <v>21</v>
      </c>
      <c r="F8" s="37" t="s">
        <v>22</v>
      </c>
      <c r="G8" s="38" t="s">
        <v>23</v>
      </c>
      <c r="H8" s="38" t="s">
        <v>24</v>
      </c>
      <c r="I8" s="46" t="s">
        <v>25</v>
      </c>
      <c r="J8" s="16" t="s">
        <v>26</v>
      </c>
      <c r="K8" s="59" t="s">
        <v>36</v>
      </c>
      <c r="L8" s="59" t="s">
        <v>28</v>
      </c>
      <c r="M8" s="52" t="s">
        <v>29</v>
      </c>
      <c r="N8" s="52" t="s">
        <v>30</v>
      </c>
    </row>
    <row r="9" spans="1:14">
      <c r="A9" s="18">
        <v>0</v>
      </c>
      <c r="B9" s="18">
        <v>0</v>
      </c>
      <c r="C9" s="18">
        <v>0</v>
      </c>
      <c r="D9" s="19">
        <f>K9+D$4</f>
        <v>0</v>
      </c>
      <c r="E9" s="39">
        <v>0</v>
      </c>
      <c r="F9" s="19">
        <v>0</v>
      </c>
      <c r="G9" s="39">
        <f t="shared" ref="G9:G29" si="0">2.237*E9</f>
        <v>0</v>
      </c>
      <c r="H9" s="19">
        <f>IF(((D$4+K9)*3.28084)&gt;5500,(0.5*ROUND((D$4+K9)*6.56168,-2)),(ROUND((D$4+K9)*3.28084,-1)))</f>
        <v>0</v>
      </c>
      <c r="I9" s="39">
        <f t="shared" ref="I9:I29" si="1">1.944*E9</f>
        <v>0</v>
      </c>
      <c r="J9" s="48">
        <v>0</v>
      </c>
      <c r="K9" s="19">
        <v>0</v>
      </c>
      <c r="L9" s="19">
        <v>0</v>
      </c>
      <c r="M9" s="53">
        <v>0</v>
      </c>
      <c r="N9" s="53">
        <v>0</v>
      </c>
    </row>
    <row r="10" spans="1:16">
      <c r="A10" s="20">
        <v>60</v>
      </c>
      <c r="B10" s="21">
        <v>230.3</v>
      </c>
      <c r="C10" s="21">
        <v>28.2</v>
      </c>
      <c r="D10" s="22">
        <f t="shared" ref="D10:D29" si="2">K10+D$4</f>
        <v>216</v>
      </c>
      <c r="E10" s="40">
        <f>SQRT(M11^2+N11^2)/((A11-A9))</f>
        <v>6.48850630544484</v>
      </c>
      <c r="F10" s="41">
        <f>IF(M11&gt;0,(4.712-ATAN(N11/M11))/(PI()/180),(4.712-ATAN(N11/M11)-3.1416)/(PI()/180))</f>
        <v>45.3772921473445</v>
      </c>
      <c r="G10" s="42">
        <f t="shared" si="0"/>
        <v>14.5147886052801</v>
      </c>
      <c r="H10" s="43">
        <f>(D$4+K10)*3.28084</f>
        <v>708.66144</v>
      </c>
      <c r="I10" s="49">
        <f t="shared" si="1"/>
        <v>12.6136562577848</v>
      </c>
      <c r="J10" s="50">
        <v>1</v>
      </c>
      <c r="K10" s="51">
        <v>216</v>
      </c>
      <c r="L10" s="51">
        <f>K10*3.2808</f>
        <v>708.6528</v>
      </c>
      <c r="M10" s="54">
        <f t="shared" ref="M10:M29" si="3">COS((90-B10)*(PI()/180))*(K10/TAN((PI()/180)*C10))</f>
        <v>-309.94360692377</v>
      </c>
      <c r="N10" s="54">
        <f t="shared" ref="N10:N29" si="4">SIN((PI()/180)*(90-B10))*(K10/TAN((PI()/180)*C10))</f>
        <v>-257.320140165069</v>
      </c>
      <c r="O10" s="55"/>
      <c r="P10" s="55"/>
    </row>
    <row r="11" spans="1:16">
      <c r="A11" s="20">
        <v>120</v>
      </c>
      <c r="B11" s="21">
        <v>225.4</v>
      </c>
      <c r="C11" s="21">
        <v>28</v>
      </c>
      <c r="D11" s="22">
        <f t="shared" si="2"/>
        <v>414</v>
      </c>
      <c r="E11" s="40">
        <f t="shared" ref="E11:E29" si="5">SQRT((M12-M10)^2+(N12-N10)^2)/((A12-A10))</f>
        <v>6.31686651670817</v>
      </c>
      <c r="F11" s="41">
        <f t="shared" ref="F11:F29" si="6">IF((M12-M10)&gt;0,(4.712-ATAN((N12-N10)/(M12-M10)))/(PI()/180),(4.712-ATAN((N12-N10)/(M12-M10))-3.1416)/(PI()/180))</f>
        <v>39.1053786749669</v>
      </c>
      <c r="G11" s="42">
        <f t="shared" si="0"/>
        <v>14.1308303978762</v>
      </c>
      <c r="H11" s="43">
        <f>(D$4+K11)*3.28084</f>
        <v>1358.26776</v>
      </c>
      <c r="I11" s="49">
        <f t="shared" si="1"/>
        <v>12.2799885084807</v>
      </c>
      <c r="J11" s="50">
        <v>2</v>
      </c>
      <c r="K11" s="51">
        <v>414</v>
      </c>
      <c r="L11" s="51">
        <f>K11*3.2808</f>
        <v>1358.2512</v>
      </c>
      <c r="M11" s="54">
        <f t="shared" si="3"/>
        <v>-554.398258686425</v>
      </c>
      <c r="N11" s="54">
        <f t="shared" si="4"/>
        <v>-546.710941409575</v>
      </c>
      <c r="O11" s="55"/>
      <c r="P11" s="55"/>
    </row>
    <row r="12" spans="1:16">
      <c r="A12" s="20">
        <v>180</v>
      </c>
      <c r="B12" s="21">
        <v>223</v>
      </c>
      <c r="C12" s="21">
        <v>27.9</v>
      </c>
      <c r="D12" s="22">
        <f t="shared" si="2"/>
        <v>612</v>
      </c>
      <c r="E12" s="40">
        <f t="shared" si="5"/>
        <v>7.57370799499179</v>
      </c>
      <c r="F12" s="41">
        <f t="shared" si="6"/>
        <v>42.406596175236</v>
      </c>
      <c r="G12" s="42">
        <f t="shared" si="0"/>
        <v>16.9423847847966</v>
      </c>
      <c r="H12" s="43">
        <f>(D$4+K12)*3.28084</f>
        <v>2007.87408</v>
      </c>
      <c r="I12" s="49">
        <f t="shared" si="1"/>
        <v>14.723288342264</v>
      </c>
      <c r="J12" s="50">
        <v>3</v>
      </c>
      <c r="K12" s="51">
        <v>612</v>
      </c>
      <c r="L12" s="51">
        <f>K12*3.2808</f>
        <v>2007.8496</v>
      </c>
      <c r="M12" s="54">
        <f t="shared" si="3"/>
        <v>-788.299303705929</v>
      </c>
      <c r="N12" s="54">
        <f t="shared" si="4"/>
        <v>-845.347507428483</v>
      </c>
      <c r="O12" s="55"/>
      <c r="P12" s="55"/>
    </row>
    <row r="13" spans="1:16">
      <c r="A13" s="20">
        <v>240</v>
      </c>
      <c r="B13" s="21">
        <v>223.8</v>
      </c>
      <c r="C13" s="21">
        <v>25.4</v>
      </c>
      <c r="D13" s="22">
        <f t="shared" si="2"/>
        <v>801</v>
      </c>
      <c r="E13" s="40">
        <f t="shared" si="5"/>
        <v>8.65317140019159</v>
      </c>
      <c r="F13" s="41">
        <f t="shared" si="6"/>
        <v>47.4150192846766</v>
      </c>
      <c r="G13" s="42">
        <f t="shared" si="0"/>
        <v>19.3571444222286</v>
      </c>
      <c r="H13" s="43">
        <f>(D$4+K13)*3.28084</f>
        <v>2627.95284</v>
      </c>
      <c r="I13" s="49">
        <f t="shared" si="1"/>
        <v>16.8217652019724</v>
      </c>
      <c r="J13" s="50">
        <v>4</v>
      </c>
      <c r="K13" s="51">
        <v>801</v>
      </c>
      <c r="L13" s="51">
        <f>K13*3.2808</f>
        <v>2627.9208</v>
      </c>
      <c r="M13" s="54">
        <f t="shared" si="3"/>
        <v>-1167.57776104858</v>
      </c>
      <c r="N13" s="54">
        <f t="shared" si="4"/>
        <v>-1217.53883148862</v>
      </c>
      <c r="O13" s="55"/>
      <c r="P13" s="55"/>
    </row>
    <row r="14" spans="1:16">
      <c r="A14" s="20">
        <v>300</v>
      </c>
      <c r="B14" s="21">
        <v>225.1</v>
      </c>
      <c r="C14" s="21">
        <v>24.3</v>
      </c>
      <c r="D14" s="22">
        <f t="shared" si="2"/>
        <v>990</v>
      </c>
      <c r="E14" s="40">
        <f t="shared" si="5"/>
        <v>7.73942335313015</v>
      </c>
      <c r="F14" s="41">
        <f t="shared" si="6"/>
        <v>42.932380812473</v>
      </c>
      <c r="G14" s="42">
        <f t="shared" si="0"/>
        <v>17.3130900409522</v>
      </c>
      <c r="H14" s="43">
        <f>IF(K14*3.28084&gt;5500,(0.5*ROUND((D$4+K14)*6.56168,-2)),(ROUND((D$4+K14)*3.28084,-1)))</f>
        <v>3250</v>
      </c>
      <c r="I14" s="49">
        <f t="shared" si="1"/>
        <v>15.045438998485</v>
      </c>
      <c r="J14" s="50">
        <v>5</v>
      </c>
      <c r="K14" s="51">
        <v>990</v>
      </c>
      <c r="L14" s="51">
        <f t="shared" ref="L14:L29" si="7">ROUND(K14*3.2808,-1)</f>
        <v>3250</v>
      </c>
      <c r="M14" s="54">
        <f t="shared" si="3"/>
        <v>-1553.11085316498</v>
      </c>
      <c r="N14" s="54">
        <f t="shared" si="4"/>
        <v>-1547.6989136788</v>
      </c>
      <c r="O14" s="55"/>
      <c r="P14" s="55"/>
    </row>
    <row r="15" spans="1:16">
      <c r="A15" s="20">
        <v>360</v>
      </c>
      <c r="B15" s="21">
        <v>223.5</v>
      </c>
      <c r="C15" s="21">
        <v>24.1</v>
      </c>
      <c r="D15" s="22">
        <f t="shared" si="2"/>
        <v>1170</v>
      </c>
      <c r="E15" s="40">
        <f t="shared" si="5"/>
        <v>7.75151901420975</v>
      </c>
      <c r="F15" s="41">
        <f t="shared" si="6"/>
        <v>31.6132524085767</v>
      </c>
      <c r="G15" s="42">
        <f t="shared" si="0"/>
        <v>17.3401480347872</v>
      </c>
      <c r="H15" s="43">
        <f t="shared" ref="H15:H29" si="8">IF(K15*3.28084&gt;5500,(0.5*ROUND((D$4+K15)*6.56168,-2)),(ROUND((D$4+K15)*3.28084,-1)))</f>
        <v>3840</v>
      </c>
      <c r="I15" s="49">
        <f t="shared" si="1"/>
        <v>15.0689529636237</v>
      </c>
      <c r="J15" s="50">
        <v>6</v>
      </c>
      <c r="K15" s="51">
        <v>1170</v>
      </c>
      <c r="L15" s="51">
        <f t="shared" si="7"/>
        <v>3840</v>
      </c>
      <c r="M15" s="54">
        <f t="shared" si="3"/>
        <v>-1800.43803523379</v>
      </c>
      <c r="N15" s="54">
        <f t="shared" si="4"/>
        <v>-1897.26581832927</v>
      </c>
      <c r="O15" s="55"/>
      <c r="P15" s="55"/>
    </row>
    <row r="16" spans="1:16">
      <c r="A16" s="20">
        <v>420</v>
      </c>
      <c r="B16" s="21">
        <v>221.1</v>
      </c>
      <c r="C16" s="21">
        <v>23.5</v>
      </c>
      <c r="D16" s="22">
        <f t="shared" si="2"/>
        <v>1350</v>
      </c>
      <c r="E16" s="40">
        <f t="shared" si="5"/>
        <v>7.46746336372447</v>
      </c>
      <c r="F16" s="41">
        <f t="shared" si="6"/>
        <v>22.9375034985126</v>
      </c>
      <c r="G16" s="42">
        <f t="shared" si="0"/>
        <v>16.7047155446517</v>
      </c>
      <c r="H16" s="43">
        <f t="shared" si="8"/>
        <v>4430</v>
      </c>
      <c r="I16" s="49">
        <f t="shared" si="1"/>
        <v>14.5167487790804</v>
      </c>
      <c r="J16" s="50">
        <v>7</v>
      </c>
      <c r="K16" s="51">
        <v>1350</v>
      </c>
      <c r="L16" s="51">
        <f t="shared" si="7"/>
        <v>4430</v>
      </c>
      <c r="M16" s="54">
        <f t="shared" si="3"/>
        <v>-2041.01040569916</v>
      </c>
      <c r="N16" s="54">
        <f t="shared" si="4"/>
        <v>-2339.65415473424</v>
      </c>
      <c r="O16" s="55"/>
      <c r="P16" s="55"/>
    </row>
    <row r="17" spans="1:16">
      <c r="A17" s="20">
        <v>480</v>
      </c>
      <c r="B17" s="21">
        <v>218.3</v>
      </c>
      <c r="C17" s="21">
        <v>23.8</v>
      </c>
      <c r="D17" s="22">
        <f t="shared" si="2"/>
        <v>1530</v>
      </c>
      <c r="E17" s="40">
        <f t="shared" si="5"/>
        <v>6.28722163298509</v>
      </c>
      <c r="F17" s="41">
        <f t="shared" si="6"/>
        <v>356.936999170556</v>
      </c>
      <c r="G17" s="42">
        <f t="shared" si="0"/>
        <v>14.0645147929877</v>
      </c>
      <c r="H17" s="43">
        <f t="shared" si="8"/>
        <v>5020</v>
      </c>
      <c r="I17" s="49">
        <f t="shared" si="1"/>
        <v>12.222358854523</v>
      </c>
      <c r="J17" s="50">
        <v>8</v>
      </c>
      <c r="K17" s="51">
        <v>1530</v>
      </c>
      <c r="L17" s="51">
        <f t="shared" si="7"/>
        <v>5020</v>
      </c>
      <c r="M17" s="54">
        <f t="shared" si="3"/>
        <v>-2149.99757886376</v>
      </c>
      <c r="N17" s="54">
        <f t="shared" si="4"/>
        <v>-2722.36911873024</v>
      </c>
      <c r="O17" s="55"/>
      <c r="P17" s="55"/>
    </row>
    <row r="18" spans="1:16">
      <c r="A18" s="20">
        <v>540</v>
      </c>
      <c r="B18" s="21">
        <v>212.9</v>
      </c>
      <c r="C18" s="21">
        <v>24.9</v>
      </c>
      <c r="D18" s="22">
        <f t="shared" si="2"/>
        <v>1710</v>
      </c>
      <c r="E18" s="40">
        <f t="shared" si="5"/>
        <v>5.62723871872411</v>
      </c>
      <c r="F18" s="41">
        <f t="shared" si="6"/>
        <v>316.770412666035</v>
      </c>
      <c r="G18" s="42">
        <f t="shared" si="0"/>
        <v>12.5881330137858</v>
      </c>
      <c r="H18" s="43">
        <f t="shared" si="8"/>
        <v>5600</v>
      </c>
      <c r="I18" s="49">
        <f t="shared" si="1"/>
        <v>10.9393520691997</v>
      </c>
      <c r="J18" s="50">
        <v>9</v>
      </c>
      <c r="K18" s="51">
        <v>1710</v>
      </c>
      <c r="L18" s="51">
        <f t="shared" si="7"/>
        <v>5610</v>
      </c>
      <c r="M18" s="54">
        <f t="shared" si="3"/>
        <v>-2000.98930212518</v>
      </c>
      <c r="N18" s="54">
        <f t="shared" si="4"/>
        <v>-3093.05853200152</v>
      </c>
      <c r="O18" s="55"/>
      <c r="P18" s="55"/>
    </row>
    <row r="19" spans="1:16">
      <c r="A19" s="20">
        <v>600</v>
      </c>
      <c r="B19" s="21">
        <v>207.7</v>
      </c>
      <c r="C19" s="21">
        <v>27.5</v>
      </c>
      <c r="D19" s="22">
        <f t="shared" si="2"/>
        <v>1890</v>
      </c>
      <c r="E19" s="40">
        <f t="shared" si="5"/>
        <v>5.39886880454682</v>
      </c>
      <c r="F19" s="41">
        <f t="shared" si="6"/>
        <v>305.121805161441</v>
      </c>
      <c r="G19" s="42">
        <f t="shared" si="0"/>
        <v>12.0772695157712</v>
      </c>
      <c r="H19" s="43">
        <f t="shared" si="8"/>
        <v>6200</v>
      </c>
      <c r="I19" s="49">
        <f t="shared" si="1"/>
        <v>10.495400956039</v>
      </c>
      <c r="J19" s="50">
        <v>10</v>
      </c>
      <c r="K19" s="51">
        <v>1890</v>
      </c>
      <c r="L19" s="51">
        <f t="shared" si="7"/>
        <v>6200</v>
      </c>
      <c r="M19" s="54">
        <f t="shared" si="3"/>
        <v>-1687.68166461623</v>
      </c>
      <c r="N19" s="54">
        <f t="shared" si="4"/>
        <v>-3214.55987447193</v>
      </c>
      <c r="O19" s="55"/>
      <c r="P19" s="55"/>
    </row>
    <row r="20" spans="1:16">
      <c r="A20" s="20">
        <v>660</v>
      </c>
      <c r="B20" s="21">
        <v>203</v>
      </c>
      <c r="C20" s="21">
        <v>28.8</v>
      </c>
      <c r="D20" s="22">
        <f t="shared" si="2"/>
        <v>2070</v>
      </c>
      <c r="E20" s="40">
        <f t="shared" si="5"/>
        <v>4.57898092295895</v>
      </c>
      <c r="F20" s="41">
        <f t="shared" si="6"/>
        <v>319.165033779515</v>
      </c>
      <c r="G20" s="42">
        <f t="shared" si="0"/>
        <v>10.2431803246592</v>
      </c>
      <c r="H20" s="43">
        <f t="shared" si="8"/>
        <v>6800</v>
      </c>
      <c r="I20" s="49">
        <f t="shared" si="1"/>
        <v>8.90153891423219</v>
      </c>
      <c r="J20" s="50">
        <v>11</v>
      </c>
      <c r="K20" s="51">
        <v>2070</v>
      </c>
      <c r="L20" s="51">
        <f t="shared" si="7"/>
        <v>6790</v>
      </c>
      <c r="M20" s="54">
        <f t="shared" si="3"/>
        <v>-1471.22617834471</v>
      </c>
      <c r="N20" s="54">
        <f t="shared" si="4"/>
        <v>-3465.99167291523</v>
      </c>
      <c r="O20" s="55"/>
      <c r="P20" s="55"/>
    </row>
    <row r="21" spans="1:16">
      <c r="A21" s="20">
        <v>720</v>
      </c>
      <c r="B21" s="21">
        <v>200.1</v>
      </c>
      <c r="C21" s="21">
        <v>30.2</v>
      </c>
      <c r="D21" s="22">
        <f t="shared" si="2"/>
        <v>2250</v>
      </c>
      <c r="E21" s="40">
        <f t="shared" si="5"/>
        <v>2.32142230843295</v>
      </c>
      <c r="F21" s="41">
        <f t="shared" si="6"/>
        <v>332.910838950892</v>
      </c>
      <c r="G21" s="42">
        <f t="shared" si="0"/>
        <v>5.19302170396451</v>
      </c>
      <c r="H21" s="43">
        <f t="shared" si="8"/>
        <v>7400</v>
      </c>
      <c r="I21" s="49">
        <f t="shared" si="1"/>
        <v>4.51284496759365</v>
      </c>
      <c r="J21" s="50">
        <v>12</v>
      </c>
      <c r="K21" s="51">
        <v>2250</v>
      </c>
      <c r="L21" s="51">
        <f t="shared" si="7"/>
        <v>7380</v>
      </c>
      <c r="M21" s="54">
        <f t="shared" si="3"/>
        <v>-1328.54956756918</v>
      </c>
      <c r="N21" s="54">
        <f t="shared" si="4"/>
        <v>-3630.43232064651</v>
      </c>
      <c r="O21" s="55"/>
      <c r="P21" s="55"/>
    </row>
    <row r="22" spans="1:16">
      <c r="A22" s="20">
        <v>780</v>
      </c>
      <c r="B22" s="21">
        <v>199.9</v>
      </c>
      <c r="C22" s="21">
        <v>31.6</v>
      </c>
      <c r="D22" s="22">
        <f t="shared" si="2"/>
        <v>2430</v>
      </c>
      <c r="E22" s="40">
        <f t="shared" si="5"/>
        <v>1.91749789124481</v>
      </c>
      <c r="F22" s="41">
        <f t="shared" si="6"/>
        <v>57.9752577991136</v>
      </c>
      <c r="G22" s="42">
        <f t="shared" si="0"/>
        <v>4.28944278271463</v>
      </c>
      <c r="H22" s="43">
        <f t="shared" si="8"/>
        <v>7950</v>
      </c>
      <c r="I22" s="49">
        <f t="shared" si="1"/>
        <v>3.7276159005799</v>
      </c>
      <c r="J22" s="50">
        <v>13</v>
      </c>
      <c r="K22" s="51">
        <v>2430</v>
      </c>
      <c r="L22" s="51">
        <f t="shared" si="7"/>
        <v>7970</v>
      </c>
      <c r="M22" s="54">
        <f t="shared" si="3"/>
        <v>-1344.46812154857</v>
      </c>
      <c r="N22" s="54">
        <f t="shared" si="4"/>
        <v>-3714.05218393657</v>
      </c>
      <c r="O22" s="55"/>
      <c r="P22" s="55"/>
    </row>
    <row r="23" spans="1:16">
      <c r="A23" s="20">
        <v>840</v>
      </c>
      <c r="B23" s="21">
        <v>202.1</v>
      </c>
      <c r="C23" s="21">
        <v>32.8</v>
      </c>
      <c r="D23" s="22">
        <f t="shared" si="2"/>
        <v>2610</v>
      </c>
      <c r="E23" s="40">
        <f t="shared" si="5"/>
        <v>2.62517079289785</v>
      </c>
      <c r="F23" s="41">
        <f t="shared" si="6"/>
        <v>75.4115432779941</v>
      </c>
      <c r="G23" s="42">
        <f t="shared" si="0"/>
        <v>5.87250706371249</v>
      </c>
      <c r="H23" s="43">
        <f t="shared" si="8"/>
        <v>8550</v>
      </c>
      <c r="I23" s="49">
        <f t="shared" si="1"/>
        <v>5.10333202139342</v>
      </c>
      <c r="J23" s="50">
        <v>14</v>
      </c>
      <c r="K23" s="51">
        <v>2610</v>
      </c>
      <c r="L23" s="51">
        <f t="shared" si="7"/>
        <v>8560</v>
      </c>
      <c r="M23" s="54">
        <f t="shared" si="3"/>
        <v>-1523.68089036471</v>
      </c>
      <c r="N23" s="54">
        <f t="shared" si="4"/>
        <v>-3752.37353767437</v>
      </c>
      <c r="O23" s="55"/>
      <c r="P23" s="55"/>
    </row>
    <row r="24" spans="1:16">
      <c r="A24" s="20">
        <v>900</v>
      </c>
      <c r="B24" s="21">
        <v>203.5</v>
      </c>
      <c r="C24" s="21">
        <v>34</v>
      </c>
      <c r="D24" s="22">
        <f t="shared" si="2"/>
        <v>2790</v>
      </c>
      <c r="E24" s="40">
        <f t="shared" si="5"/>
        <v>1.95842646288117</v>
      </c>
      <c r="F24" s="41">
        <f t="shared" si="6"/>
        <v>108.123180856967</v>
      </c>
      <c r="G24" s="42">
        <f t="shared" si="0"/>
        <v>4.38099999746517</v>
      </c>
      <c r="H24" s="43">
        <f t="shared" si="8"/>
        <v>9150</v>
      </c>
      <c r="I24" s="49">
        <f t="shared" si="1"/>
        <v>3.80718104384099</v>
      </c>
      <c r="J24" s="50">
        <v>15</v>
      </c>
      <c r="K24" s="51">
        <v>2790</v>
      </c>
      <c r="L24" s="51">
        <f t="shared" si="7"/>
        <v>9150</v>
      </c>
      <c r="M24" s="54">
        <f t="shared" si="3"/>
        <v>-1649.36375823603</v>
      </c>
      <c r="N24" s="54">
        <f t="shared" si="4"/>
        <v>-3793.27694706072</v>
      </c>
      <c r="O24" s="55"/>
      <c r="P24" s="55"/>
    </row>
    <row r="25" spans="1:16">
      <c r="A25" s="20">
        <v>960</v>
      </c>
      <c r="B25" s="21">
        <v>205.4</v>
      </c>
      <c r="C25" s="21">
        <v>36.1</v>
      </c>
      <c r="D25" s="22">
        <f t="shared" si="2"/>
        <v>2970</v>
      </c>
      <c r="E25" s="40">
        <f t="shared" si="5"/>
        <v>1.6897664221537</v>
      </c>
      <c r="F25" s="41">
        <f t="shared" si="6"/>
        <v>132.247253249639</v>
      </c>
      <c r="G25" s="42">
        <f t="shared" si="0"/>
        <v>3.78000748635783</v>
      </c>
      <c r="H25" s="43">
        <f t="shared" si="8"/>
        <v>9750</v>
      </c>
      <c r="I25" s="49">
        <f t="shared" si="1"/>
        <v>3.2849059246668</v>
      </c>
      <c r="J25" s="50">
        <v>16</v>
      </c>
      <c r="K25" s="51">
        <v>2970</v>
      </c>
      <c r="L25" s="51">
        <f t="shared" si="7"/>
        <v>9740</v>
      </c>
      <c r="M25" s="54">
        <f t="shared" si="3"/>
        <v>-1747.00416187086</v>
      </c>
      <c r="N25" s="54">
        <f t="shared" si="4"/>
        <v>-3679.18221964291</v>
      </c>
      <c r="O25" s="55"/>
      <c r="P25" s="55"/>
    </row>
    <row r="26" spans="1:16">
      <c r="A26" s="20">
        <v>1020</v>
      </c>
      <c r="B26" s="21">
        <v>206.2</v>
      </c>
      <c r="C26" s="21">
        <v>37.7</v>
      </c>
      <c r="D26" s="22">
        <f t="shared" si="2"/>
        <v>3150</v>
      </c>
      <c r="E26" s="40">
        <f t="shared" si="5"/>
        <v>0.742054521403224</v>
      </c>
      <c r="F26" s="41">
        <f t="shared" si="6"/>
        <v>310.86579681598</v>
      </c>
      <c r="G26" s="42">
        <f t="shared" si="0"/>
        <v>1.65997596437901</v>
      </c>
      <c r="H26" s="43">
        <f t="shared" si="8"/>
        <v>10350</v>
      </c>
      <c r="I26" s="49">
        <f t="shared" si="1"/>
        <v>1.44255398960787</v>
      </c>
      <c r="J26" s="50">
        <v>17</v>
      </c>
      <c r="K26" s="51">
        <v>3150</v>
      </c>
      <c r="L26" s="51">
        <f t="shared" si="7"/>
        <v>10330</v>
      </c>
      <c r="M26" s="54">
        <f t="shared" si="3"/>
        <v>-1799.41173947353</v>
      </c>
      <c r="N26" s="54">
        <f t="shared" si="4"/>
        <v>-3656.88752147625</v>
      </c>
      <c r="O26" s="55"/>
      <c r="P26" s="55"/>
    </row>
    <row r="27" spans="1:16">
      <c r="A27" s="20">
        <v>1080</v>
      </c>
      <c r="B27" s="21">
        <v>204.2</v>
      </c>
      <c r="C27" s="21">
        <v>39.1</v>
      </c>
      <c r="D27" s="22">
        <f t="shared" si="2"/>
        <v>3330</v>
      </c>
      <c r="E27" s="40">
        <f t="shared" si="5"/>
        <v>4.14285678085174</v>
      </c>
      <c r="F27" s="41">
        <f t="shared" si="6"/>
        <v>291.613621134807</v>
      </c>
      <c r="G27" s="42">
        <f t="shared" si="0"/>
        <v>9.26757061876535</v>
      </c>
      <c r="H27" s="43">
        <f t="shared" si="8"/>
        <v>10950</v>
      </c>
      <c r="I27" s="49">
        <f t="shared" si="1"/>
        <v>8.05371358197579</v>
      </c>
      <c r="J27" s="50">
        <v>18</v>
      </c>
      <c r="K27" s="51">
        <v>3330</v>
      </c>
      <c r="L27" s="51">
        <f t="shared" si="7"/>
        <v>10930</v>
      </c>
      <c r="M27" s="54">
        <f t="shared" si="3"/>
        <v>-1679.68589960334</v>
      </c>
      <c r="N27" s="54">
        <f t="shared" si="4"/>
        <v>-3737.47062594009</v>
      </c>
      <c r="O27" s="55"/>
      <c r="P27" s="55"/>
    </row>
    <row r="28" spans="1:16">
      <c r="A28" s="20">
        <v>1140</v>
      </c>
      <c r="B28" s="21">
        <v>199.2</v>
      </c>
      <c r="C28" s="21">
        <v>40.8</v>
      </c>
      <c r="D28" s="22">
        <f t="shared" si="2"/>
        <v>3510</v>
      </c>
      <c r="E28" s="40">
        <f t="shared" si="5"/>
        <v>7.49460292379722</v>
      </c>
      <c r="F28" s="41">
        <f t="shared" si="6"/>
        <v>287.915459855208</v>
      </c>
      <c r="G28" s="42">
        <f t="shared" si="0"/>
        <v>16.7654267405344</v>
      </c>
      <c r="H28" s="43">
        <f t="shared" si="8"/>
        <v>11500</v>
      </c>
      <c r="I28" s="49">
        <f t="shared" si="1"/>
        <v>14.5695080838618</v>
      </c>
      <c r="J28" s="50">
        <v>19</v>
      </c>
      <c r="K28" s="51">
        <v>3510</v>
      </c>
      <c r="L28" s="51">
        <f t="shared" si="7"/>
        <v>11520</v>
      </c>
      <c r="M28" s="54">
        <f t="shared" si="3"/>
        <v>-1337.29482716666</v>
      </c>
      <c r="N28" s="54">
        <f t="shared" si="4"/>
        <v>-3840.18764852398</v>
      </c>
      <c r="O28" s="55"/>
      <c r="P28" s="55"/>
    </row>
    <row r="29" spans="1:16">
      <c r="A29" s="20">
        <v>1200</v>
      </c>
      <c r="B29" s="21">
        <v>191.6</v>
      </c>
      <c r="C29" s="21">
        <v>42</v>
      </c>
      <c r="D29" s="22">
        <f t="shared" si="2"/>
        <v>3690</v>
      </c>
      <c r="E29" s="40">
        <f t="shared" si="5"/>
        <v>9.03373756573027</v>
      </c>
      <c r="F29" s="41">
        <f t="shared" si="6"/>
        <v>288.73225049843</v>
      </c>
      <c r="G29" s="42">
        <f t="shared" si="0"/>
        <v>20.2084709345386</v>
      </c>
      <c r="H29" s="43">
        <f t="shared" si="8"/>
        <v>12100</v>
      </c>
      <c r="I29" s="49">
        <f t="shared" si="1"/>
        <v>17.5615858277796</v>
      </c>
      <c r="J29" s="50">
        <v>20</v>
      </c>
      <c r="K29" s="51">
        <v>3690</v>
      </c>
      <c r="L29" s="51">
        <f t="shared" si="7"/>
        <v>12110</v>
      </c>
      <c r="M29" s="54">
        <f t="shared" si="3"/>
        <v>-824.049529461214</v>
      </c>
      <c r="N29" s="54">
        <f t="shared" si="4"/>
        <v>-4014.45628094704</v>
      </c>
      <c r="O29" s="55"/>
      <c r="P29" s="55"/>
    </row>
    <row r="30" spans="1:14">
      <c r="A30" s="23">
        <f>A29</f>
        <v>1200</v>
      </c>
      <c r="B30" s="23"/>
      <c r="C30" s="23"/>
      <c r="D30" s="23"/>
      <c r="E30" s="23"/>
      <c r="F30" s="23"/>
      <c r="G30" s="23"/>
      <c r="H30" s="23"/>
      <c r="I30" s="23"/>
      <c r="J30" s="23"/>
      <c r="K30" s="23"/>
      <c r="L30" s="23"/>
      <c r="M30" s="56">
        <f>M29</f>
        <v>-824.049529461214</v>
      </c>
      <c r="N30" s="56">
        <f>N29</f>
        <v>-4014.45628094704</v>
      </c>
    </row>
    <row r="31" ht="45" customHeight="1" spans="1:14">
      <c r="A31" s="25" t="s">
        <v>31</v>
      </c>
      <c r="B31" s="8" t="s">
        <v>32</v>
      </c>
      <c r="C31" s="8" t="s">
        <v>33</v>
      </c>
      <c r="G31" s="7"/>
      <c r="H31" s="7"/>
      <c r="I31" s="7"/>
      <c r="J31" s="7"/>
      <c r="K31" s="7"/>
      <c r="L31" s="7"/>
      <c r="M31" s="7"/>
      <c r="N31" s="7"/>
    </row>
    <row r="32" ht="14.25" spans="1:14">
      <c r="A32" s="7"/>
      <c r="B32" s="57">
        <v>328</v>
      </c>
      <c r="C32" s="22">
        <f>B32/3.28084</f>
        <v>99.9743968008193</v>
      </c>
      <c r="G32" s="58"/>
      <c r="H32" s="7"/>
      <c r="I32" s="7"/>
      <c r="J32" s="7"/>
      <c r="K32" s="7"/>
      <c r="L32" s="7"/>
      <c r="M32" s="7"/>
      <c r="N32" s="7"/>
    </row>
  </sheetData>
  <sheetProtection password="DDCA" sheet="1" objects="1" scenarios="1"/>
  <dataValidations count="6">
    <dataValidation type="decimal" operator="between" allowBlank="1" showErrorMessage="1" errorTitle="Elevation entry Error" error="Enter a value between 0.0 and 180 degrees.&#10;&#10;Values between 0 and 90 are typical." sqref="C10:C29">
      <formula1>0</formula1>
      <formula2>180</formula2>
    </dataValidation>
    <dataValidation type="whole" operator="between" allowBlank="1" showInputMessage="1" showErrorMessage="1" errorTitle="Altitude error" error="Please enter a station altitude between -300 and 10000 for calculation of station altitude in feet." sqref="B32">
      <formula1>-300</formula1>
      <formula2>10000</formula2>
    </dataValidation>
    <dataValidation type="time" operator="between" allowBlank="1" showInputMessage="1" showErrorMessage="1" errorTitle="Incorrect time format" error="Please enter a time from 00:00 to 23:59 &#10;" sqref="D6">
      <formula1>0</formula1>
      <formula2>0.999305555555556</formula2>
    </dataValidation>
    <dataValidation type="date" operator="between" allowBlank="1" showErrorMessage="1" errorTitle="Incorrect date entered" error="Please enter a date between 1-01-2005 and -12-30-2020" sqref="D5">
      <formula1>36891</formula1>
      <formula2>42733</formula2>
    </dataValidation>
    <dataValidation type="decimal" operator="between" allowBlank="1" showErrorMessage="1" errorTitle="Azimuth Entry Error" error="Please Enter a value for Azimuth in degrees.&#10;Value of 0.0 and 359.9" sqref="B10:B29">
      <formula1>0</formula1>
      <formula2>359.9</formula2>
    </dataValidation>
    <dataValidation type="whole" operator="between" allowBlank="1" showErrorMessage="1" errorTitle="Altitude Error" error="Please enter a valid station altitude&#10; between  -100 and 3000 &#10;&#10;This value is in meters above M.S.L." sqref="D4">
      <formula1>-100</formula1>
      <formula2>3000</formula2>
    </dataValidation>
  </dataValidations>
  <printOptions gridLines="1"/>
  <pageMargins left="0.75" right="0.75" top="1" bottom="1" header="0.5" footer="0.5"/>
  <headerFooter alignWithMargins="0" scaleWithDoc="0">
    <oddHeader>&amp;C&amp;A</oddHeader>
    <oddFooter>&amp;CPage &amp;P</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46"/>
  <sheetViews>
    <sheetView zoomScaleSheetLayoutView="60" workbookViewId="0">
      <selection activeCell="F1" sqref="F1"/>
    </sheetView>
  </sheetViews>
  <sheetFormatPr defaultColWidth="9" defaultRowHeight="12.75"/>
  <cols>
    <col min="1" max="1" width="10.6666666666667" customWidth="1"/>
    <col min="2" max="2" width="9.33333333333333" customWidth="1"/>
    <col min="3" max="3" width="11.6666666666667" customWidth="1"/>
    <col min="4" max="4" width="11.1083333333333" customWidth="1"/>
    <col min="5" max="5" width="13.4416666666667" customWidth="1"/>
    <col min="6" max="6" width="11.8833333333333" customWidth="1"/>
    <col min="7" max="7" width="12.4416666666667" customWidth="1"/>
    <col min="8" max="8" width="11.8833333333333" customWidth="1"/>
    <col min="9" max="9" width="12.8833333333333" customWidth="1"/>
    <col min="10" max="10" width="8.44166666666667" customWidth="1"/>
    <col min="11" max="12" width="10.5583333333333" customWidth="1"/>
    <col min="13" max="13" width="8.66666666666667" style="7" customWidth="1"/>
    <col min="14" max="14" width="9.33333333333333" style="7" customWidth="1"/>
  </cols>
  <sheetData>
    <row r="1" ht="20.25" spans="1:1">
      <c r="A1" s="1" t="s">
        <v>0</v>
      </c>
    </row>
    <row r="2" spans="1:10">
      <c r="A2" s="8" t="s">
        <v>1</v>
      </c>
      <c r="D2" s="9" t="s">
        <v>2</v>
      </c>
      <c r="E2" s="10" t="s">
        <v>3</v>
      </c>
      <c r="F2" s="11" t="s">
        <v>4</v>
      </c>
      <c r="I2" s="7"/>
      <c r="J2" s="7"/>
    </row>
    <row r="3" spans="1:12">
      <c r="A3" s="10" t="s">
        <v>5</v>
      </c>
      <c r="D3" s="9" t="s">
        <v>6</v>
      </c>
      <c r="E3" s="28" t="s">
        <v>37</v>
      </c>
      <c r="F3" s="10" t="s">
        <v>7</v>
      </c>
      <c r="G3" s="7"/>
      <c r="H3" s="7"/>
      <c r="I3" s="7"/>
      <c r="J3" s="7"/>
      <c r="K3" s="7"/>
      <c r="L3" s="7"/>
    </row>
    <row r="4" spans="1:12">
      <c r="A4" s="8" t="s">
        <v>38</v>
      </c>
      <c r="D4" s="11">
        <v>0</v>
      </c>
      <c r="E4" s="28" t="s">
        <v>39</v>
      </c>
      <c r="F4" s="10" t="s">
        <v>10</v>
      </c>
      <c r="G4" s="7"/>
      <c r="H4" s="7"/>
      <c r="I4" s="7"/>
      <c r="J4" s="7"/>
      <c r="K4" s="7"/>
      <c r="L4" s="7"/>
    </row>
    <row r="5" spans="1:12">
      <c r="A5" s="10" t="s">
        <v>11</v>
      </c>
      <c r="D5" s="12">
        <v>36910</v>
      </c>
      <c r="E5" s="8" t="s">
        <v>12</v>
      </c>
      <c r="F5" s="29">
        <v>130</v>
      </c>
      <c r="G5" s="30" t="s">
        <v>13</v>
      </c>
      <c r="I5" s="7"/>
      <c r="J5" s="7"/>
      <c r="K5" s="7"/>
      <c r="L5" s="44"/>
    </row>
    <row r="6" spans="1:14">
      <c r="A6" s="10" t="s">
        <v>14</v>
      </c>
      <c r="D6" s="13">
        <v>0.965277777777778</v>
      </c>
      <c r="E6" s="31"/>
      <c r="F6" s="32">
        <v>430</v>
      </c>
      <c r="G6" s="33" t="s">
        <v>15</v>
      </c>
      <c r="I6" s="7" t="s">
        <v>16</v>
      </c>
      <c r="J6" s="7"/>
      <c r="K6" s="7"/>
      <c r="L6" s="44"/>
      <c r="M6"/>
      <c r="N6"/>
    </row>
    <row r="7" ht="9" customHeight="1" spans="1:14">
      <c r="A7" s="14"/>
      <c r="B7" s="15"/>
      <c r="C7" s="15"/>
      <c r="D7" s="15"/>
      <c r="E7" s="15"/>
      <c r="F7" s="34"/>
      <c r="G7" s="35"/>
      <c r="H7" s="36"/>
      <c r="I7" s="15"/>
      <c r="J7" s="15"/>
      <c r="K7" s="15"/>
      <c r="L7" s="45"/>
      <c r="M7" s="15"/>
      <c r="N7" s="15"/>
    </row>
    <row r="8" s="6" customFormat="1" ht="24" customHeight="1" spans="1:16">
      <c r="A8" s="16" t="s">
        <v>17</v>
      </c>
      <c r="B8" s="16" t="s">
        <v>18</v>
      </c>
      <c r="C8" s="16" t="s">
        <v>19</v>
      </c>
      <c r="D8" s="17" t="s">
        <v>20</v>
      </c>
      <c r="E8" s="17" t="s">
        <v>21</v>
      </c>
      <c r="F8" s="37" t="s">
        <v>22</v>
      </c>
      <c r="G8" s="38" t="s">
        <v>23</v>
      </c>
      <c r="H8" s="38" t="s">
        <v>24</v>
      </c>
      <c r="I8" s="46" t="s">
        <v>25</v>
      </c>
      <c r="J8" s="16" t="s">
        <v>26</v>
      </c>
      <c r="K8" s="47" t="s">
        <v>40</v>
      </c>
      <c r="L8" s="47" t="s">
        <v>41</v>
      </c>
      <c r="M8" s="52" t="s">
        <v>29</v>
      </c>
      <c r="N8" s="52" t="s">
        <v>30</v>
      </c>
      <c r="O8"/>
      <c r="P8"/>
    </row>
    <row r="9" spans="1:14">
      <c r="A9" s="18">
        <v>0</v>
      </c>
      <c r="B9" s="18">
        <v>0</v>
      </c>
      <c r="C9" s="18">
        <v>0</v>
      </c>
      <c r="D9" s="19">
        <f t="shared" ref="D9:D29" si="0">H9*0.305</f>
        <v>0</v>
      </c>
      <c r="E9" s="39">
        <v>0</v>
      </c>
      <c r="F9" s="19">
        <v>0</v>
      </c>
      <c r="G9" s="39">
        <f t="shared" ref="G9:G29" si="1">2.237*E9</f>
        <v>0</v>
      </c>
      <c r="H9" s="19">
        <f>D4+L9</f>
        <v>0</v>
      </c>
      <c r="I9" s="39">
        <f t="shared" ref="I9:I29" si="2">1.944*E9</f>
        <v>0</v>
      </c>
      <c r="J9" s="48">
        <v>0</v>
      </c>
      <c r="K9" s="19">
        <f t="shared" ref="K9:K29" si="3">L9*0.305</f>
        <v>0</v>
      </c>
      <c r="L9" s="19">
        <v>0</v>
      </c>
      <c r="M9" s="53">
        <v>0</v>
      </c>
      <c r="N9" s="53">
        <v>0</v>
      </c>
    </row>
    <row r="10" spans="1:16">
      <c r="A10" s="20">
        <v>60</v>
      </c>
      <c r="B10" s="21">
        <v>230.3</v>
      </c>
      <c r="C10" s="21">
        <v>28.2</v>
      </c>
      <c r="D10" s="22">
        <f t="shared" si="0"/>
        <v>152.5</v>
      </c>
      <c r="E10" s="40">
        <f>SQRT(M11^2+N11^2)/((A11-A9))</f>
        <v>4.58897257544505</v>
      </c>
      <c r="F10" s="41">
        <f>IF(M11&gt;0,(4.712-ATAN(N11/M11))/(PI()/180),(4.712-ATAN(N11/M11)-3.1416)/(PI()/180))</f>
        <v>45.3772921473445</v>
      </c>
      <c r="G10" s="42">
        <f t="shared" si="1"/>
        <v>10.2655316512706</v>
      </c>
      <c r="H10" s="43">
        <f>D4+L10</f>
        <v>500</v>
      </c>
      <c r="I10" s="49">
        <f t="shared" si="2"/>
        <v>8.92096268666518</v>
      </c>
      <c r="J10" s="50">
        <v>1</v>
      </c>
      <c r="K10" s="51">
        <f t="shared" si="3"/>
        <v>152.5</v>
      </c>
      <c r="L10" s="51">
        <v>500</v>
      </c>
      <c r="M10" s="54">
        <f>COS((90-B10)*(PI()/180))*(K10/TAN((PI()/180)*C10))</f>
        <v>-218.825926184606</v>
      </c>
      <c r="N10" s="54">
        <f>SIN((PI()/180)*(90-B10))*(K10/TAN((PI()/180)*C10))</f>
        <v>-181.67278414432</v>
      </c>
      <c r="O10" s="55"/>
      <c r="P10" s="55"/>
    </row>
    <row r="11" spans="1:16">
      <c r="A11" s="20">
        <v>120</v>
      </c>
      <c r="B11" s="21">
        <v>225.4</v>
      </c>
      <c r="C11" s="21">
        <v>28</v>
      </c>
      <c r="D11" s="22">
        <f t="shared" si="0"/>
        <v>292.8</v>
      </c>
      <c r="E11" s="40">
        <f t="shared" ref="E11:E29" si="4">SQRT((M12-M10)^2+(N12-N10)^2)/((A12-A10))</f>
        <v>4.47578959070478</v>
      </c>
      <c r="F11" s="41">
        <f t="shared" ref="F11:F29" si="5">IF((M12-M10)&gt;0,(4.712-ATAN((N12-N10)/(M12-M10)))/(PI()/180),(4.712-ATAN((N12-N10)/(M12-M10))-3.1416)/(PI()/180))</f>
        <v>39.119210488096</v>
      </c>
      <c r="G11" s="42">
        <f t="shared" si="1"/>
        <v>10.0123413144066</v>
      </c>
      <c r="H11" s="43">
        <f>D4+L11</f>
        <v>960</v>
      </c>
      <c r="I11" s="49">
        <f t="shared" si="2"/>
        <v>8.7009349643301</v>
      </c>
      <c r="J11" s="50">
        <v>2</v>
      </c>
      <c r="K11" s="51">
        <f t="shared" si="3"/>
        <v>292.8</v>
      </c>
      <c r="L11" s="51">
        <v>960</v>
      </c>
      <c r="M11" s="54">
        <f t="shared" ref="M11:M29" si="6">COS((90-B11)*(PI()/180))*(K11/TAN((PI()/180)*C11))</f>
        <v>-392.096159766631</v>
      </c>
      <c r="N11" s="54">
        <f t="shared" ref="N11:N29" si="7">SIN((PI()/180)*(90-B11))*(K11/TAN((PI()/180)*C11))</f>
        <v>-386.659332475178</v>
      </c>
      <c r="O11" s="55"/>
      <c r="P11" s="55"/>
    </row>
    <row r="12" spans="1:16">
      <c r="A12" s="20">
        <v>180</v>
      </c>
      <c r="B12" s="21">
        <v>223</v>
      </c>
      <c r="C12" s="21">
        <v>27.9</v>
      </c>
      <c r="D12" s="22">
        <f t="shared" si="0"/>
        <v>433.1</v>
      </c>
      <c r="E12" s="40">
        <f t="shared" si="4"/>
        <v>5.47746208921273</v>
      </c>
      <c r="F12" s="41">
        <f t="shared" si="5"/>
        <v>42.4368772864995</v>
      </c>
      <c r="G12" s="42">
        <f t="shared" si="1"/>
        <v>12.2530826935689</v>
      </c>
      <c r="H12" s="43">
        <f>D4+L12</f>
        <v>1420</v>
      </c>
      <c r="I12" s="49">
        <f t="shared" si="2"/>
        <v>10.6481863014295</v>
      </c>
      <c r="J12" s="50">
        <v>3</v>
      </c>
      <c r="K12" s="51">
        <f t="shared" si="3"/>
        <v>433.1</v>
      </c>
      <c r="L12" s="51">
        <v>1420</v>
      </c>
      <c r="M12" s="54">
        <f t="shared" si="6"/>
        <v>-557.863445155291</v>
      </c>
      <c r="N12" s="54">
        <f t="shared" si="7"/>
        <v>-598.235303051105</v>
      </c>
      <c r="O12" s="55"/>
      <c r="P12" s="55"/>
    </row>
    <row r="13" spans="1:16">
      <c r="A13" s="20">
        <v>240</v>
      </c>
      <c r="B13" s="21">
        <v>223.8</v>
      </c>
      <c r="C13" s="21">
        <v>25.4</v>
      </c>
      <c r="D13" s="22">
        <f t="shared" si="0"/>
        <v>573.4</v>
      </c>
      <c r="E13" s="40">
        <f t="shared" si="4"/>
        <v>6.14021670790331</v>
      </c>
      <c r="F13" s="41">
        <f t="shared" si="5"/>
        <v>47.4087176258697</v>
      </c>
      <c r="G13" s="42">
        <f t="shared" si="1"/>
        <v>13.7356647755797</v>
      </c>
      <c r="H13" s="43">
        <f>D4+L13</f>
        <v>1880</v>
      </c>
      <c r="I13" s="49">
        <f t="shared" si="2"/>
        <v>11.936581280164</v>
      </c>
      <c r="J13" s="50">
        <v>4</v>
      </c>
      <c r="K13" s="51">
        <f t="shared" si="3"/>
        <v>573.4</v>
      </c>
      <c r="L13" s="51">
        <v>1880</v>
      </c>
      <c r="M13" s="54">
        <f t="shared" si="6"/>
        <v>-835.8165894947</v>
      </c>
      <c r="N13" s="54">
        <f t="shared" si="7"/>
        <v>-871.581480618692</v>
      </c>
      <c r="O13" s="55"/>
      <c r="P13" s="55"/>
    </row>
    <row r="14" spans="1:16">
      <c r="A14" s="20">
        <v>300</v>
      </c>
      <c r="B14" s="21">
        <v>225.1</v>
      </c>
      <c r="C14" s="21">
        <v>24.3</v>
      </c>
      <c r="D14" s="22">
        <f t="shared" si="0"/>
        <v>701.5</v>
      </c>
      <c r="E14" s="40">
        <f t="shared" si="4"/>
        <v>5.39219899192136</v>
      </c>
      <c r="F14" s="41">
        <f t="shared" si="5"/>
        <v>42.9174132846473</v>
      </c>
      <c r="G14" s="42">
        <f t="shared" si="1"/>
        <v>12.0623491449281</v>
      </c>
      <c r="H14" s="43">
        <f>D4+L14</f>
        <v>2300</v>
      </c>
      <c r="I14" s="49">
        <f t="shared" si="2"/>
        <v>10.4824348402951</v>
      </c>
      <c r="J14" s="50">
        <v>5</v>
      </c>
      <c r="K14" s="51">
        <f t="shared" si="3"/>
        <v>701.5</v>
      </c>
      <c r="L14" s="51">
        <v>2300</v>
      </c>
      <c r="M14" s="54">
        <f t="shared" si="6"/>
        <v>-1100.51238736892</v>
      </c>
      <c r="N14" s="54">
        <f t="shared" si="7"/>
        <v>-1096.67756358149</v>
      </c>
      <c r="O14" s="55"/>
      <c r="P14" s="55"/>
    </row>
    <row r="15" spans="1:16">
      <c r="A15" s="20">
        <v>360</v>
      </c>
      <c r="B15" s="21">
        <v>223.5</v>
      </c>
      <c r="C15" s="21">
        <v>24.1</v>
      </c>
      <c r="D15" s="22">
        <f t="shared" si="0"/>
        <v>829.6</v>
      </c>
      <c r="E15" s="40">
        <f t="shared" si="4"/>
        <v>5.51358466717664</v>
      </c>
      <c r="F15" s="41">
        <f t="shared" si="5"/>
        <v>31.6495727447673</v>
      </c>
      <c r="G15" s="42">
        <f t="shared" si="1"/>
        <v>12.3338889004741</v>
      </c>
      <c r="H15" s="43">
        <f>D4+L15</f>
        <v>2720</v>
      </c>
      <c r="I15" s="49">
        <f t="shared" si="2"/>
        <v>10.7184085929914</v>
      </c>
      <c r="J15" s="50">
        <v>6</v>
      </c>
      <c r="K15" s="51">
        <f t="shared" si="3"/>
        <v>829.6</v>
      </c>
      <c r="L15" s="51">
        <v>2720</v>
      </c>
      <c r="M15" s="54">
        <f t="shared" si="6"/>
        <v>-1276.61828549569</v>
      </c>
      <c r="N15" s="54">
        <f t="shared" si="7"/>
        <v>-1345.27497682561</v>
      </c>
      <c r="O15" s="55"/>
      <c r="P15" s="55"/>
    </row>
    <row r="16" spans="1:16">
      <c r="A16" s="20">
        <v>420</v>
      </c>
      <c r="B16" s="21">
        <v>221.1</v>
      </c>
      <c r="C16" s="21">
        <v>23.5</v>
      </c>
      <c r="D16" s="22">
        <f t="shared" si="0"/>
        <v>957.7</v>
      </c>
      <c r="E16" s="40">
        <f t="shared" si="4"/>
        <v>5.31198014083826</v>
      </c>
      <c r="F16" s="41">
        <f t="shared" si="5"/>
        <v>22.9880984416399</v>
      </c>
      <c r="G16" s="42">
        <f t="shared" si="1"/>
        <v>11.8828995750552</v>
      </c>
      <c r="H16" s="43">
        <f>D4+L16</f>
        <v>3140</v>
      </c>
      <c r="I16" s="49">
        <f t="shared" si="2"/>
        <v>10.3264893937896</v>
      </c>
      <c r="J16" s="50">
        <v>7</v>
      </c>
      <c r="K16" s="51">
        <f t="shared" si="3"/>
        <v>957.7</v>
      </c>
      <c r="L16" s="51">
        <v>3140</v>
      </c>
      <c r="M16" s="54">
        <f t="shared" si="6"/>
        <v>-1447.90790039858</v>
      </c>
      <c r="N16" s="54">
        <f t="shared" si="7"/>
        <v>-1659.76798813999</v>
      </c>
      <c r="O16" s="55"/>
      <c r="P16" s="55"/>
    </row>
    <row r="17" spans="1:16">
      <c r="A17" s="20">
        <v>480</v>
      </c>
      <c r="B17" s="21">
        <v>218.3</v>
      </c>
      <c r="C17" s="21">
        <v>23.8</v>
      </c>
      <c r="D17" s="22">
        <f t="shared" si="0"/>
        <v>1085.8</v>
      </c>
      <c r="E17" s="40">
        <f t="shared" si="4"/>
        <v>4.47203152419047</v>
      </c>
      <c r="F17" s="41">
        <f t="shared" si="5"/>
        <v>357.046802164668</v>
      </c>
      <c r="G17" s="42">
        <f t="shared" si="1"/>
        <v>10.0039345196141</v>
      </c>
      <c r="H17" s="43">
        <f>D4+L17</f>
        <v>3560</v>
      </c>
      <c r="I17" s="49">
        <f t="shared" si="2"/>
        <v>8.69362928302628</v>
      </c>
      <c r="J17" s="50">
        <v>8</v>
      </c>
      <c r="K17" s="51">
        <f t="shared" si="3"/>
        <v>1085.8</v>
      </c>
      <c r="L17" s="51">
        <v>3560</v>
      </c>
      <c r="M17" s="54">
        <f t="shared" si="6"/>
        <v>-1525.79566740541</v>
      </c>
      <c r="N17" s="54">
        <f t="shared" si="7"/>
        <v>-1931.99241118778</v>
      </c>
      <c r="O17" s="55"/>
      <c r="P17" s="55"/>
    </row>
    <row r="18" spans="1:16">
      <c r="A18" s="20">
        <v>540</v>
      </c>
      <c r="B18" s="21">
        <v>212.9</v>
      </c>
      <c r="C18" s="21">
        <v>24.9</v>
      </c>
      <c r="D18" s="22">
        <f t="shared" si="0"/>
        <v>1213.9</v>
      </c>
      <c r="E18" s="40">
        <f t="shared" si="4"/>
        <v>3.99727303587303</v>
      </c>
      <c r="F18" s="41">
        <f t="shared" si="5"/>
        <v>316.926023498844</v>
      </c>
      <c r="G18" s="42">
        <f t="shared" si="1"/>
        <v>8.94189978124797</v>
      </c>
      <c r="H18" s="43">
        <f>D4+L18</f>
        <v>3980</v>
      </c>
      <c r="I18" s="49">
        <f t="shared" si="2"/>
        <v>7.77069878173717</v>
      </c>
      <c r="J18" s="50">
        <v>9</v>
      </c>
      <c r="K18" s="51">
        <f t="shared" si="3"/>
        <v>1213.9</v>
      </c>
      <c r="L18" s="51">
        <f>L17+420</f>
        <v>3980</v>
      </c>
      <c r="M18" s="54">
        <f t="shared" si="6"/>
        <v>-1420.46837067237</v>
      </c>
      <c r="N18" s="54">
        <f t="shared" si="7"/>
        <v>-2195.70979648926</v>
      </c>
      <c r="O18" s="55"/>
      <c r="P18" s="55"/>
    </row>
    <row r="19" spans="1:16">
      <c r="A19" s="20">
        <v>600</v>
      </c>
      <c r="B19" s="21">
        <v>207.7</v>
      </c>
      <c r="C19" s="21">
        <v>27.5</v>
      </c>
      <c r="D19" s="22">
        <f t="shared" si="0"/>
        <v>1342</v>
      </c>
      <c r="E19" s="40">
        <f t="shared" si="4"/>
        <v>3.83462479513484</v>
      </c>
      <c r="F19" s="41">
        <f t="shared" si="5"/>
        <v>305.263981418383</v>
      </c>
      <c r="G19" s="42">
        <f t="shared" si="1"/>
        <v>8.57805566671663</v>
      </c>
      <c r="H19" s="43">
        <f>D4+L19</f>
        <v>4400</v>
      </c>
      <c r="I19" s="49">
        <f t="shared" si="2"/>
        <v>7.45451060174213</v>
      </c>
      <c r="J19" s="50">
        <v>10</v>
      </c>
      <c r="K19" s="51">
        <f t="shared" si="3"/>
        <v>1342</v>
      </c>
      <c r="L19" s="51">
        <f t="shared" ref="L19:L29" si="8">L18+420</f>
        <v>4400</v>
      </c>
      <c r="M19" s="54">
        <f t="shared" si="6"/>
        <v>-1198.34327720369</v>
      </c>
      <c r="N19" s="54">
        <f t="shared" si="7"/>
        <v>-2282.50759340811</v>
      </c>
      <c r="O19" s="55"/>
      <c r="P19" s="55"/>
    </row>
    <row r="20" spans="1:16">
      <c r="A20" s="20">
        <v>660</v>
      </c>
      <c r="B20" s="21">
        <v>203</v>
      </c>
      <c r="C20" s="21">
        <v>28.8</v>
      </c>
      <c r="D20" s="22">
        <f t="shared" si="0"/>
        <v>1470.1</v>
      </c>
      <c r="E20" s="40">
        <f t="shared" si="4"/>
        <v>3.25537063967412</v>
      </c>
      <c r="F20" s="41">
        <f t="shared" si="5"/>
        <v>319.292971968449</v>
      </c>
      <c r="G20" s="42">
        <f t="shared" si="1"/>
        <v>7.282264120951</v>
      </c>
      <c r="H20" s="43">
        <f>D4+L20</f>
        <v>4820</v>
      </c>
      <c r="I20" s="49">
        <f t="shared" si="2"/>
        <v>6.32844052352648</v>
      </c>
      <c r="J20" s="50">
        <v>11</v>
      </c>
      <c r="K20" s="51">
        <f t="shared" si="3"/>
        <v>1470.1</v>
      </c>
      <c r="L20" s="51">
        <f t="shared" si="8"/>
        <v>4820</v>
      </c>
      <c r="M20" s="54">
        <f t="shared" si="6"/>
        <v>-1044.85488153844</v>
      </c>
      <c r="N20" s="54">
        <f t="shared" si="7"/>
        <v>-2461.52384461482</v>
      </c>
      <c r="O20" s="55"/>
      <c r="P20" s="55"/>
    </row>
    <row r="21" spans="1:16">
      <c r="A21" s="20">
        <v>720</v>
      </c>
      <c r="B21" s="21">
        <v>200.1</v>
      </c>
      <c r="C21" s="21">
        <v>30.2</v>
      </c>
      <c r="D21" s="22">
        <f t="shared" si="0"/>
        <v>1598.2</v>
      </c>
      <c r="E21" s="40">
        <f t="shared" si="4"/>
        <v>1.65357001274453</v>
      </c>
      <c r="F21" s="41">
        <f t="shared" si="5"/>
        <v>333.09281971404</v>
      </c>
      <c r="G21" s="42">
        <f t="shared" si="1"/>
        <v>3.69903611850951</v>
      </c>
      <c r="H21" s="43">
        <f>D4+L21</f>
        <v>5240</v>
      </c>
      <c r="I21" s="49">
        <f t="shared" si="2"/>
        <v>3.21454010477536</v>
      </c>
      <c r="J21" s="50">
        <v>12</v>
      </c>
      <c r="K21" s="51">
        <f t="shared" si="3"/>
        <v>1598.2</v>
      </c>
      <c r="L21" s="51">
        <f t="shared" si="8"/>
        <v>5240</v>
      </c>
      <c r="M21" s="54">
        <f t="shared" si="6"/>
        <v>-943.683519506251</v>
      </c>
      <c r="N21" s="54">
        <f t="shared" si="7"/>
        <v>-2578.73641549211</v>
      </c>
      <c r="O21" s="55"/>
      <c r="P21" s="55"/>
    </row>
    <row r="22" spans="1:16">
      <c r="A22" s="20">
        <v>780</v>
      </c>
      <c r="B22" s="21">
        <v>199.9</v>
      </c>
      <c r="C22" s="21">
        <v>31.6</v>
      </c>
      <c r="D22" s="22">
        <f t="shared" si="0"/>
        <v>1726.3</v>
      </c>
      <c r="E22" s="40">
        <f t="shared" si="4"/>
        <v>1.36713674602214</v>
      </c>
      <c r="F22" s="41">
        <f t="shared" si="5"/>
        <v>57.8201946210791</v>
      </c>
      <c r="G22" s="42">
        <f t="shared" si="1"/>
        <v>3.05828490085153</v>
      </c>
      <c r="H22" s="43">
        <f>D4+L22</f>
        <v>5660</v>
      </c>
      <c r="I22" s="49">
        <f t="shared" si="2"/>
        <v>2.65771383426704</v>
      </c>
      <c r="J22" s="50">
        <v>13</v>
      </c>
      <c r="K22" s="51">
        <f t="shared" si="3"/>
        <v>1726.3</v>
      </c>
      <c r="L22" s="51">
        <f t="shared" si="8"/>
        <v>5660</v>
      </c>
      <c r="M22" s="54">
        <f t="shared" si="6"/>
        <v>-955.125645361854</v>
      </c>
      <c r="N22" s="54">
        <f t="shared" si="7"/>
        <v>-2638.50546713156</v>
      </c>
      <c r="O22" s="55"/>
      <c r="P22" s="55"/>
    </row>
    <row r="23" spans="1:16">
      <c r="A23" s="20">
        <v>840</v>
      </c>
      <c r="B23" s="21">
        <v>202.1</v>
      </c>
      <c r="C23" s="21">
        <v>32.8</v>
      </c>
      <c r="D23" s="22">
        <f t="shared" si="0"/>
        <v>1854.4</v>
      </c>
      <c r="E23" s="40">
        <f t="shared" si="4"/>
        <v>1.86839871487357</v>
      </c>
      <c r="F23" s="41">
        <f t="shared" si="5"/>
        <v>75.276763985732</v>
      </c>
      <c r="G23" s="42">
        <f t="shared" si="1"/>
        <v>4.17960792517219</v>
      </c>
      <c r="H23" s="43">
        <f>D4+L23</f>
        <v>6080</v>
      </c>
      <c r="I23" s="49">
        <f t="shared" si="2"/>
        <v>3.63216710171423</v>
      </c>
      <c r="J23" s="50">
        <v>14</v>
      </c>
      <c r="K23" s="51">
        <f t="shared" si="3"/>
        <v>1854.4</v>
      </c>
      <c r="L23" s="51">
        <f t="shared" si="8"/>
        <v>6080</v>
      </c>
      <c r="M23" s="54">
        <f t="shared" si="6"/>
        <v>-1082.57235367522</v>
      </c>
      <c r="N23" s="54">
        <f t="shared" si="7"/>
        <v>-2666.05421006259</v>
      </c>
      <c r="O23" s="55"/>
      <c r="P23" s="55"/>
    </row>
    <row r="24" spans="1:16">
      <c r="A24" s="20">
        <v>900</v>
      </c>
      <c r="B24" s="21">
        <v>203.5</v>
      </c>
      <c r="C24" s="21">
        <v>34</v>
      </c>
      <c r="D24" s="22">
        <f t="shared" si="0"/>
        <v>1982.5</v>
      </c>
      <c r="E24" s="40">
        <f t="shared" si="4"/>
        <v>1.39207347310773</v>
      </c>
      <c r="F24" s="41">
        <f t="shared" si="5"/>
        <v>107.926891092168</v>
      </c>
      <c r="G24" s="42">
        <f t="shared" si="1"/>
        <v>3.114068359342</v>
      </c>
      <c r="H24" s="43">
        <f>D4+L24</f>
        <v>6500</v>
      </c>
      <c r="I24" s="49">
        <f t="shared" si="2"/>
        <v>2.70619083172143</v>
      </c>
      <c r="J24" s="50">
        <v>15</v>
      </c>
      <c r="K24" s="51">
        <f t="shared" si="3"/>
        <v>1982.5</v>
      </c>
      <c r="L24" s="51">
        <f t="shared" si="8"/>
        <v>6500</v>
      </c>
      <c r="M24" s="54">
        <f t="shared" si="6"/>
        <v>-1171.99414003689</v>
      </c>
      <c r="N24" s="54">
        <f t="shared" si="7"/>
        <v>-2695.40198836842</v>
      </c>
      <c r="O24" s="55"/>
      <c r="P24" s="55"/>
    </row>
    <row r="25" spans="1:16">
      <c r="A25" s="20">
        <v>960</v>
      </c>
      <c r="B25" s="21">
        <v>205.4</v>
      </c>
      <c r="C25" s="21">
        <v>36.1</v>
      </c>
      <c r="D25" s="22">
        <f t="shared" si="0"/>
        <v>2110.6</v>
      </c>
      <c r="E25" s="40">
        <f t="shared" si="4"/>
        <v>1.19953554874757</v>
      </c>
      <c r="F25" s="41">
        <f t="shared" si="5"/>
        <v>132.052493147436</v>
      </c>
      <c r="G25" s="42">
        <f t="shared" si="1"/>
        <v>2.68336102254831</v>
      </c>
      <c r="H25" s="43">
        <f>D4+L25</f>
        <v>6920</v>
      </c>
      <c r="I25" s="49">
        <f t="shared" si="2"/>
        <v>2.33189710676528</v>
      </c>
      <c r="J25" s="50">
        <v>16</v>
      </c>
      <c r="K25" s="51">
        <f t="shared" si="3"/>
        <v>2110.6</v>
      </c>
      <c r="L25" s="51">
        <f t="shared" si="8"/>
        <v>6920</v>
      </c>
      <c r="M25" s="54">
        <f t="shared" si="6"/>
        <v>-1241.49056701839</v>
      </c>
      <c r="N25" s="54">
        <f t="shared" si="7"/>
        <v>-2614.57306154153</v>
      </c>
      <c r="O25" s="55"/>
      <c r="P25" s="55"/>
    </row>
    <row r="26" spans="1:16">
      <c r="A26" s="20">
        <v>1020</v>
      </c>
      <c r="B26" s="21">
        <v>206.2</v>
      </c>
      <c r="C26" s="21">
        <v>37.7</v>
      </c>
      <c r="D26" s="22">
        <f t="shared" si="0"/>
        <v>2238.7</v>
      </c>
      <c r="E26" s="40">
        <f t="shared" si="4"/>
        <v>0.5284345113528</v>
      </c>
      <c r="F26" s="41">
        <f t="shared" si="5"/>
        <v>311.259521971618</v>
      </c>
      <c r="G26" s="42">
        <f t="shared" si="1"/>
        <v>1.18210800189621</v>
      </c>
      <c r="H26" s="43">
        <f>D4+L26</f>
        <v>7340</v>
      </c>
      <c r="I26" s="49">
        <f t="shared" si="2"/>
        <v>1.02727669006984</v>
      </c>
      <c r="J26" s="50">
        <v>17</v>
      </c>
      <c r="K26" s="51">
        <f t="shared" si="3"/>
        <v>2238.7</v>
      </c>
      <c r="L26" s="51">
        <f t="shared" si="8"/>
        <v>7340</v>
      </c>
      <c r="M26" s="54">
        <f t="shared" si="6"/>
        <v>-1278.83906703473</v>
      </c>
      <c r="N26" s="54">
        <f t="shared" si="7"/>
        <v>-2598.94415692981</v>
      </c>
      <c r="O26" s="55"/>
      <c r="P26" s="55"/>
    </row>
    <row r="27" spans="1:16">
      <c r="A27" s="20">
        <v>1080</v>
      </c>
      <c r="B27" s="21">
        <v>204.2</v>
      </c>
      <c r="C27" s="21">
        <v>39.1</v>
      </c>
      <c r="D27" s="22">
        <f t="shared" si="0"/>
        <v>2366.8</v>
      </c>
      <c r="E27" s="40">
        <f t="shared" si="4"/>
        <v>2.94446668478992</v>
      </c>
      <c r="F27" s="41">
        <f t="shared" si="5"/>
        <v>291.679044703487</v>
      </c>
      <c r="G27" s="42">
        <f t="shared" si="1"/>
        <v>6.58677197387505</v>
      </c>
      <c r="H27" s="43">
        <f>D4+L27</f>
        <v>7760</v>
      </c>
      <c r="I27" s="49">
        <f t="shared" si="2"/>
        <v>5.7240432352316</v>
      </c>
      <c r="J27" s="50">
        <v>18</v>
      </c>
      <c r="K27" s="51">
        <f t="shared" si="3"/>
        <v>2366.8</v>
      </c>
      <c r="L27" s="51">
        <f t="shared" si="8"/>
        <v>7760</v>
      </c>
      <c r="M27" s="54">
        <f t="shared" si="6"/>
        <v>-1193.83801416852</v>
      </c>
      <c r="N27" s="54">
        <f t="shared" si="7"/>
        <v>-2656.4100532958</v>
      </c>
      <c r="O27" s="55"/>
      <c r="P27" s="55"/>
    </row>
    <row r="28" spans="1:16">
      <c r="A28" s="20">
        <v>1140</v>
      </c>
      <c r="B28" s="21">
        <v>199.2</v>
      </c>
      <c r="C28" s="21">
        <v>40.8</v>
      </c>
      <c r="D28" s="22">
        <f t="shared" si="0"/>
        <v>2494.9</v>
      </c>
      <c r="E28" s="40">
        <f t="shared" si="4"/>
        <v>5.3271323906926</v>
      </c>
      <c r="F28" s="41">
        <f t="shared" si="5"/>
        <v>287.948081528306</v>
      </c>
      <c r="G28" s="42">
        <f t="shared" si="1"/>
        <v>11.9167951579793</v>
      </c>
      <c r="H28" s="43">
        <f>D4+L28</f>
        <v>8180</v>
      </c>
      <c r="I28" s="49">
        <f t="shared" si="2"/>
        <v>10.3559453675064</v>
      </c>
      <c r="J28" s="50">
        <v>19</v>
      </c>
      <c r="K28" s="51">
        <f t="shared" si="3"/>
        <v>2494.9</v>
      </c>
      <c r="L28" s="51">
        <f t="shared" si="8"/>
        <v>8180</v>
      </c>
      <c r="M28" s="54">
        <f t="shared" si="6"/>
        <v>-950.54611518464</v>
      </c>
      <c r="N28" s="54">
        <f t="shared" si="7"/>
        <v>-2729.5966280064</v>
      </c>
      <c r="O28" s="55"/>
      <c r="P28" s="55"/>
    </row>
    <row r="29" spans="1:16">
      <c r="A29" s="20">
        <v>1200</v>
      </c>
      <c r="B29" s="21">
        <v>191.6</v>
      </c>
      <c r="C29" s="21">
        <v>42</v>
      </c>
      <c r="D29" s="22">
        <f t="shared" si="0"/>
        <v>2623</v>
      </c>
      <c r="E29" s="40">
        <f t="shared" si="4"/>
        <v>6.42152129837396</v>
      </c>
      <c r="F29" s="41">
        <f t="shared" si="5"/>
        <v>288.757881556792</v>
      </c>
      <c r="G29" s="42">
        <f t="shared" si="1"/>
        <v>14.3649431444625</v>
      </c>
      <c r="H29" s="43">
        <f>D4+L29</f>
        <v>8600</v>
      </c>
      <c r="I29" s="49">
        <f t="shared" si="2"/>
        <v>12.483437404039</v>
      </c>
      <c r="J29" s="50">
        <v>20</v>
      </c>
      <c r="K29" s="51">
        <f t="shared" si="3"/>
        <v>2623</v>
      </c>
      <c r="L29" s="51">
        <f t="shared" si="8"/>
        <v>8600</v>
      </c>
      <c r="M29" s="54">
        <f t="shared" si="6"/>
        <v>-585.767456850071</v>
      </c>
      <c r="N29" s="54">
        <f t="shared" si="7"/>
        <v>-2853.63653791981</v>
      </c>
      <c r="O29" s="55"/>
      <c r="P29" s="55"/>
    </row>
    <row r="30" spans="1:14">
      <c r="A30" s="23">
        <f>A29</f>
        <v>1200</v>
      </c>
      <c r="B30" s="24"/>
      <c r="C30" s="24"/>
      <c r="D30" s="24"/>
      <c r="E30" s="24"/>
      <c r="F30" s="24"/>
      <c r="G30" s="24"/>
      <c r="H30" s="24"/>
      <c r="I30" s="24"/>
      <c r="J30" s="24"/>
      <c r="K30" s="24"/>
      <c r="L30" s="24"/>
      <c r="M30" s="56">
        <f>M29</f>
        <v>-585.767456850071</v>
      </c>
      <c r="N30" s="56">
        <f>N29</f>
        <v>-2853.63653791981</v>
      </c>
    </row>
    <row r="31" ht="38.25" spans="1:12">
      <c r="A31" s="25" t="s">
        <v>31</v>
      </c>
      <c r="B31" s="8" t="s">
        <v>33</v>
      </c>
      <c r="C31" s="8" t="s">
        <v>32</v>
      </c>
      <c r="D31" s="8"/>
      <c r="G31" s="7"/>
      <c r="H31" s="7"/>
      <c r="I31" s="7"/>
      <c r="J31" s="7"/>
      <c r="K31" s="51"/>
      <c r="L31" s="7"/>
    </row>
    <row r="32" spans="1:12">
      <c r="A32" s="7"/>
      <c r="B32" s="26">
        <v>50</v>
      </c>
      <c r="C32" s="27">
        <f>3.2801*B32</f>
        <v>164.005</v>
      </c>
      <c r="D32" s="7"/>
      <c r="G32" s="7"/>
      <c r="H32" s="7"/>
      <c r="I32" s="7"/>
      <c r="J32" s="7"/>
      <c r="K32" s="7"/>
      <c r="L32" s="7"/>
    </row>
    <row r="33" spans="6:12">
      <c r="F33" s="10"/>
      <c r="G33" s="7"/>
      <c r="H33" s="7"/>
      <c r="I33" s="7"/>
      <c r="J33" s="7"/>
      <c r="K33" s="7"/>
      <c r="L33" s="7"/>
    </row>
    <row r="34" spans="6:12">
      <c r="F34" s="7"/>
      <c r="G34" s="7"/>
      <c r="H34" s="7"/>
      <c r="I34" s="7"/>
      <c r="J34" s="7"/>
      <c r="K34" s="7"/>
      <c r="L34" s="7"/>
    </row>
    <row r="35" spans="11:11">
      <c r="K35" s="7"/>
    </row>
    <row r="36" spans="11:11">
      <c r="K36" s="7"/>
    </row>
    <row r="37" spans="11:11">
      <c r="K37" s="7"/>
    </row>
    <row r="38" spans="11:11">
      <c r="K38" s="7"/>
    </row>
    <row r="39" spans="11:11">
      <c r="K39" s="7"/>
    </row>
    <row r="40" spans="11:11">
      <c r="K40" s="7"/>
    </row>
    <row r="41" spans="11:11">
      <c r="K41" s="7"/>
    </row>
    <row r="42" spans="11:11">
      <c r="K42" s="7"/>
    </row>
    <row r="43" spans="11:11">
      <c r="K43" s="7"/>
    </row>
    <row r="44" spans="11:11">
      <c r="K44" s="7"/>
    </row>
    <row r="45" spans="11:11">
      <c r="K45" s="7"/>
    </row>
    <row r="46" spans="11:11">
      <c r="K46" s="7"/>
    </row>
  </sheetData>
  <sheetProtection password="DDCA" sheet="1" objects="1" scenarios="1"/>
  <dataValidations count="6">
    <dataValidation type="decimal" operator="between" allowBlank="1" showErrorMessage="1" errorTitle="Azimuth Entry Error" error="Please Enter a value for Azimuth in degrees.&#10;Value of 0.0 and 359.9" sqref="B10:B29">
      <formula1>0</formula1>
      <formula2>359.9</formula2>
    </dataValidation>
    <dataValidation type="decimal" operator="between" allowBlank="1" showInputMessage="1" showErrorMessage="1" errorTitle="Station Altitude Error" error="Enter station altitude in meters for conversion to feet values of -100.0 to 2000.0 are accepted.  Use of 10 gram balloon at stations above 1800 meters is not recommended. " sqref="B32">
      <formula1>-300</formula1>
      <formula2>2000</formula2>
    </dataValidation>
    <dataValidation type="time" operator="between" allowBlank="1" showInputMessage="1" showErrorMessage="1" errorTitle="Incorrect time format" error="Please enter a time from 00:00 to 23:59 &#10;" sqref="D6">
      <formula1>0</formula1>
      <formula2>0.999305555555556</formula2>
    </dataValidation>
    <dataValidation type="date" operator="between" allowBlank="1" showErrorMessage="1" errorTitle="Incorrect date entered" error="Please enter a date between 1-01-2005 and -12-30-2020" sqref="D5">
      <formula1>36891</formula1>
      <formula2>42733</formula2>
    </dataValidation>
    <dataValidation type="decimal" operator="between" allowBlank="1" showErrorMessage="1" errorTitle="Elevation entry Error" error="Enter a value between 0.0 and 180 degrees.&#10;&#10;Values between 0 and 90 are typical." sqref="C10:C29">
      <formula1>0</formula1>
      <formula2>180</formula2>
    </dataValidation>
    <dataValidation type="whole" operator="between" allowBlank="1" showInputMessage="1" showErrorMessage="1" errorTitle="Altitude entry Error" error=" Please enter a station altitude between - 330 feet and 6500 feet.   Use of pilot balloons at stations above 6000 feet is not recommended." sqref="D4">
      <formula1>-330</formula1>
      <formula2>6500</formula2>
    </dataValidation>
  </dataValidations>
  <pageMargins left="0.75" right="0.75" top="1" bottom="1" header="0.5" footer="0.5"/>
  <pageSetup paperSize="1" orientation="portrait" horizontalDpi="600" verticalDpi="300"/>
  <headerFooter alignWithMargins="0" scaleWithDoc="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6"/>
  <sheetViews>
    <sheetView zoomScaleSheetLayoutView="60" workbookViewId="0">
      <selection activeCell="L8" sqref="L8"/>
    </sheetView>
  </sheetViews>
  <sheetFormatPr defaultColWidth="9" defaultRowHeight="12.75"/>
  <cols>
    <col min="1" max="1" width="13.8833333333333" customWidth="1"/>
  </cols>
  <sheetData>
    <row r="1" ht="20.25" spans="1:1">
      <c r="A1" s="1" t="s">
        <v>0</v>
      </c>
    </row>
    <row r="3" ht="18" spans="1:1">
      <c r="A3" s="2"/>
    </row>
    <row r="4" ht="18" spans="1:1">
      <c r="A4" s="3"/>
    </row>
    <row r="5" ht="14.25" spans="1:1">
      <c r="A5" s="4"/>
    </row>
    <row r="6" ht="14.25" spans="1:1">
      <c r="A6" s="4"/>
    </row>
    <row r="7" ht="14.25" spans="1:1">
      <c r="A7" s="5"/>
    </row>
    <row r="8" ht="14.25" spans="1:1">
      <c r="A8" s="4"/>
    </row>
    <row r="9" ht="14.25" spans="1:1">
      <c r="A9" s="5"/>
    </row>
    <row r="10" ht="14.25" spans="1:1">
      <c r="A10" s="4"/>
    </row>
    <row r="11" ht="14.25" spans="1:1">
      <c r="A11" s="5"/>
    </row>
    <row r="12" ht="14.25" spans="1:1">
      <c r="A12" s="4"/>
    </row>
    <row r="13" ht="14.25" spans="1:1">
      <c r="A13" s="5"/>
    </row>
    <row r="14" ht="14.25" spans="1:1">
      <c r="A14" s="5"/>
    </row>
    <row r="15" ht="14.25" spans="1:1">
      <c r="A15" s="5"/>
    </row>
    <row r="16" ht="14.25" spans="1:1">
      <c r="A16" s="5"/>
    </row>
  </sheetData>
  <sheetProtection password="DDCA" sheet="1" objects="1" scenarios="1"/>
  <pageMargins left="0.75" right="0.75" top="1" bottom="1" header="0.5" footer="0.5"/>
  <pageSetup paperSize="1" orientation="portrait" horizontalDpi="300" verticalDpi="300"/>
  <headerFooter alignWithMargins="0" scaleWithDoc="0"/>
  <drawing r:id="rId1"/>
  <legacyDrawing r:id="rId2"/>
  <oleObjects>
    <mc:AlternateContent xmlns:mc="http://schemas.openxmlformats.org/markup-compatibility/2006">
      <mc:Choice Requires="x14">
        <oleObject shapeId="4097" progId="Word.Backup.8" r:id="rId3">
          <objectPr defaultSize="0" r:id="rId4">
            <anchor moveWithCells="1">
              <from>
                <xdr:col>0</xdr:col>
                <xdr:colOff>50800</xdr:colOff>
                <xdr:row>3</xdr:row>
                <xdr:rowOff>38100</xdr:rowOff>
              </from>
              <to>
                <xdr:col>11</xdr:col>
                <xdr:colOff>17145</xdr:colOff>
                <xdr:row>54</xdr:row>
                <xdr:rowOff>80010</xdr:rowOff>
              </to>
            </anchor>
          </objectPr>
        </oleObject>
      </mc:Choice>
      <mc:Fallback>
        <oleObject shapeId="4097" progId="Word.Backup.8" r:id="rId3"/>
      </mc:Fallback>
    </mc:AlternateContent>
  </oleObjects>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4</vt:i4>
      </vt:variant>
    </vt:vector>
  </HeadingPairs>
  <TitlesOfParts>
    <vt:vector size="4" baseType="lpstr">
      <vt:lpstr>100 GM PIBAL</vt:lpstr>
      <vt:lpstr>30 GM PIBAL</vt:lpstr>
      <vt:lpstr>10 GM PIBAL</vt:lpstr>
      <vt:lpstr>Information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Pilot Balloon Winds Calculation</dc:title>
  <dc:subject>Pilot Balloon Wind Calculations</dc:subject>
  <dc:creator>Martin Brenner</dc:creator>
  <dc:description>2005 by Martin Brenner
California State University, Long Beach
Calculates values based on United States Federal Meteorological Handbook procedures, and ascent rate tables.  These are applicable to the civilian weather services and all branches of the military.  
See also http://www.csulb.edu/~mbrenner</dc:description>
  <cp:lastModifiedBy>genomexyz</cp:lastModifiedBy>
  <dcterms:created xsi:type="dcterms:W3CDTF">2003-06-23T14:14:13Z</dcterms:created>
  <dcterms:modified xsi:type="dcterms:W3CDTF">2023-11-18T09:51:52Z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1033-11.1.0.10976</vt:lpwstr>
  </property>
</Properties>
</file>