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Vertex42.com\Documents\VERTEX42\TEMPLATES\TEMPLATE - Investing\"/>
    </mc:Choice>
  </mc:AlternateContent>
  <xr:revisionPtr revIDLastSave="0" documentId="13_ncr:1_{4E9388D5-F4BB-4A86-8A33-0B2E2405C5D8}" xr6:coauthVersionLast="45" xr6:coauthVersionMax="45" xr10:uidLastSave="{00000000-0000-0000-0000-000000000000}"/>
  <bookViews>
    <workbookView xWindow="780" yWindow="780" windowWidth="21165" windowHeight="14610" xr2:uid="{00000000-000D-0000-FFFF-FFFF00000000}"/>
  </bookViews>
  <sheets>
    <sheet name="Quotes" sheetId="10" r:id="rId1"/>
    <sheet name="Portfolio" sheetId="1" r:id="rId2"/>
    <sheet name="Help" sheetId="8" r:id="rId3"/>
    <sheet name="©" sheetId="13" r:id="rId4"/>
  </sheets>
  <definedNames>
    <definedName name="valuevx">42.314159</definedName>
    <definedName name="vertex42_copyright" hidden="1">"© 2020 Vertex42 LLC"</definedName>
    <definedName name="vertex42_id" hidden="1">"stock-quotes.xlsx"</definedName>
    <definedName name="vertex42_title" hidden="1">"Stock Quotes and Portfolio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5" i="1" l="1"/>
  <c r="B27" i="8" l="1"/>
  <c r="B25" i="8"/>
  <c r="B8" i="8"/>
  <c r="B23" i="8"/>
  <c r="B21" i="8"/>
  <c r="J10" i="1"/>
  <c r="J11" i="1"/>
  <c r="J12" i="1"/>
  <c r="J13" i="1"/>
  <c r="J14" i="1"/>
  <c r="J15" i="1"/>
  <c r="J16" i="1"/>
  <c r="J17" i="1"/>
  <c r="I10" i="1"/>
  <c r="I11" i="1"/>
  <c r="I12" i="1"/>
  <c r="I13" i="1"/>
  <c r="I14" i="1"/>
  <c r="I15" i="1"/>
  <c r="I16" i="1"/>
  <c r="I17" i="1"/>
  <c r="H10" i="1"/>
  <c r="H11" i="1"/>
  <c r="H12" i="1"/>
  <c r="H13" i="1"/>
  <c r="H14" i="1"/>
  <c r="H15" i="1"/>
  <c r="H16" i="1"/>
  <c r="H17" i="1"/>
  <c r="M7" i="1"/>
  <c r="F7" i="1"/>
  <c r="N7" i="1" l="1"/>
  <c r="O7" i="1" s="1"/>
  <c r="B26" i="10" l="1" a="1"/>
  <c r="B26" i="10" s="1"/>
  <c r="C26" i="10" s="1"/>
  <c r="B27" i="10" a="1"/>
  <c r="B27" i="10" s="1"/>
  <c r="C27" i="10" s="1"/>
  <c r="D26" i="10" a="1"/>
  <c r="D26" i="10" s="1"/>
  <c r="D27" i="10" a="1"/>
  <c r="D27" i="10" s="1"/>
  <c r="E26" i="10" a="1"/>
  <c r="E26" i="10" s="1"/>
  <c r="E27" i="10" a="1"/>
  <c r="E27" i="10" s="1"/>
  <c r="B21" i="10" a="1"/>
  <c r="B21" i="10" s="1"/>
  <c r="C21" i="10" s="1"/>
  <c r="B22" i="10" a="1"/>
  <c r="B22" i="10" s="1"/>
  <c r="C22" i="10" s="1"/>
  <c r="B23" i="10" a="1"/>
  <c r="B23" i="10" s="1"/>
  <c r="C23" i="10" s="1"/>
  <c r="B24" i="10" a="1"/>
  <c r="B24" i="10" s="1"/>
  <c r="C24" i="10" s="1"/>
  <c r="D21" i="10" a="1"/>
  <c r="D21" i="10" s="1"/>
  <c r="D22" i="10" a="1"/>
  <c r="D22" i="10" s="1"/>
  <c r="D23" i="10" a="1"/>
  <c r="D23" i="10" s="1"/>
  <c r="D24" i="10" a="1"/>
  <c r="D24" i="10" s="1"/>
  <c r="E21" i="10" a="1"/>
  <c r="E21" i="10" s="1"/>
  <c r="E22" i="10" a="1"/>
  <c r="E22" i="10" s="1"/>
  <c r="E23" i="10" a="1"/>
  <c r="E23" i="10" s="1"/>
  <c r="E24" i="10" a="1"/>
  <c r="E24" i="10" s="1"/>
  <c r="B20" i="10" a="1"/>
  <c r="B20" i="10" s="1"/>
  <c r="C20" i="10" s="1"/>
  <c r="B19" i="10" a="1"/>
  <c r="B19" i="10" s="1"/>
  <c r="C19" i="10" s="1"/>
  <c r="B25" i="10" a="1"/>
  <c r="B25" i="10" s="1"/>
  <c r="C25" i="10" s="1"/>
  <c r="D20" i="10" a="1"/>
  <c r="D20" i="10" s="1"/>
  <c r="D19" i="10" a="1"/>
  <c r="D19" i="10" s="1"/>
  <c r="D25" i="10" a="1"/>
  <c r="D25" i="10" s="1"/>
  <c r="E20" i="10" a="1"/>
  <c r="E20" i="10" s="1"/>
  <c r="E19" i="10" a="1"/>
  <c r="E19" i="10" s="1"/>
  <c r="E25" i="10" a="1"/>
  <c r="E25" i="10" s="1"/>
  <c r="B8" i="10" a="1"/>
  <c r="B8" i="10" s="1"/>
  <c r="C8" i="10" s="1"/>
  <c r="D8" i="10" a="1"/>
  <c r="D8" i="10" s="1"/>
  <c r="E8" i="10" a="1"/>
  <c r="E8" i="10" s="1"/>
  <c r="B12" i="10" a="1"/>
  <c r="B12" i="10" s="1"/>
  <c r="C12" i="10" s="1"/>
  <c r="B13" i="10" a="1"/>
  <c r="B13" i="10" s="1"/>
  <c r="C13" i="10" s="1"/>
  <c r="B18" i="10" a="1"/>
  <c r="B18" i="10" s="1"/>
  <c r="C18" i="10" s="1"/>
  <c r="D12" i="10" a="1"/>
  <c r="D12" i="10" s="1"/>
  <c r="D13" i="10" a="1"/>
  <c r="D13" i="10" s="1"/>
  <c r="D18" i="10" a="1"/>
  <c r="D18" i="10" s="1"/>
  <c r="E12" i="10" a="1"/>
  <c r="E12" i="10" s="1"/>
  <c r="E13" i="10" a="1"/>
  <c r="E13" i="10" s="1"/>
  <c r="E18" i="10" a="1"/>
  <c r="E18" i="10" s="1"/>
  <c r="B9" i="10" a="1"/>
  <c r="B9" i="10" s="1"/>
  <c r="C9" i="10" s="1"/>
  <c r="B16" i="10" a="1"/>
  <c r="B16" i="10" s="1"/>
  <c r="C16" i="10" s="1"/>
  <c r="B14" i="10" a="1"/>
  <c r="B14" i="10" s="1"/>
  <c r="C14" i="10" s="1"/>
  <c r="B15" i="10" a="1"/>
  <c r="B15" i="10" s="1"/>
  <c r="C15" i="10" s="1"/>
  <c r="B10" i="10" a="1"/>
  <c r="B10" i="10" s="1"/>
  <c r="C10" i="10" s="1"/>
  <c r="B11" i="10" a="1"/>
  <c r="B11" i="10" s="1"/>
  <c r="C11" i="10" s="1"/>
  <c r="B17" i="10" a="1"/>
  <c r="B17" i="10" s="1"/>
  <c r="C17" i="10" s="1"/>
  <c r="D9" i="10" a="1"/>
  <c r="D9" i="10" s="1"/>
  <c r="D16" i="10" a="1"/>
  <c r="D16" i="10" s="1"/>
  <c r="D14" i="10" a="1"/>
  <c r="D14" i="10" s="1"/>
  <c r="D15" i="10" a="1"/>
  <c r="D15" i="10" s="1"/>
  <c r="D10" i="10" a="1"/>
  <c r="D10" i="10" s="1"/>
  <c r="D11" i="10" a="1"/>
  <c r="D11" i="10" s="1"/>
  <c r="D17" i="10" a="1"/>
  <c r="D17" i="10" s="1"/>
  <c r="E9" i="10" a="1"/>
  <c r="E9" i="10" s="1"/>
  <c r="E16" i="10" a="1"/>
  <c r="E16" i="10" s="1"/>
  <c r="E14" i="10" a="1"/>
  <c r="E14" i="10" s="1"/>
  <c r="E15" i="10" a="1"/>
  <c r="E15" i="10" s="1"/>
  <c r="E10" i="10" a="1"/>
  <c r="E10" i="10" s="1"/>
  <c r="E11" i="10" a="1"/>
  <c r="E11" i="10" s="1"/>
  <c r="E17" i="10" a="1"/>
  <c r="E17" i="10" s="1"/>
  <c r="B6" i="10" a="1"/>
  <c r="B6" i="10" s="1"/>
  <c r="C6" i="10" s="1"/>
  <c r="B7" i="10" a="1"/>
  <c r="B7" i="10" s="1"/>
  <c r="C7" i="10" s="1"/>
  <c r="E6" i="10" a="1"/>
  <c r="E6" i="10" s="1"/>
  <c r="E7" i="10" a="1"/>
  <c r="E7" i="10" s="1"/>
  <c r="D6" i="10" a="1"/>
  <c r="D6" i="10" s="1"/>
  <c r="D7" i="10" a="1"/>
  <c r="D7" i="10" s="1"/>
  <c r="P17" i="1"/>
  <c r="O17" i="1"/>
  <c r="N17" i="1"/>
  <c r="M17" i="1"/>
  <c r="F17" i="1"/>
  <c r="O16" i="1"/>
  <c r="N16" i="1"/>
  <c r="M16" i="1"/>
  <c r="P16" i="1"/>
  <c r="F16" i="1"/>
  <c r="P15" i="1"/>
  <c r="O15" i="1"/>
  <c r="N15" i="1"/>
  <c r="M15" i="1"/>
  <c r="F15" i="1"/>
  <c r="O14" i="1"/>
  <c r="N14" i="1"/>
  <c r="M14" i="1"/>
  <c r="F14" i="1"/>
  <c r="O13" i="1"/>
  <c r="N13" i="1"/>
  <c r="M13" i="1"/>
  <c r="P13" i="1"/>
  <c r="F13" i="1"/>
  <c r="O12" i="1"/>
  <c r="N12" i="1"/>
  <c r="M12" i="1"/>
  <c r="F12" i="1"/>
  <c r="O11" i="1"/>
  <c r="N11" i="1"/>
  <c r="M11" i="1"/>
  <c r="F11" i="1"/>
  <c r="P10" i="1"/>
  <c r="O10" i="1"/>
  <c r="N10" i="1"/>
  <c r="M10" i="1"/>
  <c r="F10" i="1"/>
  <c r="O9" i="1"/>
  <c r="N9" i="1"/>
  <c r="M9" i="1"/>
  <c r="F9" i="1"/>
  <c r="O8" i="1"/>
  <c r="N8" i="1"/>
  <c r="M8" i="1"/>
  <c r="F8" i="1"/>
  <c r="M19" i="1" l="1"/>
  <c r="G13" i="1"/>
  <c r="G7" i="1"/>
  <c r="H7" i="1" s="1"/>
  <c r="G15" i="1"/>
  <c r="G8" i="1"/>
  <c r="H8" i="1" s="1"/>
  <c r="I8" i="1" s="1"/>
  <c r="J8" i="1" s="1"/>
  <c r="G16" i="1"/>
  <c r="G9" i="1"/>
  <c r="H9" i="1" s="1"/>
  <c r="G17" i="1"/>
  <c r="G10" i="1"/>
  <c r="G14" i="1"/>
  <c r="G11" i="1"/>
  <c r="G12" i="1"/>
  <c r="F19" i="1"/>
  <c r="N19" i="1"/>
  <c r="P14" i="1"/>
  <c r="P11" i="1"/>
  <c r="P12" i="1"/>
  <c r="I7" i="1" l="1"/>
  <c r="J7" i="1" s="1"/>
  <c r="P7" i="1"/>
  <c r="I9" i="1"/>
  <c r="J9" i="1" s="1"/>
  <c r="P9" i="1"/>
  <c r="H19" i="1"/>
  <c r="P8" i="1"/>
  <c r="I19"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P6" authorId="0" shapeId="0" xr:uid="{00000000-0006-0000-0000-000001000000}">
      <text>
        <r>
          <rPr>
            <sz val="10"/>
            <color rgb="FF000000"/>
            <rFont val="Arial"/>
            <family val="2"/>
          </rPr>
          <t>Compound Annual Growth Rate</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2">
    <bk>
      <extLst>
        <ext uri="{3e2802c4-a4d2-4d8b-9148-e3be6c30e623}">
          <xlrd:rvb i="4"/>
        </ext>
      </extLst>
    </bk>
    <bk>
      <extLst>
        <ext uri="{3e2802c4-a4d2-4d8b-9148-e3be6c30e623}">
          <xlrd:rvb i="7"/>
        </ext>
      </extLst>
    </bk>
    <bk>
      <extLst>
        <ext uri="{3e2802c4-a4d2-4d8b-9148-e3be6c30e623}">
          <xlrd:rvb i="10"/>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28"/>
        </ext>
      </extLst>
    </bk>
    <bk>
      <extLst>
        <ext uri="{3e2802c4-a4d2-4d8b-9148-e3be6c30e623}">
          <xlrd:rvb i="31"/>
        </ext>
      </extLst>
    </bk>
    <bk>
      <extLst>
        <ext uri="{3e2802c4-a4d2-4d8b-9148-e3be6c30e623}">
          <xlrd:rvb i="34"/>
        </ext>
      </extLst>
    </bk>
    <bk>
      <extLst>
        <ext uri="{3e2802c4-a4d2-4d8b-9148-e3be6c30e623}">
          <xlrd:rvb i="37"/>
        </ext>
      </extLst>
    </bk>
    <bk>
      <extLst>
        <ext uri="{3e2802c4-a4d2-4d8b-9148-e3be6c30e623}">
          <xlrd:rvb i="40"/>
        </ext>
      </extLst>
    </bk>
    <bk>
      <extLst>
        <ext uri="{3e2802c4-a4d2-4d8b-9148-e3be6c30e623}">
          <xlrd:rvb i="47"/>
        </ext>
      </extLst>
    </bk>
    <bk>
      <extLst>
        <ext uri="{3e2802c4-a4d2-4d8b-9148-e3be6c30e623}">
          <xlrd:rvb i="53"/>
        </ext>
      </extLst>
    </bk>
    <bk>
      <extLst>
        <ext uri="{3e2802c4-a4d2-4d8b-9148-e3be6c30e623}">
          <xlrd:rvb i="56"/>
        </ext>
      </extLst>
    </bk>
    <bk>
      <extLst>
        <ext uri="{3e2802c4-a4d2-4d8b-9148-e3be6c30e623}">
          <xlrd:rvb i="62"/>
        </ext>
      </extLst>
    </bk>
    <bk>
      <extLst>
        <ext uri="{3e2802c4-a4d2-4d8b-9148-e3be6c30e623}">
          <xlrd:rvb i="68"/>
        </ext>
      </extLst>
    </bk>
    <bk>
      <extLst>
        <ext uri="{3e2802c4-a4d2-4d8b-9148-e3be6c30e623}">
          <xlrd:rvb i="74"/>
        </ext>
      </extLst>
    </bk>
    <bk>
      <extLst>
        <ext uri="{3e2802c4-a4d2-4d8b-9148-e3be6c30e623}">
          <xlrd:rvb i="80"/>
        </ext>
      </extLst>
    </bk>
    <bk>
      <extLst>
        <ext uri="{3e2802c4-a4d2-4d8b-9148-e3be6c30e623}">
          <xlrd:rvb i="86"/>
        </ext>
      </extLst>
    </bk>
    <bk>
      <extLst>
        <ext uri="{3e2802c4-a4d2-4d8b-9148-e3be6c30e623}">
          <xlrd:rvb i="90"/>
        </ext>
      </extLst>
    </bk>
  </futureMetadata>
  <cellMetadata count="1">
    <bk>
      <rc t="1" v="0"/>
    </bk>
  </cellMetadata>
  <valueMetadata count="2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valueMetadata>
</metadata>
</file>

<file path=xl/sharedStrings.xml><?xml version="1.0" encoding="utf-8"?>
<sst xmlns="http://schemas.openxmlformats.org/spreadsheetml/2006/main" count="59" uniqueCount="55">
  <si>
    <t>Stock Portfolio</t>
  </si>
  <si>
    <t>INFO</t>
  </si>
  <si>
    <t>Stock Purchased</t>
  </si>
  <si>
    <t>Stock Sold</t>
  </si>
  <si>
    <t>Stock</t>
  </si>
  <si>
    <t>Shares</t>
  </si>
  <si>
    <t>Purchase Price</t>
  </si>
  <si>
    <t>Purchase Cost</t>
  </si>
  <si>
    <t>Current Price</t>
  </si>
  <si>
    <t>Current Value</t>
  </si>
  <si>
    <t>Unrealized Gain (Loss)</t>
  </si>
  <si>
    <t>Unrealized % Change</t>
  </si>
  <si>
    <t>Date Sold</t>
  </si>
  <si>
    <t>Sell Price</t>
  </si>
  <si>
    <t>Income from Sale</t>
  </si>
  <si>
    <t>Realized Gain (Loss)</t>
  </si>
  <si>
    <t>CAGR</t>
  </si>
  <si>
    <t>SPY</t>
  </si>
  <si>
    <t>QQQ</t>
  </si>
  <si>
    <t>TOTALS:</t>
  </si>
  <si>
    <t>By Vertex42.com</t>
  </si>
  <si>
    <t>This spreadsheet, including all worksheets and associated content is a copyrighted work under the United States and other copyright laws.</t>
  </si>
  <si>
    <t>Do not submit copies or modifications of this template to any website or online template gallery.</t>
  </si>
  <si>
    <t>Please review the following license agreement to learn how you may or may not use this template. Thank you.</t>
  </si>
  <si>
    <t>License Agreement</t>
  </si>
  <si>
    <t>Change (%)</t>
  </si>
  <si>
    <t>STOCK</t>
  </si>
  <si>
    <t>Stock Quotes</t>
  </si>
  <si>
    <t>SYMBOL</t>
  </si>
  <si>
    <t>PRICE</t>
  </si>
  <si>
    <t>Do not delete this worksheet</t>
  </si>
  <si>
    <t>HELP</t>
  </si>
  <si>
    <t>Getting Started</t>
  </si>
  <si>
    <t>Related Templates and Resources</t>
  </si>
  <si>
    <t>© 2020 Vertex42 LLC</t>
  </si>
  <si>
    <t>https://www.vertex42.com/ExcelTemplates/excel-stock-quotes.html</t>
  </si>
  <si>
    <t>To learn more about how to use the Stock data type in Excel, watch the video on the following Microsoft Office support page:</t>
  </si>
  <si>
    <t>Using the Portfolio Worksheet</t>
  </si>
  <si>
    <t>Keep this row blank. Insert rows above this one then copy formulas down.</t>
  </si>
  <si>
    <t>Date Purchased</t>
  </si>
  <si>
    <t>Fees</t>
  </si>
  <si>
    <t>% Gain (Loss)</t>
  </si>
  <si>
    <t>To refresh Quote Information, go to Data &gt; Refresh All</t>
  </si>
  <si>
    <t>The Portfolio worksheet shows an example of using a VLOOKUP function to pull price info from the Quotes worksheet.</t>
  </si>
  <si>
    <t>Although not recommended for professional or trading purposes or advice, the portfolio worksheet may be useful as a basic watch list. You can use it to get a rough idea of how your investments are performing.</t>
  </si>
  <si>
    <t>The portfolio worksheet doesn't take into account the effects of dividends, reinvestments, taxes, splits, fees, etc.</t>
  </si>
  <si>
    <t>To add more stocks to the quotes worksheet, drag the bottom right corner of the table down, then enter a company name or stock symbol in column A. The Info column assembles a hyperlink based on the stock symbol to make it easy to link to additional information about a particular stock.</t>
  </si>
  <si>
    <t>After inserting new rows into the portfolio table, make sure to copy formulas down.</t>
  </si>
  <si>
    <t>Click on the Bank symbols to add more data to the table.</t>
  </si>
  <si>
    <t>To refresh Quote information, go to Data &gt; Refresh All.</t>
  </si>
  <si>
    <t>Prices may be delayed. Not for professional or trading purposes or advice. See the Excel disclaimer message.</t>
  </si>
  <si>
    <t>© 2020 by Vertex42.com</t>
  </si>
  <si>
    <t>Stock Quotes and Portfolio Template</t>
  </si>
  <si>
    <t>MSFT</t>
  </si>
  <si>
    <t>https://www.vertex42.com/licensing/EULA_personaluse.html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</si>
</sst>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5" formatCode="_([$$-409]* #,##0.00_);_([$$-409]* \(#,##0.00\);_([$$-409]* &quot;-&quot;??_);_(@_)"/>
    <numFmt numFmtId="166" formatCode="#,##0.00;\(#,##0.00\)"/>
    <numFmt numFmtId="167" formatCode="[Color10]0.00%;[Red]\-0.00%;0%"/>
    <numFmt numFmtId="168" formatCode="[Color10]#,##0.00;[Red]\-#,##0.00"/>
  </numFmts>
  <fonts count="33" x14ac:knownFonts="1">
    <font>
      <sz val="10"/>
      <color rgb="FF000000"/>
      <name val="Arial"/>
    </font>
    <font>
      <b/>
      <sz val="12"/>
      <name val="Arial"/>
      <family val="2"/>
    </font>
    <font>
      <sz val="10"/>
      <name val="Arial"/>
      <family val="2"/>
    </font>
    <font>
      <u/>
      <sz val="10"/>
      <color rgb="FF0000FF"/>
      <name val="Arial"/>
      <family val="2"/>
    </font>
    <font>
      <b/>
      <sz val="12"/>
      <color rgb="FF3D85C6"/>
      <name val="Arial"/>
      <family val="2"/>
    </font>
    <font>
      <b/>
      <sz val="10"/>
      <name val="Arial"/>
      <family val="2"/>
    </font>
    <font>
      <sz val="10"/>
      <name val="Arial"/>
      <family val="2"/>
    </font>
    <font>
      <sz val="8"/>
      <name val="Arial"/>
      <family val="2"/>
    </font>
    <font>
      <sz val="12"/>
      <name val="Arial"/>
      <family val="2"/>
    </font>
    <font>
      <sz val="11"/>
      <name val="Arial"/>
      <family val="2"/>
    </font>
    <font>
      <sz val="10"/>
      <color rgb="FF000000"/>
      <name val="Arial"/>
      <family val="2"/>
    </font>
    <font>
      <b/>
      <sz val="24"/>
      <color theme="4"/>
      <name val="Arial"/>
      <family val="2"/>
    </font>
    <font>
      <i/>
      <sz val="10"/>
      <color rgb="FF000000"/>
      <name val="Arial"/>
      <family val="2"/>
    </font>
    <font>
      <sz val="11"/>
      <name val="Calibri"/>
      <family val="2"/>
      <scheme val="minor"/>
    </font>
    <font>
      <b/>
      <sz val="18"/>
      <color theme="0"/>
      <name val="Arial"/>
      <family val="2"/>
    </font>
    <font>
      <sz val="18"/>
      <color theme="0"/>
      <name val="Arial"/>
      <family val="2"/>
    </font>
    <font>
      <u/>
      <sz val="10"/>
      <color indexed="12"/>
      <name val="Arial"/>
      <family val="2"/>
    </font>
    <font>
      <sz val="12"/>
      <color theme="1"/>
      <name val="Arial"/>
      <family val="2"/>
    </font>
    <font>
      <sz val="9"/>
      <color theme="0" tint="-0.499984740745262"/>
      <name val="Arial"/>
      <family val="2"/>
    </font>
    <font>
      <b/>
      <sz val="12"/>
      <color rgb="FF234372"/>
      <name val="Arial"/>
      <family val="2"/>
    </font>
    <font>
      <sz val="12"/>
      <color rgb="FF234372"/>
      <name val="Arial"/>
      <family val="2"/>
    </font>
    <font>
      <sz val="14"/>
      <color rgb="FF234372"/>
      <name val="Arial"/>
      <family val="2"/>
    </font>
    <font>
      <b/>
      <sz val="11"/>
      <name val="Arial"/>
      <family val="2"/>
    </font>
    <font>
      <sz val="10"/>
      <color theme="0"/>
      <name val="Arial"/>
      <family val="2"/>
    </font>
    <font>
      <i/>
      <sz val="8"/>
      <name val="Arial"/>
      <family val="2"/>
    </font>
    <font>
      <sz val="11"/>
      <color theme="4"/>
      <name val="Arial"/>
      <family val="2"/>
    </font>
    <font>
      <sz val="10"/>
      <color theme="4"/>
      <name val="Arial"/>
      <family val="2"/>
    </font>
    <font>
      <b/>
      <sz val="12"/>
      <color theme="4"/>
      <name val="Arial"/>
      <family val="2"/>
    </font>
    <font>
      <sz val="11"/>
      <color rgb="FF000000"/>
      <name val="Arial"/>
      <family val="2"/>
    </font>
    <font>
      <u/>
      <sz val="11"/>
      <color rgb="FF0000FF"/>
      <name val="Arial"/>
      <family val="2"/>
    </font>
    <font>
      <sz val="10"/>
      <color theme="1" tint="0.499984740745262"/>
      <name val="Arial"/>
      <family val="2"/>
    </font>
    <font>
      <u/>
      <sz val="10"/>
      <color theme="1" tint="0.499984740745262"/>
      <name val="Arial"/>
      <family val="2"/>
    </font>
    <font>
      <b/>
      <i/>
      <sz val="10"/>
      <color theme="4"/>
      <name val="Arial"/>
      <family val="2"/>
    </font>
  </fonts>
  <fills count="10">
    <fill>
      <patternFill patternType="none"/>
    </fill>
    <fill>
      <patternFill patternType="gray125"/>
    </fill>
    <fill>
      <patternFill patternType="solid">
        <fgColor rgb="FFF3F3F3"/>
        <bgColor rgb="FFF3F3F3"/>
      </patternFill>
    </fill>
    <fill>
      <patternFill patternType="solid">
        <fgColor rgb="FF3464AB"/>
        <bgColor indexed="64"/>
      </patternFill>
    </fill>
    <fill>
      <patternFill patternType="solid">
        <fgColor theme="0"/>
        <bgColor indexed="64"/>
      </patternFill>
    </fill>
    <fill>
      <patternFill patternType="solid">
        <fgColor rgb="FFDEE8F5"/>
        <bgColor indexed="64"/>
      </patternFill>
    </fill>
    <fill>
      <patternFill patternType="solid">
        <fgColor theme="4"/>
        <bgColor rgb="FF9FC5E8"/>
      </patternFill>
    </fill>
    <fill>
      <patternFill patternType="solid">
        <fgColor theme="5" tint="-0.249977111117893"/>
        <bgColor rgb="FF9FC5E8"/>
      </patternFill>
    </fill>
    <fill>
      <patternFill patternType="solid">
        <fgColor theme="0" tint="-0.14999847407452621"/>
        <bgColor rgb="FFF3F3F3"/>
      </patternFill>
    </fill>
    <fill>
      <patternFill patternType="solid">
        <fgColor theme="0" tint="-0.14999847407452621"/>
        <bgColor rgb="FFD9D9D9"/>
      </patternFill>
    </fill>
  </fills>
  <borders count="3">
    <border>
      <left/>
      <right/>
      <top/>
      <bottom/>
      <diagonal/>
    </border>
    <border>
      <left style="thin">
        <color rgb="FFB7B7B7"/>
      </left>
      <right style="thin">
        <color rgb="FFB7B7B7"/>
      </right>
      <top style="thin">
        <color rgb="FFB7B7B7"/>
      </top>
      <bottom style="thin">
        <color rgb="FFB7B7B7"/>
      </bottom>
      <diagonal/>
    </border>
    <border>
      <left/>
      <right/>
      <top/>
      <bottom style="thin">
        <color rgb="FF3464AB"/>
      </bottom>
      <diagonal/>
    </border>
  </borders>
  <cellStyleXfs count="4">
    <xf numFmtId="0" fontId="0" fillId="0" borderId="0"/>
    <xf numFmtId="0" fontId="3" fillId="0" borderId="0" applyNumberFormat="0" applyFill="0" applyBorder="0" applyAlignment="0" applyProtection="0"/>
    <xf numFmtId="0" fontId="13" fillId="0" borderId="0"/>
    <xf numFmtId="0" fontId="16" fillId="0" borderId="0" applyNumberFormat="0" applyFill="0" applyBorder="0" applyAlignment="0" applyProtection="0">
      <alignment vertical="top"/>
      <protection locked="0"/>
    </xf>
  </cellStyleXfs>
  <cellXfs count="83">
    <xf numFmtId="0" fontId="0" fillId="0" borderId="0" xfId="0" applyFont="1" applyAlignment="1"/>
    <xf numFmtId="0" fontId="1" fillId="0" borderId="0" xfId="0" applyFont="1" applyAlignment="1">
      <alignment vertical="center"/>
    </xf>
    <xf numFmtId="0" fontId="2" fillId="0" borderId="0" xfId="0" applyFont="1" applyAlignment="1">
      <alignment vertical="center"/>
    </xf>
    <xf numFmtId="0" fontId="1" fillId="0" borderId="0" xfId="0" applyFont="1" applyAlignment="1"/>
    <xf numFmtId="0" fontId="4" fillId="0" borderId="0" xfId="0" applyFont="1" applyAlignment="1"/>
    <xf numFmtId="0" fontId="5" fillId="0" borderId="0" xfId="0" applyFont="1" applyAlignment="1"/>
    <xf numFmtId="0" fontId="2" fillId="0" borderId="0" xfId="0" applyFont="1" applyAlignment="1">
      <alignment vertical="top"/>
    </xf>
    <xf numFmtId="0" fontId="0" fillId="0" borderId="0" xfId="0" applyFont="1" applyAlignment="1">
      <alignment horizontal="center"/>
    </xf>
    <xf numFmtId="0" fontId="10" fillId="0" borderId="0" xfId="0" applyFont="1" applyAlignment="1">
      <alignment vertical="center"/>
    </xf>
    <xf numFmtId="0" fontId="10" fillId="0" borderId="0" xfId="0" applyFont="1" applyAlignment="1">
      <alignment horizontal="center" vertical="center"/>
    </xf>
    <xf numFmtId="0" fontId="0" fillId="0" borderId="0" xfId="0" applyFont="1" applyAlignment="1">
      <alignment vertical="center"/>
    </xf>
    <xf numFmtId="0" fontId="0" fillId="0" borderId="0" xfId="0" applyFont="1" applyAlignment="1">
      <alignment horizontal="center" vertical="center"/>
    </xf>
    <xf numFmtId="0" fontId="3" fillId="0" borderId="0" xfId="1" applyAlignment="1">
      <alignment horizontal="center" vertical="center"/>
    </xf>
    <xf numFmtId="165" fontId="0" fillId="0" borderId="0" xfId="0" applyNumberFormat="1" applyFont="1" applyAlignment="1">
      <alignment vertical="center"/>
    </xf>
    <xf numFmtId="167" fontId="0" fillId="0" borderId="0" xfId="0" applyNumberFormat="1" applyFont="1" applyAlignment="1">
      <alignment vertical="center"/>
    </xf>
    <xf numFmtId="165" fontId="10" fillId="0" borderId="0" xfId="0" applyNumberFormat="1" applyFont="1" applyAlignment="1">
      <alignment vertical="center"/>
    </xf>
    <xf numFmtId="167" fontId="10" fillId="0" borderId="0" xfId="0" applyNumberFormat="1" applyFont="1" applyAlignment="1">
      <alignment vertical="center"/>
    </xf>
    <xf numFmtId="0" fontId="3" fillId="0" borderId="0" xfId="1" applyNumberFormat="1" applyAlignment="1">
      <alignment horizontal="center" vertical="center"/>
    </xf>
    <xf numFmtId="0" fontId="11" fillId="0" borderId="0" xfId="0" applyFont="1" applyAlignment="1"/>
    <xf numFmtId="0" fontId="12" fillId="0" borderId="0" xfId="0" applyFont="1" applyAlignment="1"/>
    <xf numFmtId="0" fontId="10" fillId="0" borderId="0" xfId="0" applyFont="1" applyAlignment="1">
      <alignment vertical="center" wrapText="1"/>
    </xf>
    <xf numFmtId="0" fontId="10" fillId="0" borderId="0" xfId="0" applyFont="1" applyAlignment="1">
      <alignment horizontal="center" vertical="center" wrapText="1"/>
    </xf>
    <xf numFmtId="0" fontId="14" fillId="3" borderId="2" xfId="2" applyFont="1" applyFill="1" applyBorder="1" applyAlignment="1">
      <alignment horizontal="left" vertical="center" indent="1"/>
    </xf>
    <xf numFmtId="0" fontId="14" fillId="3" borderId="2" xfId="2" applyFont="1" applyFill="1" applyBorder="1" applyAlignment="1">
      <alignment horizontal="left" vertical="center"/>
    </xf>
    <xf numFmtId="0" fontId="15" fillId="3" borderId="2" xfId="2" applyFont="1" applyFill="1" applyBorder="1" applyAlignment="1">
      <alignment vertical="center"/>
    </xf>
    <xf numFmtId="0" fontId="13" fillId="0" borderId="0" xfId="2"/>
    <xf numFmtId="0" fontId="2" fillId="4" borderId="0" xfId="2" applyFont="1" applyFill="1"/>
    <xf numFmtId="0" fontId="8" fillId="4" borderId="0" xfId="2" applyFont="1" applyFill="1" applyAlignment="1">
      <alignment horizontal="left" wrapText="1" indent="1"/>
    </xf>
    <xf numFmtId="0" fontId="9" fillId="4" borderId="0" xfId="2" applyFont="1" applyFill="1"/>
    <xf numFmtId="0" fontId="8" fillId="4" borderId="0" xfId="2" applyFont="1" applyFill="1"/>
    <xf numFmtId="0" fontId="8" fillId="4" borderId="0" xfId="2" applyFont="1" applyFill="1" applyAlignment="1">
      <alignment horizontal="left" wrapText="1"/>
    </xf>
    <xf numFmtId="0" fontId="1" fillId="4" borderId="0" xfId="2" applyFont="1" applyFill="1" applyAlignment="1">
      <alignment horizontal="left" wrapText="1"/>
    </xf>
    <xf numFmtId="0" fontId="8" fillId="4" borderId="0" xfId="2" applyFont="1" applyFill="1" applyAlignment="1">
      <alignment horizontal="left"/>
    </xf>
    <xf numFmtId="0" fontId="17" fillId="4" borderId="0" xfId="2" applyFont="1" applyFill="1" applyAlignment="1">
      <alignment horizontal="left" wrapText="1"/>
    </xf>
    <xf numFmtId="0" fontId="2" fillId="0" borderId="0" xfId="2" applyFont="1"/>
    <xf numFmtId="0" fontId="14" fillId="3" borderId="2" xfId="0" applyFont="1" applyFill="1" applyBorder="1" applyAlignment="1">
      <alignment horizontal="left" vertical="center"/>
    </xf>
    <xf numFmtId="0" fontId="2" fillId="0" borderId="0" xfId="0" applyFont="1"/>
    <xf numFmtId="0" fontId="18" fillId="0" borderId="0" xfId="0" applyFont="1" applyAlignment="1">
      <alignment horizontal="right" vertical="center"/>
    </xf>
    <xf numFmtId="0" fontId="19" fillId="5" borderId="0" xfId="0" applyFont="1" applyFill="1" applyAlignment="1">
      <alignment vertical="center"/>
    </xf>
    <xf numFmtId="0" fontId="20" fillId="5" borderId="0" xfId="0" applyFont="1" applyFill="1" applyAlignment="1">
      <alignment vertical="center"/>
    </xf>
    <xf numFmtId="0" fontId="21" fillId="5" borderId="0" xfId="0" applyFont="1" applyFill="1" applyAlignment="1">
      <alignment vertical="center"/>
    </xf>
    <xf numFmtId="0" fontId="9" fillId="0" borderId="0" xfId="0" applyFont="1" applyAlignment="1">
      <alignment vertical="top" wrapText="1"/>
    </xf>
    <xf numFmtId="0" fontId="9" fillId="0" borderId="0" xfId="0" applyFont="1"/>
    <xf numFmtId="0" fontId="3" fillId="0" borderId="0" xfId="1" applyAlignment="1" applyProtection="1">
      <alignment horizontal="left" vertical="top"/>
    </xf>
    <xf numFmtId="0" fontId="22" fillId="0" borderId="0" xfId="0" applyFont="1" applyAlignment="1">
      <alignment vertical="top" wrapText="1"/>
    </xf>
    <xf numFmtId="0" fontId="20" fillId="5" borderId="0" xfId="0" applyFont="1" applyFill="1" applyAlignment="1">
      <alignment vertical="center" wrapText="1"/>
    </xf>
    <xf numFmtId="0" fontId="23" fillId="6" borderId="0" xfId="0" applyFont="1" applyFill="1" applyAlignment="1">
      <alignment horizontal="center" vertical="center" wrapText="1"/>
    </xf>
    <xf numFmtId="0" fontId="23" fillId="7" borderId="0" xfId="0" applyFont="1" applyFill="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166" fontId="2" fillId="0" borderId="1" xfId="0" applyNumberFormat="1" applyFont="1" applyBorder="1" applyAlignment="1">
      <alignment vertical="center"/>
    </xf>
    <xf numFmtId="166" fontId="2" fillId="2" borderId="0" xfId="0" applyNumberFormat="1" applyFont="1" applyFill="1" applyAlignment="1">
      <alignment horizontal="right" vertical="center"/>
    </xf>
    <xf numFmtId="166" fontId="2" fillId="8" borderId="0" xfId="0" applyNumberFormat="1" applyFont="1" applyFill="1" applyAlignment="1">
      <alignment horizontal="right" vertical="center"/>
    </xf>
    <xf numFmtId="10" fontId="2" fillId="2" borderId="0" xfId="0" applyNumberFormat="1" applyFont="1" applyFill="1" applyAlignment="1">
      <alignment horizontal="right" vertical="center"/>
    </xf>
    <xf numFmtId="14" fontId="6" fillId="0" borderId="1" xfId="0" applyNumberFormat="1" applyFont="1" applyBorder="1" applyAlignment="1">
      <alignment horizontal="center" vertical="center"/>
    </xf>
    <xf numFmtId="0" fontId="7" fillId="2" borderId="0" xfId="0" applyFont="1" applyFill="1" applyAlignment="1">
      <alignment horizontal="center" vertical="center"/>
    </xf>
    <xf numFmtId="0" fontId="2" fillId="2" borderId="0" xfId="0" applyFont="1" applyFill="1" applyAlignment="1">
      <alignment horizontal="center" vertical="center"/>
    </xf>
    <xf numFmtId="166" fontId="2" fillId="2" borderId="0" xfId="0" applyNumberFormat="1" applyFont="1" applyFill="1" applyAlignment="1">
      <alignment vertical="center"/>
    </xf>
    <xf numFmtId="0" fontId="24" fillId="2" borderId="0" xfId="0" applyFont="1" applyFill="1" applyAlignment="1">
      <alignment horizontal="left" vertical="center"/>
    </xf>
    <xf numFmtId="0" fontId="26" fillId="0" borderId="0" xfId="0" applyFont="1" applyAlignment="1"/>
    <xf numFmtId="0" fontId="27" fillId="0" borderId="0" xfId="0" applyFont="1" applyAlignment="1"/>
    <xf numFmtId="0" fontId="28" fillId="0" borderId="0" xfId="0" applyFont="1" applyAlignment="1"/>
    <xf numFmtId="0" fontId="28" fillId="0" borderId="0" xfId="0" applyFont="1" applyAlignment="1">
      <alignment vertical="center"/>
    </xf>
    <xf numFmtId="0" fontId="26" fillId="0" borderId="0" xfId="0" applyFont="1" applyBorder="1" applyAlignment="1"/>
    <xf numFmtId="166" fontId="25" fillId="0" borderId="0" xfId="0" applyNumberFormat="1" applyFont="1" applyBorder="1"/>
    <xf numFmtId="167" fontId="2" fillId="2" borderId="0" xfId="0" applyNumberFormat="1" applyFont="1" applyFill="1" applyAlignment="1">
      <alignment horizontal="right" vertical="center"/>
    </xf>
    <xf numFmtId="168" fontId="2" fillId="2" borderId="0" xfId="0" applyNumberFormat="1" applyFont="1" applyFill="1" applyAlignment="1">
      <alignment horizontal="right" vertical="center"/>
    </xf>
    <xf numFmtId="0" fontId="22" fillId="9" borderId="0" xfId="0" applyFont="1" applyFill="1" applyAlignment="1">
      <alignment vertical="center"/>
    </xf>
    <xf numFmtId="0" fontId="22" fillId="9" borderId="0" xfId="0" applyFont="1" applyFill="1" applyAlignment="1">
      <alignment horizontal="center" vertical="center"/>
    </xf>
    <xf numFmtId="166" fontId="22" fillId="9" borderId="0" xfId="0" applyNumberFormat="1" applyFont="1" applyFill="1" applyAlignment="1">
      <alignment vertical="center"/>
    </xf>
    <xf numFmtId="168" fontId="22" fillId="9" borderId="0" xfId="0" applyNumberFormat="1" applyFont="1" applyFill="1" applyAlignment="1">
      <alignment vertical="center"/>
    </xf>
    <xf numFmtId="0" fontId="9" fillId="9" borderId="0" xfId="0" applyFont="1" applyFill="1" applyAlignment="1">
      <alignment vertical="center"/>
    </xf>
    <xf numFmtId="0" fontId="3" fillId="4" borderId="0" xfId="1" applyFill="1" applyAlignment="1" applyProtection="1">
      <alignment horizontal="left" wrapText="1"/>
    </xf>
    <xf numFmtId="0" fontId="11" fillId="0" borderId="0" xfId="0" applyFont="1" applyAlignment="1">
      <alignment vertical="center"/>
    </xf>
    <xf numFmtId="0" fontId="29" fillId="0" borderId="0" xfId="1" applyFont="1" applyFill="1" applyAlignment="1" applyProtection="1"/>
    <xf numFmtId="0" fontId="29" fillId="0" borderId="0" xfId="1" applyFont="1" applyAlignment="1">
      <alignment vertical="top" wrapText="1"/>
    </xf>
    <xf numFmtId="0" fontId="29" fillId="0" borderId="0" xfId="1" applyFont="1" applyAlignment="1" applyProtection="1"/>
    <xf numFmtId="0" fontId="30" fillId="0" borderId="0" xfId="0" applyFont="1" applyAlignment="1">
      <alignment horizontal="right" vertical="center"/>
    </xf>
    <xf numFmtId="14" fontId="26" fillId="0" borderId="0" xfId="0" applyNumberFormat="1" applyFont="1" applyAlignment="1">
      <alignment horizontal="center"/>
    </xf>
    <xf numFmtId="0" fontId="32" fillId="0" borderId="0" xfId="0" applyFont="1" applyAlignment="1"/>
    <xf numFmtId="0" fontId="22" fillId="9" borderId="0" xfId="0" applyFont="1" applyFill="1" applyAlignment="1">
      <alignment horizontal="right" vertical="center"/>
    </xf>
    <xf numFmtId="0" fontId="31" fillId="0" borderId="0" xfId="1" applyFont="1" applyAlignment="1">
      <alignment horizontal="right"/>
    </xf>
    <xf numFmtId="0" fontId="29" fillId="4" borderId="0" xfId="1" applyFont="1" applyFill="1" applyAlignment="1">
      <alignment horizontal="left" wrapText="1"/>
    </xf>
  </cellXfs>
  <cellStyles count="4">
    <cellStyle name="Hyperlink" xfId="1" builtinId="8" customBuiltin="1"/>
    <cellStyle name="Hyperlink 2" xfId="3" xr:uid="{A2EC776C-3110-4300-9DD0-9CAC20A61117}"/>
    <cellStyle name="Normal" xfId="0" builtinId="0"/>
    <cellStyle name="Normal 2" xfId="2" xr:uid="{8D8E3BE8-29F4-415B-A44B-3805533FB9F1}"/>
  </cellStyles>
  <dxfs count="7">
    <dxf>
      <font>
        <b val="0"/>
        <i val="0"/>
        <strike val="0"/>
        <condense val="0"/>
        <extend val="0"/>
        <outline val="0"/>
        <shadow val="0"/>
        <u val="none"/>
        <vertAlign val="baseline"/>
        <sz val="10"/>
        <color rgb="FF000000"/>
        <name val="Arial"/>
        <family val="2"/>
        <scheme val="none"/>
      </font>
      <numFmt numFmtId="167" formatCode="[Color10]0.00%;[Red]\-0.00%;0%"/>
      <alignment horizontal="general"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165" formatCode="_([$$-409]* #,##0.00_);_([$$-409]* \(#,##0.00\);_([$$-409]* &quot;-&quot;??_);_(@_)"/>
      <alignment horizontal="general"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general" vertical="center" textRotation="0" wrapText="0" indent="0" justifyLastLine="0" shrinkToFit="0" readingOrder="0"/>
    </dxf>
    <dxf>
      <alignment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www.vertex42.com/"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hyperlink" Target="https://www.vertex42.com/"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104775</xdr:colOff>
      <xdr:row>0</xdr:row>
      <xdr:rowOff>47625</xdr:rowOff>
    </xdr:from>
    <xdr:to>
      <xdr:col>4</xdr:col>
      <xdr:colOff>790575</xdr:colOff>
      <xdr:row>0</xdr:row>
      <xdr:rowOff>380891</xdr:rowOff>
    </xdr:to>
    <xdr:pic>
      <xdr:nvPicPr>
        <xdr:cNvPr id="6" name="Picture 5">
          <a:hlinkClick xmlns:r="http://schemas.openxmlformats.org/officeDocument/2006/relationships" r:id="rId1"/>
          <a:extLst>
            <a:ext uri="{FF2B5EF4-FFF2-40B4-BE49-F238E27FC236}">
              <a16:creationId xmlns:a16="http://schemas.microsoft.com/office/drawing/2014/main" id="{436A5233-7EBA-4834-98B4-AA1B4E13A40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53050" y="47625"/>
          <a:ext cx="1495425" cy="33326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619125</xdr:colOff>
      <xdr:row>0</xdr:row>
      <xdr:rowOff>47625</xdr:rowOff>
    </xdr:from>
    <xdr:to>
      <xdr:col>16</xdr:col>
      <xdr:colOff>57150</xdr:colOff>
      <xdr:row>1</xdr:row>
      <xdr:rowOff>8192</xdr:rowOff>
    </xdr:to>
    <xdr:pic>
      <xdr:nvPicPr>
        <xdr:cNvPr id="2" name="Picture 1">
          <a:hlinkClick xmlns:r="http://schemas.openxmlformats.org/officeDocument/2006/relationships" r:id="rId1"/>
          <a:extLst>
            <a:ext uri="{FF2B5EF4-FFF2-40B4-BE49-F238E27FC236}">
              <a16:creationId xmlns:a16="http://schemas.microsoft.com/office/drawing/2014/main" id="{78440CFA-28AC-407B-8AA1-082113A609A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096500" y="47625"/>
          <a:ext cx="1552575" cy="3415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38100</xdr:colOff>
      <xdr:row>0</xdr:row>
      <xdr:rowOff>57150</xdr:rowOff>
    </xdr:from>
    <xdr:to>
      <xdr:col>2</xdr:col>
      <xdr:colOff>1257300</xdr:colOff>
      <xdr:row>0</xdr:row>
      <xdr:rowOff>361950</xdr:rowOff>
    </xdr:to>
    <xdr:pic>
      <xdr:nvPicPr>
        <xdr:cNvPr id="5" name="Picture 4">
          <a:extLst>
            <a:ext uri="{FF2B5EF4-FFF2-40B4-BE49-F238E27FC236}">
              <a16:creationId xmlns:a16="http://schemas.microsoft.com/office/drawing/2014/main" id="{A03797A2-A2F2-44C1-B916-584DAFF4F98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81650" y="57150"/>
          <a:ext cx="1219200" cy="3048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2</xdr:col>
      <xdr:colOff>55620</xdr:colOff>
      <xdr:row>0</xdr:row>
      <xdr:rowOff>0</xdr:rowOff>
    </xdr:from>
    <xdr:ext cx="1430280" cy="400106"/>
    <xdr:pic>
      <xdr:nvPicPr>
        <xdr:cNvPr id="2" name="Picture 1">
          <a:hlinkClick xmlns:r="http://schemas.openxmlformats.org/officeDocument/2006/relationships" r:id="rId1"/>
          <a:extLst>
            <a:ext uri="{FF2B5EF4-FFF2-40B4-BE49-F238E27FC236}">
              <a16:creationId xmlns:a16="http://schemas.microsoft.com/office/drawing/2014/main" id="{98AE2839-A398-4E2F-804A-CCA56803829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18145" y="0"/>
          <a:ext cx="1430280" cy="400106"/>
        </a:xfrm>
        <a:prstGeom prst="rect">
          <a:avLst/>
        </a:prstGeom>
      </xdr:spPr>
    </xdr:pic>
    <xdr:clientData/>
  </xdr:one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Flags>
  </global>
  <types>
    <type name="_imageurl">
      <keyFlags>
        <key name="Attribution Size">
          <flag name="ShowInAutoComplete" value="0"/>
        </key>
        <key name="Blip Identifier">
          <flag name="ShowInCardView" value="0"/>
          <flag name="ShowInDotNotation" value="0"/>
          <flag name="ShowInAutoComplete"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91">
  <rv s="0">
    <v>https://www.bing.com</v>
    <v>Bing</v>
  </rv>
  <rv s="0">
    <v>https://www.bing.com/th?id=Ga%5Cbing_yt.png&amp;w=100&amp;h=40&amp;c=0&amp;pid=0.1</v>
    <v>Bing</v>
  </rv>
  <rv s="0">
    <v>https://www.bing.com/financeapi/forcetrigger?t=a23hqh&amp;q=ARCX%3aSPY&amp;form=skydnc</v>
    <v>Learn more on Bing</v>
  </rv>
  <rv s="1">
    <v>0</v>
    <v>1</v>
    <v>en-US</v>
    <v>a23hqh</v>
    <v>268435456</v>
    <v>268435459</v>
    <v>1</v>
    <v>Powered by Refinitiv</v>
    <v>0</v>
    <v>SPDR S&amp;P 500 ETF Trust (ARCX:SPY)</v>
    <v>2</v>
    <v>3</v>
    <v>Finance</v>
    <v>4</v>
    <v>339.08</v>
    <v>218.26</v>
    <v>0.99609999999999999</v>
    <v>4.76</v>
    <v>4.4800000000000005E-3</v>
    <v>1.6546000000000002E-2</v>
    <v>1.31</v>
    <v>USD</v>
    <v>NYSE Arca</v>
    <v>ARCX</v>
    <v>8.9999999999999998E-4</v>
    <v>292.95</v>
    <v>ETF</v>
    <v>43959.999993124999</v>
    <v>2</v>
    <v>289.86</v>
    <v>261748255244.85001</v>
    <v>SPDR S&amp;P 500 ETF Trust</v>
    <v>291.08999999999997</v>
    <v>287.68</v>
    <v>292.44</v>
    <v>293.75</v>
    <v>SPY</v>
    <v>SPDR S&amp;P 500 ETF Trust (ARCX:SPY)</v>
    <v>76622128</v>
    <v>115502505</v>
  </rv>
  <rv s="2">
    <v>3</v>
  </rv>
  <rv s="0">
    <v>https://www.bing.com/financeapi/forcetrigger?t=a21mim&amp;q=XNAS%3aQQQ&amp;form=skydnc</v>
    <v>Learn more on Bing</v>
  </rv>
  <rv s="1">
    <v>0</v>
    <v>1</v>
    <v>en-US</v>
    <v>a21mim</v>
    <v>268435456</v>
    <v>268435459</v>
    <v>1</v>
    <v>Powered by Refinitiv</v>
    <v>0</v>
    <v>Invesco QQQ Trust Series 1 (XNAS:QQQ)</v>
    <v>2</v>
    <v>3</v>
    <v>Finance</v>
    <v>4</v>
    <v>237.47</v>
    <v>164.93</v>
    <v>1.018</v>
    <v>3.04</v>
    <v>2.846E-3</v>
    <v>1.3705E-2</v>
    <v>0.64</v>
    <v>USD</v>
    <v>Nasdaq Stock Market</v>
    <v>XNAS</v>
    <v>2E-3</v>
    <v>225</v>
    <v>ETF</v>
    <v>43959.999964351562</v>
    <v>5</v>
    <v>222.48</v>
    <v>99437835078.494003</v>
    <v>Invesco QQQ Trust Series 1</v>
    <v>223.55</v>
    <v>221.82</v>
    <v>224.86</v>
    <v>225.5</v>
    <v>QQQ</v>
    <v>Invesco QQQ Trust Series 1 (XNAS:QQQ)</v>
    <v>31964416</v>
    <v>49323899</v>
  </rv>
  <rv s="2">
    <v>6</v>
  </rv>
  <rv s="0">
    <v>https://www.bing.com/financeapi/forcetrigger?t=a1r2c7&amp;q=ARCX%3aDIA&amp;form=skydnc</v>
    <v>Learn more on Bing</v>
  </rv>
  <rv s="1">
    <v>0</v>
    <v>1</v>
    <v>en-US</v>
    <v>a1r2c7</v>
    <v>268435456</v>
    <v>268435459</v>
    <v>1</v>
    <v>Powered by Refinitiv</v>
    <v>0</v>
    <v>SPDR Dow Jones Industrial Average ETF Trust (ARCX:DIA)</v>
    <v>2</v>
    <v>3</v>
    <v>Finance</v>
    <v>4</v>
    <v>295.87</v>
    <v>182.1</v>
    <v>0.997</v>
    <v>4.71</v>
    <v>4.6379999999999998E-3</v>
    <v>1.9715E-2</v>
    <v>1.1299999999999999</v>
    <v>USD</v>
    <v>NYSE Arca</v>
    <v>ARCX</v>
    <v>1.5E-3</v>
    <v>243.8</v>
    <v>ETF</v>
    <v>43960.000000242966</v>
    <v>8</v>
    <v>241.34</v>
    <v>19332303317.400002</v>
    <v>SPDR Dow Jones Industrial Average ETF Trust</v>
    <v>242.27</v>
    <v>238.91</v>
    <v>243.62</v>
    <v>244.75</v>
    <v>DIA</v>
    <v>SPDR Dow Jones Industrial Average ETF Trust (ARCX:DIA)</v>
    <v>3904446</v>
    <v>5599555</v>
  </rv>
  <rv s="2">
    <v>9</v>
  </rv>
  <rv s="0">
    <v>https://www.bing.com/financeapi/forcetrigger?t=a25bf2&amp;q=ARCX%3aVGT&amp;form=skydnc</v>
    <v>Learn more on Bing</v>
  </rv>
  <rv s="1">
    <v>0</v>
    <v>1</v>
    <v>en-US</v>
    <v>a25bf2</v>
    <v>268435456</v>
    <v>268435459</v>
    <v>1</v>
    <v>Powered by Refinitiv</v>
    <v>0</v>
    <v>Vanguard Information Technology Index Fund;ETF (ARCX:VGT)</v>
    <v>2</v>
    <v>5</v>
    <v>Finance</v>
    <v>4</v>
    <v>273.73</v>
    <v>179.45</v>
    <v>1.0307999999999999</v>
    <v>3.67</v>
    <v>9.7050000000000001E-3</v>
    <v>1.4814000000000001E-2</v>
    <v>2.44</v>
    <v>USD</v>
    <v>NYSE Arca</v>
    <v>ARCX</v>
    <v>1E-3</v>
    <v>251.71</v>
    <v>ETF</v>
    <v>43960</v>
    <v>11</v>
    <v>248.54</v>
    <v>26577388004.27</v>
    <v>Vanguard Information Technology Index Fund;ETF</v>
    <v>250.35</v>
    <v>247.74</v>
    <v>251.41</v>
    <v>253.85</v>
    <v>VGT</v>
    <v>Vanguard Information Technology Index Fund;ETF (ARCX:VGT)</v>
    <v>774411</v>
    <v>989937</v>
  </rv>
  <rv s="2">
    <v>12</v>
  </rv>
  <rv s="0">
    <v>https://www.bing.com/financeapi/forcetrigger?t=a258bh&amp;q=ARCX%3aVCR&amp;form=skydnc</v>
    <v>Learn more on Bing</v>
  </rv>
  <rv s="1">
    <v>0</v>
    <v>1</v>
    <v>en-US</v>
    <v>a258bh</v>
    <v>268435456</v>
    <v>268435459</v>
    <v>1</v>
    <v>Powered by Refinitiv</v>
    <v>0</v>
    <v>Vanguard Consumer Discretionary Index Fund;ETF (ARCX:VCR)</v>
    <v>2</v>
    <v>5</v>
    <v>Finance</v>
    <v>4</v>
    <v>205.05</v>
    <v>118.99</v>
    <v>1.0551999999999999</v>
    <v>4.2300000000000004</v>
    <v>2.231E-4</v>
    <v>2.4160000000000001E-2</v>
    <v>0.04</v>
    <v>USD</v>
    <v>NYSE Arca</v>
    <v>ARCX</v>
    <v>1E-3</v>
    <v>179.32</v>
    <v>ETF</v>
    <v>43960</v>
    <v>14</v>
    <v>176.495</v>
    <v>2603739183.0999999</v>
    <v>Vanguard Consumer Discretionary Index Fund;ETF</v>
    <v>177.29</v>
    <v>175.08</v>
    <v>179.31</v>
    <v>179.35</v>
    <v>VCR</v>
    <v>Vanguard Consumer Discretionary Index Fund;ETF (ARCX:VCR)</v>
    <v>65892</v>
    <v>108316</v>
  </rv>
  <rv s="2">
    <v>15</v>
  </rv>
  <rv s="0">
    <v>https://www.bing.com/financeapi/forcetrigger?t=a258pr&amp;q=ARCX%3aVDC&amp;form=skydnc</v>
    <v>Learn more on Bing</v>
  </rv>
  <rv s="1">
    <v>0</v>
    <v>1</v>
    <v>en-US</v>
    <v>a258pr</v>
    <v>268435456</v>
    <v>268435459</v>
    <v>1</v>
    <v>Powered by Refinitiv</v>
    <v>0</v>
    <v>Vanguard Consumer Staples Index Fund;ETF (ARCX:VDC)</v>
    <v>2</v>
    <v>3</v>
    <v>Finance</v>
    <v>4</v>
    <v>164.89959999999999</v>
    <v>120.7</v>
    <v>0.98580000000000001</v>
    <v>3.49</v>
    <v>3.3799999999999998E-4</v>
    <v>2.4159E-2</v>
    <v>0.05</v>
    <v>USD</v>
    <v>NYSE Arca</v>
    <v>ARCX</v>
    <v>1E-3</v>
    <v>148.26</v>
    <v>ETF</v>
    <v>43960.000000034372</v>
    <v>17</v>
    <v>145.9</v>
    <v>5163332196.0900002</v>
    <v>Vanguard Consumer Staples Index Fund;ETF</v>
    <v>145.9</v>
    <v>144.46</v>
    <v>147.94999999999999</v>
    <v>148</v>
    <v>VDC</v>
    <v>Vanguard Consumer Staples Index Fund;ETF (ARCX:VDC)</v>
    <v>154185</v>
    <v>272917</v>
  </rv>
  <rv s="2">
    <v>18</v>
  </rv>
  <rv s="0">
    <v>https://www.bing.com/financeapi/forcetrigger?t=a25bqh&amp;q=ARCX%3aVHT&amp;form=skydnc</v>
    <v>Learn more on Bing</v>
  </rv>
  <rv s="1">
    <v>0</v>
    <v>1</v>
    <v>en-US</v>
    <v>a25bqh</v>
    <v>268435456</v>
    <v>268435459</v>
    <v>1</v>
    <v>Powered by Refinitiv</v>
    <v>0</v>
    <v>Vanguard Health Care Index Fund;ETF (ARCX:VHT)</v>
    <v>2</v>
    <v>3</v>
    <v>Finance</v>
    <v>4</v>
    <v>197.804</v>
    <v>138.11000000000001</v>
    <v>1.0169999999999999</v>
    <v>1.1599999999999999</v>
    <v>-1.3474E-2</v>
    <v>6.1670000000000006E-3</v>
    <v>-2.5499999999999998</v>
    <v>USD</v>
    <v>NYSE Arca</v>
    <v>ARCX</v>
    <v>1E-3</v>
    <v>190.17</v>
    <v>ETF</v>
    <v>43960.000000022657</v>
    <v>20</v>
    <v>188.685</v>
    <v>10286347969.32</v>
    <v>Vanguard Health Care Index Fund;ETF</v>
    <v>190.17</v>
    <v>188.1</v>
    <v>189.26</v>
    <v>186.71</v>
    <v>VHT</v>
    <v>Vanguard Health Care Index Fund;ETF (ARCX:VHT)</v>
    <v>213654</v>
    <v>372825</v>
  </rv>
  <rv s="2">
    <v>21</v>
  </rv>
  <rv s="0">
    <v>https://www.bing.com/financeapi/forcetrigger?t=a25d7w&amp;q=ARCX%3aVIS&amp;form=skydnc</v>
    <v>Learn more on Bing</v>
  </rv>
  <rv s="1">
    <v>0</v>
    <v>1</v>
    <v>en-US</v>
    <v>a25d7w</v>
    <v>268435456</v>
    <v>268435459</v>
    <v>1</v>
    <v>Powered by Refinitiv</v>
    <v>0</v>
    <v>Vanguard Industrials Index Fund;ETF (ARCX:VIS)</v>
    <v>2</v>
    <v>3</v>
    <v>Finance</v>
    <v>4</v>
    <v>160.63140000000001</v>
    <v>89.879099999999994</v>
    <v>1.0190999999999999</v>
    <v>3.18</v>
    <v>-1.6750000000000001E-4</v>
    <v>2.7364000000000003E-2</v>
    <v>-0.02</v>
    <v>USD</v>
    <v>NYSE Arca</v>
    <v>ARCX</v>
    <v>1E-3</v>
    <v>119.56</v>
    <v>ETF</v>
    <v>43960.000000046093</v>
    <v>23</v>
    <v>117.6</v>
    <v>2600511325.9099998</v>
    <v>Vanguard Industrials Index Fund;ETF</v>
    <v>117.6</v>
    <v>116.21</v>
    <v>119.39</v>
    <v>119.37</v>
    <v>VIS</v>
    <v>Vanguard Industrials Index Fund;ETF (ARCX:VIS)</v>
    <v>99732</v>
    <v>175411</v>
  </rv>
  <rv s="2">
    <v>24</v>
  </rv>
  <rv s="0">
    <v>https://www.bing.com/financeapi/forcetrigger?t=a25icw&amp;q=ARCX%3aVPU&amp;form=skydnc</v>
    <v>Learn more on Bing</v>
  </rv>
  <rv s="1">
    <v>0</v>
    <v>1</v>
    <v>en-US</v>
    <v>a25icw</v>
    <v>268435456</v>
    <v>268435459</v>
    <v>1</v>
    <v>Powered by Refinitiv</v>
    <v>0</v>
    <v>Vanguard Utilities Index Fund;ETF (ARCX:VPU)</v>
    <v>2</v>
    <v>3</v>
    <v>Finance</v>
    <v>4</v>
    <v>156.43</v>
    <v>96.09</v>
    <v>0.98599999999999999</v>
    <v>2.66</v>
    <v>0</v>
    <v>2.196E-2</v>
    <v>0</v>
    <v>USD</v>
    <v>NYSE Arca</v>
    <v>ARCX</v>
    <v>1E-3</v>
    <v>124.13</v>
    <v>ETF</v>
    <v>43960.000000010936</v>
    <v>26</v>
    <v>122.14</v>
    <v>3834332562.9000001</v>
    <v>Vanguard Utilities Index Fund;ETF</v>
    <v>122.65</v>
    <v>121.13</v>
    <v>123.79</v>
    <v>123.79</v>
    <v>VPU</v>
    <v>Vanguard Utilities Index Fund;ETF (ARCX:VPU)</v>
    <v>195999</v>
    <v>236511</v>
  </rv>
  <rv s="2">
    <v>27</v>
  </rv>
  <rv s="0">
    <v>https://www.bing.com/financeapi/forcetrigger?t=a25hxm&amp;q=ARCX%3aVOX&amp;form=skydnc</v>
    <v>Learn more on Bing</v>
  </rv>
  <rv s="1">
    <v>0</v>
    <v>1</v>
    <v>en-US</v>
    <v>a25hxm</v>
    <v>268435456</v>
    <v>268435459</v>
    <v>1</v>
    <v>Powered by Refinitiv</v>
    <v>0</v>
    <v>Vanguard Communication Services Index Fund;ETF (ARCX:VOX)</v>
    <v>2</v>
    <v>3</v>
    <v>Finance</v>
    <v>4</v>
    <v>100.95</v>
    <v>66.510000000000005</v>
    <v>0.89539999999999997</v>
    <v>1.46</v>
    <v>0</v>
    <v>1.6585000000000003E-2</v>
    <v>0</v>
    <v>USD</v>
    <v>NYSE Arca</v>
    <v>ARCX</v>
    <v>1E-3</v>
    <v>89.68</v>
    <v>ETF</v>
    <v>43960.000000022657</v>
    <v>29</v>
    <v>88.56</v>
    <v>1975746264.1500001</v>
    <v>Vanguard Communication Services Index Fund;ETF</v>
    <v>88.87</v>
    <v>88.03</v>
    <v>89.49</v>
    <v>89.49</v>
    <v>VOX</v>
    <v>Vanguard Communication Services Index Fund;ETF (ARCX:VOX)</v>
    <v>180241</v>
    <v>251480</v>
  </rv>
  <rv s="2">
    <v>30</v>
  </rv>
  <rv s="0">
    <v>https://www.bing.com/financeapi/forcetrigger?t=a258sm&amp;q=ARCX%3aVDE&amp;form=skydnc</v>
    <v>Learn more on Bing</v>
  </rv>
  <rv s="1">
    <v>0</v>
    <v>1</v>
    <v>en-US</v>
    <v>a258sm</v>
    <v>268435456</v>
    <v>268435459</v>
    <v>1</v>
    <v>Powered by Refinitiv</v>
    <v>0</v>
    <v>Vanguard Energy Index Fund;ETF (ARCX:VDE)</v>
    <v>2</v>
    <v>3</v>
    <v>Finance</v>
    <v>4</v>
    <v>87.227999999999994</v>
    <v>30.03</v>
    <v>1.1953</v>
    <v>2.25</v>
    <v>1.366E-3</v>
    <v>4.5936999999999999E-2</v>
    <v>7.0000000000000007E-2</v>
    <v>USD</v>
    <v>NYSE Arca</v>
    <v>ARCX</v>
    <v>1E-3</v>
    <v>51.27</v>
    <v>ETF</v>
    <v>43960.000000022657</v>
    <v>32</v>
    <v>49.89</v>
    <v>2963283772.6900001</v>
    <v>Vanguard Energy Index Fund;ETF</v>
    <v>50.1</v>
    <v>48.98</v>
    <v>51.23</v>
    <v>51.3</v>
    <v>VDE</v>
    <v>Vanguard Energy Index Fund;ETF (ARCX:VDE)</v>
    <v>1499903</v>
    <v>1981596</v>
  </rv>
  <rv s="2">
    <v>33</v>
  </rv>
  <rv s="0">
    <v>https://www.bing.com/financeapi/forcetrigger?t=a25gmw&amp;q=ARCX%3aVNQ&amp;form=skydnc</v>
    <v>Learn more on Bing</v>
  </rv>
  <rv s="1">
    <v>0</v>
    <v>1</v>
    <v>en-US</v>
    <v>a25gmw</v>
    <v>268435456</v>
    <v>268435459</v>
    <v>1</v>
    <v>Powered by Refinitiv</v>
    <v>0</v>
    <v>Vanguard Real Estate Index Fund;ETF (ARCX:VNQ)</v>
    <v>2</v>
    <v>3</v>
    <v>Finance</v>
    <v>4</v>
    <v>99.72</v>
    <v>55.58</v>
    <v>0.93189999999999995</v>
    <v>1.74</v>
    <v>1.2402E-2</v>
    <v>2.3754000000000001E-2</v>
    <v>0.93</v>
    <v>USD</v>
    <v>NYSE Arca</v>
    <v>ARCX</v>
    <v>1.1999999999999999E-3</v>
    <v>75.239999999999995</v>
    <v>ETF</v>
    <v>43960.000000022657</v>
    <v>35</v>
    <v>74.069999999999993</v>
    <v>27928101918.880001</v>
    <v>Vanguard Real Estate Index Fund;ETF</v>
    <v>74.22</v>
    <v>73.25</v>
    <v>74.989999999999995</v>
    <v>75.92</v>
    <v>VNQ</v>
    <v>Vanguard Real Estate Index Fund;ETF (ARCX:VNQ)</v>
    <v>6625787</v>
    <v>8150591</v>
  </rv>
  <rv s="2">
    <v>36</v>
  </rv>
  <rv s="0">
    <v>https://www.bing.com/financeapi/forcetrigger?t=a25aim&amp;q=ARCX%3aVFH&amp;form=skydnc</v>
    <v>Learn more on Bing</v>
  </rv>
  <rv s="1">
    <v>0</v>
    <v>1</v>
    <v>en-US</v>
    <v>a25aim</v>
    <v>268435456</v>
    <v>268435459</v>
    <v>1</v>
    <v>Powered by Refinitiv</v>
    <v>0</v>
    <v>Vanguard Financials Index Fund;ETF (ARCX:VFH)</v>
    <v>2</v>
    <v>3</v>
    <v>Finance</v>
    <v>4</v>
    <v>77.95</v>
    <v>42.336599999999997</v>
    <v>1.0275000000000001</v>
    <v>1.35</v>
    <v>1.2778000000000001E-2</v>
    <v>2.5266999999999998E-2</v>
    <v>0.7</v>
    <v>USD</v>
    <v>NYSE Arca</v>
    <v>ARCX</v>
    <v>1E-3</v>
    <v>54.85</v>
    <v>ETF</v>
    <v>43960.000000022657</v>
    <v>38</v>
    <v>54.02</v>
    <v>5449287137.25</v>
    <v>Vanguard Financials Index Fund;ETF</v>
    <v>54.49</v>
    <v>53.43</v>
    <v>54.78</v>
    <v>55.48</v>
    <v>VFH</v>
    <v>Vanguard Financials Index Fund;ETF (ARCX:VFH)</v>
    <v>764866</v>
    <v>1025916</v>
  </rv>
  <rv s="2">
    <v>39</v>
  </rv>
  <rv s="0">
    <v>http://en.wikipedia.org/wiki/Public_domain</v>
    <v>Public domain</v>
  </rv>
  <rv s="0">
    <v>http://en.wikipedia.org/wiki/Microsoft</v>
    <v>Wikipedia</v>
  </rv>
  <rv s="3">
    <v>41</v>
    <v>42</v>
  </rv>
  <rv s="4">
    <v>0</v>
    <v>1</v>
    <v>Powered by Refinitiv</v>
    <v>11</v>
    <v>https://www.bing.com/th?id=AMMS_c6939a08cba290c186ef1b935254e91d&amp;qlt=95</v>
    <v>43</v>
    <v>https://www.bing.com/images/search?form=xlimg&amp;q=microsoft</v>
    <v>Image of Microsoft Corp</v>
    <v/>
  </rv>
  <rv s="0">
    <v>https://www.bing.com/financeapi/forcetrigger?t=a1xzim&amp;q=XNAS%3aMSFT&amp;form=skydnc</v>
    <v>Learn more on Bing</v>
  </rv>
  <rv s="5">
    <v>0</v>
    <v>1</v>
    <v>en-US</v>
    <v>a1xzim</v>
    <v>268435456</v>
    <v>268435457</v>
    <v>1</v>
    <v>Powered by Refinitiv</v>
    <v>6</v>
    <v>Microsoft Corp (XNAS:MSFT)</v>
    <v>8</v>
    <v>9</v>
    <v>Finance</v>
    <v>10</v>
    <v>190.7</v>
    <v>119.01</v>
    <v>0.95179999999999998</v>
    <v>1.08</v>
    <v>-3.7900000000000005E-4</v>
    <v>5.8819999999999992E-3</v>
    <v>-7.0000000000000007E-2</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144000</v>
    <v>Nasdaq Stock Market</v>
    <v>XNAS</v>
    <v>XNAS</v>
    <v>1 Microsoft Way, REDMOND, WA, 98052-6399 US</v>
    <v>185</v>
    <v>44</v>
    <v>Software &amp; IT Services</v>
    <v>Stock</v>
    <v>43959.999947152341</v>
    <v>45</v>
    <v>183.36</v>
    <v>1392320000000</v>
    <v>Microsoft Corp</v>
    <v>Microsoft Corp</v>
    <v>184.97970000000001</v>
    <v>32.3855</v>
    <v>183.6</v>
    <v>184.68</v>
    <v>184.61</v>
    <v>7583440000</v>
    <v>MSFT</v>
    <v>Microsoft Corp (XNAS:MSFT)</v>
    <v>30912638</v>
    <v>43755152</v>
    <v>1993</v>
  </rv>
  <rv s="2">
    <v>46</v>
  </rv>
  <rv s="0">
    <v>http://en.wikipedia.org/wiki/Amazon_(company)</v>
    <v>Wikipedia</v>
  </rv>
  <rv s="3">
    <v>41</v>
    <v>48</v>
  </rv>
  <rv s="4">
    <v>0</v>
    <v>1</v>
    <v>Powered by Refinitiv</v>
    <v>11</v>
    <v>https://www.bing.com/th?id=AMMS_234d7638413b734c1560bf8e7f642960&amp;qlt=95</v>
    <v>49</v>
    <v>https://www.bing.com/images/search?form=xlimg&amp;q=amazon+com</v>
    <v>Image of Amazon.com Inc</v>
    <v/>
  </rv>
  <rv s="0">
    <v>https://www.bing.com/financeapi/forcetrigger?t=a1nhlh&amp;q=XNAS%3aAMZN&amp;form=skydnc</v>
    <v>Learn more on Bing</v>
  </rv>
  <rv s="5">
    <v>0</v>
    <v>1</v>
    <v>en-US</v>
    <v>a1nhlh</v>
    <v>268435456</v>
    <v>268435457</v>
    <v>1</v>
    <v>Powered by Refinitiv</v>
    <v>6</v>
    <v>Amazon.com Inc (XNAS:AMZN)</v>
    <v>8</v>
    <v>9</v>
    <v>Finance</v>
    <v>10</v>
    <v>2475</v>
    <v>1626.0318</v>
    <v>1.3546</v>
    <v>12</v>
    <v>2.4790000000000001E-4</v>
    <v>5.0680000000000005E-3</v>
    <v>0.59</v>
    <v>USD</v>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v>840400</v>
    <v>Nasdaq Stock Market</v>
    <v>XNAS</v>
    <v>XNAS</v>
    <v>410 Terry Ave N, SEATTLE, WA, 98109-5210 US</v>
    <v>2387.2449000000001</v>
    <v>50</v>
    <v>Diversified Retail</v>
    <v>Stock</v>
    <v>43959.999852499997</v>
    <v>51</v>
    <v>2357</v>
    <v>1180907000000</v>
    <v>Amazon.com Inc</v>
    <v>Amazon.com Inc</v>
    <v>2372.14</v>
    <v>113.0988</v>
    <v>2367.61</v>
    <v>2379.61</v>
    <v>2380.1999999999998</v>
    <v>498776000</v>
    <v>AMZN</v>
    <v>Amazon.com Inc (XNAS:AMZN)</v>
    <v>3211228</v>
    <v>5796208</v>
    <v>1996</v>
  </rv>
  <rv s="2">
    <v>52</v>
  </rv>
  <rv s="0">
    <v>https://www.bing.com/financeapi/forcetrigger?t=a1mou2&amp;q=XNAS%3aAAPL&amp;form=skydnc</v>
    <v>Learn more on Bing</v>
  </rv>
  <rv s="6">
    <v>0</v>
    <v>1</v>
    <v>en-US</v>
    <v>a1mou2</v>
    <v>268435456</v>
    <v>268435457</v>
    <v>1</v>
    <v>Powered by Refinitiv</v>
    <v>12</v>
    <v>Apple Inc (XNAS:AAPL)</v>
    <v>13</v>
    <v>14</v>
    <v>Finance</v>
    <v>10</v>
    <v>327.85</v>
    <v>170.27</v>
    <v>1.1637</v>
    <v>6.39</v>
    <v>1.354E-3</v>
    <v>2.1038000000000001E-2</v>
    <v>0.42</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137000</v>
    <v>Nasdaq Stock Market</v>
    <v>XNAS</v>
    <v>XNAS</v>
    <v>1 Apple Park Way, CUPERTINO, CA, 95014-0642 US</v>
    <v>310.35000000000002</v>
    <v>Computers, Phones &amp; Household Electronics</v>
    <v>Stock</v>
    <v>43959.999990335156</v>
    <v>54</v>
    <v>304.29000000000002</v>
    <v>1316511000000</v>
    <v>Apple Inc</v>
    <v>Apple Inc</v>
    <v>305.64</v>
    <v>23.747299999999999</v>
    <v>303.74</v>
    <v>310.13</v>
    <v>310.55</v>
    <v>4334335000</v>
    <v>AAPL</v>
    <v>Apple Inc (XNAS:AAPL)</v>
    <v>33511985</v>
    <v>38693893</v>
    <v>1977</v>
  </rv>
  <rv s="2">
    <v>55</v>
  </rv>
  <rv s="0">
    <v>http://en.wikipedia.org/wiki/The_Walt_Disney_Company</v>
    <v>Wikipedia</v>
  </rv>
  <rv s="3">
    <v>41</v>
    <v>57</v>
  </rv>
  <rv s="4">
    <v>0</v>
    <v>1</v>
    <v>Powered by Refinitiv</v>
    <v>11</v>
    <v>https://www.bing.com/th?id=AMMS_0aa288ba528f6f45e3de87d97e250136&amp;qlt=95</v>
    <v>58</v>
    <v>https://www.bing.com/images/search?form=xlimg&amp;q=the+walt+disney+company</v>
    <v>Image of Walt Disney Co</v>
    <v/>
  </rv>
  <rv s="0">
    <v>https://www.bing.com/financeapi/forcetrigger?t=a1r2z2&amp;q=XNYS%3aDIS&amp;form=skydnc</v>
    <v>Learn more on Bing</v>
  </rv>
  <rv s="5">
    <v>0</v>
    <v>1</v>
    <v>en-US</v>
    <v>a1r2z2</v>
    <v>268435456</v>
    <v>268435457</v>
    <v>1</v>
    <v>Powered by Refinitiv</v>
    <v>6</v>
    <v>Walt Disney Co (XNYS:DIS)</v>
    <v>8</v>
    <v>9</v>
    <v>Finance</v>
    <v>10</v>
    <v>153.41</v>
    <v>79.069999999999993</v>
    <v>1.0833999999999999</v>
    <v>3.59</v>
    <v>5.7709999999999992E-3</v>
    <v>3.4006000000000002E-2</v>
    <v>0.63</v>
    <v>USD</v>
    <v>The Walt Disney Company, formerly TWDC Holdco 613 Corp, is a worldwide entertainment company. The Company operates in four business segments: Media Networks, Parks Experiences and Products, Studio Entertainment, and Direct-To-Consumer and International. The media networks segment includes cable and broadcast television networks, television production and distribution operations, domestic television stations, and radio networks and stations. The Company's Walt Disney Imagineering unit designs and develops new theme park concepts and attractions, as well as resort properties. The studio entertainment segment produces and acquires live-action and animated motion pictures, direct-to-video content, musical recordings and live stage plays. The Company also develops and publishes games, primarily for mobile platforms, books, magazines and comic books.</v>
    <v>223000</v>
    <v>New York Stock Exchange</v>
    <v>XNYS</v>
    <v>XNYS</v>
    <v>500 S Buena Vista St, BURBANK, CA, 91521-0001 US</v>
    <v>109.18</v>
    <v>59</v>
    <v>Media &amp; Publishing</v>
    <v>Stock</v>
    <v>43959.999696642968</v>
    <v>60</v>
    <v>106.63</v>
    <v>190687600000</v>
    <v>Walt Disney Co</v>
    <v>Walt Disney Co</v>
    <v>109.05</v>
    <v>39.689300000000003</v>
    <v>105.57</v>
    <v>109.16</v>
    <v>109.79</v>
    <v>1806267000</v>
    <v>DIS</v>
    <v>Walt Disney Co (XNYS:DIS)</v>
    <v>24101684</v>
    <v>19812642</v>
    <v>2018</v>
  </rv>
  <rv s="2">
    <v>61</v>
  </rv>
  <rv s="0">
    <v>http://en.wikipedia.org/wiki/Chevron_Corporation</v>
    <v>Wikipedia</v>
  </rv>
  <rv s="3">
    <v>41</v>
    <v>63</v>
  </rv>
  <rv s="4">
    <v>0</v>
    <v>1</v>
    <v>Powered by Refinitiv</v>
    <v>11</v>
    <v>https://www.bing.com/th?id=AMMS_5fc0623bf4de4d626f57d3e542e140b6&amp;qlt=95</v>
    <v>64</v>
    <v>https://www.bing.com/images/search?form=xlimg&amp;q=chevron+corporation</v>
    <v>Image of Chevron Corp</v>
    <v/>
  </rv>
  <rv s="0">
    <v>https://www.bing.com/financeapi/forcetrigger?t=a1qlz2&amp;q=XNYS%3aCVX&amp;form=skydnc</v>
    <v>Learn more on Bing</v>
  </rv>
  <rv s="5">
    <v>0</v>
    <v>1</v>
    <v>en-US</v>
    <v>a1qlz2</v>
    <v>268435456</v>
    <v>268435457</v>
    <v>1</v>
    <v>Powered by Refinitiv</v>
    <v>6</v>
    <v>Chevron Corp (XNYS:CVX)</v>
    <v>8</v>
    <v>9</v>
    <v>Finance</v>
    <v>10</v>
    <v>127</v>
    <v>51.6</v>
    <v>1.3252999999999999</v>
    <v>2.83</v>
    <v>5.3420000000000004E-3</v>
    <v>3.0548000000000002E-2</v>
    <v>0.51</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95.56</v>
    <v>65</v>
    <v>Oil &amp; Gas</v>
    <v>Stock</v>
    <v>43959.999960277346</v>
    <v>66</v>
    <v>94.07</v>
    <v>172956900000</v>
    <v>Chevron Corp</v>
    <v>Chevron Corp</v>
    <v>95</v>
    <v>45.9084</v>
    <v>92.64</v>
    <v>95.47</v>
    <v>95.98</v>
    <v>1866979000</v>
    <v>CVX</v>
    <v>Chevron Corp (XNYS:CVX)</v>
    <v>8602865</v>
    <v>13901646</v>
    <v>1926</v>
  </rv>
  <rv s="2">
    <v>67</v>
  </rv>
  <rv s="0">
    <v>http://fr.wikipedia.org/wiki/JPMorgan_Chase</v>
    <v>Wikipedia</v>
  </rv>
  <rv s="3">
    <v>41</v>
    <v>69</v>
  </rv>
  <rv s="4">
    <v>0</v>
    <v>1</v>
    <v>Powered by Refinitiv</v>
    <v>11</v>
    <v>https://www.bing.com/th?id=AMMS_cbb8def5963137f5ed664f28d068b43e&amp;qlt=95</v>
    <v>70</v>
    <v>https://www.bing.com/images/search?form=xlimg&amp;q=jpmorgan+chase</v>
    <v>Image of JPMorgan Chase &amp; Co</v>
    <v/>
  </rv>
  <rv s="0">
    <v>https://www.bing.com/financeapi/forcetrigger?t=a1waa2&amp;q=XNYS%3aJPM&amp;form=skydnc</v>
    <v>Learn more on Bing</v>
  </rv>
  <rv s="5">
    <v>0</v>
    <v>1</v>
    <v>en-US</v>
    <v>a1waa2</v>
    <v>268435456</v>
    <v>268435457</v>
    <v>1</v>
    <v>Powered by Refinitiv</v>
    <v>6</v>
    <v>JPMorgan Chase &amp; Co (XNYS:JPM)</v>
    <v>8</v>
    <v>9</v>
    <v>Finance</v>
    <v>10</v>
    <v>141.1</v>
    <v>76.91</v>
    <v>1.1803999999999999</v>
    <v>1.49</v>
    <v>2.4809999999999997E-3</v>
    <v>1.6336E-2</v>
    <v>0.23</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256981</v>
    <v>New York Stock Exchange</v>
    <v>XNYS</v>
    <v>XNYS</v>
    <v>383 Madison Ave, NEW YORK, NY, 10017-3217 US</v>
    <v>94.08</v>
    <v>71</v>
    <v>Banking Services</v>
    <v>Stock</v>
    <v>43959.999555173439</v>
    <v>72</v>
    <v>92.11</v>
    <v>277874700000</v>
    <v>JPMorgan Chase &amp; Co</v>
    <v>JPMorgan Chase &amp; Co</v>
    <v>92.8</v>
    <v>10.3018</v>
    <v>91.21</v>
    <v>92.7</v>
    <v>92.93</v>
    <v>3046537000</v>
    <v>JPM</v>
    <v>JPMorgan Chase &amp; Co (XNYS:JPM)</v>
    <v>20494915</v>
    <v>23762996</v>
    <v>1968</v>
  </rv>
  <rv s="2">
    <v>73</v>
  </rv>
  <rv s="0">
    <v>http://en.wikipedia.org/wiki/Alphabet_Inc.</v>
    <v>Wikipedia</v>
  </rv>
  <rv s="3">
    <v>41</v>
    <v>75</v>
  </rv>
  <rv s="4">
    <v>0</v>
    <v>1</v>
    <v>Powered by Refinitiv</v>
    <v>11</v>
    <v>https://www.bing.com/th?id=AMMS_91f59ff6c9305ce24b1cf0389cd856f8&amp;qlt=95</v>
    <v>76</v>
    <v>https://www.bing.com/images/search?form=xlimg&amp;q=alphabet+inc.</v>
    <v>Image of Alphabet Inc</v>
    <v/>
  </rv>
  <rv s="0">
    <v>https://www.bing.com/financeapi/forcetrigger?t=a1u3p2&amp;q=XNAS%3aGOOG&amp;form=skydnc</v>
    <v>Learn more on Bing</v>
  </rv>
  <rv s="5">
    <v>0</v>
    <v>1</v>
    <v>en-US</v>
    <v>a1u3p2</v>
    <v>268435456</v>
    <v>268435457</v>
    <v>1</v>
    <v>Powered by Refinitiv</v>
    <v>6</v>
    <v>BP PLC (XNYS:BP)</v>
    <v>8</v>
    <v>9</v>
    <v>Finance</v>
    <v>10</v>
    <v>1532.1062999999999</v>
    <v>1013.5361</v>
    <v>1.0634999999999999</v>
    <v>15.81</v>
    <v>5.2579999999999999E-4</v>
    <v>1.1519E-2</v>
    <v>0.73</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123048</v>
    <v>Nasdaq Stock Market</v>
    <v>XNAS</v>
    <v>XNAS</v>
    <v>1600 Amphitheatre Pkwy, MOUNTAIN VIEW, CA, 94043-1351 US</v>
    <v>1398.76</v>
    <v>77</v>
    <v>Software &amp; IT Services</v>
    <v>Stock</v>
    <v>43959.999561260935</v>
    <v>78</v>
    <v>1375.48</v>
    <v>935800800000</v>
    <v>Alphabet Inc</v>
    <v>Alphabet Inc</v>
    <v>1383.13</v>
    <v>27.692</v>
    <v>1372.56</v>
    <v>1388.37</v>
    <v>1389.1</v>
    <v>682620200</v>
    <v>GOOG</v>
    <v>BP PLC (XNYS:BP)</v>
    <v>1388068</v>
    <v>2073437</v>
    <v>2015</v>
  </rv>
  <rv s="2">
    <v>79</v>
  </rv>
  <rv s="0">
    <v>http://zh.wikipedia.org/wiki/Facebook</v>
    <v>Wikipedia</v>
  </rv>
  <rv s="3">
    <v>41</v>
    <v>81</v>
  </rv>
  <rv s="4">
    <v>0</v>
    <v>1</v>
    <v>Powered by Refinitiv</v>
    <v>11</v>
    <v>https://www.bing.com/th?id=AMMS_8ddf76a14a2e3ad3ba62b46d49a75a74&amp;qlt=95</v>
    <v>82</v>
    <v>https://www.bing.com/images/search?form=xlimg&amp;q=facebook</v>
    <v>Image of Facebook Inc</v>
    <v/>
  </rv>
  <rv s="0">
    <v>https://www.bing.com/financeapi/forcetrigger?t=a1slm7&amp;q=XNAS%3aFB&amp;form=skydnc</v>
    <v>Learn more on Bing</v>
  </rv>
  <rv s="5">
    <v>0</v>
    <v>1</v>
    <v>en-US</v>
    <v>a1slm7</v>
    <v>268435456</v>
    <v>268435457</v>
    <v>1</v>
    <v>Powered by Refinitiv</v>
    <v>6</v>
    <v>Facebook Inc (XNAS:FB)</v>
    <v>8</v>
    <v>9</v>
    <v>Finance</v>
    <v>10</v>
    <v>224.2</v>
    <v>137.10059999999999</v>
    <v>1.1575</v>
    <v>1.0900000000000001</v>
    <v>-3.7669999999999999E-4</v>
    <v>5.1600000000000005E-3</v>
    <v>-0.08</v>
    <v>USD</v>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v>48268</v>
    <v>Nasdaq Stock Market</v>
    <v>XNAS</v>
    <v>XNAS</v>
    <v>1601 Willow Rd, MENLO PARK, CA, 94025-1452 US</v>
    <v>213.21</v>
    <v>83</v>
    <v>Software &amp; IT Services</v>
    <v>Stock</v>
    <v>43959.999917950779</v>
    <v>84</v>
    <v>210.85</v>
    <v>601901600000</v>
    <v>Facebook Inc</v>
    <v>Facebook Inc</v>
    <v>212.24</v>
    <v>30.3932</v>
    <v>211.26</v>
    <v>212.35</v>
    <v>212.27</v>
    <v>2849103000</v>
    <v>FB</v>
    <v>Facebook Inc (XNAS:FB)</v>
    <v>12524048</v>
    <v>25191112</v>
    <v>2004</v>
  </rv>
  <rv s="2">
    <v>85</v>
  </rv>
  <rv s="7">
    <v>0</v>
    <v>1</v>
    <v>Powered by Refinitiv</v>
    <v>11</v>
    <v>https://www.bing.com/th?id=AMMS_6df82b737cffcdedd4864f6970bd0c24&amp;qlt=95</v>
    <v>https://www.bing.com/images/search?form=xlimg&amp;q=johnson+%26+johnson</v>
    <v>Image of Johnson &amp; Johnson</v>
    <v/>
  </rv>
  <rv s="0">
    <v>https://www.bing.com/financeapi/forcetrigger?t=a1w8ec&amp;q=XNYS%3aJNJ&amp;form=skydnc</v>
    <v>Learn more on Bing</v>
  </rv>
  <rv s="5">
    <v>0</v>
    <v>1</v>
    <v>en-US</v>
    <v>a1w8ec</v>
    <v>268435456</v>
    <v>268435457</v>
    <v>1</v>
    <v>Powered by Refinitiv</v>
    <v>6</v>
    <v>Xerox Holdings Corp (XNYS:XRX)</v>
    <v>8</v>
    <v>9</v>
    <v>Finance</v>
    <v>10</v>
    <v>157</v>
    <v>109.16</v>
    <v>0.72550000000000003</v>
    <v>1.1100000000000001</v>
    <v>6.7249999999999995E-5</v>
    <v>7.5209999999999999E-3</v>
    <v>0.01</v>
    <v>USD</v>
    <v>Johnson &amp; Johnson is a holding company, which is engaged in the research and development, manufacture and sale of a range of products in the healthcare field. It operates through three segments: Consumer, Pharmaceutical and Medical Devices. Its primary focus is products related to human health and well-being. The Consumer segment includes a range of products used in the baby care, oral care, skin care, over-the-counter pharmaceutical, women's health and wound care markets. The Pharmaceutical segment is focused on five therapeutic areas, including immunology, infectious diseases, neuroscience, oncology, and cardiovascular and metabolic diseases. The Medical Devices segment includes a range of products used in the orthopedic, surgery, cardiovascular, diabetes care and vision care fields. Its research facilities are located in the United States, Belgium, Brazil, Canada, China, France, Germany, India, Israel, Japan, the Netherlands, Singapore, Switzerland and the United Kingdom.</v>
    <v>132200</v>
    <v>New York Stock Exchange</v>
    <v>XNYS</v>
    <v>XNYS</v>
    <v>1 Johnson And Johnson Plz, NEW BRUNSWICK, NJ, 08933-0001 US</v>
    <v>149.18</v>
    <v>87</v>
    <v>Pharmaceuticals</v>
    <v>Stock</v>
    <v>43959.997807661719</v>
    <v>88</v>
    <v>147.88999999999999</v>
    <v>388839800000</v>
    <v>Johnson &amp; Johnson</v>
    <v>Johnson &amp; Johnson</v>
    <v>148.91999999999999</v>
    <v>23.025500000000001</v>
    <v>147.59</v>
    <v>148.69999999999999</v>
    <v>148.71</v>
    <v>2634594000</v>
    <v>JNJ</v>
    <v>Xerox Holdings Corp (XNYS:XRX)</v>
    <v>4712477</v>
    <v>10184495</v>
    <v>1887</v>
  </rv>
  <rv s="2">
    <v>89</v>
  </rv>
</rvData>
</file>

<file path=xl/richData/rdrichvaluestructure.xml><?xml version="1.0" encoding="utf-8"?>
<rvStructures xmlns="http://schemas.microsoft.com/office/spreadsheetml/2017/richdata" count="8">
  <s t="_hyperlink">
    <k n="Address" t="s"/>
    <k n="Text" t="s"/>
  </s>
  <s t="_linkedentitycore">
    <k n="%DataProviderExternalLink" t="r"/>
    <k n="%DataProviderExternalLinkLogo" t="r"/>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
    <k n="%cvi" t="r"/>
  </s>
  <s t="_sourceattribution">
    <k n="License" t="r"/>
    <k n="Source" t="r"/>
  </s>
  <s t="_imageurl">
    <k n="%DataProviderExternalLink" t="r"/>
    <k n="%DataProviderExternalLinkLogo" t="r"/>
    <k n="%ProviderInfo" t="s"/>
    <k n="_Flags" t="spb"/>
    <k n="Address" t="s"/>
    <k n="Attribution" t="r"/>
    <k n="More Images Address" t="s"/>
    <k n="Text" t="s"/>
    <k n="Blip Identifier" t="s"/>
  </s>
  <s t="_linkedentitycore">
    <k n="%DataProviderExternalLink" t="r"/>
    <k n="%DataProviderExternalLinkLogo" t="r"/>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DataProviderExternalLink" t="r"/>
    <k n="%DataProviderExternalLinkLogo" t="r"/>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imageurl">
    <k n="%DataProviderExternalLink" t="r"/>
    <k n="%DataProviderExternalLinkLogo" t="r"/>
    <k n="%ProviderInfo" t="s"/>
    <k n="_Flags" t="spb"/>
    <k n="Address" t="s"/>
    <k n="More Images Address" t="s"/>
    <k n="Text" t="s"/>
    <k n="Blip Identifier" t="s"/>
  </s>
</rvStructures>
</file>

<file path=xl/richData/rdsupportingpropertybag.xml><?xml version="1.0" encoding="utf-8"?>
<supportingPropertyBags xmlns="http://schemas.microsoft.com/office/spreadsheetml/2017/richdata2">
  <spbArrays count="3">
    <a count="40">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%DataProviderExternalLink</v>
      <v t="s">%DataProviderExternalLinkLogo</v>
      <v t="s">LearnMoreOnLink</v>
      <v t="s">%ProviderInfo</v>
      <v t="s">_Display</v>
    </a>
    <a count="49">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%DataProviderExternalLink</v>
      <v t="s">%DataProviderExternalLinkLogo</v>
      <v t="s">LearnMoreOnLink</v>
      <v t="s">Image</v>
      <v t="s">ExchangeID</v>
      <v t="s">%ProviderInfo</v>
      <v t="s">_Display</v>
    </a>
    <a count="48">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%DataProviderExternalLink</v>
      <v t="s">%DataProviderExternalLinkLogo</v>
      <v t="s">LearnMoreOnLink</v>
      <v t="s">ExchangeID</v>
      <v t="s">%ProviderInfo</v>
      <v t="s">_Display</v>
    </a>
  </spbArrays>
  <spbData count="15">
    <spb s="0">
      <v>0</v>
    </spb>
    <spb s="1">
      <v>0</v>
      <v>0</v>
      <v>0</v>
    </spb>
    <spb s="2">
      <v>1</v>
      <v>1</v>
      <v>1</v>
      <v>1</v>
    </spb>
    <spb s="3">
      <v>1</v>
      <v>1</v>
      <v>1</v>
      <v>2</v>
      <v>3</v>
      <v>3</v>
      <v>1</v>
      <v>4</v>
      <v>5</v>
      <v>6</v>
      <v>3</v>
      <v>3</v>
      <v>5</v>
      <v>3</v>
      <v>4</v>
      <v>7</v>
      <v>8</v>
      <v>9</v>
      <v>9</v>
      <v>3</v>
      <v>3</v>
      <v>5</v>
    </spb>
    <spb s="4">
      <v>at close</v>
      <v>from previous close</v>
      <v>Source: Nasdaq</v>
      <v>from previous close</v>
      <v>GMT</v>
      <v>Delayed 15 minutes</v>
      <v>from close</v>
      <v>from close</v>
    </spb>
    <spb s="3">
      <v>1</v>
      <v>1</v>
      <v>1</v>
      <v>2</v>
      <v>3</v>
      <v>3</v>
      <v>1</v>
      <v>4</v>
      <v>5</v>
      <v>6</v>
      <v>3</v>
      <v>3</v>
      <v>5</v>
      <v>3</v>
      <v>4</v>
      <v>7</v>
      <v>10</v>
      <v>9</v>
      <v>9</v>
      <v>3</v>
      <v>3</v>
      <v>5</v>
    </spb>
    <spb s="0">
      <v>1</v>
    </spb>
    <spb s="5">
      <v>0</v>
      <v>0</v>
    </spb>
    <spb s="6">
      <v>7</v>
      <v>1</v>
      <v>1</v>
      <v>1</v>
      <v>1</v>
      <v>1</v>
    </spb>
    <spb s="7">
      <v>3</v>
      <v>1</v>
      <v>1</v>
      <v>3</v>
      <v>2</v>
      <v>3</v>
      <v>11</v>
      <v>3</v>
      <v>3</v>
      <v>4</v>
      <v>4</v>
      <v>5</v>
      <v>6</v>
      <v>3</v>
      <v>3</v>
      <v>3</v>
      <v>4</v>
      <v>7</v>
      <v>8</v>
      <v>9</v>
      <v>12</v>
      <v>9</v>
      <v>4</v>
      <v>3</v>
      <v>3</v>
      <v>5</v>
    </spb>
    <spb s="8">
      <v>at close</v>
      <v>from previous close</v>
      <v>from previous close</v>
      <v>Source: Nasdaq</v>
      <v>GMT</v>
      <v>Delayed 15 minutes</v>
      <v>from close</v>
      <v>from close</v>
    </spb>
    <spb s="9">
      <v>1</v>
      <v>1</v>
      <v>1</v>
    </spb>
    <spb s="0">
      <v>2</v>
    </spb>
    <spb s="10">
      <v>1</v>
      <v>1</v>
      <v>1</v>
      <v>1</v>
      <v>1</v>
    </spb>
    <spb s="11">
      <v>3</v>
      <v>1</v>
      <v>1</v>
      <v>3</v>
      <v>2</v>
      <v>3</v>
      <v>3</v>
      <v>3</v>
      <v>4</v>
      <v>4</v>
      <v>5</v>
      <v>6</v>
      <v>3</v>
      <v>3</v>
      <v>3</v>
      <v>4</v>
      <v>7</v>
      <v>8</v>
      <v>9</v>
      <v>12</v>
      <v>9</v>
      <v>4</v>
      <v>3</v>
      <v>3</v>
      <v>5</v>
    </spb>
  </spbData>
</supportingPropertyBags>
</file>

<file path=xl/richData/rdsupportingpropertybagstructure.xml><?xml version="1.0" encoding="utf-8"?>
<spbStructures xmlns="http://schemas.microsoft.com/office/spreadsheetml/2017/richdata2" count="12">
  <s>
    <k n="^Order" t="spba"/>
  </s>
  <s>
    <k n="ShowInCardView" t="b"/>
    <k n="ShowInDotNotation" t="b"/>
    <k n="ShowInAutoComplete" t="b"/>
  </s>
  <s>
    <k n="UniqueName" t="spb"/>
    <k n="%ProviderInfo" t="spb"/>
    <k n="%DataProviderExternalLink" t="spb"/>
    <k n="%DataProviderExternalLinkLogo"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Price" t="s"/>
    <k n="Change" t="s"/>
    <k n="Exchange" t="s"/>
    <k n="Change (%)" t="s"/>
    <k n="Last trade time" t="s"/>
    <k n="Price (Extended hours)" t="s"/>
    <k n="Change (Extended hours)" t="s"/>
    <k n="Change % (Extended hours)" t="s"/>
  </s>
  <s>
    <k n="ShowInDotNotation" t="b"/>
    <k n="ShowInAutoComplete" t="b"/>
  </s>
  <s>
    <k n="Image" t="spb"/>
    <k n="ExchangeID" t="spb"/>
    <k n="UniqueName" t="spb"/>
    <k n="%ProviderInfo" t="spb"/>
    <k n="%DataProviderExternalLink" t="spb"/>
    <k n="%DataProviderExternalLinkLogo"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ProviderInfo" t="spb"/>
    <k n="%DataProviderExternalLink" t="spb"/>
    <k n="%DataProviderExternalLinkLogo" t="spb"/>
  </s>
  <s>
    <k n="ExchangeID" t="spb"/>
    <k n="UniqueName" t="spb"/>
    <k n="%ProviderInfo" t="spb"/>
    <k n="%DataProviderExternalLink" t="spb"/>
    <k n="%DataProviderExternalLinkLogo"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4" formatCode="#,##0.00"/>
    </x:dxf>
    <x:dxf>
      <x:numFmt numFmtId="165" formatCode="_([$$-409]* #,##0.00_);_([$$-409]* \(#,##0.00\);_([$$-409]* &quot;-&quot;??_);_(@_)"/>
    </x:dxf>
    <x:dxf>
      <x:numFmt numFmtId="3" formatCode="#,##0"/>
    </x:dxf>
    <x:dxf>
      <x:numFmt numFmtId="14" formatCode="0.00%"/>
    </x:dxf>
    <x:dxf>
      <x:numFmt numFmtId="164" formatCode="_([$$-409]* #,##0_);_([$$-409]* \(#,##0\);_([$$-409]* &quot;-&quot;_);_(@_)"/>
    </x:dxf>
    <x:dxf>
      <x:numFmt numFmtId="27" formatCode="m/d/yyyy\ h:mm"/>
    </x:dxf>
    <x:dxf>
      <x:numFmt numFmtId="2" formatCode="0.00"/>
    </x:dxf>
    <x:dxf>
      <x:numFmt numFmtId="19" formatCode="m/d/yyyy"/>
    </x:dxf>
    <x:dxf>
      <x:numFmt numFmtId="1" formatCode="0"/>
    </x:dxf>
  </dxfs>
  <richProperties>
    <rPr n="IsTitleField" t="b"/>
    <rPr n="ShouldShowInCell" t="b"/>
    <rPr n="IsHeroField" t="b"/>
  </richProperties>
  <richStyles>
    <rSty dxfid="0"/>
    <rSty>
      <rpv i="0">1</rpv>
    </rSty>
    <rSty dxfid="1"/>
    <rSty dxfid="2"/>
    <rSty dxfid="3"/>
    <rSty dxfid="4"/>
    <rSty>
      <rpv i="1">1</rpv>
    </rSty>
    <rSty dxfid="5"/>
    <rSty dxfid="6"/>
    <rSty dxfid="7"/>
    <rSty>
      <rpv i="2">1</rpv>
    </rSty>
    <rSty dxfid="8"/>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805606-9B54-44C0-901F-BC1F7E57D799}" name="Table2" displayName="Table2" ref="A5:E27" totalsRowShown="0" headerRowDxfId="6" dataDxfId="5">
  <tableColumns count="5">
    <tableColumn id="1" xr3:uid="{C96B5ECB-D5A2-43BB-A3DD-230CBD6127C1}" name="STOCK" dataDxfId="4"/>
    <tableColumn id="5" xr3:uid="{69EF0DD0-8A95-43CE-9477-96CAAC1AA2C8}" name="SYMBOL" dataDxfId="3">
      <calculatedColumnFormula array="1">_FV(Table2[[#This Row],[STOCK]],"Ticker symbol",TRUE)</calculatedColumnFormula>
    </tableColumn>
    <tableColumn id="10" xr3:uid="{4222A24B-A22E-4D0D-AE97-9D81201F93A8}" name="INFO" dataDxfId="2">
      <calculatedColumnFormula>HYPERLINK("https://finance.yahoo.com/quote/"&amp;Table2[[#This Row],[SYMBOL]],"Info")</calculatedColumnFormula>
    </tableColumn>
    <tableColumn id="3" xr3:uid="{5929D0A9-FB47-44C8-AD29-173F44924AE9}" name="PRICE" dataDxfId="1">
      <calculatedColumnFormula array="1">_FV(Table2[[#This Row],[STOCK]],"Price")</calculatedColumnFormula>
    </tableColumn>
    <tableColumn id="4" xr3:uid="{9AECCC04-F475-4C68-99C4-8DF70FAF7ABB}" name="Change (%)" dataDxfId="0">
      <calculatedColumnFormula array="1">_FV(Table2[[#This Row],[STOCK]],"Change (%)",TRUE)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usiness Blue-Green">
      <a:dk1>
        <a:sysClr val="windowText" lastClr="000000"/>
      </a:dk1>
      <a:lt1>
        <a:sysClr val="window" lastClr="FFFFFF"/>
      </a:lt1>
      <a:dk2>
        <a:srgbClr val="1C2E4E"/>
      </a:dk2>
      <a:lt2>
        <a:srgbClr val="EEECE2"/>
      </a:lt2>
      <a:accent1>
        <a:srgbClr val="3A5D9C"/>
      </a:accent1>
      <a:accent2>
        <a:srgbClr val="4B913B"/>
      </a:accent2>
      <a:accent3>
        <a:srgbClr val="C04E4E"/>
      </a:accent3>
      <a:accent4>
        <a:srgbClr val="7860B4"/>
      </a:accent4>
      <a:accent5>
        <a:srgbClr val="E68422"/>
      </a:accent5>
      <a:accent6>
        <a:srgbClr val="846648"/>
      </a:accent6>
      <a:hlink>
        <a:srgbClr val="4C92AE"/>
      </a:hlink>
      <a:folHlink>
        <a:srgbClr val="969696"/>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hyperlink" Target="https://www.vertex42.com/ExcelTemplates/excel-stock-quotes.html"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s://www.vertex42.com/ExcelTemplates/excel-stock-quotes.html"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www.vertex42.com/ExcelTemplates/excel-stock-quotes.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excel-stock-quotes.html" TargetMode="External"/><Relationship Id="rId1" Type="http://schemas.openxmlformats.org/officeDocument/2006/relationships/hyperlink" Target="https://www.vertex42.com/licensing/EULA_personaluse.html" TargetMode="External"/><Relationship Id="rId5" Type="http://schemas.openxmlformats.org/officeDocument/2006/relationships/image" Target="../media/image4.png"/><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A9196-A18C-461F-9DAB-4106B8AA008B}">
  <dimension ref="A1:G28"/>
  <sheetViews>
    <sheetView showGridLines="0" tabSelected="1" workbookViewId="0"/>
  </sheetViews>
  <sheetFormatPr defaultRowHeight="14.25" x14ac:dyDescent="0.2"/>
  <cols>
    <col min="1" max="1" width="58.42578125" customWidth="1"/>
    <col min="2" max="2" width="10" style="7" customWidth="1"/>
    <col min="3" max="3" width="10.28515625" style="7" customWidth="1"/>
    <col min="4" max="4" width="12.140625" customWidth="1"/>
    <col min="5" max="5" width="12" customWidth="1"/>
    <col min="6" max="6" width="9.140625" style="61" customWidth="1"/>
  </cols>
  <sheetData>
    <row r="1" spans="1:6" s="10" customFormat="1" ht="30" x14ac:dyDescent="0.2">
      <c r="A1" s="73" t="s">
        <v>27</v>
      </c>
      <c r="B1" s="81"/>
      <c r="C1" s="81"/>
      <c r="D1" s="81"/>
      <c r="E1" s="81"/>
      <c r="F1" s="62"/>
    </row>
    <row r="2" spans="1:6" x14ac:dyDescent="0.2">
      <c r="A2" s="19" t="s">
        <v>49</v>
      </c>
      <c r="B2" s="81" t="s">
        <v>52</v>
      </c>
      <c r="C2" s="81"/>
      <c r="D2" s="81"/>
      <c r="E2" s="81"/>
    </row>
    <row r="3" spans="1:6" x14ac:dyDescent="0.2">
      <c r="A3" s="19" t="s">
        <v>48</v>
      </c>
    </row>
    <row r="5" spans="1:6" s="10" customFormat="1" ht="22.5" customHeight="1" x14ac:dyDescent="0.2">
      <c r="A5" s="20" t="s">
        <v>26</v>
      </c>
      <c r="B5" s="21" t="s">
        <v>28</v>
      </c>
      <c r="C5" s="21" t="s">
        <v>1</v>
      </c>
      <c r="D5" s="20" t="s">
        <v>29</v>
      </c>
      <c r="E5" s="20" t="s">
        <v>25</v>
      </c>
      <c r="F5" s="62"/>
    </row>
    <row r="6" spans="1:6" s="10" customFormat="1" x14ac:dyDescent="0.2">
      <c r="A6" s="8" t="e" vm="1">
        <v>#VALUE!</v>
      </c>
      <c r="B6" s="11" t="str" cm="1">
        <f t="array" ref="B6">_FV(Table2[[#This Row],[STOCK]],"Ticker symbol",TRUE)</f>
        <v>SPY</v>
      </c>
      <c r="C6" s="12" t="str">
        <f>HYPERLINK("https://finance.yahoo.com/quote/"&amp;Table2[[#This Row],[SYMBOL]],"Info")</f>
        <v>Info</v>
      </c>
      <c r="D6" s="13" cm="1">
        <f t="array" ref="D6">_FV(Table2[[#This Row],[STOCK]],"Price")</f>
        <v>292.44</v>
      </c>
      <c r="E6" s="14" cm="1">
        <f t="array" ref="E6">_FV(Table2[[#This Row],[STOCK]],"Change (%)",TRUE)</f>
        <v>1.6546000000000002E-2</v>
      </c>
      <c r="F6" s="62"/>
    </row>
    <row r="7" spans="1:6" s="10" customFormat="1" x14ac:dyDescent="0.2">
      <c r="A7" s="8" t="e" vm="2">
        <v>#VALUE!</v>
      </c>
      <c r="B7" s="11" t="str" cm="1">
        <f t="array" ref="B7">_FV(Table2[[#This Row],[STOCK]],"Ticker symbol",TRUE)</f>
        <v>QQQ</v>
      </c>
      <c r="C7" s="12" t="str">
        <f>HYPERLINK("https://finance.yahoo.com/quote/"&amp;Table2[[#This Row],[SYMBOL]],"Info")</f>
        <v>Info</v>
      </c>
      <c r="D7" s="13" cm="1">
        <f t="array" ref="D7">_FV(Table2[[#This Row],[STOCK]],"Price")</f>
        <v>224.86</v>
      </c>
      <c r="E7" s="14" cm="1">
        <f t="array" ref="E7">_FV(Table2[[#This Row],[STOCK]],"Change (%)",TRUE)</f>
        <v>1.3705E-2</v>
      </c>
      <c r="F7" s="62"/>
    </row>
    <row r="8" spans="1:6" s="10" customFormat="1" x14ac:dyDescent="0.2">
      <c r="A8" s="8" t="e" vm="3">
        <v>#VALUE!</v>
      </c>
      <c r="B8" s="9" t="str" cm="1">
        <f t="array" ref="B8">_FV(Table2[[#This Row],[STOCK]],"Ticker symbol",TRUE)</f>
        <v>DIA</v>
      </c>
      <c r="C8" s="12" t="str">
        <f>HYPERLINK("https://finance.yahoo.com/quote/"&amp;Table2[[#This Row],[SYMBOL]],"Info")</f>
        <v>Info</v>
      </c>
      <c r="D8" s="15" cm="1">
        <f t="array" ref="D8">_FV(Table2[[#This Row],[STOCK]],"Price")</f>
        <v>243.62</v>
      </c>
      <c r="E8" s="16" cm="1">
        <f t="array" ref="E8">_FV(Table2[[#This Row],[STOCK]],"Change (%)",TRUE)</f>
        <v>1.9715E-2</v>
      </c>
      <c r="F8" s="62"/>
    </row>
    <row r="9" spans="1:6" s="10" customFormat="1" x14ac:dyDescent="0.2">
      <c r="A9" s="8" t="e" vm="4">
        <v>#VALUE!</v>
      </c>
      <c r="B9" s="9" t="str" cm="1">
        <f t="array" ref="B9">_FV(Table2[[#This Row],[STOCK]],"Ticker symbol",TRUE)</f>
        <v>VGT</v>
      </c>
      <c r="C9" s="12" t="str">
        <f>HYPERLINK("https://finance.yahoo.com/quote/"&amp;Table2[[#This Row],[SYMBOL]],"Info")</f>
        <v>Info</v>
      </c>
      <c r="D9" s="15" cm="1">
        <f t="array" ref="D9">_FV(Table2[[#This Row],[STOCK]],"Price")</f>
        <v>251.41</v>
      </c>
      <c r="E9" s="16" cm="1">
        <f t="array" ref="E9">_FV(Table2[[#This Row],[STOCK]],"Change (%)",TRUE)</f>
        <v>1.4814000000000001E-2</v>
      </c>
      <c r="F9" s="62"/>
    </row>
    <row r="10" spans="1:6" s="10" customFormat="1" x14ac:dyDescent="0.2">
      <c r="A10" s="8" t="e" vm="5">
        <v>#VALUE!</v>
      </c>
      <c r="B10" s="9" t="str" cm="1">
        <f t="array" ref="B10">_FV(Table2[[#This Row],[STOCK]],"Ticker symbol",TRUE)</f>
        <v>VCR</v>
      </c>
      <c r="C10" s="12" t="str">
        <f>HYPERLINK("https://finance.yahoo.com/quote/"&amp;Table2[[#This Row],[SYMBOL]],"Info")</f>
        <v>Info</v>
      </c>
      <c r="D10" s="15" cm="1">
        <f t="array" ref="D10">_FV(Table2[[#This Row],[STOCK]],"Price")</f>
        <v>179.31</v>
      </c>
      <c r="E10" s="16" cm="1">
        <f t="array" ref="E10">_FV(Table2[[#This Row],[STOCK]],"Change (%)",TRUE)</f>
        <v>2.4160000000000001E-2</v>
      </c>
      <c r="F10" s="62"/>
    </row>
    <row r="11" spans="1:6" s="10" customFormat="1" x14ac:dyDescent="0.2">
      <c r="A11" s="8" t="e" vm="6">
        <v>#VALUE!</v>
      </c>
      <c r="B11" s="9" t="str" cm="1">
        <f t="array" ref="B11">_FV(Table2[[#This Row],[STOCK]],"Ticker symbol",TRUE)</f>
        <v>VDC</v>
      </c>
      <c r="C11" s="12" t="str">
        <f>HYPERLINK("https://finance.yahoo.com/quote/"&amp;Table2[[#This Row],[SYMBOL]],"Info")</f>
        <v>Info</v>
      </c>
      <c r="D11" s="15" cm="1">
        <f t="array" ref="D11">_FV(Table2[[#This Row],[STOCK]],"Price")</f>
        <v>147.94999999999999</v>
      </c>
      <c r="E11" s="16" cm="1">
        <f t="array" ref="E11">_FV(Table2[[#This Row],[STOCK]],"Change (%)",TRUE)</f>
        <v>2.4159E-2</v>
      </c>
      <c r="F11" s="62"/>
    </row>
    <row r="12" spans="1:6" s="10" customFormat="1" x14ac:dyDescent="0.2">
      <c r="A12" s="8" t="e" vm="7">
        <v>#VALUE!</v>
      </c>
      <c r="B12" s="9" t="str" cm="1">
        <f t="array" ref="B12">_FV(Table2[[#This Row],[STOCK]],"Ticker symbol",TRUE)</f>
        <v>VHT</v>
      </c>
      <c r="C12" s="12" t="str">
        <f>HYPERLINK("https://finance.yahoo.com/quote/"&amp;Table2[[#This Row],[SYMBOL]],"Info")</f>
        <v>Info</v>
      </c>
      <c r="D12" s="15" cm="1">
        <f t="array" ref="D12">_FV(Table2[[#This Row],[STOCK]],"Price")</f>
        <v>189.26</v>
      </c>
      <c r="E12" s="16" cm="1">
        <f t="array" ref="E12">_FV(Table2[[#This Row],[STOCK]],"Change (%)",TRUE)</f>
        <v>6.1670000000000006E-3</v>
      </c>
      <c r="F12" s="62"/>
    </row>
    <row r="13" spans="1:6" s="10" customFormat="1" x14ac:dyDescent="0.2">
      <c r="A13" s="8" t="e" vm="8">
        <v>#VALUE!</v>
      </c>
      <c r="B13" s="9" t="str" cm="1">
        <f t="array" ref="B13">_FV(Table2[[#This Row],[STOCK]],"Ticker symbol",TRUE)</f>
        <v>VIS</v>
      </c>
      <c r="C13" s="12" t="str">
        <f>HYPERLINK("https://finance.yahoo.com/quote/"&amp;Table2[[#This Row],[SYMBOL]],"Info")</f>
        <v>Info</v>
      </c>
      <c r="D13" s="15" cm="1">
        <f t="array" ref="D13">_FV(Table2[[#This Row],[STOCK]],"Price")</f>
        <v>119.39</v>
      </c>
      <c r="E13" s="16" cm="1">
        <f t="array" ref="E13">_FV(Table2[[#This Row],[STOCK]],"Change (%)",TRUE)</f>
        <v>2.7364000000000003E-2</v>
      </c>
      <c r="F13" s="62"/>
    </row>
    <row r="14" spans="1:6" s="10" customFormat="1" x14ac:dyDescent="0.2">
      <c r="A14" s="8" t="e" vm="9">
        <v>#VALUE!</v>
      </c>
      <c r="B14" s="9" t="str" cm="1">
        <f t="array" ref="B14">_FV(Table2[[#This Row],[STOCK]],"Ticker symbol",TRUE)</f>
        <v>VPU</v>
      </c>
      <c r="C14" s="12" t="str">
        <f>HYPERLINK("https://finance.yahoo.com/quote/"&amp;Table2[[#This Row],[SYMBOL]],"Info")</f>
        <v>Info</v>
      </c>
      <c r="D14" s="15" cm="1">
        <f t="array" ref="D14">_FV(Table2[[#This Row],[STOCK]],"Price")</f>
        <v>123.79</v>
      </c>
      <c r="E14" s="16" cm="1">
        <f t="array" ref="E14">_FV(Table2[[#This Row],[STOCK]],"Change (%)",TRUE)</f>
        <v>2.196E-2</v>
      </c>
      <c r="F14" s="62"/>
    </row>
    <row r="15" spans="1:6" s="10" customFormat="1" x14ac:dyDescent="0.2">
      <c r="A15" s="8" t="e" vm="10">
        <v>#VALUE!</v>
      </c>
      <c r="B15" s="9" t="str" cm="1">
        <f t="array" ref="B15">_FV(Table2[[#This Row],[STOCK]],"Ticker symbol",TRUE)</f>
        <v>VOX</v>
      </c>
      <c r="C15" s="12" t="str">
        <f>HYPERLINK("https://finance.yahoo.com/quote/"&amp;Table2[[#This Row],[SYMBOL]],"Info")</f>
        <v>Info</v>
      </c>
      <c r="D15" s="15" cm="1">
        <f t="array" ref="D15">_FV(Table2[[#This Row],[STOCK]],"Price")</f>
        <v>89.49</v>
      </c>
      <c r="E15" s="16" cm="1">
        <f t="array" ref="E15">_FV(Table2[[#This Row],[STOCK]],"Change (%)",TRUE)</f>
        <v>1.6585000000000003E-2</v>
      </c>
      <c r="F15" s="62"/>
    </row>
    <row r="16" spans="1:6" s="10" customFormat="1" x14ac:dyDescent="0.2">
      <c r="A16" s="8" t="e" vm="11">
        <v>#VALUE!</v>
      </c>
      <c r="B16" s="9" t="str" cm="1">
        <f t="array" ref="B16">_FV(Table2[[#This Row],[STOCK]],"Ticker symbol",TRUE)</f>
        <v>VDE</v>
      </c>
      <c r="C16" s="12" t="str">
        <f>HYPERLINK("https://finance.yahoo.com/quote/"&amp;Table2[[#This Row],[SYMBOL]],"Info")</f>
        <v>Info</v>
      </c>
      <c r="D16" s="15" cm="1">
        <f t="array" ref="D16">_FV(Table2[[#This Row],[STOCK]],"Price")</f>
        <v>51.23</v>
      </c>
      <c r="E16" s="16" cm="1">
        <f t="array" ref="E16">_FV(Table2[[#This Row],[STOCK]],"Change (%)",TRUE)</f>
        <v>4.5936999999999999E-2</v>
      </c>
      <c r="F16" s="62"/>
    </row>
    <row r="17" spans="1:7" s="10" customFormat="1" x14ac:dyDescent="0.2">
      <c r="A17" s="8" t="e" vm="12">
        <v>#VALUE!</v>
      </c>
      <c r="B17" s="9" t="str" cm="1">
        <f t="array" ref="B17">_FV(Table2[[#This Row],[STOCK]],"Ticker symbol",TRUE)</f>
        <v>VNQ</v>
      </c>
      <c r="C17" s="12" t="str">
        <f>HYPERLINK("https://finance.yahoo.com/quote/"&amp;Table2[[#This Row],[SYMBOL]],"Info")</f>
        <v>Info</v>
      </c>
      <c r="D17" s="15" cm="1">
        <f t="array" ref="D17">_FV(Table2[[#This Row],[STOCK]],"Price")</f>
        <v>74.989999999999995</v>
      </c>
      <c r="E17" s="16" cm="1">
        <f t="array" ref="E17">_FV(Table2[[#This Row],[STOCK]],"Change (%)",TRUE)</f>
        <v>2.3754000000000001E-2</v>
      </c>
      <c r="F17" s="62"/>
    </row>
    <row r="18" spans="1:7" s="10" customFormat="1" x14ac:dyDescent="0.2">
      <c r="A18" s="8" t="e" vm="13">
        <v>#VALUE!</v>
      </c>
      <c r="B18" s="9" t="str" cm="1">
        <f t="array" ref="B18">_FV(Table2[[#This Row],[STOCK]],"Ticker symbol",TRUE)</f>
        <v>VFH</v>
      </c>
      <c r="C18" s="12" t="str">
        <f>HYPERLINK("https://finance.yahoo.com/quote/"&amp;Table2[[#This Row],[SYMBOL]],"Info")</f>
        <v>Info</v>
      </c>
      <c r="D18" s="15" cm="1">
        <f t="array" ref="D18">_FV(Table2[[#This Row],[STOCK]],"Price")</f>
        <v>54.78</v>
      </c>
      <c r="E18" s="16" cm="1">
        <f t="array" ref="E18">_FV(Table2[[#This Row],[STOCK]],"Change (%)",TRUE)</f>
        <v>2.5266999999999998E-2</v>
      </c>
      <c r="F18" s="62"/>
    </row>
    <row r="19" spans="1:7" s="10" customFormat="1" x14ac:dyDescent="0.2">
      <c r="A19" s="8" t="e" vm="14">
        <v>#VALUE!</v>
      </c>
      <c r="B19" s="9" t="str" cm="1">
        <f t="array" ref="B19">_FV(Table2[[#This Row],[STOCK]],"Ticker symbol",TRUE)</f>
        <v>MSFT</v>
      </c>
      <c r="C19" s="17" t="str">
        <f>HYPERLINK("https://finance.yahoo.com/quote/"&amp;Table2[[#This Row],[SYMBOL]],"Info")</f>
        <v>Info</v>
      </c>
      <c r="D19" s="13" cm="1">
        <f t="array" ref="D19">_FV(Table2[[#This Row],[STOCK]],"Price")</f>
        <v>184.68</v>
      </c>
      <c r="E19" s="16" cm="1">
        <f t="array" ref="E19">_FV(Table2[[#This Row],[STOCK]],"Change (%)",TRUE)</f>
        <v>5.8819999999999992E-3</v>
      </c>
      <c r="F19" s="62"/>
    </row>
    <row r="20" spans="1:7" s="10" customFormat="1" x14ac:dyDescent="0.2">
      <c r="A20" s="8" t="e" vm="15">
        <v>#VALUE!</v>
      </c>
      <c r="B20" s="9" t="str" cm="1">
        <f t="array" ref="B20">_FV(Table2[[#This Row],[STOCK]],"Ticker symbol",TRUE)</f>
        <v>AMZN</v>
      </c>
      <c r="C20" s="17" t="str">
        <f>HYPERLINK("https://finance.yahoo.com/quote/"&amp;Table2[[#This Row],[SYMBOL]],"Info")</f>
        <v>Info</v>
      </c>
      <c r="D20" s="13" cm="1">
        <f t="array" ref="D20">_FV(Table2[[#This Row],[STOCK]],"Price")</f>
        <v>2379.61</v>
      </c>
      <c r="E20" s="16" cm="1">
        <f t="array" ref="E20">_FV(Table2[[#This Row],[STOCK]],"Change (%)",TRUE)</f>
        <v>5.0680000000000005E-3</v>
      </c>
      <c r="F20" s="62"/>
    </row>
    <row r="21" spans="1:7" s="10" customFormat="1" x14ac:dyDescent="0.2">
      <c r="A21" s="8" t="e" vm="16">
        <v>#VALUE!</v>
      </c>
      <c r="B21" s="9" t="str" cm="1">
        <f t="array" ref="B21">_FV(Table2[[#This Row],[STOCK]],"Ticker symbol",TRUE)</f>
        <v>AAPL</v>
      </c>
      <c r="C21" s="17" t="str">
        <f>HYPERLINK("https://finance.yahoo.com/quote/"&amp;Table2[[#This Row],[SYMBOL]],"Info")</f>
        <v>Info</v>
      </c>
      <c r="D21" s="13" cm="1">
        <f t="array" ref="D21">_FV(Table2[[#This Row],[STOCK]],"Price")</f>
        <v>310.13</v>
      </c>
      <c r="E21" s="16" cm="1">
        <f t="array" ref="E21">_FV(Table2[[#This Row],[STOCK]],"Change (%)",TRUE)</f>
        <v>2.1038000000000001E-2</v>
      </c>
      <c r="F21" s="62"/>
    </row>
    <row r="22" spans="1:7" s="10" customFormat="1" x14ac:dyDescent="0.2">
      <c r="A22" s="8" t="e" vm="17">
        <v>#VALUE!</v>
      </c>
      <c r="B22" s="9" t="str" cm="1">
        <f t="array" ref="B22">_FV(Table2[[#This Row],[STOCK]],"Ticker symbol",TRUE)</f>
        <v>DIS</v>
      </c>
      <c r="C22" s="17" t="str">
        <f>HYPERLINK("https://finance.yahoo.com/quote/"&amp;Table2[[#This Row],[SYMBOL]],"Info")</f>
        <v>Info</v>
      </c>
      <c r="D22" s="13" cm="1">
        <f t="array" ref="D22">_FV(Table2[[#This Row],[STOCK]],"Price")</f>
        <v>109.16</v>
      </c>
      <c r="E22" s="16" cm="1">
        <f t="array" ref="E22">_FV(Table2[[#This Row],[STOCK]],"Change (%)",TRUE)</f>
        <v>3.4006000000000002E-2</v>
      </c>
      <c r="F22" s="62"/>
    </row>
    <row r="23" spans="1:7" s="10" customFormat="1" x14ac:dyDescent="0.2">
      <c r="A23" s="8" t="e" vm="18">
        <v>#VALUE!</v>
      </c>
      <c r="B23" s="9" t="str" cm="1">
        <f t="array" ref="B23">_FV(Table2[[#This Row],[STOCK]],"Ticker symbol",TRUE)</f>
        <v>CVX</v>
      </c>
      <c r="C23" s="17" t="str">
        <f>HYPERLINK("https://finance.yahoo.com/quote/"&amp;Table2[[#This Row],[SYMBOL]],"Info")</f>
        <v>Info</v>
      </c>
      <c r="D23" s="13" cm="1">
        <f t="array" ref="D23">_FV(Table2[[#This Row],[STOCK]],"Price")</f>
        <v>95.47</v>
      </c>
      <c r="E23" s="16" cm="1">
        <f t="array" ref="E23">_FV(Table2[[#This Row],[STOCK]],"Change (%)",TRUE)</f>
        <v>3.0548000000000002E-2</v>
      </c>
      <c r="F23" s="62"/>
    </row>
    <row r="24" spans="1:7" s="10" customFormat="1" x14ac:dyDescent="0.2">
      <c r="A24" s="8" t="e" vm="19">
        <v>#VALUE!</v>
      </c>
      <c r="B24" s="9" t="str" cm="1">
        <f t="array" ref="B24">_FV(Table2[[#This Row],[STOCK]],"Ticker symbol",TRUE)</f>
        <v>JPM</v>
      </c>
      <c r="C24" s="17" t="str">
        <f>HYPERLINK("https://finance.yahoo.com/quote/"&amp;Table2[[#This Row],[SYMBOL]],"Info")</f>
        <v>Info</v>
      </c>
      <c r="D24" s="13" cm="1">
        <f t="array" ref="D24">_FV(Table2[[#This Row],[STOCK]],"Price")</f>
        <v>92.7</v>
      </c>
      <c r="E24" s="16" cm="1">
        <f t="array" ref="E24">_FV(Table2[[#This Row],[STOCK]],"Change (%)",TRUE)</f>
        <v>1.6336E-2</v>
      </c>
      <c r="F24" s="62"/>
    </row>
    <row r="25" spans="1:7" s="10" customFormat="1" x14ac:dyDescent="0.2">
      <c r="A25" s="8" t="e" vm="20">
        <v>#VALUE!</v>
      </c>
      <c r="B25" s="9" t="str" cm="1">
        <f t="array" ref="B25">_FV(Table2[[#This Row],[STOCK]],"Ticker symbol",TRUE)</f>
        <v>GOOG</v>
      </c>
      <c r="C25" s="17" t="str">
        <f>HYPERLINK("https://finance.yahoo.com/quote/"&amp;Table2[[#This Row],[SYMBOL]],"Info")</f>
        <v>Info</v>
      </c>
      <c r="D25" s="13" cm="1">
        <f t="array" ref="D25">_FV(Table2[[#This Row],[STOCK]],"Price")</f>
        <v>1388.37</v>
      </c>
      <c r="E25" s="16" cm="1">
        <f t="array" ref="E25">_FV(Table2[[#This Row],[STOCK]],"Change (%)",TRUE)</f>
        <v>1.1519E-2</v>
      </c>
      <c r="F25" s="62"/>
    </row>
    <row r="26" spans="1:7" s="10" customFormat="1" x14ac:dyDescent="0.2">
      <c r="A26" s="8" t="e" vm="21">
        <v>#VALUE!</v>
      </c>
      <c r="B26" s="9" t="str" cm="1">
        <f t="array" ref="B26">_FV(Table2[[#This Row],[STOCK]],"Ticker symbol",TRUE)</f>
        <v>FB</v>
      </c>
      <c r="C26" s="17" t="str">
        <f>HYPERLINK("https://finance.yahoo.com/quote/"&amp;Table2[[#This Row],[SYMBOL]],"Info")</f>
        <v>Info</v>
      </c>
      <c r="D26" s="13" cm="1">
        <f t="array" ref="D26">_FV(Table2[[#This Row],[STOCK]],"Price")</f>
        <v>212.35</v>
      </c>
      <c r="E26" s="16" cm="1">
        <f t="array" ref="E26">_FV(Table2[[#This Row],[STOCK]],"Change (%)",TRUE)</f>
        <v>5.1600000000000005E-3</v>
      </c>
      <c r="F26" s="62"/>
    </row>
    <row r="27" spans="1:7" s="10" customFormat="1" x14ac:dyDescent="0.2">
      <c r="A27" s="8" t="e" vm="22">
        <v>#VALUE!</v>
      </c>
      <c r="B27" s="9" t="str" cm="1">
        <f t="array" ref="B27">_FV(Table2[[#This Row],[STOCK]],"Ticker symbol",TRUE)</f>
        <v>JNJ</v>
      </c>
      <c r="C27" s="17" t="str">
        <f>HYPERLINK("https://finance.yahoo.com/quote/"&amp;Table2[[#This Row],[SYMBOL]],"Info")</f>
        <v>Info</v>
      </c>
      <c r="D27" s="13" cm="1">
        <f t="array" ref="D27">_FV(Table2[[#This Row],[STOCK]],"Price")</f>
        <v>148.69999999999999</v>
      </c>
      <c r="E27" s="16" cm="1">
        <f t="array" ref="E27">_FV(Table2[[#This Row],[STOCK]],"Change (%)",TRUE)</f>
        <v>7.5209999999999999E-3</v>
      </c>
      <c r="G27" s="62"/>
    </row>
    <row r="28" spans="1:7" s="10" customFormat="1" x14ac:dyDescent="0.2">
      <c r="B28" s="11"/>
      <c r="C28" s="11"/>
      <c r="F28" s="62"/>
    </row>
  </sheetData>
  <mergeCells count="2">
    <mergeCell ref="B1:E1"/>
    <mergeCell ref="B2:E2"/>
  </mergeCells>
  <hyperlinks>
    <hyperlink ref="B2" r:id="rId1" display="Stock Quote and Portfolio Template" xr:uid="{109E2F9D-373D-4A8D-ABC6-32DA20F3DF40}"/>
  </hyperlinks>
  <pageMargins left="0.7" right="0.7" top="0.75" bottom="0.75" header="0.3" footer="0.3"/>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19"/>
  <sheetViews>
    <sheetView showGridLines="0" workbookViewId="0"/>
  </sheetViews>
  <sheetFormatPr defaultColWidth="14.42578125" defaultRowHeight="15.75" customHeight="1" x14ac:dyDescent="0.2"/>
  <cols>
    <col min="1" max="1" width="8.28515625" customWidth="1"/>
    <col min="2" max="2" width="10.42578125" customWidth="1"/>
    <col min="3" max="3" width="8.140625" customWidth="1"/>
    <col min="4" max="4" width="9.5703125" customWidth="1"/>
    <col min="5" max="5" width="8.140625" customWidth="1"/>
    <col min="6" max="6" width="9.85546875" customWidth="1"/>
    <col min="7" max="7" width="9.7109375" customWidth="1"/>
    <col min="8" max="8" width="9.85546875" customWidth="1"/>
    <col min="9" max="10" width="10.7109375" customWidth="1"/>
    <col min="11" max="11" width="10.42578125" customWidth="1"/>
    <col min="12" max="12" width="9.5703125" customWidth="1"/>
    <col min="13" max="13" width="9.85546875" customWidth="1"/>
    <col min="14" max="15" width="10.7109375" customWidth="1"/>
    <col min="16" max="16" width="10.28515625" customWidth="1"/>
  </cols>
  <sheetData>
    <row r="1" spans="1:31" ht="30" x14ac:dyDescent="0.4">
      <c r="A1" s="18" t="s">
        <v>0</v>
      </c>
      <c r="B1" s="1"/>
      <c r="C1" s="2"/>
      <c r="D1" s="2"/>
      <c r="E1" s="1"/>
      <c r="F1" s="1"/>
      <c r="G1" s="5"/>
      <c r="H1" s="2"/>
      <c r="I1" s="2"/>
      <c r="J1" s="2"/>
      <c r="K1" s="1"/>
      <c r="L1" s="2"/>
      <c r="M1" s="1"/>
      <c r="N1" s="11"/>
      <c r="O1" s="10"/>
      <c r="P1" s="10"/>
      <c r="Q1" s="2"/>
      <c r="R1" s="2"/>
      <c r="S1" s="2"/>
      <c r="T1" s="2"/>
      <c r="U1" s="2"/>
      <c r="V1" s="2"/>
      <c r="W1" s="2"/>
      <c r="X1" s="2"/>
      <c r="Y1" s="2"/>
      <c r="Z1" s="2"/>
      <c r="AA1" s="2"/>
      <c r="AB1" s="2"/>
      <c r="AC1" s="2"/>
      <c r="AD1" s="2"/>
      <c r="AE1" s="2"/>
    </row>
    <row r="2" spans="1:31" ht="16.5" customHeight="1" x14ac:dyDescent="0.25">
      <c r="A2" s="19" t="s">
        <v>50</v>
      </c>
      <c r="B2" s="63"/>
      <c r="C2" s="63"/>
      <c r="D2" s="64"/>
      <c r="E2" s="3"/>
      <c r="F2" s="3"/>
      <c r="K2" s="4"/>
      <c r="M2" s="81" t="s">
        <v>52</v>
      </c>
      <c r="N2" s="81"/>
      <c r="O2" s="81"/>
      <c r="P2" s="81"/>
    </row>
    <row r="3" spans="1:31" ht="16.5" customHeight="1" x14ac:dyDescent="0.25">
      <c r="A3" s="79" t="s">
        <v>42</v>
      </c>
      <c r="B3" s="63"/>
      <c r="C3" s="63"/>
      <c r="D3" s="64"/>
      <c r="E3" s="3"/>
      <c r="F3" s="3"/>
      <c r="K3" s="4"/>
      <c r="M3" s="3"/>
      <c r="P3" s="77" t="s">
        <v>51</v>
      </c>
    </row>
    <row r="5" spans="1:31" x14ac:dyDescent="0.25">
      <c r="A5" s="60" t="s">
        <v>2</v>
      </c>
      <c r="B5" s="59"/>
      <c r="C5" s="59"/>
      <c r="D5" s="59"/>
      <c r="E5" s="60"/>
      <c r="F5" s="60"/>
      <c r="G5" s="78">
        <f ca="1">TODAY()</f>
        <v>43959</v>
      </c>
      <c r="H5" s="59"/>
      <c r="I5" s="59"/>
      <c r="J5" s="59"/>
      <c r="K5" s="60" t="s">
        <v>3</v>
      </c>
      <c r="L5" s="59"/>
      <c r="M5" s="60"/>
      <c r="N5" s="59"/>
      <c r="O5" s="59"/>
      <c r="P5" s="59"/>
    </row>
    <row r="6" spans="1:31" ht="32.25" customHeight="1" x14ac:dyDescent="0.2">
      <c r="A6" s="46" t="s">
        <v>4</v>
      </c>
      <c r="B6" s="46" t="s">
        <v>39</v>
      </c>
      <c r="C6" s="46" t="s">
        <v>5</v>
      </c>
      <c r="D6" s="46" t="s">
        <v>6</v>
      </c>
      <c r="E6" s="46" t="s">
        <v>40</v>
      </c>
      <c r="F6" s="46" t="s">
        <v>7</v>
      </c>
      <c r="G6" s="47" t="s">
        <v>8</v>
      </c>
      <c r="H6" s="46" t="s">
        <v>9</v>
      </c>
      <c r="I6" s="46" t="s">
        <v>10</v>
      </c>
      <c r="J6" s="46" t="s">
        <v>11</v>
      </c>
      <c r="K6" s="46" t="s">
        <v>12</v>
      </c>
      <c r="L6" s="46" t="s">
        <v>13</v>
      </c>
      <c r="M6" s="46" t="s">
        <v>14</v>
      </c>
      <c r="N6" s="46" t="s">
        <v>15</v>
      </c>
      <c r="O6" s="46" t="s">
        <v>41</v>
      </c>
      <c r="P6" s="46" t="s">
        <v>16</v>
      </c>
      <c r="Q6" s="2"/>
      <c r="R6" s="2"/>
      <c r="S6" s="2"/>
      <c r="T6" s="2"/>
      <c r="U6" s="2"/>
      <c r="V6" s="2"/>
      <c r="W6" s="2"/>
      <c r="X6" s="2"/>
      <c r="Y6" s="2"/>
      <c r="Z6" s="2"/>
      <c r="AA6" s="2"/>
      <c r="AB6" s="2"/>
      <c r="AC6" s="2"/>
      <c r="AD6" s="2"/>
      <c r="AE6" s="2"/>
    </row>
    <row r="7" spans="1:31" s="10" customFormat="1" ht="15" customHeight="1" x14ac:dyDescent="0.2">
      <c r="A7" s="48" t="s">
        <v>17</v>
      </c>
      <c r="B7" s="49">
        <v>42856</v>
      </c>
      <c r="C7" s="48">
        <v>10</v>
      </c>
      <c r="D7" s="50">
        <v>241</v>
      </c>
      <c r="E7" s="50"/>
      <c r="F7" s="51">
        <f>IF(ISBLANK(A7),"-",C7*D7+E7)</f>
        <v>2410</v>
      </c>
      <c r="G7" s="52">
        <f>IFERROR(VLOOKUP(A7,Table2[[#All],[SYMBOL]:[Change (%)]],3,FALSE),"n/f")</f>
        <v>292.44</v>
      </c>
      <c r="H7" s="51">
        <f>IF(ISBLANK(K7),IF(ISBLANK(A7),"-",G7*C7),"-")</f>
        <v>2924.4</v>
      </c>
      <c r="I7" s="66">
        <f>IF(ISBLANK(K7),IF(ISBLANK(A7),"-",H7-F7),"-")</f>
        <v>514.40000000000009</v>
      </c>
      <c r="J7" s="65">
        <f>IF(ISBLANK(K7),IF(ISBLANK($A7),0,I7/$F7),0)</f>
        <v>0.21344398340248966</v>
      </c>
      <c r="K7" s="49"/>
      <c r="L7" s="50"/>
      <c r="M7" s="51" t="str">
        <f>IF(NOT(ISBLANK(K7)),L7*C7,"-")</f>
        <v>-</v>
      </c>
      <c r="N7" s="66" t="str">
        <f>IF(NOT(ISBLANK(K7)),M7-F7,"-")</f>
        <v>-</v>
      </c>
      <c r="O7" s="65" t="str">
        <f>IF(ISBLANK($A7),0,IF(NOT(ISBLANK($K7)),N7/$F7,"-"))</f>
        <v>-</v>
      </c>
      <c r="P7" s="53">
        <f ca="1">IF(ISBLANK(B7),"-",(1+(IF(ISBLANK(K7),H7,M7)-F7)/F7)^(365/(IF(ISBLANK(K7),TODAY(),K7)-B7))-1)</f>
        <v>6.6113511211113751E-2</v>
      </c>
    </row>
    <row r="8" spans="1:31" s="10" customFormat="1" ht="15" customHeight="1" x14ac:dyDescent="0.2">
      <c r="A8" s="48" t="s">
        <v>18</v>
      </c>
      <c r="B8" s="49">
        <v>43703</v>
      </c>
      <c r="C8" s="48">
        <v>10</v>
      </c>
      <c r="D8" s="50">
        <v>187.47</v>
      </c>
      <c r="E8" s="50"/>
      <c r="F8" s="51">
        <f t="shared" ref="F8:F17" si="0">IF(ISBLANK(A8),"-",C8*D8+E8)</f>
        <v>1874.7</v>
      </c>
      <c r="G8" s="52">
        <f>IFERROR(VLOOKUP(A8,Table2[[#All],[SYMBOL]:[Change (%)]],3,FALSE),"n/f")</f>
        <v>224.86</v>
      </c>
      <c r="H8" s="51">
        <f t="shared" ref="H8:H17" si="1">IF(ISBLANK(K8),IF(ISBLANK(A8),"-",G8*C8),"-")</f>
        <v>2248.6000000000004</v>
      </c>
      <c r="I8" s="66">
        <f t="shared" ref="I8:I17" si="2">IF(ISBLANK(K8),IF(ISBLANK(A8),"-",H8-F8),"-")</f>
        <v>373.90000000000032</v>
      </c>
      <c r="J8" s="65">
        <f t="shared" ref="J8:J17" si="3">IF(ISBLANK(K8),IF(ISBLANK($A8),0,I8/$F8),0)</f>
        <v>0.1994452445724651</v>
      </c>
      <c r="K8" s="48"/>
      <c r="L8" s="50"/>
      <c r="M8" s="51" t="str">
        <f t="shared" ref="M8:M17" si="4">IF(NOT(ISBLANK(K8)),L8*C8,"-")</f>
        <v>-</v>
      </c>
      <c r="N8" s="66" t="str">
        <f t="shared" ref="N8:N17" si="5">IF(NOT(ISBLANK(K8)),M8-F8,"-")</f>
        <v>-</v>
      </c>
      <c r="O8" s="65" t="str">
        <f t="shared" ref="O8:O17" si="6">IF(ISBLANK($A8),"-",IF(NOT(ISBLANK($K8)),N8/$F8,"-"))</f>
        <v>-</v>
      </c>
      <c r="P8" s="53">
        <f t="shared" ref="P8:P17" ca="1" si="7">IF(ISBLANK(B8),"-",(1+(IF(ISBLANK(K8),H8,M8)-F8)/F8)^(365/(IF(ISBLANK(K8),TODAY(),K8)-B8))-1)</f>
        <v>0.29601137060189697</v>
      </c>
    </row>
    <row r="9" spans="1:31" s="10" customFormat="1" ht="15" customHeight="1" x14ac:dyDescent="0.2">
      <c r="A9" s="48" t="s">
        <v>53</v>
      </c>
      <c r="B9" s="49">
        <v>43871</v>
      </c>
      <c r="C9" s="48">
        <v>10</v>
      </c>
      <c r="D9" s="50">
        <v>188.7</v>
      </c>
      <c r="E9" s="50"/>
      <c r="F9" s="51">
        <f t="shared" si="0"/>
        <v>1887</v>
      </c>
      <c r="G9" s="52">
        <f>IFERROR(VLOOKUP(A9,Table2[[#All],[SYMBOL]:[Change (%)]],3,FALSE),"n/f")</f>
        <v>184.68</v>
      </c>
      <c r="H9" s="51">
        <f t="shared" si="1"/>
        <v>1846.8000000000002</v>
      </c>
      <c r="I9" s="66">
        <f t="shared" si="2"/>
        <v>-40.199999999999818</v>
      </c>
      <c r="J9" s="65">
        <f t="shared" si="3"/>
        <v>-2.1303656597774147E-2</v>
      </c>
      <c r="K9" s="48"/>
      <c r="L9" s="50"/>
      <c r="M9" s="51" t="str">
        <f t="shared" si="4"/>
        <v>-</v>
      </c>
      <c r="N9" s="66" t="str">
        <f t="shared" si="5"/>
        <v>-</v>
      </c>
      <c r="O9" s="65" t="str">
        <f t="shared" si="6"/>
        <v>-</v>
      </c>
      <c r="P9" s="53">
        <f t="shared" ca="1" si="7"/>
        <v>-8.5443980973695766E-2</v>
      </c>
    </row>
    <row r="10" spans="1:31" s="10" customFormat="1" ht="15" customHeight="1" x14ac:dyDescent="0.2">
      <c r="A10" s="48"/>
      <c r="B10" s="49"/>
      <c r="C10" s="48"/>
      <c r="D10" s="50"/>
      <c r="E10" s="50"/>
      <c r="F10" s="51" t="str">
        <f t="shared" si="0"/>
        <v>-</v>
      </c>
      <c r="G10" s="52" t="str">
        <f>IFERROR(VLOOKUP(A10,Table2[[#All],[SYMBOL]:[Change (%)]],3,FALSE),"n/f")</f>
        <v>n/f</v>
      </c>
      <c r="H10" s="51" t="str">
        <f t="shared" si="1"/>
        <v>-</v>
      </c>
      <c r="I10" s="66" t="str">
        <f t="shared" si="2"/>
        <v>-</v>
      </c>
      <c r="J10" s="65">
        <f t="shared" si="3"/>
        <v>0</v>
      </c>
      <c r="K10" s="48"/>
      <c r="L10" s="50"/>
      <c r="M10" s="51" t="str">
        <f t="shared" si="4"/>
        <v>-</v>
      </c>
      <c r="N10" s="66" t="str">
        <f t="shared" si="5"/>
        <v>-</v>
      </c>
      <c r="O10" s="65" t="str">
        <f t="shared" si="6"/>
        <v>-</v>
      </c>
      <c r="P10" s="53" t="str">
        <f t="shared" ca="1" si="7"/>
        <v>-</v>
      </c>
    </row>
    <row r="11" spans="1:31" s="10" customFormat="1" ht="15" customHeight="1" x14ac:dyDescent="0.2">
      <c r="A11" s="48"/>
      <c r="B11" s="48"/>
      <c r="C11" s="48"/>
      <c r="D11" s="50"/>
      <c r="E11" s="50"/>
      <c r="F11" s="51" t="str">
        <f t="shared" si="0"/>
        <v>-</v>
      </c>
      <c r="G11" s="52" t="str">
        <f>IFERROR(VLOOKUP(A11,Table2[[#All],[SYMBOL]:[Change (%)]],3,FALSE),"n/f")</f>
        <v>n/f</v>
      </c>
      <c r="H11" s="51" t="str">
        <f t="shared" si="1"/>
        <v>-</v>
      </c>
      <c r="I11" s="66" t="str">
        <f t="shared" si="2"/>
        <v>-</v>
      </c>
      <c r="J11" s="65">
        <f t="shared" si="3"/>
        <v>0</v>
      </c>
      <c r="K11" s="48"/>
      <c r="L11" s="50"/>
      <c r="M11" s="51" t="str">
        <f t="shared" si="4"/>
        <v>-</v>
      </c>
      <c r="N11" s="66" t="str">
        <f t="shared" si="5"/>
        <v>-</v>
      </c>
      <c r="O11" s="65" t="str">
        <f t="shared" si="6"/>
        <v>-</v>
      </c>
      <c r="P11" s="53" t="str">
        <f t="shared" ca="1" si="7"/>
        <v>-</v>
      </c>
    </row>
    <row r="12" spans="1:31" s="10" customFormat="1" ht="15" customHeight="1" x14ac:dyDescent="0.2">
      <c r="A12" s="48"/>
      <c r="B12" s="48"/>
      <c r="C12" s="48"/>
      <c r="D12" s="50"/>
      <c r="E12" s="50"/>
      <c r="F12" s="51" t="str">
        <f t="shared" si="0"/>
        <v>-</v>
      </c>
      <c r="G12" s="52" t="str">
        <f>IFERROR(VLOOKUP(A12,Table2[[#All],[SYMBOL]:[Change (%)]],3,FALSE),"n/f")</f>
        <v>n/f</v>
      </c>
      <c r="H12" s="51" t="str">
        <f t="shared" si="1"/>
        <v>-</v>
      </c>
      <c r="I12" s="66" t="str">
        <f t="shared" si="2"/>
        <v>-</v>
      </c>
      <c r="J12" s="65">
        <f t="shared" si="3"/>
        <v>0</v>
      </c>
      <c r="K12" s="48"/>
      <c r="L12" s="50"/>
      <c r="M12" s="51" t="str">
        <f t="shared" si="4"/>
        <v>-</v>
      </c>
      <c r="N12" s="66" t="str">
        <f t="shared" si="5"/>
        <v>-</v>
      </c>
      <c r="O12" s="65" t="str">
        <f t="shared" si="6"/>
        <v>-</v>
      </c>
      <c r="P12" s="53" t="str">
        <f t="shared" ca="1" si="7"/>
        <v>-</v>
      </c>
    </row>
    <row r="13" spans="1:31" s="10" customFormat="1" ht="15" customHeight="1" x14ac:dyDescent="0.2">
      <c r="A13" s="48"/>
      <c r="B13" s="48"/>
      <c r="C13" s="48"/>
      <c r="D13" s="50"/>
      <c r="E13" s="50"/>
      <c r="F13" s="51" t="str">
        <f t="shared" si="0"/>
        <v>-</v>
      </c>
      <c r="G13" s="52" t="str">
        <f>IFERROR(VLOOKUP(A13,Table2[[#All],[SYMBOL]:[Change (%)]],3,FALSE),"n/f")</f>
        <v>n/f</v>
      </c>
      <c r="H13" s="51" t="str">
        <f t="shared" si="1"/>
        <v>-</v>
      </c>
      <c r="I13" s="66" t="str">
        <f t="shared" si="2"/>
        <v>-</v>
      </c>
      <c r="J13" s="65">
        <f t="shared" si="3"/>
        <v>0</v>
      </c>
      <c r="K13" s="48"/>
      <c r="L13" s="50"/>
      <c r="M13" s="51" t="str">
        <f t="shared" si="4"/>
        <v>-</v>
      </c>
      <c r="N13" s="66" t="str">
        <f t="shared" si="5"/>
        <v>-</v>
      </c>
      <c r="O13" s="65" t="str">
        <f t="shared" si="6"/>
        <v>-</v>
      </c>
      <c r="P13" s="53" t="str">
        <f t="shared" ca="1" si="7"/>
        <v>-</v>
      </c>
    </row>
    <row r="14" spans="1:31" s="10" customFormat="1" ht="15" customHeight="1" x14ac:dyDescent="0.2">
      <c r="A14" s="48"/>
      <c r="B14" s="48"/>
      <c r="C14" s="48"/>
      <c r="D14" s="50"/>
      <c r="E14" s="50"/>
      <c r="F14" s="51" t="str">
        <f t="shared" si="0"/>
        <v>-</v>
      </c>
      <c r="G14" s="52" t="str">
        <f>IFERROR(VLOOKUP(A14,Table2[[#All],[SYMBOL]:[Change (%)]],3,FALSE),"n/f")</f>
        <v>n/f</v>
      </c>
      <c r="H14" s="51" t="str">
        <f t="shared" si="1"/>
        <v>-</v>
      </c>
      <c r="I14" s="66" t="str">
        <f t="shared" si="2"/>
        <v>-</v>
      </c>
      <c r="J14" s="65">
        <f t="shared" si="3"/>
        <v>0</v>
      </c>
      <c r="K14" s="48"/>
      <c r="L14" s="50"/>
      <c r="M14" s="51" t="str">
        <f t="shared" si="4"/>
        <v>-</v>
      </c>
      <c r="N14" s="66" t="str">
        <f t="shared" si="5"/>
        <v>-</v>
      </c>
      <c r="O14" s="65" t="str">
        <f t="shared" si="6"/>
        <v>-</v>
      </c>
      <c r="P14" s="53" t="str">
        <f t="shared" ca="1" si="7"/>
        <v>-</v>
      </c>
    </row>
    <row r="15" spans="1:31" s="10" customFormat="1" ht="15" customHeight="1" x14ac:dyDescent="0.2">
      <c r="A15" s="48"/>
      <c r="B15" s="49"/>
      <c r="C15" s="48"/>
      <c r="D15" s="50"/>
      <c r="E15" s="50"/>
      <c r="F15" s="51" t="str">
        <f t="shared" si="0"/>
        <v>-</v>
      </c>
      <c r="G15" s="52" t="str">
        <f>IFERROR(VLOOKUP(A15,Table2[[#All],[SYMBOL]:[Change (%)]],3,FALSE),"n/f")</f>
        <v>n/f</v>
      </c>
      <c r="H15" s="51" t="str">
        <f t="shared" si="1"/>
        <v>-</v>
      </c>
      <c r="I15" s="66" t="str">
        <f t="shared" si="2"/>
        <v>-</v>
      </c>
      <c r="J15" s="65">
        <f t="shared" si="3"/>
        <v>0</v>
      </c>
      <c r="K15" s="48"/>
      <c r="L15" s="50"/>
      <c r="M15" s="51" t="str">
        <f t="shared" si="4"/>
        <v>-</v>
      </c>
      <c r="N15" s="66" t="str">
        <f t="shared" si="5"/>
        <v>-</v>
      </c>
      <c r="O15" s="65" t="str">
        <f t="shared" si="6"/>
        <v>-</v>
      </c>
      <c r="P15" s="53" t="str">
        <f t="shared" ca="1" si="7"/>
        <v>-</v>
      </c>
    </row>
    <row r="16" spans="1:31" s="10" customFormat="1" ht="15" customHeight="1" x14ac:dyDescent="0.2">
      <c r="A16" s="48"/>
      <c r="B16" s="54"/>
      <c r="C16" s="48"/>
      <c r="D16" s="50"/>
      <c r="E16" s="50"/>
      <c r="F16" s="51" t="str">
        <f t="shared" si="0"/>
        <v>-</v>
      </c>
      <c r="G16" s="52" t="str">
        <f>IFERROR(VLOOKUP(A16,Table2[[#All],[SYMBOL]:[Change (%)]],3,FALSE),"n/f")</f>
        <v>n/f</v>
      </c>
      <c r="H16" s="51" t="str">
        <f t="shared" si="1"/>
        <v>-</v>
      </c>
      <c r="I16" s="66" t="str">
        <f t="shared" si="2"/>
        <v>-</v>
      </c>
      <c r="J16" s="65">
        <f t="shared" si="3"/>
        <v>0</v>
      </c>
      <c r="K16" s="48"/>
      <c r="L16" s="50"/>
      <c r="M16" s="51" t="str">
        <f t="shared" si="4"/>
        <v>-</v>
      </c>
      <c r="N16" s="66" t="str">
        <f t="shared" si="5"/>
        <v>-</v>
      </c>
      <c r="O16" s="65" t="str">
        <f t="shared" si="6"/>
        <v>-</v>
      </c>
      <c r="P16" s="53" t="str">
        <f t="shared" ca="1" si="7"/>
        <v>-</v>
      </c>
    </row>
    <row r="17" spans="1:16" s="10" customFormat="1" ht="15" customHeight="1" x14ac:dyDescent="0.2">
      <c r="A17" s="48"/>
      <c r="B17" s="49"/>
      <c r="C17" s="48"/>
      <c r="D17" s="50"/>
      <c r="E17" s="50"/>
      <c r="F17" s="51" t="str">
        <f t="shared" si="0"/>
        <v>-</v>
      </c>
      <c r="G17" s="52" t="str">
        <f>IFERROR(VLOOKUP(A17,Table2[[#All],[SYMBOL]:[Change (%)]],3,FALSE),"n/f")</f>
        <v>n/f</v>
      </c>
      <c r="H17" s="51" t="str">
        <f t="shared" si="1"/>
        <v>-</v>
      </c>
      <c r="I17" s="66" t="str">
        <f t="shared" si="2"/>
        <v>-</v>
      </c>
      <c r="J17" s="65">
        <f t="shared" si="3"/>
        <v>0</v>
      </c>
      <c r="K17" s="48"/>
      <c r="L17" s="50"/>
      <c r="M17" s="51" t="str">
        <f t="shared" si="4"/>
        <v>-</v>
      </c>
      <c r="N17" s="66" t="str">
        <f t="shared" si="5"/>
        <v>-</v>
      </c>
      <c r="O17" s="65" t="str">
        <f t="shared" si="6"/>
        <v>-</v>
      </c>
      <c r="P17" s="53" t="str">
        <f t="shared" ca="1" si="7"/>
        <v>-</v>
      </c>
    </row>
    <row r="18" spans="1:16" s="10" customFormat="1" ht="15" customHeight="1" x14ac:dyDescent="0.2">
      <c r="A18" s="55"/>
      <c r="B18" s="58" t="s">
        <v>38</v>
      </c>
      <c r="C18" s="56"/>
      <c r="D18" s="57"/>
      <c r="E18" s="57"/>
      <c r="F18" s="57"/>
      <c r="G18" s="51"/>
      <c r="H18" s="51"/>
      <c r="I18" s="66"/>
      <c r="J18" s="65"/>
      <c r="K18" s="56"/>
      <c r="L18" s="57"/>
      <c r="M18" s="51"/>
      <c r="N18" s="66"/>
      <c r="O18" s="65"/>
      <c r="P18" s="51"/>
    </row>
    <row r="19" spans="1:16" s="62" customFormat="1" ht="15" customHeight="1" x14ac:dyDescent="0.2">
      <c r="A19" s="67"/>
      <c r="B19" s="67"/>
      <c r="C19" s="68"/>
      <c r="D19" s="67"/>
      <c r="E19" s="80" t="s">
        <v>19</v>
      </c>
      <c r="F19" s="69">
        <f>SUM(F7:F18)</f>
        <v>6171.7</v>
      </c>
      <c r="G19" s="67"/>
      <c r="H19" s="69">
        <f>SUM(H7:H18)</f>
        <v>7019.8</v>
      </c>
      <c r="I19" s="70">
        <f>SUM(I7:I18)</f>
        <v>848.10000000000059</v>
      </c>
      <c r="J19" s="67"/>
      <c r="K19" s="71"/>
      <c r="L19" s="71"/>
      <c r="M19" s="69">
        <f>SUM(M7:M18)</f>
        <v>0</v>
      </c>
      <c r="N19" s="70">
        <f>SUM(N7:N18)</f>
        <v>0</v>
      </c>
      <c r="O19" s="67"/>
      <c r="P19" s="67"/>
    </row>
  </sheetData>
  <mergeCells count="1">
    <mergeCell ref="M2:P2"/>
  </mergeCells>
  <hyperlinks>
    <hyperlink ref="M2" r:id="rId1" display="Stock Quote and Portfolio Template" xr:uid="{1C164C9C-12B6-4334-B620-8DEDC11A741D}"/>
  </hyperlinks>
  <pageMargins left="0.7" right="0.7" top="0.75" bottom="0.75" header="0.3" footer="0.3"/>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27"/>
  <sheetViews>
    <sheetView showGridLines="0" workbookViewId="0"/>
  </sheetViews>
  <sheetFormatPr defaultColWidth="14.42578125" defaultRowHeight="15.75" customHeight="1" x14ac:dyDescent="0.2"/>
  <cols>
    <col min="1" max="1" width="10.42578125" style="36" customWidth="1"/>
    <col min="2" max="2" width="72.7109375" style="36" customWidth="1"/>
    <col min="3" max="3" width="19.140625" style="36" customWidth="1"/>
  </cols>
  <sheetData>
    <row r="1" spans="1:3" s="36" customFormat="1" ht="32.1" customHeight="1" x14ac:dyDescent="0.2">
      <c r="A1" s="35" t="s">
        <v>31</v>
      </c>
      <c r="B1" s="35"/>
      <c r="C1" s="35"/>
    </row>
    <row r="2" spans="1:3" s="36" customFormat="1" ht="12.75" x14ac:dyDescent="0.2">
      <c r="A2" s="43" t="s">
        <v>35</v>
      </c>
      <c r="C2" s="37" t="s">
        <v>34</v>
      </c>
    </row>
    <row r="3" spans="1:3" ht="12.75" x14ac:dyDescent="0.2">
      <c r="B3" s="6"/>
      <c r="C3" s="6"/>
    </row>
    <row r="4" spans="1:3" ht="18" x14ac:dyDescent="0.2">
      <c r="A4" s="38" t="s">
        <v>32</v>
      </c>
      <c r="B4" s="39"/>
      <c r="C4" s="40"/>
    </row>
    <row r="5" spans="1:3" ht="57" x14ac:dyDescent="0.2">
      <c r="B5" s="41" t="s">
        <v>46</v>
      </c>
      <c r="C5" s="6"/>
    </row>
    <row r="6" spans="1:3" ht="14.25" x14ac:dyDescent="0.2">
      <c r="B6" s="41"/>
      <c r="C6" s="6"/>
    </row>
    <row r="7" spans="1:3" ht="28.5" x14ac:dyDescent="0.2">
      <c r="B7" s="41" t="s">
        <v>36</v>
      </c>
      <c r="C7" s="6"/>
    </row>
    <row r="8" spans="1:3" ht="14.25" x14ac:dyDescent="0.2">
      <c r="B8" s="75" t="str">
        <f>HYPERLINK("https://support.office.com/en-us/article/get-a-stock-quote-e5af3212-e024-4d4c-bea0-623cf07fbc54","► Get a Stock Quote in Excel (support.office.com)")</f>
        <v>► Get a Stock Quote in Excel (support.office.com)</v>
      </c>
      <c r="C8" s="6"/>
    </row>
    <row r="9" spans="1:3" ht="15" x14ac:dyDescent="0.2">
      <c r="B9" s="44"/>
      <c r="C9" s="6"/>
    </row>
    <row r="10" spans="1:3" ht="18" x14ac:dyDescent="0.2">
      <c r="A10" s="38" t="s">
        <v>37</v>
      </c>
      <c r="B10" s="45"/>
      <c r="C10" s="40"/>
    </row>
    <row r="11" spans="1:3" ht="28.5" x14ac:dyDescent="0.2">
      <c r="B11" s="41" t="s">
        <v>43</v>
      </c>
      <c r="C11" s="6"/>
    </row>
    <row r="12" spans="1:3" ht="14.25" x14ac:dyDescent="0.2">
      <c r="B12" s="41"/>
      <c r="C12" s="6"/>
    </row>
    <row r="13" spans="1:3" ht="42.75" x14ac:dyDescent="0.2">
      <c r="B13" s="41" t="s">
        <v>44</v>
      </c>
      <c r="C13" s="6"/>
    </row>
    <row r="14" spans="1:3" ht="14.25" x14ac:dyDescent="0.2">
      <c r="B14" s="41"/>
      <c r="C14" s="6"/>
    </row>
    <row r="15" spans="1:3" ht="28.5" x14ac:dyDescent="0.2">
      <c r="B15" s="41" t="s">
        <v>45</v>
      </c>
      <c r="C15" s="6"/>
    </row>
    <row r="16" spans="1:3" ht="14.25" x14ac:dyDescent="0.2">
      <c r="B16" s="41"/>
      <c r="C16" s="6"/>
    </row>
    <row r="17" spans="1:3" ht="28.5" x14ac:dyDescent="0.2">
      <c r="B17" s="41" t="s">
        <v>47</v>
      </c>
      <c r="C17" s="6"/>
    </row>
    <row r="18" spans="1:3" ht="14.25" x14ac:dyDescent="0.2">
      <c r="B18" s="41"/>
      <c r="C18" s="6"/>
    </row>
    <row r="19" spans="1:3" ht="18" x14ac:dyDescent="0.2">
      <c r="A19" s="38" t="s">
        <v>33</v>
      </c>
      <c r="B19" s="39"/>
      <c r="C19" s="40"/>
    </row>
    <row r="20" spans="1:3" ht="12.75" x14ac:dyDescent="0.2"/>
    <row r="21" spans="1:3" ht="14.25" x14ac:dyDescent="0.2">
      <c r="B21" s="74" t="str">
        <f>HYPERLINK("https://www.vertex42.com/ExcelTemplates/excel-stock-quotes.html","► Stock Quotes in Excel (vertex42.com)")</f>
        <v>► Stock Quotes in Excel (vertex42.com)</v>
      </c>
    </row>
    <row r="22" spans="1:3" ht="14.25" x14ac:dyDescent="0.2">
      <c r="B22" s="42"/>
    </row>
    <row r="23" spans="1:3" ht="15.75" customHeight="1" x14ac:dyDescent="0.2">
      <c r="B23" s="74" t="str">
        <f>HYPERLINK("https://www.vertex42.com/ExcelTemplates/investment-tracker.html","► Simple Investment Tracker (vertex42.com)")</f>
        <v>► Simple Investment Tracker (vertex42.com)</v>
      </c>
    </row>
    <row r="25" spans="1:3" ht="15.75" customHeight="1" x14ac:dyDescent="0.2">
      <c r="B25" s="76" t="str">
        <f>HYPERLINK("https://www.vertex42.com/Calculators/financial-calculators.html","► Financial Calculators")</f>
        <v>► Financial Calculators</v>
      </c>
    </row>
    <row r="27" spans="1:3" ht="15.75" customHeight="1" x14ac:dyDescent="0.2">
      <c r="B27" s="74" t="str">
        <f>HYPERLINK("https://www.vertex42.com/ExcelTemplates/budgets.html","► Budget Templates")</f>
        <v>► Budget Templates</v>
      </c>
    </row>
  </sheetData>
  <hyperlinks>
    <hyperlink ref="A2" r:id="rId1" xr:uid="{B506F0D4-774A-484D-AC90-0733D6C1E842}"/>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765C7-21A0-4EB2-8DE7-BF9C85CE3EB8}">
  <dimension ref="A1:C19"/>
  <sheetViews>
    <sheetView showGridLines="0" workbookViewId="0"/>
  </sheetViews>
  <sheetFormatPr defaultRowHeight="15" x14ac:dyDescent="0.25"/>
  <cols>
    <col min="1" max="1" width="2.85546875" style="34" customWidth="1"/>
    <col min="2" max="2" width="71.5703125" style="34" customWidth="1"/>
    <col min="3" max="3" width="22.28515625" style="25" customWidth="1"/>
    <col min="4" max="16384" width="9.140625" style="25"/>
  </cols>
  <sheetData>
    <row r="1" spans="1:3" ht="32.1" customHeight="1" x14ac:dyDescent="0.25">
      <c r="A1" s="22"/>
      <c r="B1" s="23" t="s">
        <v>52</v>
      </c>
      <c r="C1" s="24"/>
    </row>
    <row r="2" spans="1:3" ht="15.75" x14ac:dyDescent="0.25">
      <c r="A2" s="26"/>
      <c r="B2" s="27"/>
      <c r="C2" s="28"/>
    </row>
    <row r="3" spans="1:3" ht="15.75" x14ac:dyDescent="0.25">
      <c r="A3" s="26"/>
      <c r="B3" s="29" t="s">
        <v>20</v>
      </c>
      <c r="C3" s="28"/>
    </row>
    <row r="4" spans="1:3" x14ac:dyDescent="0.25">
      <c r="A4" s="26"/>
      <c r="B4" s="72" t="s">
        <v>35</v>
      </c>
      <c r="C4" s="28"/>
    </row>
    <row r="5" spans="1:3" ht="15.75" x14ac:dyDescent="0.25">
      <c r="A5" s="26"/>
      <c r="B5" s="30"/>
      <c r="C5" s="28"/>
    </row>
    <row r="6" spans="1:3" ht="15.75" x14ac:dyDescent="0.25">
      <c r="A6" s="26"/>
      <c r="B6" s="31" t="s">
        <v>34</v>
      </c>
      <c r="C6" s="28"/>
    </row>
    <row r="7" spans="1:3" ht="15.75" x14ac:dyDescent="0.25">
      <c r="A7" s="26"/>
      <c r="B7" s="30"/>
      <c r="C7" s="28"/>
    </row>
    <row r="8" spans="1:3" ht="30.75" x14ac:dyDescent="0.25">
      <c r="A8" s="26"/>
      <c r="B8" s="30" t="s">
        <v>21</v>
      </c>
      <c r="C8" s="28"/>
    </row>
    <row r="9" spans="1:3" ht="15.75" x14ac:dyDescent="0.25">
      <c r="A9" s="26"/>
      <c r="B9" s="30"/>
      <c r="C9" s="28"/>
    </row>
    <row r="10" spans="1:3" ht="30.75" x14ac:dyDescent="0.25">
      <c r="A10" s="26"/>
      <c r="B10" s="30" t="s">
        <v>22</v>
      </c>
      <c r="C10" s="28"/>
    </row>
    <row r="11" spans="1:3" ht="15.75" x14ac:dyDescent="0.25">
      <c r="A11" s="26"/>
      <c r="B11" s="30"/>
      <c r="C11" s="28"/>
    </row>
    <row r="12" spans="1:3" ht="30.75" x14ac:dyDescent="0.25">
      <c r="A12" s="26"/>
      <c r="B12" s="30" t="s">
        <v>23</v>
      </c>
      <c r="C12" s="28"/>
    </row>
    <row r="13" spans="1:3" ht="15.75" x14ac:dyDescent="0.25">
      <c r="A13" s="26"/>
      <c r="B13" s="30"/>
      <c r="C13" s="28"/>
    </row>
    <row r="14" spans="1:3" ht="15.75" x14ac:dyDescent="0.25">
      <c r="A14" s="26"/>
      <c r="B14" s="31" t="s">
        <v>24</v>
      </c>
      <c r="C14" s="28"/>
    </row>
    <row r="15" spans="1:3" x14ac:dyDescent="0.25">
      <c r="A15" s="26"/>
      <c r="B15" s="82" t="s">
        <v>54</v>
      </c>
      <c r="C15" s="28"/>
    </row>
    <row r="16" spans="1:3" ht="15.75" x14ac:dyDescent="0.25">
      <c r="A16" s="26"/>
      <c r="B16" s="32"/>
      <c r="C16" s="28"/>
    </row>
    <row r="17" spans="1:3" ht="15.75" x14ac:dyDescent="0.25">
      <c r="A17" s="26"/>
      <c r="B17" s="33" t="s">
        <v>30</v>
      </c>
      <c r="C17" s="28"/>
    </row>
    <row r="18" spans="1:3" x14ac:dyDescent="0.25">
      <c r="A18" s="26"/>
      <c r="B18" s="26"/>
      <c r="C18" s="28"/>
    </row>
    <row r="19" spans="1:3" x14ac:dyDescent="0.25">
      <c r="A19" s="26"/>
      <c r="B19" s="26"/>
      <c r="C19" s="28"/>
    </row>
  </sheetData>
  <hyperlinks>
    <hyperlink ref="B15" r:id="rId1" xr:uid="{9AE27335-1AF1-46BB-B929-D099EDFF69F7}"/>
    <hyperlink ref="B4" r:id="rId2" xr:uid="{8DD01691-141B-4125-9E2D-80272B2228D9}"/>
  </hyperlinks>
  <pageMargins left="0.7" right="0.7" top="0.75" bottom="0.75" header="0.3" footer="0.3"/>
  <pageSetup orientation="portrait" r:id="rId3"/>
  <drawing r:id="rId4"/>
  <picture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F46C580-AA97-48EA-99BF-1738F1A8B0E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Quotes</vt:lpstr>
      <vt:lpstr>Portfolio</vt:lpstr>
      <vt:lpstr>Help</vt: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Stock Quotes and Portfolio Template</dc:title>
  <dc:creator>Vertex42.com</dc:creator>
  <dc:description>(c) 2020 Vertex42 LLC. All Rights Reserved.</dc:description>
  <cp:lastModifiedBy>Vertex42.com Templates</cp:lastModifiedBy>
  <dcterms:created xsi:type="dcterms:W3CDTF">2020-05-09T00:35:00Z</dcterms:created>
  <dcterms:modified xsi:type="dcterms:W3CDTF">2020-05-09T01:18:12Z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2020 Vertex42 LLC</vt:lpwstr>
  </property>
  <property fmtid="{D5CDD505-2E9C-101B-9397-08002B2CF9AE}" pid="3" name="Version">
    <vt:lpwstr>1.0.0</vt:lpwstr>
  </property>
  <property fmtid="{D5CDD505-2E9C-101B-9397-08002B2CF9AE}" pid="4" name="Source">
    <vt:lpwstr>https://www.vertex42.com/ExcelTemplates/excel-stock-quotes.html</vt:lpwstr>
  </property>
</Properties>
</file>