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 activeTab="3"/>
  </bookViews>
  <sheets>
    <sheet name="SH0" sheetId="1" r:id="rId1"/>
    <sheet name="SH1" sheetId="2" r:id="rId2"/>
    <sheet name="SH2" sheetId="3" r:id="rId3"/>
    <sheet name="SH3" sheetId="4" r:id="rId4"/>
  </sheets>
  <calcPr calcId="125725"/>
</workbook>
</file>

<file path=xl/calcChain.xml><?xml version="1.0" encoding="utf-8"?>
<calcChain xmlns="http://schemas.openxmlformats.org/spreadsheetml/2006/main">
  <c r="A14" i="2"/>
  <c r="L53" s="1"/>
  <c r="B14"/>
  <c r="M53" s="1"/>
  <c r="A15"/>
  <c r="G15" s="1"/>
  <c r="B15"/>
  <c r="P53" s="1"/>
  <c r="A16"/>
  <c r="G16" s="1"/>
  <c r="B16"/>
  <c r="A17"/>
  <c r="G17" s="1"/>
  <c r="B17"/>
  <c r="V53" s="1"/>
  <c r="A18"/>
  <c r="L68" s="1"/>
  <c r="B18"/>
  <c r="M68" s="1"/>
  <c r="A19"/>
  <c r="B19"/>
  <c r="P68" s="1"/>
  <c r="A20"/>
  <c r="G20" s="1"/>
  <c r="B20"/>
  <c r="A21"/>
  <c r="U68" s="1"/>
  <c r="B21"/>
  <c r="V68" s="1"/>
  <c r="A22"/>
  <c r="G22" s="1"/>
  <c r="B22"/>
  <c r="M83" s="1"/>
  <c r="A23"/>
  <c r="G23" s="1"/>
  <c r="B23"/>
  <c r="P83" s="1"/>
  <c r="A24"/>
  <c r="R83" s="1"/>
  <c r="B24"/>
  <c r="A25"/>
  <c r="G25" s="1"/>
  <c r="B25"/>
  <c r="V83" s="1"/>
  <c r="A26"/>
  <c r="L101" s="1"/>
  <c r="B26"/>
  <c r="M101" s="1"/>
  <c r="A27"/>
  <c r="G27" s="1"/>
  <c r="B27"/>
  <c r="P101" s="1"/>
  <c r="M56" s="1"/>
  <c r="M58" s="1"/>
  <c r="A28"/>
  <c r="G28" s="1"/>
  <c r="B28"/>
  <c r="A29"/>
  <c r="U101" s="1"/>
  <c r="L86" s="1"/>
  <c r="B29"/>
  <c r="V101" s="1"/>
  <c r="M86" s="1"/>
  <c r="M88" s="1"/>
  <c r="G18"/>
  <c r="G19"/>
  <c r="D100" i="4"/>
  <c r="E100" s="1"/>
  <c r="D99"/>
  <c r="E99" s="1"/>
  <c r="D98"/>
  <c r="E98" s="1"/>
  <c r="D100" i="3"/>
  <c r="H100" s="1"/>
  <c r="D99"/>
  <c r="E99" s="1"/>
  <c r="D98"/>
  <c r="G98" s="1"/>
  <c r="D99" i="2"/>
  <c r="E99" s="1"/>
  <c r="H100"/>
  <c r="E98"/>
  <c r="B29" i="3"/>
  <c r="V101" s="1"/>
  <c r="A29"/>
  <c r="U101" s="1"/>
  <c r="B28"/>
  <c r="A28"/>
  <c r="R101" s="1"/>
  <c r="B27"/>
  <c r="A27"/>
  <c r="O101" s="1"/>
  <c r="B26"/>
  <c r="M101" s="1"/>
  <c r="A26"/>
  <c r="L101" s="1"/>
  <c r="S101" i="2"/>
  <c r="M71" s="1"/>
  <c r="M73" s="1"/>
  <c r="R101"/>
  <c r="L71" s="1"/>
  <c r="S83"/>
  <c r="S68"/>
  <c r="O68"/>
  <c r="S53"/>
  <c r="R53"/>
  <c r="J84" i="4"/>
  <c r="J83"/>
  <c r="J69"/>
  <c r="J68"/>
  <c r="J36"/>
  <c r="J35"/>
  <c r="J21"/>
  <c r="J20"/>
  <c r="M104" i="3"/>
  <c r="L104"/>
  <c r="S101"/>
  <c r="J84"/>
  <c r="J83"/>
  <c r="J69"/>
  <c r="J68"/>
  <c r="J36"/>
  <c r="J35"/>
  <c r="J21"/>
  <c r="J20"/>
  <c r="M93" i="2"/>
  <c r="L93"/>
  <c r="J84"/>
  <c r="J83"/>
  <c r="M78"/>
  <c r="L78"/>
  <c r="J69"/>
  <c r="J68"/>
  <c r="M63"/>
  <c r="L63"/>
  <c r="J36"/>
  <c r="J35"/>
  <c r="J21"/>
  <c r="J20"/>
  <c r="J36" i="1"/>
  <c r="J35"/>
  <c r="J21"/>
  <c r="J20"/>
  <c r="J68"/>
  <c r="J83"/>
  <c r="J84"/>
  <c r="J69"/>
  <c r="H98"/>
  <c r="V83"/>
  <c r="V38" s="1"/>
  <c r="V40" s="1"/>
  <c r="U83"/>
  <c r="U38" s="1"/>
  <c r="S83"/>
  <c r="V23" s="1"/>
  <c r="V25" s="1"/>
  <c r="R83"/>
  <c r="U23" s="1"/>
  <c r="P83"/>
  <c r="V8" s="1"/>
  <c r="V10" s="1"/>
  <c r="O83"/>
  <c r="U8" s="1"/>
  <c r="U10" s="1"/>
  <c r="M83"/>
  <c r="L84" s="1"/>
  <c r="L83"/>
  <c r="V68"/>
  <c r="S38" s="1"/>
  <c r="S40" s="1"/>
  <c r="U68"/>
  <c r="R38" s="1"/>
  <c r="S68"/>
  <c r="S23" s="1"/>
  <c r="S25" s="1"/>
  <c r="R68"/>
  <c r="R23" s="1"/>
  <c r="P68"/>
  <c r="S8" s="1"/>
  <c r="S10" s="1"/>
  <c r="O68"/>
  <c r="R8" s="1"/>
  <c r="R10" s="1"/>
  <c r="M68"/>
  <c r="M69" s="1"/>
  <c r="L68"/>
  <c r="V53"/>
  <c r="P38" s="1"/>
  <c r="U53"/>
  <c r="O38" s="1"/>
  <c r="S53"/>
  <c r="P23" s="1"/>
  <c r="P25" s="1"/>
  <c r="R53"/>
  <c r="O23" s="1"/>
  <c r="P53"/>
  <c r="P8" s="1"/>
  <c r="P10" s="1"/>
  <c r="O53"/>
  <c r="O8" s="1"/>
  <c r="O10" s="1"/>
  <c r="M53"/>
  <c r="M54" s="1"/>
  <c r="L53"/>
  <c r="E98"/>
  <c r="F98"/>
  <c r="G98"/>
  <c r="E99"/>
  <c r="F99"/>
  <c r="G99"/>
  <c r="H99"/>
  <c r="E100"/>
  <c r="F100"/>
  <c r="G100"/>
  <c r="H100"/>
  <c r="L101"/>
  <c r="M101"/>
  <c r="O101"/>
  <c r="P101"/>
  <c r="R101"/>
  <c r="S101"/>
  <c r="U101"/>
  <c r="V101"/>
  <c r="V35"/>
  <c r="V20"/>
  <c r="V5"/>
  <c r="M15"/>
  <c r="L15"/>
  <c r="M30"/>
  <c r="L30"/>
  <c r="M45"/>
  <c r="L45"/>
  <c r="O5"/>
  <c r="L35"/>
  <c r="M35"/>
  <c r="M20"/>
  <c r="L20"/>
  <c r="M5"/>
  <c r="L5"/>
  <c r="U35"/>
  <c r="S35"/>
  <c r="R35"/>
  <c r="U20"/>
  <c r="S20"/>
  <c r="R20"/>
  <c r="P35"/>
  <c r="O35"/>
  <c r="P20"/>
  <c r="O20"/>
  <c r="U5"/>
  <c r="S5"/>
  <c r="R5"/>
  <c r="P5"/>
  <c r="P101" i="3" l="1"/>
  <c r="O101" i="2"/>
  <c r="L56" s="1"/>
  <c r="L57" s="1"/>
  <c r="M59" s="1"/>
  <c r="U53"/>
  <c r="G21"/>
  <c r="R68"/>
  <c r="G24"/>
  <c r="G29"/>
  <c r="H99"/>
  <c r="G99"/>
  <c r="F99"/>
  <c r="F98" i="3"/>
  <c r="E98"/>
  <c r="G99"/>
  <c r="H99"/>
  <c r="H98" i="4"/>
  <c r="G98"/>
  <c r="O53" i="2"/>
  <c r="G26"/>
  <c r="O83"/>
  <c r="U83"/>
  <c r="L83"/>
  <c r="L84" s="1"/>
  <c r="G14"/>
  <c r="F99" i="3"/>
  <c r="E100" i="2"/>
  <c r="E101" s="1"/>
  <c r="O1" s="1"/>
  <c r="O4" s="1"/>
  <c r="G100"/>
  <c r="H99" i="4"/>
  <c r="G99"/>
  <c r="F99"/>
  <c r="H98" i="2"/>
  <c r="F98" i="4"/>
  <c r="G98" i="2"/>
  <c r="F98"/>
  <c r="H98" i="3"/>
  <c r="G100"/>
  <c r="E100"/>
  <c r="H100" i="4"/>
  <c r="G100"/>
  <c r="F100"/>
  <c r="E101"/>
  <c r="L102" i="2"/>
  <c r="L102" i="3"/>
  <c r="L54" i="2"/>
  <c r="L69"/>
  <c r="M84" i="1"/>
  <c r="M54" i="2"/>
  <c r="M69"/>
  <c r="F100"/>
  <c r="F100" i="3"/>
  <c r="L102" i="1"/>
  <c r="M102"/>
  <c r="L69"/>
  <c r="L54"/>
  <c r="M36"/>
  <c r="R40"/>
  <c r="R39"/>
  <c r="S41" s="1"/>
  <c r="U39"/>
  <c r="V41" s="1"/>
  <c r="U40"/>
  <c r="M102" i="3"/>
  <c r="L58" i="2"/>
  <c r="L87"/>
  <c r="M89" s="1"/>
  <c r="L88"/>
  <c r="M102"/>
  <c r="L72"/>
  <c r="M74" s="1"/>
  <c r="L73"/>
  <c r="R9" i="1"/>
  <c r="S11" s="1"/>
  <c r="O9"/>
  <c r="O11" s="1"/>
  <c r="U9"/>
  <c r="U11" s="1"/>
  <c r="O24"/>
  <c r="P26" s="1"/>
  <c r="U24"/>
  <c r="V26" s="1"/>
  <c r="R24"/>
  <c r="S26" s="1"/>
  <c r="O25"/>
  <c r="R25"/>
  <c r="U25"/>
  <c r="M6"/>
  <c r="M21"/>
  <c r="L36"/>
  <c r="F101"/>
  <c r="G101"/>
  <c r="E101"/>
  <c r="L6"/>
  <c r="H101"/>
  <c r="Z109" s="1"/>
  <c r="L56"/>
  <c r="L58" s="1"/>
  <c r="L71"/>
  <c r="L73" s="1"/>
  <c r="L86"/>
  <c r="L88" s="1"/>
  <c r="M56"/>
  <c r="M58" s="1"/>
  <c r="M71"/>
  <c r="M73" s="1"/>
  <c r="M86"/>
  <c r="M88" s="1"/>
  <c r="L21"/>
  <c r="M84" i="2" l="1"/>
  <c r="H101"/>
  <c r="Z109" s="1"/>
  <c r="E101" i="3"/>
  <c r="P1" s="1"/>
  <c r="P4" s="1"/>
  <c r="G101"/>
  <c r="U1" s="1"/>
  <c r="U19" s="1"/>
  <c r="H101"/>
  <c r="Z109" s="1"/>
  <c r="G101" i="2"/>
  <c r="U1" s="1"/>
  <c r="F101"/>
  <c r="S1" s="1"/>
  <c r="G101" i="4"/>
  <c r="V1" s="1"/>
  <c r="F101" i="3"/>
  <c r="S1" s="1"/>
  <c r="S4" s="1"/>
  <c r="H101" i="4"/>
  <c r="Z109" s="1"/>
  <c r="O19" i="2"/>
  <c r="O34"/>
  <c r="F101" i="4"/>
  <c r="S1" s="1"/>
  <c r="P1" i="2"/>
  <c r="O1" i="4"/>
  <c r="P1"/>
  <c r="R41" i="1"/>
  <c r="R26"/>
  <c r="L74" i="2"/>
  <c r="L57" i="1"/>
  <c r="M59" s="1"/>
  <c r="U41"/>
  <c r="U26"/>
  <c r="L89" i="2"/>
  <c r="L59"/>
  <c r="O26" i="1"/>
  <c r="V11"/>
  <c r="P11"/>
  <c r="R11"/>
  <c r="L87"/>
  <c r="M89" s="1"/>
  <c r="L72"/>
  <c r="M74" s="1"/>
  <c r="U1"/>
  <c r="V1"/>
  <c r="O1"/>
  <c r="O19" s="1"/>
  <c r="P1"/>
  <c r="R1"/>
  <c r="S1"/>
  <c r="O1" i="3" l="1"/>
  <c r="O34" s="1"/>
  <c r="P19"/>
  <c r="P34"/>
  <c r="U4"/>
  <c r="V1"/>
  <c r="V4" s="1"/>
  <c r="U34"/>
  <c r="V1" i="2"/>
  <c r="V19" s="1"/>
  <c r="R1"/>
  <c r="R4" s="1"/>
  <c r="U1" i="4"/>
  <c r="U19" s="1"/>
  <c r="R1" i="3"/>
  <c r="R19" s="1"/>
  <c r="S34"/>
  <c r="S19"/>
  <c r="P19" i="2"/>
  <c r="P4"/>
  <c r="P34"/>
  <c r="R1" i="4"/>
  <c r="R34" s="1"/>
  <c r="S19"/>
  <c r="S4"/>
  <c r="S34"/>
  <c r="P19"/>
  <c r="P34"/>
  <c r="P4"/>
  <c r="V19"/>
  <c r="V34"/>
  <c r="V4"/>
  <c r="O19"/>
  <c r="O34"/>
  <c r="O4"/>
  <c r="L59" i="1"/>
  <c r="S19" i="2"/>
  <c r="S34"/>
  <c r="S4"/>
  <c r="U4"/>
  <c r="U19"/>
  <c r="U34"/>
  <c r="L74" i="1"/>
  <c r="L89"/>
  <c r="R4"/>
  <c r="R15" s="1"/>
  <c r="O34"/>
  <c r="O45" s="1"/>
  <c r="S19"/>
  <c r="S30" s="1"/>
  <c r="P19"/>
  <c r="P30" s="1"/>
  <c r="S34"/>
  <c r="S45" s="1"/>
  <c r="S4"/>
  <c r="S15" s="1"/>
  <c r="P34"/>
  <c r="P45" s="1"/>
  <c r="P4"/>
  <c r="P15" s="1"/>
  <c r="O4"/>
  <c r="O15" s="1"/>
  <c r="R34"/>
  <c r="R19"/>
  <c r="U4"/>
  <c r="U34"/>
  <c r="U19"/>
  <c r="V19"/>
  <c r="V30" s="1"/>
  <c r="V4"/>
  <c r="V15" s="1"/>
  <c r="V34"/>
  <c r="V45" s="1"/>
  <c r="O4" i="3" l="1"/>
  <c r="O19"/>
  <c r="V19"/>
  <c r="V34"/>
  <c r="V34" i="2"/>
  <c r="U4" i="4"/>
  <c r="R19" i="2"/>
  <c r="U34" i="4"/>
  <c r="V4" i="2"/>
  <c r="R34"/>
  <c r="R4" i="3"/>
  <c r="R34"/>
  <c r="R19" i="4"/>
  <c r="R4"/>
  <c r="R6" i="1"/>
  <c r="O21"/>
  <c r="P21"/>
  <c r="O30"/>
  <c r="U6"/>
  <c r="V6"/>
  <c r="U15"/>
  <c r="U36"/>
  <c r="V36"/>
  <c r="U45"/>
  <c r="U30"/>
  <c r="U21"/>
  <c r="V21"/>
  <c r="R36"/>
  <c r="S36"/>
  <c r="R45"/>
  <c r="R21"/>
  <c r="S21"/>
  <c r="R30"/>
  <c r="S6"/>
  <c r="O36"/>
  <c r="P36"/>
  <c r="Z34" l="1"/>
  <c r="Z19"/>
  <c r="Y34"/>
  <c r="Y19"/>
  <c r="Y23" l="1"/>
  <c r="Y24" s="1"/>
  <c r="Y25" s="1"/>
  <c r="Z26" s="1"/>
  <c r="Y37"/>
  <c r="Y38"/>
  <c r="Y39" s="1"/>
  <c r="Y40" s="1"/>
  <c r="Y36"/>
  <c r="Z21"/>
  <c r="Y22"/>
  <c r="Y21"/>
  <c r="Z36"/>
  <c r="Y26" l="1"/>
  <c r="Z41"/>
  <c r="Y41"/>
  <c r="U48"/>
  <c r="V48"/>
  <c r="R48"/>
  <c r="S48"/>
  <c r="P6"/>
  <c r="Z4" s="1"/>
  <c r="O6"/>
  <c r="Y4" s="1"/>
  <c r="R82" l="1"/>
  <c r="R67"/>
  <c r="R52"/>
  <c r="U82"/>
  <c r="U67"/>
  <c r="U52"/>
  <c r="S82"/>
  <c r="S67"/>
  <c r="S52"/>
  <c r="V82"/>
  <c r="V67"/>
  <c r="V52"/>
  <c r="Y8"/>
  <c r="Y9" s="1"/>
  <c r="Y10" s="1"/>
  <c r="Z6"/>
  <c r="Y7"/>
  <c r="Y6"/>
  <c r="O48" s="1"/>
  <c r="Z11" l="1"/>
  <c r="Y11"/>
  <c r="V69"/>
  <c r="U69"/>
  <c r="S54"/>
  <c r="R54"/>
  <c r="S84"/>
  <c r="R84"/>
  <c r="O82"/>
  <c r="O67"/>
  <c r="O52"/>
  <c r="P48"/>
  <c r="V54"/>
  <c r="U54"/>
  <c r="V84"/>
  <c r="U84"/>
  <c r="S69"/>
  <c r="R69"/>
  <c r="P82" l="1"/>
  <c r="P67"/>
  <c r="P52"/>
  <c r="O40"/>
  <c r="P40"/>
  <c r="P54" l="1"/>
  <c r="Z52" s="1"/>
  <c r="O84"/>
  <c r="Y82" s="1"/>
  <c r="P69"/>
  <c r="Z67" s="1"/>
  <c r="P84"/>
  <c r="Z82" s="1"/>
  <c r="O54"/>
  <c r="Y52" s="1"/>
  <c r="O69"/>
  <c r="Y67" s="1"/>
  <c r="O39"/>
  <c r="P41" s="1"/>
  <c r="Y85" l="1"/>
  <c r="Z54"/>
  <c r="P96" s="1"/>
  <c r="P100" s="1"/>
  <c r="Y86"/>
  <c r="Y87" s="1"/>
  <c r="Y88" s="1"/>
  <c r="Y89" s="1"/>
  <c r="Z69"/>
  <c r="S96" s="1"/>
  <c r="S100" s="1"/>
  <c r="Y70"/>
  <c r="Y69"/>
  <c r="R96" s="1"/>
  <c r="R100" s="1"/>
  <c r="Y71"/>
  <c r="Y72" s="1"/>
  <c r="Y73" s="1"/>
  <c r="Y84"/>
  <c r="U96" s="1"/>
  <c r="U100" s="1"/>
  <c r="Z84"/>
  <c r="V96" s="1"/>
  <c r="V100" s="1"/>
  <c r="Y54"/>
  <c r="O96" s="1"/>
  <c r="O100" s="1"/>
  <c r="Y56"/>
  <c r="Y57" s="1"/>
  <c r="Y58" s="1"/>
  <c r="Y55"/>
  <c r="O41"/>
  <c r="Z89" l="1"/>
  <c r="Z59"/>
  <c r="Y59"/>
  <c r="Z74"/>
  <c r="Y74"/>
  <c r="P102"/>
  <c r="O102"/>
  <c r="U102"/>
  <c r="V102"/>
  <c r="S102"/>
  <c r="R102"/>
  <c r="Y100" l="1"/>
  <c r="Z100"/>
  <c r="Z102" l="1"/>
  <c r="Y104"/>
  <c r="Y105" s="1"/>
  <c r="Y106" s="1"/>
  <c r="Y103"/>
  <c r="Y102"/>
  <c r="Z110" l="1"/>
  <c r="Y111"/>
  <c r="Z111"/>
  <c r="Z107"/>
  <c r="Y107"/>
  <c r="Z112" l="1"/>
  <c r="M103"/>
  <c r="Y112"/>
  <c r="L103"/>
  <c r="L85" l="1"/>
  <c r="L70"/>
  <c r="L55"/>
  <c r="M85"/>
  <c r="M70"/>
  <c r="M55"/>
  <c r="L60" l="1"/>
  <c r="M60"/>
  <c r="M75"/>
  <c r="L75"/>
  <c r="L90"/>
  <c r="M90"/>
  <c r="L91" l="1"/>
  <c r="L92"/>
  <c r="M77"/>
  <c r="M76"/>
  <c r="L61"/>
  <c r="L62"/>
  <c r="M91"/>
  <c r="M92"/>
  <c r="L76"/>
  <c r="L77"/>
  <c r="M61"/>
  <c r="M62"/>
  <c r="V22" l="1"/>
  <c r="V37"/>
  <c r="V7"/>
  <c r="O7"/>
  <c r="O22"/>
  <c r="O37"/>
  <c r="P22"/>
  <c r="P37"/>
  <c r="P7"/>
  <c r="R7"/>
  <c r="R22"/>
  <c r="R37"/>
  <c r="S22"/>
  <c r="S37"/>
  <c r="S7"/>
  <c r="U7"/>
  <c r="U22"/>
  <c r="U37"/>
  <c r="U27" l="1"/>
  <c r="V27"/>
  <c r="R27"/>
  <c r="S27"/>
  <c r="O27"/>
  <c r="P27"/>
  <c r="U42"/>
  <c r="V42"/>
  <c r="V12"/>
  <c r="U12"/>
  <c r="S42"/>
  <c r="R42"/>
  <c r="S12"/>
  <c r="R12"/>
  <c r="O42"/>
  <c r="P42"/>
  <c r="O12"/>
  <c r="P12"/>
  <c r="R13" l="1"/>
  <c r="R43"/>
  <c r="U13"/>
  <c r="V43"/>
  <c r="S13"/>
  <c r="S43"/>
  <c r="V13"/>
  <c r="U43"/>
  <c r="O13"/>
  <c r="L14"/>
  <c r="L44"/>
  <c r="O43"/>
  <c r="L29"/>
  <c r="O28"/>
  <c r="M14"/>
  <c r="P13"/>
  <c r="M44"/>
  <c r="P43"/>
  <c r="M29"/>
  <c r="P28"/>
  <c r="R28"/>
  <c r="S28"/>
  <c r="U28"/>
  <c r="V28"/>
  <c r="R31" l="1"/>
  <c r="A8" i="2" s="1"/>
  <c r="G8" s="1"/>
  <c r="L31" i="1"/>
  <c r="A6" i="2" s="1"/>
  <c r="G6" s="1"/>
  <c r="S31" i="1"/>
  <c r="B8" i="2" s="1"/>
  <c r="M31" i="1"/>
  <c r="B6" i="2" s="1"/>
  <c r="U31" i="1"/>
  <c r="A9" i="2" s="1"/>
  <c r="G9" s="1"/>
  <c r="O31" i="1"/>
  <c r="A7" i="2" s="1"/>
  <c r="G7" s="1"/>
  <c r="V31" i="1"/>
  <c r="B9" i="2" s="1"/>
  <c r="P31" i="1"/>
  <c r="B7" i="2" s="1"/>
  <c r="R46" i="1"/>
  <c r="A12" i="2" s="1"/>
  <c r="G12" s="1"/>
  <c r="L46" i="1"/>
  <c r="A10" i="2" s="1"/>
  <c r="G10" s="1"/>
  <c r="S46" i="1"/>
  <c r="B12" i="2" s="1"/>
  <c r="M46" i="1"/>
  <c r="B10" i="2" s="1"/>
  <c r="U46" i="1"/>
  <c r="A13" i="2" s="1"/>
  <c r="G13" s="1"/>
  <c r="O46" i="1"/>
  <c r="A11" i="2" s="1"/>
  <c r="G11" s="1"/>
  <c r="V46" i="1"/>
  <c r="B13" i="2" s="1"/>
  <c r="P46" i="1"/>
  <c r="B11" i="2" s="1"/>
  <c r="R16" i="1"/>
  <c r="A4" i="2" s="1"/>
  <c r="G4" s="1"/>
  <c r="L16" i="1"/>
  <c r="S16"/>
  <c r="B4" i="2" s="1"/>
  <c r="M16" i="1"/>
  <c r="B2" i="2" s="1"/>
  <c r="U16" i="1"/>
  <c r="A5" i="2" s="1"/>
  <c r="G5" s="1"/>
  <c r="O16" i="1"/>
  <c r="V16"/>
  <c r="B5" i="2" s="1"/>
  <c r="P16" i="1"/>
  <c r="B3" i="2" s="1"/>
  <c r="A2" l="1"/>
  <c r="L5" s="1"/>
  <c r="A3"/>
  <c r="O5" s="1"/>
  <c r="B5" i="4"/>
  <c r="V5" s="1"/>
  <c r="V5" i="2"/>
  <c r="B5" i="3"/>
  <c r="V5" s="1"/>
  <c r="U5" i="2"/>
  <c r="A5" i="3"/>
  <c r="U5" s="1"/>
  <c r="A5" i="4"/>
  <c r="U5" s="1"/>
  <c r="B4"/>
  <c r="S5" s="1"/>
  <c r="S5" i="2"/>
  <c r="B4" i="3"/>
  <c r="S5" s="1"/>
  <c r="A4" i="4"/>
  <c r="R5" s="1"/>
  <c r="R5" i="2"/>
  <c r="A4" i="3"/>
  <c r="R5" s="1"/>
  <c r="B13" i="4"/>
  <c r="V35" s="1"/>
  <c r="V35" i="2"/>
  <c r="B13" i="3"/>
  <c r="V35" s="1"/>
  <c r="A13" i="4"/>
  <c r="U35" s="1"/>
  <c r="U35" i="2"/>
  <c r="A13" i="3"/>
  <c r="U35" s="1"/>
  <c r="B12" i="4"/>
  <c r="S35" s="1"/>
  <c r="S35" i="2"/>
  <c r="B12" i="3"/>
  <c r="S35" s="1"/>
  <c r="R35" i="2"/>
  <c r="A12" i="3"/>
  <c r="R35" s="1"/>
  <c r="A12" i="4"/>
  <c r="R35" s="1"/>
  <c r="B9"/>
  <c r="V20" s="1"/>
  <c r="V20" i="2"/>
  <c r="B9" i="3"/>
  <c r="V20" s="1"/>
  <c r="A9" i="4"/>
  <c r="U20" s="1"/>
  <c r="U20" i="2"/>
  <c r="A9" i="3"/>
  <c r="U20" s="1"/>
  <c r="B8" i="4"/>
  <c r="S20" s="1"/>
  <c r="S20" i="2"/>
  <c r="B8" i="3"/>
  <c r="S20" s="1"/>
  <c r="R20" i="2"/>
  <c r="A8" i="3"/>
  <c r="R20" s="1"/>
  <c r="A8" i="4"/>
  <c r="R20" s="1"/>
  <c r="B3" i="3"/>
  <c r="P5" s="1"/>
  <c r="B3" i="4"/>
  <c r="P5" s="1"/>
  <c r="P5" i="2"/>
  <c r="A3" i="4"/>
  <c r="O5" s="1"/>
  <c r="A3" i="3"/>
  <c r="O5" s="1"/>
  <c r="B2"/>
  <c r="M5" s="1"/>
  <c r="B2" i="4"/>
  <c r="M5" s="1"/>
  <c r="M5" i="2"/>
  <c r="A2" i="4"/>
  <c r="L5" s="1"/>
  <c r="A2" i="3"/>
  <c r="L5" s="1"/>
  <c r="B11"/>
  <c r="P35" s="1"/>
  <c r="B11" i="4"/>
  <c r="P35" s="1"/>
  <c r="P35" i="2"/>
  <c r="A11" i="3"/>
  <c r="O35" s="1"/>
  <c r="A11" i="4"/>
  <c r="O35" s="1"/>
  <c r="O35" i="2"/>
  <c r="B10" i="3"/>
  <c r="M35" s="1"/>
  <c r="B10" i="4"/>
  <c r="M35" s="1"/>
  <c r="M35" i="2"/>
  <c r="A10" i="4"/>
  <c r="L35" s="1"/>
  <c r="L35" i="2"/>
  <c r="A10" i="3"/>
  <c r="L35" s="1"/>
  <c r="B7"/>
  <c r="P20" s="1"/>
  <c r="B7" i="4"/>
  <c r="P20" s="1"/>
  <c r="P20" i="2"/>
  <c r="A7" i="3"/>
  <c r="O20" s="1"/>
  <c r="A7" i="4"/>
  <c r="O20" s="1"/>
  <c r="O20" i="2"/>
  <c r="B6" i="3"/>
  <c r="M20" s="1"/>
  <c r="B6" i="4"/>
  <c r="M20" s="1"/>
  <c r="M20" i="2"/>
  <c r="A6" i="4"/>
  <c r="L20" s="1"/>
  <c r="L20" i="2"/>
  <c r="A6" i="3"/>
  <c r="L20" s="1"/>
  <c r="G2" i="2" l="1"/>
  <c r="O6"/>
  <c r="G3"/>
  <c r="O6" i="4"/>
  <c r="L21"/>
  <c r="L6" i="2"/>
  <c r="R36" i="3"/>
  <c r="L21" i="2"/>
  <c r="L36" i="4"/>
  <c r="U6" i="2"/>
  <c r="U6" i="3"/>
  <c r="R21" i="2"/>
  <c r="R21" i="3"/>
  <c r="L6" i="4"/>
  <c r="R36" i="2"/>
  <c r="L36"/>
  <c r="L21" i="3"/>
  <c r="O21" i="2"/>
  <c r="O21" i="3"/>
  <c r="P21" i="4"/>
  <c r="L36" i="3"/>
  <c r="O36" i="2"/>
  <c r="O36" i="3"/>
  <c r="P36" i="4"/>
  <c r="L6" i="3"/>
  <c r="O6"/>
  <c r="R21" i="4"/>
  <c r="U21" i="3"/>
  <c r="U21" i="4"/>
  <c r="V21" i="2"/>
  <c r="R36" i="4"/>
  <c r="U36" i="3"/>
  <c r="U36" i="4"/>
  <c r="V36" i="2"/>
  <c r="R6" i="3"/>
  <c r="R6" i="4"/>
  <c r="U6"/>
  <c r="S6" i="2"/>
  <c r="M21" i="4"/>
  <c r="M36"/>
  <c r="M6"/>
  <c r="P6"/>
  <c r="S21" i="2"/>
  <c r="S36"/>
  <c r="V6"/>
  <c r="M21"/>
  <c r="M21" i="3"/>
  <c r="O21" i="4"/>
  <c r="P21" i="2"/>
  <c r="P21" i="3"/>
  <c r="M36" i="2"/>
  <c r="M36" i="3"/>
  <c r="O36" i="4"/>
  <c r="P36" i="2"/>
  <c r="P36" i="3"/>
  <c r="M6" i="2"/>
  <c r="M6" i="3"/>
  <c r="P6" i="2"/>
  <c r="P6" i="3"/>
  <c r="S21"/>
  <c r="S21" i="4"/>
  <c r="U21" i="2"/>
  <c r="V21" i="3"/>
  <c r="V21" i="4"/>
  <c r="S36" i="3"/>
  <c r="S36" i="4"/>
  <c r="U36" i="2"/>
  <c r="V36" i="3"/>
  <c r="V36" i="4"/>
  <c r="R6" i="2"/>
  <c r="S6" i="3"/>
  <c r="S6" i="4"/>
  <c r="V6" i="3"/>
  <c r="V6" i="4"/>
  <c r="Y4" i="2" l="1"/>
  <c r="Y8" s="1"/>
  <c r="Y9" s="1"/>
  <c r="Y10" s="1"/>
  <c r="Y34" i="4"/>
  <c r="Y19" i="2"/>
  <c r="Y34"/>
  <c r="Y34" i="3"/>
  <c r="Y19"/>
  <c r="Z4" i="2"/>
  <c r="Y19" i="4"/>
  <c r="Y4"/>
  <c r="Y4" i="3"/>
  <c r="Z34" i="2"/>
  <c r="Z34" i="3"/>
  <c r="Z36" s="1"/>
  <c r="V48" s="1"/>
  <c r="Z19"/>
  <c r="Z19" i="4"/>
  <c r="Z4" i="3"/>
  <c r="Z19" i="2"/>
  <c r="Z4" i="4"/>
  <c r="Z34"/>
  <c r="Z21" l="1"/>
  <c r="S48" s="1"/>
  <c r="S82" s="1"/>
  <c r="Y36" i="2"/>
  <c r="U48" s="1"/>
  <c r="U52" s="1"/>
  <c r="Y37"/>
  <c r="Z21"/>
  <c r="S48" s="1"/>
  <c r="S52" s="1"/>
  <c r="S63" s="1"/>
  <c r="Z36" i="4"/>
  <c r="V48" s="1"/>
  <c r="V82" s="1"/>
  <c r="Y38" i="2"/>
  <c r="Y39" s="1"/>
  <c r="Y40" s="1"/>
  <c r="Z41" s="1"/>
  <c r="Y7"/>
  <c r="Z21" i="3"/>
  <c r="S48" s="1"/>
  <c r="S82" s="1"/>
  <c r="Z36" i="2"/>
  <c r="V48" s="1"/>
  <c r="V52" s="1"/>
  <c r="V63" s="1"/>
  <c r="Z6"/>
  <c r="P48" s="1"/>
  <c r="P67" s="1"/>
  <c r="P78" s="1"/>
  <c r="Y6"/>
  <c r="O48" s="1"/>
  <c r="O52" s="1"/>
  <c r="Y38" i="3"/>
  <c r="Y39" s="1"/>
  <c r="Y40" s="1"/>
  <c r="Z41" s="1"/>
  <c r="Y23"/>
  <c r="Y24" s="1"/>
  <c r="Y25" s="1"/>
  <c r="Y26" s="1"/>
  <c r="Y36"/>
  <c r="U48" s="1"/>
  <c r="U82" s="1"/>
  <c r="Y11" i="2"/>
  <c r="Z11"/>
  <c r="Z6" i="4"/>
  <c r="P48" s="1"/>
  <c r="Y8"/>
  <c r="Y9" s="1"/>
  <c r="Y10" s="1"/>
  <c r="Y7"/>
  <c r="Y6"/>
  <c r="O48" s="1"/>
  <c r="Z6" i="3"/>
  <c r="P48" s="1"/>
  <c r="Y7"/>
  <c r="Y6"/>
  <c r="O48" s="1"/>
  <c r="Y8"/>
  <c r="Y9" s="1"/>
  <c r="Y10" s="1"/>
  <c r="S67"/>
  <c r="S52"/>
  <c r="V82"/>
  <c r="V67"/>
  <c r="V52"/>
  <c r="Y38" i="4"/>
  <c r="Y39" s="1"/>
  <c r="Y40" s="1"/>
  <c r="Y23"/>
  <c r="Y24" s="1"/>
  <c r="Y25" s="1"/>
  <c r="Y23" i="2"/>
  <c r="Y24" s="1"/>
  <c r="Y25" s="1"/>
  <c r="Y21"/>
  <c r="R48" s="1"/>
  <c r="Y21" i="3"/>
  <c r="R48" s="1"/>
  <c r="Y22"/>
  <c r="Y37"/>
  <c r="Y36" i="4"/>
  <c r="U48" s="1"/>
  <c r="Y37"/>
  <c r="Y21"/>
  <c r="R48" s="1"/>
  <c r="Y22"/>
  <c r="Y22" i="2"/>
  <c r="S67" i="4" l="1"/>
  <c r="V82" i="2"/>
  <c r="V93" s="1"/>
  <c r="V67"/>
  <c r="V78" s="1"/>
  <c r="S52" i="4"/>
  <c r="U82" i="2"/>
  <c r="P52"/>
  <c r="P63" s="1"/>
  <c r="U67"/>
  <c r="O82"/>
  <c r="O93" s="1"/>
  <c r="S82"/>
  <c r="S93" s="1"/>
  <c r="O67"/>
  <c r="P69" s="1"/>
  <c r="Y41" i="3"/>
  <c r="S67" i="2"/>
  <c r="S78" s="1"/>
  <c r="V52" i="4"/>
  <c r="U67" i="3"/>
  <c r="V67" i="4"/>
  <c r="P82" i="2"/>
  <c r="P93" s="1"/>
  <c r="Y41"/>
  <c r="Z26" i="3"/>
  <c r="U52"/>
  <c r="R67" i="4"/>
  <c r="R82"/>
  <c r="R52"/>
  <c r="U52"/>
  <c r="U67"/>
  <c r="U82"/>
  <c r="R67" i="2"/>
  <c r="R52"/>
  <c r="R82"/>
  <c r="Z26" i="4"/>
  <c r="Y26"/>
  <c r="O63" i="2"/>
  <c r="Z11" i="3"/>
  <c r="Y11"/>
  <c r="O67" i="4"/>
  <c r="O82"/>
  <c r="O52"/>
  <c r="Y11"/>
  <c r="Z11"/>
  <c r="R67" i="3"/>
  <c r="R52"/>
  <c r="R82"/>
  <c r="Y26" i="2"/>
  <c r="Z26"/>
  <c r="Y41" i="4"/>
  <c r="Z41"/>
  <c r="U63" i="2"/>
  <c r="U54"/>
  <c r="V54"/>
  <c r="O82" i="3"/>
  <c r="O67"/>
  <c r="O52"/>
  <c r="P52"/>
  <c r="P82"/>
  <c r="P67"/>
  <c r="P52" i="4"/>
  <c r="P82"/>
  <c r="P67"/>
  <c r="V84" i="2" l="1"/>
  <c r="U69"/>
  <c r="V69"/>
  <c r="U93"/>
  <c r="P54"/>
  <c r="U84"/>
  <c r="O54"/>
  <c r="U78"/>
  <c r="O78"/>
  <c r="O69"/>
  <c r="O84"/>
  <c r="P84"/>
  <c r="R93"/>
  <c r="R84"/>
  <c r="S84"/>
  <c r="R69"/>
  <c r="S69"/>
  <c r="R78"/>
  <c r="S54"/>
  <c r="R63"/>
  <c r="R54"/>
  <c r="Z67" l="1"/>
  <c r="Y52"/>
  <c r="Z52"/>
  <c r="Z82"/>
  <c r="Y67"/>
  <c r="Y82"/>
  <c r="Z54" l="1"/>
  <c r="P96" s="1"/>
  <c r="P100" s="1"/>
  <c r="Y70"/>
  <c r="Y84"/>
  <c r="U96" s="1"/>
  <c r="U100" s="1"/>
  <c r="Y54"/>
  <c r="O96" s="1"/>
  <c r="O100" s="1"/>
  <c r="Y55"/>
  <c r="Y56"/>
  <c r="Y57" s="1"/>
  <c r="Y58" s="1"/>
  <c r="Z59" s="1"/>
  <c r="Z84"/>
  <c r="V96" s="1"/>
  <c r="V100" s="1"/>
  <c r="Y71"/>
  <c r="Y72" s="1"/>
  <c r="Y73" s="1"/>
  <c r="Y74" s="1"/>
  <c r="Y69"/>
  <c r="R96" s="1"/>
  <c r="R100" s="1"/>
  <c r="Z69"/>
  <c r="S96" s="1"/>
  <c r="S100" s="1"/>
  <c r="Y85"/>
  <c r="Y86"/>
  <c r="Y87" s="1"/>
  <c r="Y88" s="1"/>
  <c r="Y89" s="1"/>
  <c r="R102" l="1"/>
  <c r="S102"/>
  <c r="Y59"/>
  <c r="O102"/>
  <c r="V102"/>
  <c r="P102"/>
  <c r="Z74"/>
  <c r="U102"/>
  <c r="Z89"/>
  <c r="Z100" l="1"/>
  <c r="Y100"/>
  <c r="Y102" l="1"/>
  <c r="Y103"/>
  <c r="Z102"/>
  <c r="Y104"/>
  <c r="Y105" s="1"/>
  <c r="Y106" s="1"/>
  <c r="Z110" s="1"/>
  <c r="Z111" l="1"/>
  <c r="Z112" s="1"/>
  <c r="Z107"/>
  <c r="Y111"/>
  <c r="Y112" s="1"/>
  <c r="Y107"/>
  <c r="M103" l="1"/>
  <c r="M55" s="1"/>
  <c r="L103"/>
  <c r="M70" l="1"/>
  <c r="L70"/>
  <c r="L55"/>
  <c r="L60" s="1"/>
  <c r="M85"/>
  <c r="L85"/>
  <c r="M75" l="1"/>
  <c r="L90"/>
  <c r="L92" s="1"/>
  <c r="L75"/>
  <c r="L77" s="1"/>
  <c r="M60"/>
  <c r="M62" s="1"/>
  <c r="M90"/>
  <c r="L62"/>
  <c r="M76" l="1"/>
  <c r="M91"/>
  <c r="L76"/>
  <c r="M77"/>
  <c r="L91"/>
  <c r="M92"/>
  <c r="O94" s="1"/>
  <c r="L61"/>
  <c r="M61"/>
  <c r="U64"/>
  <c r="O64"/>
  <c r="V64"/>
  <c r="P64"/>
  <c r="R64"/>
  <c r="L64"/>
  <c r="S64"/>
  <c r="M64"/>
  <c r="V94"/>
  <c r="O79"/>
  <c r="S79" l="1"/>
  <c r="B20" i="3" s="1"/>
  <c r="S68" s="1"/>
  <c r="R79" i="2"/>
  <c r="A20" i="4" s="1"/>
  <c r="R68" s="1"/>
  <c r="V79" i="2"/>
  <c r="B21" i="3" s="1"/>
  <c r="V68" s="1"/>
  <c r="P79" i="2"/>
  <c r="B19" i="3" s="1"/>
  <c r="P68" s="1"/>
  <c r="M79" i="2"/>
  <c r="B18" i="3" s="1"/>
  <c r="M68" s="1"/>
  <c r="L79" i="2"/>
  <c r="A18" i="3" s="1"/>
  <c r="L68" s="1"/>
  <c r="U79" i="2"/>
  <c r="A21" i="3" s="1"/>
  <c r="U68" s="1"/>
  <c r="R94" i="2"/>
  <c r="A24" i="3" s="1"/>
  <c r="R83" s="1"/>
  <c r="L94" i="2"/>
  <c r="A22" i="3" s="1"/>
  <c r="L83" s="1"/>
  <c r="P94" i="2"/>
  <c r="B23" i="4" s="1"/>
  <c r="P83" s="1"/>
  <c r="S94" i="2"/>
  <c r="B24" i="4" s="1"/>
  <c r="S83" s="1"/>
  <c r="U94" i="2"/>
  <c r="A25" i="3" s="1"/>
  <c r="U83" s="1"/>
  <c r="M94" i="2"/>
  <c r="B22" i="3" s="1"/>
  <c r="M83" s="1"/>
  <c r="A18" i="4"/>
  <c r="L68" s="1"/>
  <c r="A19"/>
  <c r="O68" s="1"/>
  <c r="A19" i="3"/>
  <c r="O68" s="1"/>
  <c r="A23" i="4"/>
  <c r="O83" s="1"/>
  <c r="A23" i="3"/>
  <c r="O83" s="1"/>
  <c r="B16"/>
  <c r="S53" s="1"/>
  <c r="B16" i="4"/>
  <c r="S53" s="1"/>
  <c r="A16"/>
  <c r="R53" s="1"/>
  <c r="A16" i="3"/>
  <c r="R53" s="1"/>
  <c r="B17" i="4"/>
  <c r="V53" s="1"/>
  <c r="B17" i="3"/>
  <c r="V53" s="1"/>
  <c r="A17" i="4"/>
  <c r="U53" s="1"/>
  <c r="A17" i="3"/>
  <c r="U53" s="1"/>
  <c r="B25" i="4"/>
  <c r="V83" s="1"/>
  <c r="B25" i="3"/>
  <c r="V83" s="1"/>
  <c r="B14"/>
  <c r="M53" s="1"/>
  <c r="B14" i="4"/>
  <c r="M53" s="1"/>
  <c r="A14"/>
  <c r="L53" s="1"/>
  <c r="A14" i="3"/>
  <c r="L53" s="1"/>
  <c r="B15" i="4"/>
  <c r="P53" s="1"/>
  <c r="B15" i="3"/>
  <c r="P53" s="1"/>
  <c r="A15" i="4"/>
  <c r="O53" s="1"/>
  <c r="A15" i="3"/>
  <c r="O53" s="1"/>
  <c r="B18" i="4" l="1"/>
  <c r="M68" s="1"/>
  <c r="L69" s="1"/>
  <c r="B19"/>
  <c r="P68" s="1"/>
  <c r="P69" s="1"/>
  <c r="A24"/>
  <c r="R83" s="1"/>
  <c r="S84" s="1"/>
  <c r="B22"/>
  <c r="M83" s="1"/>
  <c r="B21"/>
  <c r="V68" s="1"/>
  <c r="V69" s="1"/>
  <c r="A22"/>
  <c r="L83" s="1"/>
  <c r="A21"/>
  <c r="U68" s="1"/>
  <c r="A20" i="3"/>
  <c r="R68" s="1"/>
  <c r="S69" s="1"/>
  <c r="B20" i="4"/>
  <c r="S68" s="1"/>
  <c r="S69" s="1"/>
  <c r="B23" i="3"/>
  <c r="P83" s="1"/>
  <c r="O84" s="1"/>
  <c r="A25" i="4"/>
  <c r="U83" s="1"/>
  <c r="B24" i="3"/>
  <c r="S83" s="1"/>
  <c r="R84" s="1"/>
  <c r="L54"/>
  <c r="L84"/>
  <c r="L54" i="4"/>
  <c r="M69" i="3"/>
  <c r="L69"/>
  <c r="O54"/>
  <c r="P54"/>
  <c r="O54" i="4"/>
  <c r="P54"/>
  <c r="U54"/>
  <c r="V54"/>
  <c r="R54"/>
  <c r="S54" i="3"/>
  <c r="O84" i="4"/>
  <c r="P84"/>
  <c r="M54" i="3"/>
  <c r="M84"/>
  <c r="U84"/>
  <c r="V84"/>
  <c r="V69"/>
  <c r="U69"/>
  <c r="U54"/>
  <c r="V54"/>
  <c r="R54"/>
  <c r="S54" i="4"/>
  <c r="P69" i="3"/>
  <c r="O69"/>
  <c r="M54" i="4"/>
  <c r="M69" l="1"/>
  <c r="Z67" s="1"/>
  <c r="R69" i="3"/>
  <c r="Y67" s="1"/>
  <c r="O69" i="4"/>
  <c r="M84"/>
  <c r="R84"/>
  <c r="L84"/>
  <c r="U69"/>
  <c r="U84"/>
  <c r="R69"/>
  <c r="P84" i="3"/>
  <c r="V84" i="4"/>
  <c r="Y82" i="3"/>
  <c r="S84"/>
  <c r="Y52" i="4"/>
  <c r="Z67" i="3"/>
  <c r="Z52" i="4"/>
  <c r="Z52" i="3"/>
  <c r="Y52"/>
  <c r="Z82" i="4" l="1"/>
  <c r="Y82"/>
  <c r="Y67"/>
  <c r="Y69" s="1"/>
  <c r="R96" s="1"/>
  <c r="R100" s="1"/>
  <c r="Z82" i="3"/>
  <c r="Z84" s="1"/>
  <c r="V96" s="1"/>
  <c r="V100" s="1"/>
  <c r="V104" s="1"/>
  <c r="Z54" i="4"/>
  <c r="P96" s="1"/>
  <c r="P100" s="1"/>
  <c r="Z69" i="3"/>
  <c r="S96" s="1"/>
  <c r="S100" s="1"/>
  <c r="S104" s="1"/>
  <c r="Y70"/>
  <c r="Y69"/>
  <c r="R96" s="1"/>
  <c r="R100" s="1"/>
  <c r="Y71"/>
  <c r="Y72" s="1"/>
  <c r="Y73" s="1"/>
  <c r="Y74" s="1"/>
  <c r="Y55"/>
  <c r="Y56"/>
  <c r="Y57" s="1"/>
  <c r="Y58" s="1"/>
  <c r="Y54"/>
  <c r="O96" s="1"/>
  <c r="O100" s="1"/>
  <c r="Y55" i="4"/>
  <c r="Y56"/>
  <c r="Y57" s="1"/>
  <c r="Y58" s="1"/>
  <c r="Z54" i="3"/>
  <c r="P96" s="1"/>
  <c r="P100" s="1"/>
  <c r="P104" s="1"/>
  <c r="Y54" i="4"/>
  <c r="O96" s="1"/>
  <c r="O100" s="1"/>
  <c r="Z84" l="1"/>
  <c r="V96" s="1"/>
  <c r="V100" s="1"/>
  <c r="Y86"/>
  <c r="Y87" s="1"/>
  <c r="Y88" s="1"/>
  <c r="Z89" s="1"/>
  <c r="Y85"/>
  <c r="Y84"/>
  <c r="U96" s="1"/>
  <c r="U100" s="1"/>
  <c r="Y70"/>
  <c r="Z69"/>
  <c r="S96" s="1"/>
  <c r="S100" s="1"/>
  <c r="Y71"/>
  <c r="Y72" s="1"/>
  <c r="Y73" s="1"/>
  <c r="Z74" s="1"/>
  <c r="Y86" i="3"/>
  <c r="Y87" s="1"/>
  <c r="Y88" s="1"/>
  <c r="Y84"/>
  <c r="U96" s="1"/>
  <c r="U100" s="1"/>
  <c r="U104" s="1"/>
  <c r="Y85"/>
  <c r="Z74"/>
  <c r="S102"/>
  <c r="R104"/>
  <c r="R102"/>
  <c r="O102"/>
  <c r="P102"/>
  <c r="O104"/>
  <c r="Y59" i="4"/>
  <c r="Z59"/>
  <c r="Z59" i="3"/>
  <c r="Y59"/>
  <c r="Y89" i="4" l="1"/>
  <c r="Y74"/>
  <c r="Y89" i="3"/>
  <c r="Z89"/>
  <c r="U102"/>
  <c r="Y100" s="1"/>
  <c r="V102"/>
  <c r="Z100" s="1"/>
  <c r="Y102" l="1"/>
  <c r="Z102"/>
  <c r="Y104"/>
  <c r="Y105" s="1"/>
  <c r="Y106" s="1"/>
  <c r="Z110" s="1"/>
  <c r="Y103"/>
  <c r="Z107" l="1"/>
  <c r="Z111"/>
  <c r="Z112" s="1"/>
  <c r="Y111"/>
  <c r="Y112" s="1"/>
  <c r="Y107"/>
  <c r="M103" l="1"/>
  <c r="L103"/>
  <c r="U105" l="1"/>
  <c r="O105"/>
  <c r="A27" i="4" s="1"/>
  <c r="S105" i="3"/>
  <c r="V105"/>
  <c r="M105"/>
  <c r="R105"/>
  <c r="L105"/>
  <c r="P105"/>
  <c r="U101" i="4" l="1"/>
  <c r="U102" s="1"/>
  <c r="A29"/>
  <c r="A26"/>
  <c r="L101" s="1"/>
  <c r="L102" s="1"/>
  <c r="B27"/>
  <c r="P101" s="1"/>
  <c r="B29"/>
  <c r="V101" s="1"/>
  <c r="B26"/>
  <c r="M101" s="1"/>
  <c r="A28"/>
  <c r="R101" s="1"/>
  <c r="B28"/>
  <c r="S101" s="1"/>
  <c r="O101"/>
  <c r="O106" i="3"/>
  <c r="U106"/>
  <c r="L106"/>
  <c r="P106"/>
  <c r="R106"/>
  <c r="S106"/>
  <c r="V106"/>
  <c r="M106"/>
  <c r="R102" i="4" l="1"/>
  <c r="M102"/>
  <c r="V102"/>
  <c r="S102"/>
  <c r="P102"/>
  <c r="O102"/>
  <c r="Y100" l="1"/>
  <c r="Y103" s="1"/>
  <c r="Z100"/>
  <c r="Z102" l="1"/>
  <c r="Y104"/>
  <c r="Y105" s="1"/>
  <c r="Y106" s="1"/>
  <c r="Z110" s="1"/>
  <c r="Y102"/>
  <c r="Y107" l="1"/>
  <c r="Z107"/>
  <c r="Y111"/>
  <c r="Y112" s="1"/>
  <c r="Z111"/>
  <c r="Z112" s="1"/>
  <c r="L103" l="1"/>
  <c r="M103"/>
</calcChain>
</file>

<file path=xl/sharedStrings.xml><?xml version="1.0" encoding="utf-8"?>
<sst xmlns="http://schemas.openxmlformats.org/spreadsheetml/2006/main" count="673" uniqueCount="68">
  <si>
    <t>IMAGINARY</t>
  </si>
  <si>
    <t>LAYER</t>
  </si>
  <si>
    <t>NEURON</t>
  </si>
  <si>
    <t>REAL</t>
  </si>
  <si>
    <t>INPUT</t>
  </si>
  <si>
    <t>Inputs:</t>
  </si>
  <si>
    <t>Layer 1, Neuron 1</t>
  </si>
  <si>
    <t>Layer 1, Neuron 1 output</t>
  </si>
  <si>
    <t>from L1 N1</t>
  </si>
  <si>
    <t>SECTORS</t>
  </si>
  <si>
    <t>from L1 N2</t>
  </si>
  <si>
    <t>from L1 N3</t>
  </si>
  <si>
    <t>Input Layer</t>
  </si>
  <si>
    <t>Scalar Error</t>
  </si>
  <si>
    <t>=D-S=</t>
  </si>
  <si>
    <t>Dist'd error nostar=*delta/4=</t>
  </si>
  <si>
    <t>Network phase error=*delta=</t>
  </si>
  <si>
    <t>xbar=</t>
  </si>
  <si>
    <t>signals</t>
  </si>
  <si>
    <t>weights</t>
  </si>
  <si>
    <t>products</t>
  </si>
  <si>
    <t>Layer 2, Neuron 1</t>
  </si>
  <si>
    <t>Layer 1, Neuron 3</t>
  </si>
  <si>
    <t>Layer 1, Neuron 2</t>
  </si>
  <si>
    <t>Layer 1, Neuron 2 output</t>
  </si>
  <si>
    <t>Layer 1, Neuron 3 output</t>
  </si>
  <si>
    <t>Layer 2, Neuron 1 output</t>
  </si>
  <si>
    <t>sum</t>
  </si>
  <si>
    <t>z/|z|=</t>
  </si>
  <si>
    <t>d=dstar/n+1=</t>
  </si>
  <si>
    <t>dWi=</t>
  </si>
  <si>
    <t>~Wi=</t>
  </si>
  <si>
    <t>internal virtual</t>
  </si>
  <si>
    <t>from L0 N1</t>
  </si>
  <si>
    <t>from L0 N2</t>
  </si>
  <si>
    <t>from L0 N3</t>
  </si>
  <si>
    <t>axons=</t>
  </si>
  <si>
    <t>s1=</t>
  </si>
  <si>
    <t>axon's d=</t>
  </si>
  <si>
    <t>axon's w=</t>
  </si>
  <si>
    <t>q sum=d=</t>
  </si>
  <si>
    <t>abs(w)^2=</t>
  </si>
  <si>
    <t>conj(w)=</t>
  </si>
  <si>
    <t>inv(w)=</t>
  </si>
  <si>
    <t>quot=</t>
  </si>
  <si>
    <t>ck product=</t>
  </si>
  <si>
    <t>dW=d*xbar/s1/|z|=</t>
  </si>
  <si>
    <t>|z|=</t>
  </si>
  <si>
    <t>Layer 1 Outputs</t>
  </si>
  <si>
    <t>Layer 2, Neuron 2</t>
  </si>
  <si>
    <t>Layer 2, Neuron 3</t>
  </si>
  <si>
    <t>Layer 2 Outputs</t>
  </si>
  <si>
    <t>Layer 3, Neuron 1</t>
  </si>
  <si>
    <t>from L2 N1</t>
  </si>
  <si>
    <t>from L2 N2</t>
  </si>
  <si>
    <t>from L2 N3</t>
  </si>
  <si>
    <t>Layer 3, Neuron 1 output</t>
  </si>
  <si>
    <t>Layer 2, Neuron 3 output</t>
  </si>
  <si>
    <t>Layer 2, Neuron 2 output</t>
  </si>
  <si>
    <t>atan(z)=</t>
  </si>
  <si>
    <t>degrees</t>
  </si>
  <si>
    <t>Sector</t>
  </si>
  <si>
    <t>disc phi(z)=</t>
  </si>
  <si>
    <t>Desired sector</t>
  </si>
  <si>
    <t>Ybar=</t>
  </si>
  <si>
    <t>dW=d*Ybar/s1/|z|=</t>
  </si>
  <si>
    <t>from L2, N1-N3:</t>
  </si>
  <si>
    <t>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</si>
</sst>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6" applyNumberFormat="0" applyAlignment="0" applyProtection="0"/>
    <xf numFmtId="0" fontId="12" fillId="0" borderId="8" applyNumberFormat="0" applyFill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quotePrefix="1"/>
    <xf numFmtId="0" fontId="16" fillId="33" borderId="0" xfId="0" applyFont="1" applyFill="1"/>
    <xf numFmtId="0" fontId="0" fillId="0" borderId="0" xfId="0" applyFont="1" applyBorder="1"/>
    <xf numFmtId="0" fontId="16" fillId="0" borderId="0" xfId="0" applyFont="1" applyBorder="1"/>
    <xf numFmtId="0" fontId="0" fillId="0" borderId="0" xfId="0" applyBorder="1"/>
    <xf numFmtId="0" fontId="16" fillId="0" borderId="22" xfId="0" applyFont="1" applyBorder="1"/>
    <xf numFmtId="0" fontId="0" fillId="0" borderId="0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3" borderId="0" xfId="0" applyFill="1"/>
    <xf numFmtId="0" fontId="0" fillId="33" borderId="0" xfId="0" applyFont="1" applyFill="1" applyBorder="1"/>
    <xf numFmtId="0" fontId="16" fillId="33" borderId="0" xfId="0" applyFont="1" applyFill="1" applyBorder="1"/>
    <xf numFmtId="0" fontId="0" fillId="33" borderId="0" xfId="0" applyFill="1" applyBorder="1"/>
    <xf numFmtId="0" fontId="0" fillId="34" borderId="0" xfId="0" applyFill="1"/>
    <xf numFmtId="0" fontId="0" fillId="34" borderId="0" xfId="0" applyFill="1" applyBorder="1"/>
    <xf numFmtId="0" fontId="0" fillId="0" borderId="0" xfId="0" applyFill="1"/>
    <xf numFmtId="0" fontId="0" fillId="0" borderId="0" xfId="0" applyFont="1" applyFill="1" applyBorder="1"/>
    <xf numFmtId="0" fontId="16" fillId="0" borderId="0" xfId="0" applyFont="1" applyFill="1" applyBorder="1"/>
    <xf numFmtId="0" fontId="0" fillId="34" borderId="0" xfId="0" applyFont="1" applyFill="1" applyBorder="1"/>
    <xf numFmtId="0" fontId="16" fillId="34" borderId="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2"/>
  <sheetViews>
    <sheetView topLeftCell="A85" workbookViewId="0">
      <selection activeCell="D101" sqref="D101"/>
    </sheetView>
  </sheetViews>
  <sheetFormatPr defaultRowHeight="15"/>
  <cols>
    <col min="11" max="11" width="9.42578125" customWidth="1"/>
    <col min="12" max="12" width="11" bestFit="1" customWidth="1"/>
    <col min="13" max="13" width="12" bestFit="1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6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/>
      <c r="M1" s="21"/>
      <c r="N1" s="21"/>
      <c r="O1" s="21">
        <f>COS(E101*2*PI()/$B$102)</f>
        <v>-0.30901699437494734</v>
      </c>
      <c r="P1" s="21">
        <f>SIN(E101*2*PI()/$B$102)</f>
        <v>0.95105651629515364</v>
      </c>
      <c r="Q1" s="21"/>
      <c r="R1" s="21">
        <f>COS(F101*2*PI()/$B$102)</f>
        <v>-0.80901699437494734</v>
      </c>
      <c r="S1" s="21">
        <f>SIN(F101*2*PI()/$B$102)</f>
        <v>0.58778525229247325</v>
      </c>
      <c r="T1" s="21"/>
      <c r="U1" s="21">
        <f>COS(G101*2*PI()/$B$102)</f>
        <v>-1</v>
      </c>
      <c r="V1" s="21">
        <f>SIN(G101*2*PI()/$B$102)</f>
        <v>1.22514845490862E-16</v>
      </c>
      <c r="W1" s="14"/>
      <c r="X1" s="14"/>
      <c r="Y1" s="14"/>
      <c r="Z1" s="14"/>
    </row>
    <row r="2" spans="1:26" ht="15.75" thickBot="1">
      <c r="A2">
        <v>0.11000000000000001</v>
      </c>
      <c r="B2">
        <v>0.11000000000000001</v>
      </c>
      <c r="C2">
        <v>1</v>
      </c>
      <c r="D2">
        <v>1</v>
      </c>
      <c r="E2">
        <v>0</v>
      </c>
    </row>
    <row r="3" spans="1:26">
      <c r="A3">
        <v>0.11099999999999999</v>
      </c>
      <c r="B3">
        <v>0.11099999999999999</v>
      </c>
      <c r="C3">
        <v>1</v>
      </c>
      <c r="D3">
        <v>1</v>
      </c>
      <c r="E3">
        <v>1</v>
      </c>
      <c r="I3" s="11"/>
      <c r="J3" s="11"/>
      <c r="K3" s="11"/>
      <c r="L3" t="s">
        <v>32</v>
      </c>
      <c r="O3" t="s">
        <v>33</v>
      </c>
      <c r="R3" t="s">
        <v>34</v>
      </c>
      <c r="U3" t="s">
        <v>35</v>
      </c>
      <c r="V3" s="11"/>
      <c r="W3" s="11"/>
      <c r="X3" s="11"/>
      <c r="Y3" s="11"/>
      <c r="Z3" s="11"/>
    </row>
    <row r="4" spans="1:26">
      <c r="A4">
        <v>0.11199999999999999</v>
      </c>
      <c r="B4">
        <v>0.11199999999999999</v>
      </c>
      <c r="C4">
        <v>1</v>
      </c>
      <c r="D4">
        <v>1</v>
      </c>
      <c r="E4">
        <v>2</v>
      </c>
      <c r="I4" t="s">
        <v>6</v>
      </c>
      <c r="K4" t="s">
        <v>18</v>
      </c>
      <c r="L4">
        <v>1</v>
      </c>
      <c r="M4">
        <v>0</v>
      </c>
      <c r="O4">
        <f>$O$1</f>
        <v>-0.30901699437494734</v>
      </c>
      <c r="P4">
        <f>$P$1</f>
        <v>0.95105651629515364</v>
      </c>
      <c r="R4">
        <f>$R$1</f>
        <v>-0.80901699437494734</v>
      </c>
      <c r="S4">
        <f>$S$1</f>
        <v>0.58778525229247325</v>
      </c>
      <c r="U4">
        <f>$U$1</f>
        <v>-1</v>
      </c>
      <c r="V4">
        <f>$V$1</f>
        <v>1.22514845490862E-16</v>
      </c>
      <c r="X4" t="s">
        <v>27</v>
      </c>
      <c r="Y4">
        <f>L6+O6+R6+U6</f>
        <v>-0.29931001131113233</v>
      </c>
      <c r="Z4">
        <f>M6+P6+S6+V6</f>
        <v>4.348843181990579E-2</v>
      </c>
    </row>
    <row r="5" spans="1:26" ht="15.75" thickBot="1">
      <c r="A5">
        <v>0.11300000000000002</v>
      </c>
      <c r="B5">
        <v>0.11300000000000002</v>
      </c>
      <c r="C5">
        <v>1</v>
      </c>
      <c r="D5">
        <v>1</v>
      </c>
      <c r="E5">
        <v>3</v>
      </c>
      <c r="I5" t="s">
        <v>37</v>
      </c>
      <c r="J5">
        <v>1</v>
      </c>
      <c r="K5" t="s">
        <v>19</v>
      </c>
      <c r="L5">
        <f>A2</f>
        <v>0.11000000000000001</v>
      </c>
      <c r="M5">
        <f>B2</f>
        <v>0.11000000000000001</v>
      </c>
      <c r="O5">
        <f>A3</f>
        <v>0.11099999999999999</v>
      </c>
      <c r="P5">
        <f>B3</f>
        <v>0.11099999999999999</v>
      </c>
      <c r="R5">
        <f>A4</f>
        <v>0.11199999999999999</v>
      </c>
      <c r="S5">
        <f>B4</f>
        <v>0.11199999999999999</v>
      </c>
      <c r="U5">
        <f>A5</f>
        <v>0.11300000000000002</v>
      </c>
      <c r="V5">
        <f>B5</f>
        <v>0.11300000000000002</v>
      </c>
      <c r="Y5" t="s">
        <v>7</v>
      </c>
    </row>
    <row r="6" spans="1:26" ht="16.5" thickTop="1" thickBot="1">
      <c r="A6">
        <v>0.12</v>
      </c>
      <c r="B6">
        <v>0.12</v>
      </c>
      <c r="C6">
        <v>1</v>
      </c>
      <c r="D6">
        <v>2</v>
      </c>
      <c r="E6">
        <v>0</v>
      </c>
      <c r="I6" t="s">
        <v>36</v>
      </c>
      <c r="J6">
        <v>3</v>
      </c>
      <c r="K6" t="s">
        <v>20</v>
      </c>
      <c r="L6" s="1">
        <f>L4*L5-M4*M5</f>
        <v>0.11000000000000001</v>
      </c>
      <c r="M6" s="2">
        <f t="shared" ref="M6" si="0">L4*M5+M4*L5</f>
        <v>0.11000000000000001</v>
      </c>
      <c r="O6" s="1">
        <f t="shared" ref="O6" si="1">O4*O5-P4*P5</f>
        <v>-0.13986815968438121</v>
      </c>
      <c r="P6" s="2">
        <f t="shared" ref="P6" si="2">O4*P5+P4*O5</f>
        <v>7.1266386933142897E-2</v>
      </c>
      <c r="R6" s="1">
        <f t="shared" ref="R6" si="3">R4*R5-S4*S5</f>
        <v>-0.15644185162675109</v>
      </c>
      <c r="S6" s="2">
        <f t="shared" ref="S6" si="4">R4*S5+S4*R5</f>
        <v>-2.4777955113237105E-2</v>
      </c>
      <c r="U6" s="1">
        <f t="shared" ref="U6" si="5">U4*U5-V4*V5</f>
        <v>-0.11300000000000003</v>
      </c>
      <c r="V6" s="2">
        <f t="shared" ref="V6" si="6">U4*V5+V4*U5</f>
        <v>-0.113</v>
      </c>
      <c r="X6" t="s">
        <v>28</v>
      </c>
      <c r="Y6" s="3">
        <f>Y4/SQRT(Y4*Y4+Z4*Z4)</f>
        <v>-0.98960883042552861</v>
      </c>
      <c r="Z6" s="3">
        <f>Z4/SQRT(Z4*Z4+Y4*Y4)</f>
        <v>0.1437858224715407</v>
      </c>
    </row>
    <row r="7" spans="1:26" ht="15.75" thickTop="1">
      <c r="A7">
        <v>0.121</v>
      </c>
      <c r="B7">
        <v>0.121</v>
      </c>
      <c r="C7">
        <v>1</v>
      </c>
      <c r="D7">
        <v>2</v>
      </c>
      <c r="E7">
        <v>1</v>
      </c>
      <c r="K7" t="s">
        <v>38</v>
      </c>
      <c r="M7" t="s">
        <v>66</v>
      </c>
      <c r="O7">
        <f>$L$62</f>
        <v>-5.4955279741687901E-2</v>
      </c>
      <c r="P7">
        <f>$M$62</f>
        <v>0.3469739807084728</v>
      </c>
      <c r="R7">
        <f>$L$77</f>
        <v>-5.4779141024567102E-2</v>
      </c>
      <c r="S7">
        <f>$M$77</f>
        <v>0.34586188461645856</v>
      </c>
      <c r="U7">
        <f>$L$92</f>
        <v>-5.4604127794456669E-2</v>
      </c>
      <c r="V7">
        <f>$M$92</f>
        <v>0.34475689456976061</v>
      </c>
      <c r="X7" t="s">
        <v>47</v>
      </c>
      <c r="Y7">
        <f>SQRT(Y4*Y4+Z4*Z4)</f>
        <v>0.30245285016548407</v>
      </c>
    </row>
    <row r="8" spans="1:26">
      <c r="A8">
        <v>0.122</v>
      </c>
      <c r="B8">
        <v>0.122</v>
      </c>
      <c r="C8">
        <v>1</v>
      </c>
      <c r="D8">
        <v>2</v>
      </c>
      <c r="E8">
        <v>2</v>
      </c>
      <c r="I8" s="20"/>
      <c r="J8" s="20"/>
      <c r="K8" t="s">
        <v>39</v>
      </c>
      <c r="M8" t="s">
        <v>67</v>
      </c>
      <c r="O8">
        <f>$O$53</f>
        <v>0.21100000000000002</v>
      </c>
      <c r="P8">
        <f>$P$53</f>
        <v>0.21100000000000002</v>
      </c>
      <c r="R8">
        <f>$O$68</f>
        <v>0.221</v>
      </c>
      <c r="S8">
        <f>$P$68</f>
        <v>0.221</v>
      </c>
      <c r="U8">
        <f>$O$83</f>
        <v>0.23100000000000001</v>
      </c>
      <c r="V8">
        <f>$P$83</f>
        <v>0.23100000000000001</v>
      </c>
      <c r="X8" s="20" t="s">
        <v>59</v>
      </c>
      <c r="Y8" s="20">
        <f>ATAN2(Y4,Z4)</f>
        <v>2.9973067175053427</v>
      </c>
      <c r="Z8" s="20"/>
    </row>
    <row r="9" spans="1:26">
      <c r="A9">
        <v>0.123</v>
      </c>
      <c r="B9">
        <v>0.123</v>
      </c>
      <c r="C9">
        <v>1</v>
      </c>
      <c r="D9">
        <v>2</v>
      </c>
      <c r="E9">
        <v>3</v>
      </c>
      <c r="I9" s="20"/>
      <c r="J9" s="20"/>
      <c r="K9" t="s">
        <v>41</v>
      </c>
      <c r="M9" t="s">
        <v>67</v>
      </c>
      <c r="O9">
        <f>O8*O8+P8*P8</f>
        <v>8.9042000000000024E-2</v>
      </c>
      <c r="R9">
        <f t="shared" ref="R9" si="7">R8*R8+S8*S8</f>
        <v>9.7682000000000005E-2</v>
      </c>
      <c r="U9">
        <f t="shared" ref="U9" si="8">U8*U8+V8*V8</f>
        <v>0.10672200000000001</v>
      </c>
      <c r="X9" s="22" t="s">
        <v>60</v>
      </c>
      <c r="Y9">
        <f>MOD(Y8*180/PI(),360)</f>
        <v>171.73302481926666</v>
      </c>
      <c r="Z9" s="20"/>
    </row>
    <row r="10" spans="1:26">
      <c r="A10">
        <v>0.13</v>
      </c>
      <c r="B10">
        <v>0.13</v>
      </c>
      <c r="C10">
        <v>1</v>
      </c>
      <c r="D10">
        <v>3</v>
      </c>
      <c r="E10">
        <v>0</v>
      </c>
      <c r="I10" s="20"/>
      <c r="J10" s="20"/>
      <c r="K10" t="s">
        <v>42</v>
      </c>
      <c r="M10" t="s">
        <v>67</v>
      </c>
      <c r="O10">
        <f>O8</f>
        <v>0.21100000000000002</v>
      </c>
      <c r="P10">
        <f>0-P8</f>
        <v>-0.21100000000000002</v>
      </c>
      <c r="R10">
        <f t="shared" ref="R10" si="9">R8</f>
        <v>0.221</v>
      </c>
      <c r="S10">
        <f t="shared" ref="S10" si="10">0-S8</f>
        <v>-0.221</v>
      </c>
      <c r="U10">
        <f t="shared" ref="U10" si="11">U8</f>
        <v>0.23100000000000001</v>
      </c>
      <c r="V10">
        <f t="shared" ref="V10" si="12">0-V8</f>
        <v>-0.23100000000000001</v>
      </c>
      <c r="W10" s="20"/>
      <c r="X10" s="22" t="s">
        <v>61</v>
      </c>
      <c r="Y10" s="3">
        <f>INT(Y9*$B$102/360)</f>
        <v>4</v>
      </c>
      <c r="Z10" s="20"/>
    </row>
    <row r="11" spans="1:26">
      <c r="A11">
        <v>0.13100000000000001</v>
      </c>
      <c r="B11">
        <v>0.13100000000000001</v>
      </c>
      <c r="C11">
        <v>1</v>
      </c>
      <c r="D11">
        <v>3</v>
      </c>
      <c r="E11">
        <v>1</v>
      </c>
      <c r="I11" s="20"/>
      <c r="J11" s="20"/>
      <c r="K11" t="s">
        <v>43</v>
      </c>
      <c r="M11" t="s">
        <v>67</v>
      </c>
      <c r="O11">
        <f>O10/O9</f>
        <v>2.3696682464454972</v>
      </c>
      <c r="P11">
        <f>P10/O9</f>
        <v>-2.3696682464454972</v>
      </c>
      <c r="R11">
        <f t="shared" ref="R11" si="13">R10/R9</f>
        <v>2.2624434389140271</v>
      </c>
      <c r="S11">
        <f t="shared" ref="S11" si="14">S10/R9</f>
        <v>-2.2624434389140271</v>
      </c>
      <c r="U11">
        <f t="shared" ref="U11" si="15">U10/U9</f>
        <v>2.1645021645021645</v>
      </c>
      <c r="V11">
        <f t="shared" ref="V11" si="16">V10/U9</f>
        <v>-2.1645021645021645</v>
      </c>
      <c r="W11" s="20"/>
      <c r="X11" s="22" t="s">
        <v>62</v>
      </c>
      <c r="Y11" s="3">
        <f>COS(Y10*2*PI()/$B$102)</f>
        <v>-0.80901699437494734</v>
      </c>
      <c r="Z11" s="3">
        <f>SIN(Y10*2*PI()/$B$102)</f>
        <v>0.58778525229247325</v>
      </c>
    </row>
    <row r="12" spans="1:26">
      <c r="A12">
        <v>0.13199999999999998</v>
      </c>
      <c r="B12">
        <v>0.13199999999999998</v>
      </c>
      <c r="C12">
        <v>1</v>
      </c>
      <c r="D12">
        <v>3</v>
      </c>
      <c r="E12">
        <v>2</v>
      </c>
      <c r="I12" s="20"/>
      <c r="J12" s="20"/>
      <c r="K12" t="s">
        <v>44</v>
      </c>
      <c r="M12" t="s">
        <v>67</v>
      </c>
      <c r="O12">
        <f>O7*O11-P7*P11</f>
        <v>0.69198744304925319</v>
      </c>
      <c r="P12">
        <f>O7*P11+P7*O11</f>
        <v>0.95243900580606788</v>
      </c>
      <c r="R12">
        <f t="shared" ref="R12" si="17">R7*R11-S7*S11</f>
        <v>0.65855824342056879</v>
      </c>
      <c r="S12">
        <f t="shared" ref="S12" si="18">R7*S11+S7*R11</f>
        <v>0.906427659821325</v>
      </c>
      <c r="U12">
        <f t="shared" ref="U12" si="19">U7*U11-V7*V11</f>
        <v>0.62803629172143705</v>
      </c>
      <c r="V12">
        <f t="shared" ref="V12" si="20">U7*V11+V7*U11</f>
        <v>0.86441779732514568</v>
      </c>
      <c r="W12" s="20"/>
      <c r="X12" s="20"/>
      <c r="Y12" s="20"/>
      <c r="Z12" s="20"/>
    </row>
    <row r="13" spans="1:26">
      <c r="A13">
        <v>0.13300000000000001</v>
      </c>
      <c r="B13">
        <v>0.13300000000000001</v>
      </c>
      <c r="C13">
        <v>1</v>
      </c>
      <c r="D13">
        <v>3</v>
      </c>
      <c r="E13">
        <v>3</v>
      </c>
      <c r="I13" s="20"/>
      <c r="J13" s="20"/>
      <c r="K13" t="s">
        <v>45</v>
      </c>
      <c r="O13">
        <f>O8*O12-P8*P12-O7</f>
        <v>0</v>
      </c>
      <c r="P13">
        <f>O8*P12+P8*O12-P7</f>
        <v>0</v>
      </c>
      <c r="R13">
        <f t="shared" ref="R13" si="21">R8*R12-S8*S12-R7</f>
        <v>0</v>
      </c>
      <c r="S13">
        <f t="shared" ref="S13" si="22">R8*S12+S8*R12-S7</f>
        <v>0</v>
      </c>
      <c r="U13">
        <f t="shared" ref="U13" si="23">U8*U12-V8*V12-U7</f>
        <v>0</v>
      </c>
      <c r="V13">
        <f t="shared" ref="V13" si="24">U8*V12+V8*U12-V7</f>
        <v>0</v>
      </c>
      <c r="W13" s="20"/>
      <c r="X13" s="20"/>
      <c r="Y13" s="20"/>
      <c r="Z13" s="20"/>
    </row>
    <row r="14" spans="1:26">
      <c r="A14">
        <v>0.21000000000000002</v>
      </c>
      <c r="B14">
        <v>0.21000000000000002</v>
      </c>
      <c r="C14">
        <v>2</v>
      </c>
      <c r="D14">
        <v>1</v>
      </c>
      <c r="E14">
        <v>0</v>
      </c>
      <c r="I14" s="20"/>
      <c r="J14" s="20"/>
      <c r="K14" t="s">
        <v>40</v>
      </c>
      <c r="L14">
        <f>O12+R12+U12</f>
        <v>1.978581978191259</v>
      </c>
      <c r="M14">
        <f>P12+S12+V12</f>
        <v>2.7232844629525386</v>
      </c>
      <c r="X14" s="20"/>
      <c r="Y14" s="20"/>
      <c r="Z14" s="20"/>
    </row>
    <row r="15" spans="1:26">
      <c r="A15">
        <v>0.21100000000000002</v>
      </c>
      <c r="B15">
        <v>0.21100000000000002</v>
      </c>
      <c r="C15">
        <v>2</v>
      </c>
      <c r="D15">
        <v>1</v>
      </c>
      <c r="E15">
        <v>1</v>
      </c>
      <c r="I15" s="20"/>
      <c r="J15" s="20"/>
      <c r="K15" t="s">
        <v>17</v>
      </c>
      <c r="L15">
        <f>L4</f>
        <v>1</v>
      </c>
      <c r="M15">
        <f>0-M4</f>
        <v>0</v>
      </c>
      <c r="O15">
        <f t="shared" ref="O15" si="25">O4</f>
        <v>-0.30901699437494734</v>
      </c>
      <c r="P15">
        <f t="shared" ref="P15" si="26">0-P4</f>
        <v>-0.95105651629515364</v>
      </c>
      <c r="R15">
        <f t="shared" ref="R15" si="27">R4</f>
        <v>-0.80901699437494734</v>
      </c>
      <c r="S15">
        <f t="shared" ref="S15" si="28">0-S4</f>
        <v>-0.58778525229247325</v>
      </c>
      <c r="U15">
        <f t="shared" ref="U15" si="29">U4</f>
        <v>-1</v>
      </c>
      <c r="V15">
        <f t="shared" ref="V15" si="30">0-V4</f>
        <v>-1.22514845490862E-16</v>
      </c>
      <c r="W15" s="20"/>
      <c r="X15" s="20"/>
      <c r="Y15" s="20"/>
      <c r="Z15" s="20"/>
    </row>
    <row r="16" spans="1:26">
      <c r="A16">
        <v>0.21200000000000002</v>
      </c>
      <c r="B16">
        <v>0.21200000000000002</v>
      </c>
      <c r="C16">
        <v>2</v>
      </c>
      <c r="D16">
        <v>1</v>
      </c>
      <c r="E16">
        <v>2</v>
      </c>
      <c r="I16" s="20"/>
      <c r="J16" s="20" t="s">
        <v>46</v>
      </c>
      <c r="L16">
        <f t="shared" ref="L16" si="31">($L14*L15-$M14*M15)/($J5*$Y7)</f>
        <v>6.5417865201425531</v>
      </c>
      <c r="M16">
        <f t="shared" ref="M16" si="32">($L14*M15+$M14*L15)/($J5*$Y7)</f>
        <v>9.0039966939062417</v>
      </c>
      <c r="O16">
        <f t="shared" ref="O16" si="33">($L14*O15-$M14*P15)/($J5*$Y7)</f>
        <v>6.541786520142554</v>
      </c>
      <c r="P16">
        <f t="shared" ref="P16" si="34">($L14*P15+$M14*O15)/($J5*$Y7)</f>
        <v>-9.0039966939062417</v>
      </c>
      <c r="R16">
        <f t="shared" ref="R16" si="35">($L14*R15-$M14*S15)/($J5*$Y7)</f>
        <v>1.4682923622874892E-15</v>
      </c>
      <c r="S16">
        <f t="shared" ref="S16" si="36">($L14*S15+$M14*R15)/($J5*$Y7)</f>
        <v>-11.129551982851481</v>
      </c>
      <c r="U16">
        <f t="shared" ref="U16" si="37">($L14*U15-$M14*V15)/($J5*$Y7)</f>
        <v>-6.5417865201425514</v>
      </c>
      <c r="V16">
        <f t="shared" ref="V16" si="38">($L14*V15+$M14*U15)/($J5*$Y7)</f>
        <v>-9.0039966939062435</v>
      </c>
      <c r="X16" s="20"/>
      <c r="Y16" s="20"/>
      <c r="Z16" s="20"/>
    </row>
    <row r="17" spans="1:26">
      <c r="A17">
        <v>0.21299999999999999</v>
      </c>
      <c r="B17">
        <v>0.21299999999999999</v>
      </c>
      <c r="C17">
        <v>2</v>
      </c>
      <c r="D17">
        <v>1</v>
      </c>
      <c r="E17">
        <v>3</v>
      </c>
      <c r="I17" s="20"/>
      <c r="J17" s="20"/>
      <c r="W17" s="20"/>
      <c r="X17" s="20"/>
      <c r="Y17" s="20"/>
      <c r="Z17" s="20"/>
    </row>
    <row r="18" spans="1:26">
      <c r="A18">
        <v>0.22000000000000003</v>
      </c>
      <c r="B18">
        <v>0.22000000000000003</v>
      </c>
      <c r="C18">
        <v>2</v>
      </c>
      <c r="D18">
        <v>2</v>
      </c>
      <c r="E18">
        <v>0</v>
      </c>
      <c r="I18" s="20"/>
      <c r="J18" s="20"/>
      <c r="L18" t="s">
        <v>32</v>
      </c>
      <c r="O18" t="s">
        <v>33</v>
      </c>
      <c r="R18" t="s">
        <v>34</v>
      </c>
      <c r="U18" t="s">
        <v>35</v>
      </c>
      <c r="W18" s="20"/>
      <c r="X18" s="20"/>
      <c r="Y18" s="20"/>
      <c r="Z18" s="20"/>
    </row>
    <row r="19" spans="1:26">
      <c r="A19">
        <v>0.221</v>
      </c>
      <c r="B19">
        <v>0.221</v>
      </c>
      <c r="C19">
        <v>2</v>
      </c>
      <c r="D19">
        <v>2</v>
      </c>
      <c r="E19">
        <v>1</v>
      </c>
      <c r="I19" t="s">
        <v>23</v>
      </c>
      <c r="K19" t="s">
        <v>18</v>
      </c>
      <c r="L19">
        <v>1</v>
      </c>
      <c r="M19">
        <v>0</v>
      </c>
      <c r="O19">
        <f>$O$1</f>
        <v>-0.30901699437494734</v>
      </c>
      <c r="P19">
        <f>$P$1</f>
        <v>0.95105651629515364</v>
      </c>
      <c r="R19">
        <f>$R$1</f>
        <v>-0.80901699437494734</v>
      </c>
      <c r="S19">
        <f>$S$1</f>
        <v>0.58778525229247325</v>
      </c>
      <c r="U19">
        <f>$U$1</f>
        <v>-1</v>
      </c>
      <c r="V19">
        <f>$V$1</f>
        <v>1.22514845490862E-16</v>
      </c>
      <c r="X19" t="s">
        <v>27</v>
      </c>
      <c r="Y19">
        <f>L21+O21+R21+U21</f>
        <v>-0.32587876888450756</v>
      </c>
      <c r="Z19">
        <f>M21+P21+S21+V21</f>
        <v>4.7696509618283131E-2</v>
      </c>
    </row>
    <row r="20" spans="1:26" ht="15.75" thickBot="1">
      <c r="A20">
        <v>0.22199999999999998</v>
      </c>
      <c r="B20">
        <v>0.22199999999999998</v>
      </c>
      <c r="C20">
        <v>2</v>
      </c>
      <c r="D20">
        <v>2</v>
      </c>
      <c r="E20">
        <v>2</v>
      </c>
      <c r="I20" t="s">
        <v>37</v>
      </c>
      <c r="J20">
        <f>J5</f>
        <v>1</v>
      </c>
      <c r="K20" t="s">
        <v>19</v>
      </c>
      <c r="L20">
        <f>A6</f>
        <v>0.12</v>
      </c>
      <c r="M20">
        <f>B6</f>
        <v>0.12</v>
      </c>
      <c r="O20">
        <f>A7</f>
        <v>0.121</v>
      </c>
      <c r="P20">
        <f>B7</f>
        <v>0.121</v>
      </c>
      <c r="R20">
        <f>A8</f>
        <v>0.122</v>
      </c>
      <c r="S20">
        <f>B8</f>
        <v>0.122</v>
      </c>
      <c r="U20">
        <f>A9</f>
        <v>0.123</v>
      </c>
      <c r="V20">
        <f>B9</f>
        <v>0.123</v>
      </c>
      <c r="Y20" t="s">
        <v>24</v>
      </c>
    </row>
    <row r="21" spans="1:26" ht="16.5" thickTop="1" thickBot="1">
      <c r="A21">
        <v>0.223</v>
      </c>
      <c r="B21">
        <v>0.223</v>
      </c>
      <c r="C21">
        <v>2</v>
      </c>
      <c r="D21">
        <v>2</v>
      </c>
      <c r="E21">
        <v>3</v>
      </c>
      <c r="I21" t="s">
        <v>36</v>
      </c>
      <c r="J21">
        <f>J6</f>
        <v>3</v>
      </c>
      <c r="K21" t="s">
        <v>20</v>
      </c>
      <c r="L21" s="1">
        <f t="shared" ref="L21" si="39">L19*L20-M19*M20</f>
        <v>0.12</v>
      </c>
      <c r="M21" s="2">
        <f t="shared" ref="M21" si="40">L19*M20+M19*L20</f>
        <v>0.12</v>
      </c>
      <c r="O21" s="1">
        <f t="shared" ref="O21" si="41">O19*O20-P19*P20</f>
        <v>-0.15246889479108222</v>
      </c>
      <c r="P21" s="2">
        <f t="shared" ref="P21" si="42">O19*P20+P19*O20</f>
        <v>7.7686782152344952E-2</v>
      </c>
      <c r="R21" s="1">
        <f t="shared" ref="R21" si="43">R19*R20-S19*S20</f>
        <v>-0.17040987409342531</v>
      </c>
      <c r="S21" s="2">
        <f t="shared" ref="S21" si="44">R19*S20+S19*R20</f>
        <v>-2.6990272534061832E-2</v>
      </c>
      <c r="U21" s="1">
        <f t="shared" ref="U21" si="45">U19*U20-V19*V20</f>
        <v>-0.12300000000000001</v>
      </c>
      <c r="V21" s="2">
        <f t="shared" ref="V21" si="46">U19*V20+V19*U20</f>
        <v>-0.12299999999999998</v>
      </c>
      <c r="X21" t="s">
        <v>28</v>
      </c>
      <c r="Y21" s="3">
        <f>Y19/SQRT(Y19*Y19+Z19*Z19)</f>
        <v>-0.98945804764971967</v>
      </c>
      <c r="Z21" s="3">
        <f>Z19/SQRT(Z19*Z19+Y19*Y19)</f>
        <v>0.14481979126212452</v>
      </c>
    </row>
    <row r="22" spans="1:26" ht="15.75" thickTop="1">
      <c r="A22">
        <v>0.22999999999999998</v>
      </c>
      <c r="B22">
        <v>0.22999999999999998</v>
      </c>
      <c r="C22">
        <v>2</v>
      </c>
      <c r="D22">
        <v>3</v>
      </c>
      <c r="E22">
        <v>0</v>
      </c>
      <c r="K22" t="s">
        <v>38</v>
      </c>
      <c r="M22" t="s">
        <v>66</v>
      </c>
      <c r="O22">
        <f>$L$62</f>
        <v>-5.4955279741687901E-2</v>
      </c>
      <c r="P22">
        <f>$M$62</f>
        <v>0.3469739807084728</v>
      </c>
      <c r="R22">
        <f>$L$77</f>
        <v>-5.4779141024567102E-2</v>
      </c>
      <c r="S22">
        <f>$M$77</f>
        <v>0.34586188461645856</v>
      </c>
      <c r="U22">
        <f>$L$92</f>
        <v>-5.4604127794456669E-2</v>
      </c>
      <c r="V22">
        <f>$M$92</f>
        <v>0.34475689456976061</v>
      </c>
      <c r="X22" t="s">
        <v>47</v>
      </c>
      <c r="Y22">
        <f>SQRT(Y19*Y19+Z19*Z19)</f>
        <v>0.32935076899781068</v>
      </c>
    </row>
    <row r="23" spans="1:26">
      <c r="A23">
        <v>0.23100000000000001</v>
      </c>
      <c r="B23">
        <v>0.23100000000000001</v>
      </c>
      <c r="C23">
        <v>2</v>
      </c>
      <c r="D23">
        <v>3</v>
      </c>
      <c r="E23">
        <v>1</v>
      </c>
      <c r="I23" s="20"/>
      <c r="J23" s="20"/>
      <c r="K23" t="s">
        <v>39</v>
      </c>
      <c r="M23" t="s">
        <v>67</v>
      </c>
      <c r="O23">
        <f>$R$53</f>
        <v>0.21200000000000002</v>
      </c>
      <c r="P23">
        <f>$S$53</f>
        <v>0.21200000000000002</v>
      </c>
      <c r="R23">
        <f>$R$68</f>
        <v>0.22199999999999998</v>
      </c>
      <c r="S23">
        <f>$S$68</f>
        <v>0.22199999999999998</v>
      </c>
      <c r="U23">
        <f>$R$83</f>
        <v>0.23199999999999998</v>
      </c>
      <c r="V23">
        <f>$S$83</f>
        <v>0.23199999999999998</v>
      </c>
      <c r="X23" s="20" t="s">
        <v>59</v>
      </c>
      <c r="Y23" s="20">
        <f>ATAN2(Y19,Z19)</f>
        <v>2.9962618122442199</v>
      </c>
      <c r="Z23" s="20"/>
    </row>
    <row r="24" spans="1:26">
      <c r="A24">
        <v>0.23199999999999998</v>
      </c>
      <c r="B24">
        <v>0.23199999999999998</v>
      </c>
      <c r="C24">
        <v>2</v>
      </c>
      <c r="D24">
        <v>3</v>
      </c>
      <c r="E24">
        <v>2</v>
      </c>
      <c r="I24" s="20"/>
      <c r="J24" s="20"/>
      <c r="K24" t="s">
        <v>41</v>
      </c>
      <c r="M24" t="s">
        <v>67</v>
      </c>
      <c r="O24">
        <f>O23*O23+P23*P23</f>
        <v>8.9888000000000023E-2</v>
      </c>
      <c r="R24">
        <f t="shared" ref="R24" si="47">R23*R23+S23*S23</f>
        <v>9.8567999999999975E-2</v>
      </c>
      <c r="U24">
        <f t="shared" ref="U24" si="48">U23*U23+V23*V23</f>
        <v>0.10764799999999998</v>
      </c>
      <c r="X24" s="22" t="s">
        <v>60</v>
      </c>
      <c r="Y24">
        <f>MOD(Y23*180/PI(),360)</f>
        <v>171.67315615781328</v>
      </c>
      <c r="Z24" s="20"/>
    </row>
    <row r="25" spans="1:26">
      <c r="A25">
        <v>0.23300000000000001</v>
      </c>
      <c r="B25">
        <v>0.23300000000000001</v>
      </c>
      <c r="C25">
        <v>2</v>
      </c>
      <c r="D25">
        <v>3</v>
      </c>
      <c r="E25">
        <v>3</v>
      </c>
      <c r="I25" s="20"/>
      <c r="J25" s="20"/>
      <c r="K25" t="s">
        <v>42</v>
      </c>
      <c r="M25" t="s">
        <v>67</v>
      </c>
      <c r="O25">
        <f>O23</f>
        <v>0.21200000000000002</v>
      </c>
      <c r="P25">
        <f>0-P23</f>
        <v>-0.21200000000000002</v>
      </c>
      <c r="R25">
        <f t="shared" ref="R25" si="49">R23</f>
        <v>0.22199999999999998</v>
      </c>
      <c r="S25">
        <f t="shared" ref="S25" si="50">0-S23</f>
        <v>-0.22199999999999998</v>
      </c>
      <c r="U25">
        <f t="shared" ref="U25" si="51">U23</f>
        <v>0.23199999999999998</v>
      </c>
      <c r="V25">
        <f t="shared" ref="V25" si="52">0-V23</f>
        <v>-0.23199999999999998</v>
      </c>
      <c r="X25" s="22" t="s">
        <v>61</v>
      </c>
      <c r="Y25" s="3">
        <f>INT(Y24*$B$102/360)</f>
        <v>4</v>
      </c>
      <c r="Z25" s="20"/>
    </row>
    <row r="26" spans="1:26">
      <c r="A26">
        <v>0.31</v>
      </c>
      <c r="B26">
        <v>0.31</v>
      </c>
      <c r="C26">
        <v>3</v>
      </c>
      <c r="D26">
        <v>1</v>
      </c>
      <c r="E26">
        <v>0</v>
      </c>
      <c r="I26" s="20"/>
      <c r="J26" s="20"/>
      <c r="K26" t="s">
        <v>43</v>
      </c>
      <c r="M26" t="s">
        <v>67</v>
      </c>
      <c r="O26">
        <f>O25/O24</f>
        <v>2.3584905660377355</v>
      </c>
      <c r="P26">
        <f>P25/O24</f>
        <v>-2.3584905660377355</v>
      </c>
      <c r="R26">
        <f t="shared" ref="R26" si="53">R25/R24</f>
        <v>2.2522522522522528</v>
      </c>
      <c r="S26">
        <f t="shared" ref="S26" si="54">S25/R24</f>
        <v>-2.2522522522522528</v>
      </c>
      <c r="U26">
        <f t="shared" ref="U26" si="55">U25/U24</f>
        <v>2.1551724137931036</v>
      </c>
      <c r="V26">
        <f t="shared" ref="V26" si="56">V25/U24</f>
        <v>-2.1551724137931036</v>
      </c>
      <c r="X26" s="22" t="s">
        <v>62</v>
      </c>
      <c r="Y26" s="3">
        <f>COS(Y25*2*PI()/$B$102)</f>
        <v>-0.80901699437494734</v>
      </c>
      <c r="Z26" s="3">
        <f>SIN(Y25*2*PI()/$B$102)</f>
        <v>0.58778525229247325</v>
      </c>
    </row>
    <row r="27" spans="1:26">
      <c r="A27">
        <v>0.31100000000000005</v>
      </c>
      <c r="B27">
        <v>0.31100000000000005</v>
      </c>
      <c r="C27">
        <v>3</v>
      </c>
      <c r="D27">
        <v>1</v>
      </c>
      <c r="E27">
        <v>1</v>
      </c>
      <c r="I27" s="20"/>
      <c r="J27" s="20"/>
      <c r="K27" t="s">
        <v>44</v>
      </c>
      <c r="M27" t="s">
        <v>67</v>
      </c>
      <c r="O27">
        <f>O22*O26-P22*P26</f>
        <v>0.68872335133675677</v>
      </c>
      <c r="P27">
        <f>O22*P26+P22*O26</f>
        <v>0.94794636898622797</v>
      </c>
      <c r="R27">
        <f t="shared" ref="R27" si="57">R22*R26-S22*S26</f>
        <v>0.65559176484660253</v>
      </c>
      <c r="S27">
        <f t="shared" ref="S27" si="58">R22*S26+S22*R26</f>
        <v>0.90234465234465255</v>
      </c>
      <c r="U27">
        <f t="shared" ref="U27" si="59">U22*U26-V22*V26</f>
        <v>0.62532923873987922</v>
      </c>
      <c r="V27">
        <f t="shared" ref="V27" si="60">U22*V26+V22*U26</f>
        <v>0.86069185854357189</v>
      </c>
      <c r="X27" s="20"/>
      <c r="Y27" s="20"/>
      <c r="Z27" s="20"/>
    </row>
    <row r="28" spans="1:26">
      <c r="A28">
        <v>0.312</v>
      </c>
      <c r="B28">
        <v>0.312</v>
      </c>
      <c r="C28">
        <v>3</v>
      </c>
      <c r="D28">
        <v>1</v>
      </c>
      <c r="E28">
        <v>2</v>
      </c>
      <c r="I28" s="20"/>
      <c r="J28" s="20"/>
      <c r="K28" t="s">
        <v>45</v>
      </c>
      <c r="O28">
        <f>O23*O27-P23*P27-O22</f>
        <v>0</v>
      </c>
      <c r="P28">
        <f>O23*P27+P23*O27-P22</f>
        <v>0</v>
      </c>
      <c r="R28">
        <f t="shared" ref="R28" si="61">R23*R27-S23*S27-R22</f>
        <v>0</v>
      </c>
      <c r="S28">
        <f t="shared" ref="S28" si="62">R23*S27+S23*R27-S22</f>
        <v>0</v>
      </c>
      <c r="U28">
        <f t="shared" ref="U28" si="63">U23*U27-V23*V27-U22</f>
        <v>0</v>
      </c>
      <c r="V28">
        <f t="shared" ref="V28" si="64">U23*V27+V23*U27-V22</f>
        <v>0</v>
      </c>
      <c r="X28" s="20"/>
      <c r="Y28" s="20"/>
      <c r="Z28" s="20"/>
    </row>
    <row r="29" spans="1:26">
      <c r="A29">
        <v>0.313</v>
      </c>
      <c r="B29">
        <v>0.313</v>
      </c>
      <c r="C29">
        <v>3</v>
      </c>
      <c r="D29">
        <v>1</v>
      </c>
      <c r="E29">
        <v>3</v>
      </c>
      <c r="I29" s="20"/>
      <c r="J29" s="20"/>
      <c r="K29" t="s">
        <v>40</v>
      </c>
      <c r="L29">
        <f>O27+R27+U27</f>
        <v>1.9696443549232385</v>
      </c>
      <c r="M29">
        <f>P27+S27+V27</f>
        <v>2.7109828798744524</v>
      </c>
      <c r="X29" s="20"/>
      <c r="Y29" s="20"/>
      <c r="Z29" s="20"/>
    </row>
    <row r="30" spans="1:26">
      <c r="I30" s="20"/>
      <c r="J30" s="20"/>
      <c r="K30" t="s">
        <v>17</v>
      </c>
      <c r="L30">
        <f>L19</f>
        <v>1</v>
      </c>
      <c r="M30">
        <f>0-M19</f>
        <v>0</v>
      </c>
      <c r="O30">
        <f t="shared" ref="O30" si="65">O19</f>
        <v>-0.30901699437494734</v>
      </c>
      <c r="P30">
        <f t="shared" ref="P30" si="66">0-P19</f>
        <v>-0.95105651629515364</v>
      </c>
      <c r="R30">
        <f t="shared" ref="R30" si="67">R19</f>
        <v>-0.80901699437494734</v>
      </c>
      <c r="S30">
        <f t="shared" ref="S30" si="68">0-S19</f>
        <v>-0.58778525229247325</v>
      </c>
      <c r="U30">
        <f t="shared" ref="U30" si="69">U19</f>
        <v>-1</v>
      </c>
      <c r="V30">
        <f t="shared" ref="V30" si="70">0-V19</f>
        <v>-1.22514845490862E-16</v>
      </c>
      <c r="X30" s="20"/>
      <c r="Y30" s="20"/>
      <c r="Z30" s="20"/>
    </row>
    <row r="31" spans="1:26">
      <c r="I31" s="20"/>
      <c r="J31" s="20" t="s">
        <v>46</v>
      </c>
      <c r="L31">
        <f t="shared" ref="L31" si="71">($L29*L30-$M29*M30)/($J20*$Y22)</f>
        <v>5.980384867224438</v>
      </c>
      <c r="M31">
        <f t="shared" ref="M31" si="72">($L29*M30+$M29*L30)/($J20*$Y22)</f>
        <v>8.231293608707114</v>
      </c>
      <c r="O31">
        <f t="shared" ref="O31" si="73">($L29*O30-$M29*P30)/($J20*$Y22)</f>
        <v>5.980384867224438</v>
      </c>
      <c r="P31">
        <f t="shared" ref="P31" si="74">($L29*P30+$M29*O30)/($J20*$Y22)</f>
        <v>-8.231293608707114</v>
      </c>
      <c r="R31">
        <f t="shared" ref="R31" si="75">($L29*R30-$M29*S30)/($J20*$Y22)</f>
        <v>6.7418881577442843E-16</v>
      </c>
      <c r="S31">
        <f t="shared" ref="S31" si="76">($L29*S30+$M29*R30)/($J20*$Y22)</f>
        <v>-10.174438443121549</v>
      </c>
      <c r="U31">
        <f t="shared" ref="U31" si="77">($L29*U30-$M29*V30)/($J20*$Y22)</f>
        <v>-5.9803848672244371</v>
      </c>
      <c r="V31">
        <f t="shared" ref="V31" si="78">($L29*V30+$M29*U30)/($J20*$Y22)</f>
        <v>-8.2312936087071158</v>
      </c>
      <c r="X31" s="20"/>
      <c r="Y31" s="20"/>
      <c r="Z31" s="20"/>
    </row>
    <row r="32" spans="1:26">
      <c r="I32" s="20"/>
      <c r="J32" s="20"/>
      <c r="W32" s="20"/>
      <c r="X32" s="20"/>
      <c r="Y32" s="20"/>
      <c r="Z32" s="20"/>
    </row>
    <row r="33" spans="9:27">
      <c r="I33" s="20"/>
      <c r="J33" s="20"/>
      <c r="L33" t="s">
        <v>32</v>
      </c>
      <c r="O33" t="s">
        <v>33</v>
      </c>
      <c r="R33" t="s">
        <v>34</v>
      </c>
      <c r="U33" t="s">
        <v>35</v>
      </c>
      <c r="W33" s="20"/>
      <c r="X33" s="20"/>
      <c r="Y33" s="20"/>
      <c r="Z33" s="20"/>
    </row>
    <row r="34" spans="9:27">
      <c r="I34" t="s">
        <v>22</v>
      </c>
      <c r="K34" t="s">
        <v>18</v>
      </c>
      <c r="L34">
        <v>1</v>
      </c>
      <c r="M34">
        <v>0</v>
      </c>
      <c r="O34">
        <f>$O$1</f>
        <v>-0.30901699437494734</v>
      </c>
      <c r="P34">
        <f>$P$1</f>
        <v>0.95105651629515364</v>
      </c>
      <c r="R34">
        <f>$R$1</f>
        <v>-0.80901699437494734</v>
      </c>
      <c r="S34">
        <f>$S$1</f>
        <v>0.58778525229247325</v>
      </c>
      <c r="U34">
        <f>$U$1</f>
        <v>-1</v>
      </c>
      <c r="V34">
        <f>$V$1</f>
        <v>1.22514845490862E-16</v>
      </c>
      <c r="X34" t="s">
        <v>27</v>
      </c>
      <c r="Y34">
        <f>L36+O36+R36+U36</f>
        <v>-0.3524475264578828</v>
      </c>
      <c r="Z34">
        <f>M36+P36+S36+V36</f>
        <v>5.1904587416660458E-2</v>
      </c>
    </row>
    <row r="35" spans="9:27" ht="15.75" thickBot="1">
      <c r="I35" t="s">
        <v>37</v>
      </c>
      <c r="J35">
        <f>J5</f>
        <v>1</v>
      </c>
      <c r="K35" t="s">
        <v>19</v>
      </c>
      <c r="L35">
        <f>A10</f>
        <v>0.13</v>
      </c>
      <c r="M35">
        <f>B10</f>
        <v>0.13</v>
      </c>
      <c r="O35">
        <f>A11</f>
        <v>0.13100000000000001</v>
      </c>
      <c r="P35">
        <f>B11</f>
        <v>0.13100000000000001</v>
      </c>
      <c r="R35">
        <f>A12</f>
        <v>0.13199999999999998</v>
      </c>
      <c r="S35">
        <f>B12</f>
        <v>0.13199999999999998</v>
      </c>
      <c r="U35">
        <f>A13</f>
        <v>0.13300000000000001</v>
      </c>
      <c r="V35">
        <f>B13</f>
        <v>0.13300000000000001</v>
      </c>
      <c r="Y35" t="s">
        <v>25</v>
      </c>
    </row>
    <row r="36" spans="9:27" ht="16.5" thickTop="1" thickBot="1">
      <c r="I36" t="s">
        <v>36</v>
      </c>
      <c r="J36">
        <f>J6</f>
        <v>3</v>
      </c>
      <c r="K36" t="s">
        <v>20</v>
      </c>
      <c r="L36" s="1">
        <f>L34*L35-M34*M35</f>
        <v>0.13</v>
      </c>
      <c r="M36" s="2">
        <f>L34*M35+M34*L35</f>
        <v>0.13</v>
      </c>
      <c r="O36" s="1">
        <f t="shared" ref="O36" si="79">O34*O35-P34*P35</f>
        <v>-0.16506962989778323</v>
      </c>
      <c r="P36" s="2">
        <f t="shared" ref="P36" si="80">O34*P35+P34*O35</f>
        <v>8.4107177371547021E-2</v>
      </c>
      <c r="R36" s="1">
        <f t="shared" ref="R36" si="81">R34*R35-S34*S35</f>
        <v>-0.18437789656009951</v>
      </c>
      <c r="S36" s="2">
        <f t="shared" ref="S36" si="82">R34*S35+S34*R35</f>
        <v>-2.9202589954886574E-2</v>
      </c>
      <c r="U36" s="1">
        <f t="shared" ref="U36" si="83">U34*U35-V34*V35</f>
        <v>-0.13300000000000003</v>
      </c>
      <c r="V36" s="2">
        <f t="shared" ref="V36" si="84">U34*V35+V34*U35</f>
        <v>-0.13299999999999998</v>
      </c>
      <c r="X36" t="s">
        <v>28</v>
      </c>
      <c r="Y36" s="3">
        <f>Y34/SQRT(Y34*Y34+Z34*Z34)</f>
        <v>-0.9893291862193816</v>
      </c>
      <c r="Z36" s="3">
        <f>Z34/SQRT(Z34*Z34+Y34*Y34)</f>
        <v>0.14569749927331044</v>
      </c>
    </row>
    <row r="37" spans="9:27" ht="15.75" thickTop="1">
      <c r="K37" t="s">
        <v>38</v>
      </c>
      <c r="M37" t="s">
        <v>66</v>
      </c>
      <c r="O37">
        <f>$L$62</f>
        <v>-5.4955279741687901E-2</v>
      </c>
      <c r="P37">
        <f>$M$62</f>
        <v>0.3469739807084728</v>
      </c>
      <c r="R37">
        <f>$L$77</f>
        <v>-5.4779141024567102E-2</v>
      </c>
      <c r="S37">
        <f>$M$77</f>
        <v>0.34586188461645856</v>
      </c>
      <c r="U37">
        <f>$L$92</f>
        <v>-5.4604127794456669E-2</v>
      </c>
      <c r="V37">
        <f>$M$92</f>
        <v>0.34475689456976061</v>
      </c>
      <c r="X37" t="s">
        <v>47</v>
      </c>
      <c r="Y37">
        <f>SQRT(Y34*Y34+Z34*Z34)</f>
        <v>0.35624899312303149</v>
      </c>
    </row>
    <row r="38" spans="9:27">
      <c r="K38" t="s">
        <v>39</v>
      </c>
      <c r="M38" t="s">
        <v>67</v>
      </c>
      <c r="O38">
        <f>$U$53</f>
        <v>0.21299999999999999</v>
      </c>
      <c r="P38">
        <f>$V$53</f>
        <v>0.21299999999999999</v>
      </c>
      <c r="R38">
        <f>$U$68</f>
        <v>0.223</v>
      </c>
      <c r="S38">
        <f>$V$68</f>
        <v>0.223</v>
      </c>
      <c r="U38">
        <f>$U$83</f>
        <v>0.23300000000000001</v>
      </c>
      <c r="V38">
        <f>$V$83</f>
        <v>0.23300000000000001</v>
      </c>
      <c r="X38" s="20" t="s">
        <v>59</v>
      </c>
      <c r="Y38" s="20">
        <f>ATAN2(Y34,Z34)</f>
        <v>2.9953746951872651</v>
      </c>
      <c r="Z38" s="20"/>
      <c r="AA38" s="3"/>
    </row>
    <row r="39" spans="9:27">
      <c r="K39" t="s">
        <v>41</v>
      </c>
      <c r="M39" t="s">
        <v>67</v>
      </c>
      <c r="O39">
        <f>O38*O38+P38*P38</f>
        <v>9.0737999999999999E-2</v>
      </c>
      <c r="R39">
        <f t="shared" ref="R39" si="85">R38*R38+S38*S38</f>
        <v>9.9458000000000005E-2</v>
      </c>
      <c r="U39">
        <f t="shared" ref="U39" si="86">U38*U38+V38*V38</f>
        <v>0.10857800000000001</v>
      </c>
      <c r="X39" s="22" t="s">
        <v>60</v>
      </c>
      <c r="Y39">
        <f>MOD(Y38*180/PI(),360)</f>
        <v>171.62232809451569</v>
      </c>
      <c r="Z39" s="20"/>
      <c r="AA39" s="3"/>
    </row>
    <row r="40" spans="9:27">
      <c r="K40" t="s">
        <v>42</v>
      </c>
      <c r="M40" t="s">
        <v>67</v>
      </c>
      <c r="O40">
        <f>O38</f>
        <v>0.21299999999999999</v>
      </c>
      <c r="P40">
        <f>0-P38</f>
        <v>-0.21299999999999999</v>
      </c>
      <c r="R40">
        <f t="shared" ref="R40" si="87">R38</f>
        <v>0.223</v>
      </c>
      <c r="S40">
        <f t="shared" ref="S40" si="88">0-S38</f>
        <v>-0.223</v>
      </c>
      <c r="U40">
        <f t="shared" ref="U40" si="89">U38</f>
        <v>0.23300000000000001</v>
      </c>
      <c r="V40">
        <f t="shared" ref="V40" si="90">0-V38</f>
        <v>-0.23300000000000001</v>
      </c>
      <c r="X40" s="22" t="s">
        <v>61</v>
      </c>
      <c r="Y40" s="3">
        <f>INT(Y39*$B$102/360)</f>
        <v>4</v>
      </c>
      <c r="Z40" s="20"/>
      <c r="AA40" s="3"/>
    </row>
    <row r="41" spans="9:27">
      <c r="K41" t="s">
        <v>43</v>
      </c>
      <c r="M41" t="s">
        <v>67</v>
      </c>
      <c r="O41">
        <f>O40/O39</f>
        <v>2.347417840375587</v>
      </c>
      <c r="P41">
        <f>P40/O39</f>
        <v>-2.347417840375587</v>
      </c>
      <c r="R41">
        <f t="shared" ref="R41" si="91">R40/R39</f>
        <v>2.2421524663677128</v>
      </c>
      <c r="S41">
        <f t="shared" ref="S41" si="92">S40/R39</f>
        <v>-2.2421524663677128</v>
      </c>
      <c r="U41">
        <f t="shared" ref="U41" si="93">U40/U39</f>
        <v>2.1459227467811157</v>
      </c>
      <c r="V41">
        <f t="shared" ref="V41" si="94">V40/U39</f>
        <v>-2.1459227467811157</v>
      </c>
      <c r="X41" s="22" t="s">
        <v>62</v>
      </c>
      <c r="Y41" s="3">
        <f>COS(Y40*2*PI()/$B$102)</f>
        <v>-0.80901699437494734</v>
      </c>
      <c r="Z41" s="3">
        <f>SIN(Y40*2*PI()/$B$102)</f>
        <v>0.58778525229247325</v>
      </c>
      <c r="AA41" s="3"/>
    </row>
    <row r="42" spans="9:27">
      <c r="K42" t="s">
        <v>44</v>
      </c>
      <c r="M42" t="s">
        <v>67</v>
      </c>
      <c r="O42">
        <f>O37*O41-P37*P41</f>
        <v>0.6854899083727346</v>
      </c>
      <c r="P42">
        <f>O37*P41+P37*O41</f>
        <v>0.94349591654967302</v>
      </c>
      <c r="R42">
        <f t="shared" ref="R42" si="95">R37*R41-S37*S41</f>
        <v>0.65265189146163993</v>
      </c>
      <c r="S42">
        <f t="shared" ref="S42" si="96">R37*S41+S37*R41</f>
        <v>0.8982982637691157</v>
      </c>
      <c r="U42">
        <f t="shared" ref="U42" si="97">U37*U41-V37*V41</f>
        <v>0.62264542226460062</v>
      </c>
      <c r="V42">
        <f t="shared" ref="V42" si="98">U37*V41+V37*U41</f>
        <v>0.85699790206913573</v>
      </c>
      <c r="AA42" s="3"/>
    </row>
    <row r="43" spans="9:27">
      <c r="K43" t="s">
        <v>45</v>
      </c>
      <c r="O43">
        <f>O38*O42-P38*P42-O37</f>
        <v>0</v>
      </c>
      <c r="P43">
        <f>O38*P42+P38*O42-P37</f>
        <v>0</v>
      </c>
      <c r="R43">
        <f t="shared" ref="R43" si="99">R38*R42-S38*S42-R37</f>
        <v>0</v>
      </c>
      <c r="S43">
        <f t="shared" ref="S43" si="100">R38*S42+S38*R42-S37</f>
        <v>0</v>
      </c>
      <c r="U43">
        <f t="shared" ref="U43" si="101">U38*U42-V38*V42-U37</f>
        <v>0</v>
      </c>
      <c r="V43">
        <f t="shared" ref="V43" si="102">U38*V42+V38*U42-V37</f>
        <v>0</v>
      </c>
      <c r="AA43" s="3"/>
    </row>
    <row r="44" spans="9:27">
      <c r="K44" t="s">
        <v>40</v>
      </c>
      <c r="L44">
        <f>O42+R42+U42</f>
        <v>1.960787222098975</v>
      </c>
      <c r="M44">
        <f>P42+S42+V42</f>
        <v>2.6987920823879246</v>
      </c>
      <c r="AA44" s="3"/>
    </row>
    <row r="45" spans="9:27">
      <c r="K45" t="s">
        <v>17</v>
      </c>
      <c r="L45">
        <f>L34</f>
        <v>1</v>
      </c>
      <c r="M45">
        <f>0-M34</f>
        <v>0</v>
      </c>
      <c r="O45">
        <f t="shared" ref="O45" si="103">O34</f>
        <v>-0.30901699437494734</v>
      </c>
      <c r="P45">
        <f t="shared" ref="P45" si="104">0-P34</f>
        <v>-0.95105651629515364</v>
      </c>
      <c r="R45">
        <f t="shared" ref="R45" si="105">R34</f>
        <v>-0.80901699437494734</v>
      </c>
      <c r="S45">
        <f t="shared" ref="S45" si="106">0-S34</f>
        <v>-0.58778525229247325</v>
      </c>
      <c r="U45">
        <f t="shared" ref="U45" si="107">U34</f>
        <v>-1</v>
      </c>
      <c r="V45">
        <f t="shared" ref="V45" si="108">0-V34</f>
        <v>-1.22514845490862E-16</v>
      </c>
      <c r="AA45" s="3"/>
    </row>
    <row r="46" spans="9:27">
      <c r="J46" s="20" t="s">
        <v>46</v>
      </c>
      <c r="L46">
        <f t="shared" ref="L46" si="109">($L44*L45-$M44*M45)/($J35*$Y37)</f>
        <v>5.5039796882227598</v>
      </c>
      <c r="M46">
        <f t="shared" ref="M46" si="110">($L44*M45+$M44*L45)/($J35*$Y37)</f>
        <v>7.5755781335103727</v>
      </c>
      <c r="O46">
        <f t="shared" ref="O46" si="111">($L44*O45-$M44*P45)/($J35*$Y37)</f>
        <v>5.5039796882227616</v>
      </c>
      <c r="P46">
        <f t="shared" ref="P46" si="112">($L44*P45+$M44*O45)/($J35*$Y37)</f>
        <v>-7.5755781335103727</v>
      </c>
      <c r="R46">
        <f t="shared" ref="R46" si="113">($L44*R45-$M44*S45)/($J35*$Y37)</f>
        <v>1.2465697262944832E-15</v>
      </c>
      <c r="S46">
        <f t="shared" ref="S46" si="114">($L44*S45+$M44*R45)/($J35*$Y37)</f>
        <v>-9.3639295418797985</v>
      </c>
      <c r="U46">
        <f t="shared" ref="U46" si="115">($L44*U45-$M44*V45)/($J35*$Y37)</f>
        <v>-5.5039796882227598</v>
      </c>
      <c r="V46">
        <f t="shared" ref="V46" si="116">($L44*V45+$M44*U45)/($J35*$Y37)</f>
        <v>-7.5755781335103745</v>
      </c>
      <c r="AA46" s="3"/>
    </row>
    <row r="47" spans="9:27">
      <c r="J47" s="20"/>
      <c r="AA47" s="3"/>
    </row>
    <row r="48" spans="9:27">
      <c r="I48" t="s">
        <v>48</v>
      </c>
      <c r="J48" s="20"/>
      <c r="O48">
        <f>Y6</f>
        <v>-0.98960883042552861</v>
      </c>
      <c r="P48">
        <f>Z6</f>
        <v>0.1437858224715407</v>
      </c>
      <c r="R48">
        <f>Y21</f>
        <v>-0.98945804764971967</v>
      </c>
      <c r="S48">
        <f>Z21</f>
        <v>0.14481979126212452</v>
      </c>
      <c r="U48">
        <f>Y36</f>
        <v>-0.9893291862193816</v>
      </c>
      <c r="V48">
        <f>Z36</f>
        <v>0.14569749927331044</v>
      </c>
      <c r="AA48" s="3"/>
    </row>
    <row r="49" spans="9:27">
      <c r="J49" s="20"/>
      <c r="AA49" s="3"/>
    </row>
    <row r="50" spans="9:27" ht="15.75" thickBot="1"/>
    <row r="51" spans="9:27">
      <c r="I51" s="11"/>
      <c r="J51" s="11"/>
      <c r="K51" s="11"/>
      <c r="L51" t="s">
        <v>32</v>
      </c>
      <c r="O51" t="s">
        <v>8</v>
      </c>
      <c r="R51" t="s">
        <v>10</v>
      </c>
      <c r="U51" t="s">
        <v>11</v>
      </c>
      <c r="V51" s="11"/>
      <c r="W51" s="11"/>
      <c r="X51" s="11"/>
      <c r="Y51" s="11"/>
      <c r="Z51" s="11"/>
    </row>
    <row r="52" spans="9:27">
      <c r="I52" t="s">
        <v>21</v>
      </c>
      <c r="K52" t="s">
        <v>18</v>
      </c>
      <c r="L52">
        <v>1</v>
      </c>
      <c r="M52">
        <v>0</v>
      </c>
      <c r="O52">
        <f>$O$48</f>
        <v>-0.98960883042552861</v>
      </c>
      <c r="P52">
        <f>$P$48</f>
        <v>0.1437858224715407</v>
      </c>
      <c r="R52">
        <f>$R$48</f>
        <v>-0.98945804764971967</v>
      </c>
      <c r="S52">
        <f>$S$48</f>
        <v>0.14481979126212452</v>
      </c>
      <c r="U52">
        <f>$U$48</f>
        <v>-0.9893291862193816</v>
      </c>
      <c r="V52">
        <f>$V$48</f>
        <v>0.14569749927331044</v>
      </c>
      <c r="X52" t="s">
        <v>27</v>
      </c>
      <c r="Y52">
        <f>L54+O54+R54+U54</f>
        <v>-0.511373857620536</v>
      </c>
      <c r="Z52">
        <f>M54+P54+S54+V54</f>
        <v>-0.32722551435197478</v>
      </c>
    </row>
    <row r="53" spans="9:27" ht="15.75" thickBot="1">
      <c r="I53" t="s">
        <v>37</v>
      </c>
      <c r="J53">
        <v>4</v>
      </c>
      <c r="K53" t="s">
        <v>19</v>
      </c>
      <c r="L53">
        <f>A14</f>
        <v>0.21000000000000002</v>
      </c>
      <c r="M53">
        <f>B14</f>
        <v>0.21000000000000002</v>
      </c>
      <c r="O53">
        <f>A15</f>
        <v>0.21100000000000002</v>
      </c>
      <c r="P53">
        <f>B15</f>
        <v>0.21100000000000002</v>
      </c>
      <c r="R53">
        <f>A16</f>
        <v>0.21200000000000002</v>
      </c>
      <c r="S53">
        <f>B16</f>
        <v>0.21200000000000002</v>
      </c>
      <c r="U53">
        <f>A17</f>
        <v>0.21299999999999999</v>
      </c>
      <c r="V53">
        <f>B17</f>
        <v>0.21299999999999999</v>
      </c>
      <c r="Y53" t="s">
        <v>26</v>
      </c>
    </row>
    <row r="54" spans="9:27" ht="16.5" thickTop="1" thickBot="1">
      <c r="I54" t="s">
        <v>36</v>
      </c>
      <c r="J54">
        <v>1</v>
      </c>
      <c r="K54" t="s">
        <v>20</v>
      </c>
      <c r="L54" s="1">
        <f>L52*L53-M52*M53</f>
        <v>0.21000000000000002</v>
      </c>
      <c r="M54" s="2">
        <f t="shared" ref="M54" si="117">L52*M53+M52*L53</f>
        <v>0.21000000000000002</v>
      </c>
      <c r="O54" s="1">
        <f t="shared" ref="O54" si="118">O52*O53-P52*P53</f>
        <v>-0.23914627176128164</v>
      </c>
      <c r="P54" s="2">
        <f t="shared" ref="P54" si="119">O52*P53+P52*O53</f>
        <v>-0.17846865467829146</v>
      </c>
      <c r="R54" s="1">
        <f t="shared" ref="R54" si="120">R52*R53-S52*S53</f>
        <v>-0.24046690184931099</v>
      </c>
      <c r="S54" s="2">
        <f t="shared" ref="S54" si="121">R52*S53+S52*R53</f>
        <v>-0.1790633103541702</v>
      </c>
      <c r="U54" s="1">
        <f t="shared" ref="U54" si="122">U52*U53-V52*V53</f>
        <v>-0.24176068400994338</v>
      </c>
      <c r="V54" s="2">
        <f t="shared" ref="V54" si="123">U52*V53+V52*U53</f>
        <v>-0.17969354931951315</v>
      </c>
      <c r="X54" t="s">
        <v>28</v>
      </c>
      <c r="Y54" s="3">
        <f>Y52/SQRT(Y52*Y52+Z52*Z52)</f>
        <v>-0.84231159899675245</v>
      </c>
      <c r="Z54" s="3">
        <f>Z52/SQRT(Z52*Z52+Y52*Y52)</f>
        <v>-0.5389908813658485</v>
      </c>
    </row>
    <row r="55" spans="9:27" ht="15.75" thickTop="1">
      <c r="K55" t="s">
        <v>38</v>
      </c>
      <c r="L55">
        <f>$L$103</f>
        <v>-0.125</v>
      </c>
      <c r="M55">
        <f>$M$103</f>
        <v>9.0817816000670126E-2</v>
      </c>
      <c r="X55" t="s">
        <v>47</v>
      </c>
      <c r="Y55">
        <f>SQRT(Y52*Y52+Z52*Z52)</f>
        <v>0.60710770008345527</v>
      </c>
    </row>
    <row r="56" spans="9:27">
      <c r="I56" s="20"/>
      <c r="J56" s="20"/>
      <c r="K56" t="s">
        <v>39</v>
      </c>
      <c r="L56">
        <f>$O$101</f>
        <v>0.31100000000000005</v>
      </c>
      <c r="M56">
        <f>$P$101</f>
        <v>0.31100000000000005</v>
      </c>
      <c r="X56" s="20" t="s">
        <v>59</v>
      </c>
      <c r="Y56" s="20">
        <f>ATAN2(Y52,Z52)</f>
        <v>-2.5723540388768811</v>
      </c>
      <c r="Z56" s="20"/>
    </row>
    <row r="57" spans="9:27">
      <c r="I57" s="20"/>
      <c r="J57" s="20"/>
      <c r="K57" t="s">
        <v>41</v>
      </c>
      <c r="L57">
        <f>L56*L56+M56*M56</f>
        <v>0.19344200000000006</v>
      </c>
      <c r="X57" s="22" t="s">
        <v>60</v>
      </c>
      <c r="Y57">
        <f>MOD(Y56*180/PI(),360)</f>
        <v>212.61497015892343</v>
      </c>
      <c r="Z57" s="20"/>
    </row>
    <row r="58" spans="9:27">
      <c r="I58" s="20"/>
      <c r="J58" s="20"/>
      <c r="K58" t="s">
        <v>42</v>
      </c>
      <c r="L58">
        <f>L56</f>
        <v>0.31100000000000005</v>
      </c>
      <c r="M58">
        <f>0-M56</f>
        <v>-0.31100000000000005</v>
      </c>
      <c r="W58" s="20"/>
      <c r="X58" s="22" t="s">
        <v>61</v>
      </c>
      <c r="Y58" s="3">
        <f>INT(Y57*$B$102/360)</f>
        <v>5</v>
      </c>
      <c r="Z58" s="20"/>
    </row>
    <row r="59" spans="9:27">
      <c r="I59" s="20"/>
      <c r="J59" s="20"/>
      <c r="K59" t="s">
        <v>43</v>
      </c>
      <c r="L59">
        <f>L58/L57</f>
        <v>1.6077170418006428</v>
      </c>
      <c r="M59">
        <f>M58/L57</f>
        <v>-1.6077170418006428</v>
      </c>
      <c r="W59" s="20"/>
      <c r="X59" s="22" t="s">
        <v>62</v>
      </c>
      <c r="Y59" s="3">
        <f>COS(Y58*2*PI()/$B$102)</f>
        <v>-1</v>
      </c>
      <c r="Z59" s="3">
        <f>SIN(Y58*2*PI()/$B$102)</f>
        <v>1.22514845490862E-16</v>
      </c>
    </row>
    <row r="60" spans="9:27">
      <c r="I60" s="20"/>
      <c r="J60" s="20"/>
      <c r="K60" t="s">
        <v>44</v>
      </c>
      <c r="L60">
        <f>L55*L59-M55*M59</f>
        <v>-5.4955279741687901E-2</v>
      </c>
      <c r="M60">
        <f>L55*M59+M55*L59</f>
        <v>0.3469739807084728</v>
      </c>
      <c r="W60" s="20"/>
      <c r="X60" s="20"/>
      <c r="Y60" s="20"/>
      <c r="Z60" s="20"/>
    </row>
    <row r="61" spans="9:27">
      <c r="I61" s="20"/>
      <c r="J61" s="20"/>
      <c r="K61" t="s">
        <v>45</v>
      </c>
      <c r="L61">
        <f>L56*L60-M56*M60-L55</f>
        <v>0</v>
      </c>
      <c r="M61">
        <f>L56*M60+M56*L60-M55</f>
        <v>0</v>
      </c>
      <c r="W61" s="20"/>
      <c r="X61" s="20"/>
      <c r="Y61" s="20"/>
      <c r="Z61" s="20"/>
    </row>
    <row r="62" spans="9:27">
      <c r="I62" s="20"/>
      <c r="J62" s="20"/>
      <c r="K62" t="s">
        <v>40</v>
      </c>
      <c r="L62">
        <f>L60</f>
        <v>-5.4955279741687901E-2</v>
      </c>
      <c r="M62">
        <f>M60</f>
        <v>0.3469739807084728</v>
      </c>
      <c r="X62" s="20"/>
      <c r="Y62" s="20"/>
      <c r="Z62" s="20"/>
    </row>
    <row r="63" spans="9:27">
      <c r="I63" s="20"/>
      <c r="J63" s="29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0"/>
      <c r="X63" s="20"/>
      <c r="Y63" s="20"/>
      <c r="Z63" s="20"/>
    </row>
    <row r="64" spans="9:27">
      <c r="I64" s="20"/>
      <c r="J64" s="29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X64" s="20"/>
      <c r="Y64" s="20"/>
      <c r="Z64" s="20"/>
    </row>
    <row r="65" spans="9:26">
      <c r="I65" s="20"/>
      <c r="J65" s="20"/>
      <c r="W65" s="20"/>
      <c r="X65" s="20"/>
      <c r="Y65" s="20"/>
      <c r="Z65" s="20"/>
    </row>
    <row r="66" spans="9:26">
      <c r="I66" s="20"/>
      <c r="J66" s="20"/>
      <c r="L66" t="s">
        <v>32</v>
      </c>
      <c r="O66" t="s">
        <v>8</v>
      </c>
      <c r="R66" t="s">
        <v>10</v>
      </c>
      <c r="U66" t="s">
        <v>11</v>
      </c>
      <c r="W66" s="20"/>
      <c r="X66" s="20"/>
      <c r="Y66" s="20"/>
      <c r="Z66" s="20"/>
    </row>
    <row r="67" spans="9:26">
      <c r="I67" t="s">
        <v>49</v>
      </c>
      <c r="K67" t="s">
        <v>18</v>
      </c>
      <c r="L67">
        <v>1</v>
      </c>
      <c r="M67">
        <v>0</v>
      </c>
      <c r="O67">
        <f>$O$48</f>
        <v>-0.98960883042552861</v>
      </c>
      <c r="P67">
        <f>$P$48</f>
        <v>0.1437858224715407</v>
      </c>
      <c r="R67">
        <f>$R$48</f>
        <v>-0.98945804764971967</v>
      </c>
      <c r="S67">
        <f>$S$48</f>
        <v>0.14481979126212452</v>
      </c>
      <c r="U67">
        <f>$U$48</f>
        <v>-0.9893291862193816</v>
      </c>
      <c r="V67">
        <f>$V$48</f>
        <v>0.14569749927331044</v>
      </c>
      <c r="X67" t="s">
        <v>27</v>
      </c>
      <c r="Y67">
        <f>L69+O69+R69+U69</f>
        <v>-0.53540084939355204</v>
      </c>
      <c r="Z67">
        <f>M69+P69+S69+V69</f>
        <v>-0.3425664438648513</v>
      </c>
    </row>
    <row r="68" spans="9:26" ht="15.75" thickBot="1">
      <c r="I68" t="s">
        <v>37</v>
      </c>
      <c r="J68">
        <f>J53</f>
        <v>4</v>
      </c>
      <c r="K68" t="s">
        <v>19</v>
      </c>
      <c r="L68">
        <f>A18</f>
        <v>0.22000000000000003</v>
      </c>
      <c r="M68">
        <f>B18</f>
        <v>0.22000000000000003</v>
      </c>
      <c r="O68">
        <f>A19</f>
        <v>0.221</v>
      </c>
      <c r="P68">
        <f>B19</f>
        <v>0.221</v>
      </c>
      <c r="R68">
        <f>A20</f>
        <v>0.22199999999999998</v>
      </c>
      <c r="S68">
        <f>B20</f>
        <v>0.22199999999999998</v>
      </c>
      <c r="U68">
        <f>A21</f>
        <v>0.223</v>
      </c>
      <c r="V68">
        <f>B21</f>
        <v>0.223</v>
      </c>
      <c r="Y68" t="s">
        <v>58</v>
      </c>
    </row>
    <row r="69" spans="9:26" ht="16.5" thickTop="1" thickBot="1">
      <c r="I69" t="s">
        <v>36</v>
      </c>
      <c r="J69">
        <f>J54</f>
        <v>1</v>
      </c>
      <c r="K69" t="s">
        <v>20</v>
      </c>
      <c r="L69" s="1">
        <f>L67*L68-M67*M68</f>
        <v>0.22000000000000003</v>
      </c>
      <c r="M69" s="2">
        <f>L67*M68+M67*L68</f>
        <v>0.22000000000000003</v>
      </c>
      <c r="O69" s="1">
        <f t="shared" ref="O69" si="124">O67*O68-P67*P68</f>
        <v>-0.25048021829025235</v>
      </c>
      <c r="P69" s="2">
        <f t="shared" ref="P69" si="125">O67*P68+P67*O68</f>
        <v>-0.18692688475783134</v>
      </c>
      <c r="R69" s="1">
        <f t="shared" ref="R69" si="126">R67*R68-S67*S68</f>
        <v>-0.25180968023842942</v>
      </c>
      <c r="S69" s="2">
        <f t="shared" ref="S69" si="127">R67*S68+S67*R68</f>
        <v>-0.18750969291804612</v>
      </c>
      <c r="U69" s="1">
        <f t="shared" ref="U69" si="128">U67*U68-V67*V68</f>
        <v>-0.25311095086487034</v>
      </c>
      <c r="V69" s="2">
        <f t="shared" ref="V69" si="129">U67*V68+V67*U68</f>
        <v>-0.18812986618897387</v>
      </c>
      <c r="X69" t="s">
        <v>28</v>
      </c>
      <c r="Y69" s="3">
        <f>Y67/SQRT(Y67*Y67+Z67*Z67)</f>
        <v>-0.84233575433204688</v>
      </c>
      <c r="Z69" s="3">
        <f>Z67/SQRT(Z67*Z67+Y67*Y67)</f>
        <v>-0.53895313059102046</v>
      </c>
    </row>
    <row r="70" spans="9:26" ht="15.75" thickTop="1">
      <c r="K70" t="s">
        <v>38</v>
      </c>
      <c r="L70">
        <f>$L$103</f>
        <v>-0.125</v>
      </c>
      <c r="M70">
        <f>$M$103</f>
        <v>9.0817816000670126E-2</v>
      </c>
      <c r="X70" t="s">
        <v>47</v>
      </c>
      <c r="Y70">
        <f>SQRT(Y67*Y67+Z67*Z67)</f>
        <v>0.635614535700331</v>
      </c>
    </row>
    <row r="71" spans="9:26">
      <c r="I71" s="20"/>
      <c r="J71" s="20"/>
      <c r="K71" t="s">
        <v>39</v>
      </c>
      <c r="L71">
        <f>$R$101</f>
        <v>0.312</v>
      </c>
      <c r="M71">
        <f>$S$101</f>
        <v>0.312</v>
      </c>
      <c r="X71" s="20" t="s">
        <v>59</v>
      </c>
      <c r="Y71" s="20">
        <f>ATAN2(Y67,Z67)</f>
        <v>-2.5723988562978648</v>
      </c>
      <c r="Z71" s="20"/>
    </row>
    <row r="72" spans="9:26">
      <c r="I72" s="20"/>
      <c r="J72" s="20"/>
      <c r="K72" t="s">
        <v>41</v>
      </c>
      <c r="L72">
        <f>L71*L71+M71*M71</f>
        <v>0.194688</v>
      </c>
      <c r="X72" s="22" t="s">
        <v>60</v>
      </c>
      <c r="Y72">
        <f>MOD(Y71*180/PI(),360)</f>
        <v>212.6124023098524</v>
      </c>
      <c r="Z72" s="20"/>
    </row>
    <row r="73" spans="9:26">
      <c r="I73" s="20"/>
      <c r="J73" s="20"/>
      <c r="K73" t="s">
        <v>42</v>
      </c>
      <c r="L73">
        <f>L71</f>
        <v>0.312</v>
      </c>
      <c r="M73">
        <f>0-M71</f>
        <v>-0.312</v>
      </c>
      <c r="X73" s="22" t="s">
        <v>61</v>
      </c>
      <c r="Y73" s="3">
        <f>INT(Y72*$B$102/360)</f>
        <v>5</v>
      </c>
      <c r="Z73" s="20"/>
    </row>
    <row r="74" spans="9:26">
      <c r="I74" s="20"/>
      <c r="J74" s="20"/>
      <c r="K74" t="s">
        <v>43</v>
      </c>
      <c r="L74">
        <f>L73/L72</f>
        <v>1.6025641025641026</v>
      </c>
      <c r="M74">
        <f>M73/L72</f>
        <v>-1.6025641025641026</v>
      </c>
      <c r="X74" s="22" t="s">
        <v>62</v>
      </c>
      <c r="Y74" s="3">
        <f>COS(Y73*2*PI()/$B$102)</f>
        <v>-1</v>
      </c>
      <c r="Z74" s="3">
        <f>SIN(Y73*2*PI()/$B$102)</f>
        <v>1.22514845490862E-16</v>
      </c>
    </row>
    <row r="75" spans="9:26">
      <c r="I75" s="20"/>
      <c r="J75" s="20"/>
      <c r="K75" t="s">
        <v>44</v>
      </c>
      <c r="L75">
        <f>L70*L74-M70*M74</f>
        <v>-5.4779141024567102E-2</v>
      </c>
      <c r="M75">
        <f>L70*M74+M70*L74</f>
        <v>0.34586188461645856</v>
      </c>
      <c r="X75" s="20"/>
      <c r="Y75" s="20"/>
      <c r="Z75" s="20"/>
    </row>
    <row r="76" spans="9:26">
      <c r="I76" s="20"/>
      <c r="J76" s="20"/>
      <c r="K76" t="s">
        <v>45</v>
      </c>
      <c r="L76">
        <f>L71*L75-M71*M75-L70</f>
        <v>0</v>
      </c>
      <c r="M76">
        <f>L71*M75+M71*L75-M70</f>
        <v>0</v>
      </c>
      <c r="X76" s="20"/>
      <c r="Y76" s="20"/>
      <c r="Z76" s="20"/>
    </row>
    <row r="77" spans="9:26">
      <c r="I77" s="20"/>
      <c r="J77" s="20"/>
      <c r="K77" t="s">
        <v>40</v>
      </c>
      <c r="L77">
        <f>L75</f>
        <v>-5.4779141024567102E-2</v>
      </c>
      <c r="M77">
        <f>M75</f>
        <v>0.34586188461645856</v>
      </c>
      <c r="X77" s="20"/>
      <c r="Y77" s="20"/>
      <c r="Z77" s="20"/>
    </row>
    <row r="78" spans="9:26">
      <c r="I78" s="20"/>
      <c r="J78" s="29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X78" s="20"/>
      <c r="Y78" s="20"/>
      <c r="Z78" s="20"/>
    </row>
    <row r="79" spans="9:26">
      <c r="I79" s="20"/>
      <c r="J79" s="29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X79" s="20"/>
      <c r="Y79" s="20"/>
      <c r="Z79" s="20"/>
    </row>
    <row r="80" spans="9:26">
      <c r="I80" s="20"/>
      <c r="J80" s="20"/>
      <c r="W80" s="20"/>
      <c r="X80" s="20"/>
      <c r="Y80" s="20"/>
      <c r="Z80" s="20"/>
    </row>
    <row r="81" spans="9:27">
      <c r="I81" s="20"/>
      <c r="J81" s="20"/>
      <c r="L81" t="s">
        <v>32</v>
      </c>
      <c r="O81" t="s">
        <v>8</v>
      </c>
      <c r="R81" t="s">
        <v>10</v>
      </c>
      <c r="U81" t="s">
        <v>11</v>
      </c>
      <c r="W81" s="20"/>
      <c r="X81" s="20"/>
      <c r="Y81" s="20"/>
      <c r="Z81" s="20"/>
    </row>
    <row r="82" spans="9:27">
      <c r="I82" t="s">
        <v>50</v>
      </c>
      <c r="K82" t="s">
        <v>18</v>
      </c>
      <c r="L82">
        <v>1</v>
      </c>
      <c r="M82">
        <v>0</v>
      </c>
      <c r="O82">
        <f>$O$48</f>
        <v>-0.98960883042552861</v>
      </c>
      <c r="P82">
        <f>$P$48</f>
        <v>0.1437858224715407</v>
      </c>
      <c r="R82">
        <f>$R$48</f>
        <v>-0.98945804764971967</v>
      </c>
      <c r="S82">
        <f>$S$48</f>
        <v>0.14481979126212452</v>
      </c>
      <c r="U82">
        <f>$U$48</f>
        <v>-0.9893291862193816</v>
      </c>
      <c r="V82">
        <f>$V$48</f>
        <v>0.14569749927331044</v>
      </c>
      <c r="X82" t="s">
        <v>27</v>
      </c>
      <c r="Y82">
        <f>L84+O84+R84+U84</f>
        <v>-0.55942784116656807</v>
      </c>
      <c r="Z82">
        <f>M84+P84+S84+V84</f>
        <v>-0.35790737337772788</v>
      </c>
    </row>
    <row r="83" spans="9:27" ht="15.75" thickBot="1">
      <c r="I83" t="s">
        <v>37</v>
      </c>
      <c r="J83">
        <f>J53</f>
        <v>4</v>
      </c>
      <c r="K83" t="s">
        <v>19</v>
      </c>
      <c r="L83">
        <f>A22</f>
        <v>0.22999999999999998</v>
      </c>
      <c r="M83">
        <f>B22</f>
        <v>0.22999999999999998</v>
      </c>
      <c r="O83">
        <f>A23</f>
        <v>0.23100000000000001</v>
      </c>
      <c r="P83">
        <f>B23</f>
        <v>0.23100000000000001</v>
      </c>
      <c r="R83">
        <f>A24</f>
        <v>0.23199999999999998</v>
      </c>
      <c r="S83">
        <f>B24</f>
        <v>0.23199999999999998</v>
      </c>
      <c r="U83">
        <f>A25</f>
        <v>0.23300000000000001</v>
      </c>
      <c r="V83">
        <f>B25</f>
        <v>0.23300000000000001</v>
      </c>
      <c r="Y83" t="s">
        <v>57</v>
      </c>
    </row>
    <row r="84" spans="9:27" ht="16.5" thickTop="1" thickBot="1">
      <c r="I84" t="s">
        <v>36</v>
      </c>
      <c r="J84">
        <f>J54</f>
        <v>1</v>
      </c>
      <c r="K84" t="s">
        <v>20</v>
      </c>
      <c r="L84" s="1">
        <f>L82*L83-M82*M83</f>
        <v>0.22999999999999998</v>
      </c>
      <c r="M84" s="2">
        <f>L82*M83+M82*L83</f>
        <v>0.22999999999999998</v>
      </c>
      <c r="O84" s="1">
        <f t="shared" ref="O84" si="130">O82*O83-P82*P83</f>
        <v>-0.26181416481922304</v>
      </c>
      <c r="P84" s="2">
        <f t="shared" ref="P84" si="131">O82*P83+P82*O83</f>
        <v>-0.1953851148373712</v>
      </c>
      <c r="R84" s="1">
        <f t="shared" ref="R84" si="132">R82*R83-S82*S83</f>
        <v>-0.26315245862754783</v>
      </c>
      <c r="S84" s="2">
        <f t="shared" ref="S84" si="133">R82*S83+S82*R83</f>
        <v>-0.19595607548192207</v>
      </c>
      <c r="U84" s="1">
        <f t="shared" ref="U84" si="134">U82*U83-V82*V83</f>
        <v>-0.26446121771979725</v>
      </c>
      <c r="V84" s="2">
        <f t="shared" ref="V84" si="135">U82*V83+V82*U83</f>
        <v>-0.1965661830584346</v>
      </c>
      <c r="X84" t="s">
        <v>28</v>
      </c>
      <c r="Y84" s="3">
        <f>Y82/SQRT(Y82*Y82+Z82*Z82)</f>
        <v>-0.84235783449326129</v>
      </c>
      <c r="Z84" s="3">
        <f>Z82/SQRT(Z82*Z82+Y82*Y82)</f>
        <v>-0.53891861970785848</v>
      </c>
    </row>
    <row r="85" spans="9:27" ht="15.75" thickTop="1">
      <c r="K85" t="s">
        <v>38</v>
      </c>
      <c r="L85">
        <f>$L$103</f>
        <v>-0.125</v>
      </c>
      <c r="M85">
        <f>$M$103</f>
        <v>9.0817816000670126E-2</v>
      </c>
      <c r="X85" t="s">
        <v>47</v>
      </c>
      <c r="Y85">
        <f>SQRT(Y82*Y82+Z82*Z82)</f>
        <v>0.6641213724843007</v>
      </c>
    </row>
    <row r="86" spans="9:27">
      <c r="K86" t="s">
        <v>39</v>
      </c>
      <c r="L86">
        <f>$U$101</f>
        <v>0.313</v>
      </c>
      <c r="M86">
        <f>$V$101</f>
        <v>0.313</v>
      </c>
      <c r="X86" s="20" t="s">
        <v>59</v>
      </c>
      <c r="Y86" s="20">
        <f>ATAN2(Y82,Z82)</f>
        <v>-2.5724398262206876</v>
      </c>
      <c r="Z86" s="20"/>
      <c r="AA86" s="3"/>
    </row>
    <row r="87" spans="9:27">
      <c r="K87" t="s">
        <v>41</v>
      </c>
      <c r="L87">
        <f>L86*L86+M86*M86</f>
        <v>0.195938</v>
      </c>
      <c r="X87" s="22" t="s">
        <v>60</v>
      </c>
      <c r="Y87">
        <f>MOD(Y86*180/PI(),360)</f>
        <v>212.61005490618768</v>
      </c>
      <c r="Z87" s="20"/>
      <c r="AA87" s="3"/>
    </row>
    <row r="88" spans="9:27">
      <c r="K88" t="s">
        <v>42</v>
      </c>
      <c r="L88">
        <f>L86</f>
        <v>0.313</v>
      </c>
      <c r="M88">
        <f>0-M86</f>
        <v>-0.313</v>
      </c>
      <c r="X88" s="22" t="s">
        <v>61</v>
      </c>
      <c r="Y88" s="3">
        <f>INT(Y87*$B$102/360)</f>
        <v>5</v>
      </c>
      <c r="Z88" s="20"/>
      <c r="AA88" s="3"/>
    </row>
    <row r="89" spans="9:27">
      <c r="K89" t="s">
        <v>43</v>
      </c>
      <c r="L89">
        <f>L88/L87</f>
        <v>1.5974440894568691</v>
      </c>
      <c r="M89">
        <f>M88/L87</f>
        <v>-1.5974440894568691</v>
      </c>
      <c r="X89" s="22" t="s">
        <v>62</v>
      </c>
      <c r="Y89" s="3">
        <f>COS(Y88*2*PI()/$B$102)</f>
        <v>-1</v>
      </c>
      <c r="Z89" s="3">
        <f>SIN(Y88*2*PI()/$B$102)</f>
        <v>1.22514845490862E-16</v>
      </c>
      <c r="AA89" s="3"/>
    </row>
    <row r="90" spans="9:27">
      <c r="K90" t="s">
        <v>44</v>
      </c>
      <c r="L90">
        <f>L85*L89-M85*M89</f>
        <v>-5.4604127794456669E-2</v>
      </c>
      <c r="M90">
        <f>L85*M89+M85*L89</f>
        <v>0.34475689456976061</v>
      </c>
      <c r="AA90" s="3"/>
    </row>
    <row r="91" spans="9:27">
      <c r="K91" t="s">
        <v>45</v>
      </c>
      <c r="L91">
        <f>L86*L90-M86*M90-L85</f>
        <v>0</v>
      </c>
      <c r="M91">
        <f>L86*M90+M86*L90-M85</f>
        <v>0</v>
      </c>
      <c r="AA91" s="3"/>
    </row>
    <row r="92" spans="9:27">
      <c r="K92" t="s">
        <v>40</v>
      </c>
      <c r="L92">
        <f>L90</f>
        <v>-5.4604127794456669E-2</v>
      </c>
      <c r="M92">
        <f>M90</f>
        <v>0.34475689456976061</v>
      </c>
      <c r="AA92" s="3"/>
    </row>
    <row r="93" spans="9:27"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AA93" s="3"/>
    </row>
    <row r="94" spans="9:27">
      <c r="J94" s="29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AA94" s="3"/>
    </row>
    <row r="95" spans="9:27">
      <c r="J95" s="20"/>
      <c r="AA95" s="3"/>
    </row>
    <row r="96" spans="9:27">
      <c r="I96" t="s">
        <v>51</v>
      </c>
      <c r="J96" s="20"/>
      <c r="O96">
        <f>Y54</f>
        <v>-0.84231159899675245</v>
      </c>
      <c r="P96">
        <f>Z54</f>
        <v>-0.5389908813658485</v>
      </c>
      <c r="R96">
        <f>Y69</f>
        <v>-0.84233575433204688</v>
      </c>
      <c r="S96">
        <f>Z69</f>
        <v>-0.53895313059102046</v>
      </c>
      <c r="U96">
        <f>Y84</f>
        <v>-0.84235783449326129</v>
      </c>
      <c r="V96">
        <f>Z84</f>
        <v>-0.53891861970785848</v>
      </c>
      <c r="AA96" s="3"/>
    </row>
    <row r="97" spans="1:26" ht="15.75" thickBot="1">
      <c r="I97" s="20"/>
      <c r="J97" s="20"/>
    </row>
    <row r="98" spans="1:26" ht="15.75" thickBot="1">
      <c r="A98" s="10">
        <v>1</v>
      </c>
      <c r="B98" s="11">
        <v>2</v>
      </c>
      <c r="C98" s="12">
        <v>3</v>
      </c>
      <c r="D98" s="4"/>
      <c r="E98">
        <f t="shared" ref="E98:G98" si="136">A98*$D98</f>
        <v>0</v>
      </c>
      <c r="F98">
        <f t="shared" si="136"/>
        <v>0</v>
      </c>
      <c r="G98">
        <f t="shared" si="136"/>
        <v>0</v>
      </c>
      <c r="H98">
        <f>4*$D98</f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>
      <c r="A99" s="7">
        <v>2</v>
      </c>
      <c r="B99" s="8">
        <v>3</v>
      </c>
      <c r="C99" s="9">
        <v>4</v>
      </c>
      <c r="D99" s="5"/>
      <c r="E99">
        <f>A99*$D99</f>
        <v>0</v>
      </c>
      <c r="F99">
        <f t="shared" ref="F99:G100" si="137">B99*$D99</f>
        <v>0</v>
      </c>
      <c r="G99">
        <f t="shared" si="137"/>
        <v>0</v>
      </c>
      <c r="H99">
        <f>5*$D99</f>
        <v>0</v>
      </c>
      <c r="L99" t="s">
        <v>32</v>
      </c>
      <c r="O99" t="s">
        <v>53</v>
      </c>
      <c r="R99" t="s">
        <v>54</v>
      </c>
      <c r="U99" t="s">
        <v>55</v>
      </c>
      <c r="Y99" s="3"/>
      <c r="Z99" s="3"/>
    </row>
    <row r="100" spans="1:26" ht="15.75" thickBot="1">
      <c r="A100" s="13">
        <v>3</v>
      </c>
      <c r="B100" s="14">
        <v>4</v>
      </c>
      <c r="C100" s="15">
        <v>5</v>
      </c>
      <c r="D100" s="6">
        <v>1</v>
      </c>
      <c r="E100">
        <f t="shared" ref="E100" si="138">A100*$D100</f>
        <v>3</v>
      </c>
      <c r="F100">
        <f t="shared" si="137"/>
        <v>4</v>
      </c>
      <c r="G100">
        <f t="shared" si="137"/>
        <v>5</v>
      </c>
      <c r="H100">
        <f>6*$D100</f>
        <v>6</v>
      </c>
      <c r="I100" t="s">
        <v>52</v>
      </c>
      <c r="K100" t="s">
        <v>18</v>
      </c>
      <c r="L100">
        <v>1</v>
      </c>
      <c r="M100">
        <v>0</v>
      </c>
      <c r="O100">
        <f>$O$96</f>
        <v>-0.84231159899675245</v>
      </c>
      <c r="P100">
        <f>$P$96</f>
        <v>-0.5389908813658485</v>
      </c>
      <c r="R100">
        <f>$R$96</f>
        <v>-0.84233575433204688</v>
      </c>
      <c r="S100">
        <f>$S$96</f>
        <v>-0.53895313059102046</v>
      </c>
      <c r="U100">
        <f>$U$96</f>
        <v>-0.84235783449326129</v>
      </c>
      <c r="V100">
        <f>$V$96</f>
        <v>-0.53891861970785848</v>
      </c>
      <c r="X100" t="s">
        <v>27</v>
      </c>
      <c r="Y100">
        <f>L102+O102+R102+U102</f>
        <v>2.6035403981757493E-2</v>
      </c>
      <c r="Z100">
        <f>M102+P102+S102+V102</f>
        <v>-0.98288673365371648</v>
      </c>
    </row>
    <row r="101" spans="1:26" ht="15.75" thickBot="1">
      <c r="E101" s="7">
        <f>SUM(E98:E100)</f>
        <v>3</v>
      </c>
      <c r="F101" s="8">
        <f>SUM(F98:F100)</f>
        <v>4</v>
      </c>
      <c r="G101" s="9">
        <f>SUM(G98:G100)</f>
        <v>5</v>
      </c>
      <c r="H101" s="9">
        <f>SUM(H98:H100)</f>
        <v>6</v>
      </c>
      <c r="I101" t="s">
        <v>37</v>
      </c>
      <c r="J101">
        <v>4</v>
      </c>
      <c r="K101" t="s">
        <v>19</v>
      </c>
      <c r="L101">
        <f>A26</f>
        <v>0.31</v>
      </c>
      <c r="M101">
        <f>B26</f>
        <v>0.31</v>
      </c>
      <c r="O101">
        <f>A27</f>
        <v>0.31100000000000005</v>
      </c>
      <c r="P101">
        <f>B27</f>
        <v>0.31100000000000005</v>
      </c>
      <c r="R101">
        <f>A28</f>
        <v>0.312</v>
      </c>
      <c r="S101">
        <f>B28</f>
        <v>0.312</v>
      </c>
      <c r="U101">
        <f>A29</f>
        <v>0.313</v>
      </c>
      <c r="V101">
        <f>B29</f>
        <v>0.313</v>
      </c>
      <c r="Y101" t="s">
        <v>56</v>
      </c>
    </row>
    <row r="102" spans="1:26" ht="16.5" thickTop="1" thickBot="1">
      <c r="A102" s="17" t="s">
        <v>9</v>
      </c>
      <c r="B102" s="17">
        <v>10</v>
      </c>
      <c r="I102" t="s">
        <v>36</v>
      </c>
      <c r="J102">
        <v>1</v>
      </c>
      <c r="K102" t="s">
        <v>20</v>
      </c>
      <c r="L102" s="1">
        <f>L100*L101-M100*M101</f>
        <v>0.31</v>
      </c>
      <c r="M102" s="2">
        <f>L100*M101+M100*L101</f>
        <v>0.31</v>
      </c>
      <c r="O102" s="1">
        <f>O100*O101-P100*P101</f>
        <v>-9.4332743183211137E-2</v>
      </c>
      <c r="P102" s="2">
        <f>O100*P101+P100*O101</f>
        <v>-0.42958507139276891</v>
      </c>
      <c r="R102" s="1">
        <f>R100*R101-S100*S101</f>
        <v>-9.4655378607200275E-2</v>
      </c>
      <c r="S102" s="2">
        <f>R100*S101+S100*R101</f>
        <v>-0.43096213209599699</v>
      </c>
      <c r="U102" s="1">
        <f>U100*U101-V100*V101</f>
        <v>-9.4976474227831093E-2</v>
      </c>
      <c r="V102" s="2">
        <f>U100*V101+V100*U101</f>
        <v>-0.43233953016495053</v>
      </c>
      <c r="X102" t="s">
        <v>28</v>
      </c>
      <c r="Y102" s="3">
        <f>Y100/SQRT(Y100*Y100+Z100*Z100)</f>
        <v>2.6479424331729215E-2</v>
      </c>
      <c r="Z102" s="3">
        <f>Z100/SQRT(Z100*Z100+Y100*Y100)</f>
        <v>-0.99964935856882353</v>
      </c>
    </row>
    <row r="103" spans="1:26" ht="15.75" thickTop="1">
      <c r="J103" t="s">
        <v>29</v>
      </c>
      <c r="L103">
        <f>$Y$111/$J$101</f>
        <v>-0.125</v>
      </c>
      <c r="M103">
        <f>$Z$111/$J$101</f>
        <v>9.0817816000670126E-2</v>
      </c>
      <c r="X103" t="s">
        <v>47</v>
      </c>
      <c r="Y103">
        <f>SQRT(Y100*Y100+Z100*Z100)</f>
        <v>0.9832314953524246</v>
      </c>
    </row>
    <row r="104" spans="1:26"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X104" s="20" t="s">
        <v>59</v>
      </c>
      <c r="Y104" s="20">
        <f>ATAN2(Y100,Z100)</f>
        <v>-1.5443138071012701</v>
      </c>
      <c r="Z104" s="20"/>
    </row>
    <row r="105" spans="1:26">
      <c r="K105" s="2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18"/>
      <c r="X105" s="22" t="s">
        <v>60</v>
      </c>
      <c r="Y105">
        <f>MOD(Y104*180/PI(),360)</f>
        <v>271.51733660931689</v>
      </c>
      <c r="Z105" s="20"/>
    </row>
    <row r="106" spans="1:26">
      <c r="I106" s="20"/>
      <c r="J106" s="20"/>
      <c r="K106" s="26"/>
      <c r="L106" s="28"/>
      <c r="M106" s="28"/>
      <c r="N106" s="29"/>
      <c r="O106" s="28"/>
      <c r="P106" s="28"/>
      <c r="Q106" s="29"/>
      <c r="R106" s="28"/>
      <c r="S106" s="28"/>
      <c r="T106" s="29"/>
      <c r="U106" s="28"/>
      <c r="V106" s="28"/>
      <c r="X106" s="22" t="s">
        <v>61</v>
      </c>
      <c r="Y106" s="3">
        <f>INT(Y105*$B$102/360)</f>
        <v>7</v>
      </c>
      <c r="Z106" s="20"/>
    </row>
    <row r="107" spans="1:26">
      <c r="I107" s="20"/>
      <c r="J107" s="20"/>
      <c r="L107" s="19"/>
      <c r="M107" s="19"/>
      <c r="N107" s="20"/>
      <c r="O107" s="19"/>
      <c r="P107" s="19"/>
      <c r="Q107" s="20"/>
      <c r="R107" s="19"/>
      <c r="S107" s="19"/>
      <c r="T107" s="20"/>
      <c r="U107" s="19"/>
      <c r="V107" s="19"/>
      <c r="X107" s="22" t="s">
        <v>62</v>
      </c>
      <c r="Y107" s="3">
        <f>COS(Y106*2*PI()/$B$102)</f>
        <v>-0.30901699437494756</v>
      </c>
      <c r="Z107" s="3">
        <f>SIN(Y106*2*PI()/$B$102)</f>
        <v>-0.95105651629515353</v>
      </c>
    </row>
    <row r="108" spans="1:26">
      <c r="I108" s="20"/>
      <c r="J108" s="20"/>
      <c r="L108" s="19"/>
      <c r="M108" s="19"/>
      <c r="N108" s="20"/>
      <c r="O108" s="19"/>
      <c r="P108" s="19"/>
      <c r="Q108" s="20"/>
      <c r="R108" s="19"/>
      <c r="S108" s="19"/>
      <c r="T108" s="20"/>
      <c r="U108" s="19"/>
      <c r="V108" s="19"/>
    </row>
    <row r="109" spans="1:26">
      <c r="I109" s="20"/>
      <c r="J109" s="20"/>
      <c r="L109" s="19"/>
      <c r="M109" s="19"/>
      <c r="N109" s="20"/>
      <c r="O109" s="19"/>
      <c r="P109" s="19"/>
      <c r="Q109" s="20"/>
      <c r="R109" s="19"/>
      <c r="S109" s="19"/>
      <c r="T109" s="20"/>
      <c r="U109" s="19"/>
      <c r="V109" s="19"/>
      <c r="X109" t="s">
        <v>63</v>
      </c>
      <c r="Z109">
        <f>H101</f>
        <v>6</v>
      </c>
    </row>
    <row r="110" spans="1:26">
      <c r="V110" s="16"/>
      <c r="X110" t="s">
        <v>13</v>
      </c>
      <c r="Y110" s="16" t="s">
        <v>14</v>
      </c>
      <c r="Z110" s="16">
        <f>Z109-Y106</f>
        <v>-1</v>
      </c>
    </row>
    <row r="111" spans="1:26">
      <c r="U111" t="s">
        <v>16</v>
      </c>
      <c r="Y111" s="3">
        <f>COS($Z$109*2*PI()/$B$102)-COS($Y$106*2*PI()/$B$102)</f>
        <v>-0.5</v>
      </c>
      <c r="Z111" s="3">
        <f>SIN($Z$109*2*PI()/$B$102)-SIN($Y$106*2*PI()/$B$102)</f>
        <v>0.36327126400268051</v>
      </c>
    </row>
    <row r="112" spans="1:26">
      <c r="U112" t="s">
        <v>15</v>
      </c>
      <c r="Y112">
        <f>$Y$111/$J$101</f>
        <v>-0.125</v>
      </c>
      <c r="Z112">
        <f>$Z$111/$J$101</f>
        <v>9.0817816000670126E-2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2"/>
  <sheetViews>
    <sheetView workbookViewId="0">
      <selection activeCell="J37" sqref="J37:V46"/>
    </sheetView>
  </sheetViews>
  <sheetFormatPr defaultRowHeight="15"/>
  <cols>
    <col min="11" max="11" width="9.42578125" customWidth="1"/>
    <col min="12" max="12" width="11" bestFit="1" customWidth="1"/>
    <col min="13" max="13" width="12" bestFit="1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6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/>
      <c r="M1" s="21"/>
      <c r="N1" s="21"/>
      <c r="O1" s="21">
        <f>COS(E101*2*PI()/$B$102)</f>
        <v>-0.30901699437494734</v>
      </c>
      <c r="P1" s="21">
        <f>SIN(E101*2*PI()/$B$102)</f>
        <v>0.95105651629515364</v>
      </c>
      <c r="Q1" s="21"/>
      <c r="R1" s="21">
        <f>COS(F101*2*PI()/$B$102)</f>
        <v>-0.80901699437494734</v>
      </c>
      <c r="S1" s="21">
        <f>SIN(F101*2*PI()/$B$102)</f>
        <v>0.58778525229247325</v>
      </c>
      <c r="T1" s="21"/>
      <c r="U1" s="21">
        <f>COS(G101*2*PI()/$B$102)</f>
        <v>-1</v>
      </c>
      <c r="V1" s="21">
        <f>SIN(G101*2*PI()/$B$102)</f>
        <v>1.22514845490862E-16</v>
      </c>
      <c r="W1" s="14"/>
      <c r="X1" s="14"/>
      <c r="Y1" s="14"/>
      <c r="Z1" s="14"/>
    </row>
    <row r="2" spans="1:26" ht="15.75" thickBot="1">
      <c r="A2">
        <f>SH0!A2+SH0!L16</f>
        <v>6.6517865201425534</v>
      </c>
      <c r="B2">
        <f>SH0!B2+SH0!M16</f>
        <v>9.1139966939062411</v>
      </c>
      <c r="C2">
        <v>1</v>
      </c>
      <c r="D2">
        <v>1</v>
      </c>
      <c r="E2">
        <v>0</v>
      </c>
      <c r="G2">
        <f>A2/10</f>
        <v>0.6651786520142553</v>
      </c>
    </row>
    <row r="3" spans="1:26">
      <c r="A3">
        <f>SH0!A3+SH0!O16</f>
        <v>6.6527865201425538</v>
      </c>
      <c r="B3">
        <f>SH0!B3+SH0!P16</f>
        <v>-8.892996693906241</v>
      </c>
      <c r="C3">
        <v>1</v>
      </c>
      <c r="D3">
        <v>1</v>
      </c>
      <c r="E3">
        <v>1</v>
      </c>
      <c r="G3">
        <f t="shared" ref="G3:G29" si="0">A3/10</f>
        <v>0.6652786520142554</v>
      </c>
      <c r="I3" s="11"/>
      <c r="J3" s="11"/>
      <c r="K3" s="11"/>
      <c r="L3" t="s">
        <v>32</v>
      </c>
      <c r="O3" t="s">
        <v>33</v>
      </c>
      <c r="R3" t="s">
        <v>34</v>
      </c>
      <c r="U3" t="s">
        <v>35</v>
      </c>
      <c r="V3" s="11"/>
      <c r="W3" s="11"/>
      <c r="X3" s="11"/>
      <c r="Y3" s="11"/>
      <c r="Z3" s="11"/>
    </row>
    <row r="4" spans="1:26">
      <c r="A4">
        <f>SH0!A4+SH0!R16</f>
        <v>0.11200000000000146</v>
      </c>
      <c r="B4">
        <f>SH0!B4+SH0!S16</f>
        <v>-11.017551982851481</v>
      </c>
      <c r="C4">
        <v>1</v>
      </c>
      <c r="D4">
        <v>1</v>
      </c>
      <c r="E4">
        <v>2</v>
      </c>
      <c r="G4">
        <f t="shared" si="0"/>
        <v>1.1200000000000146E-2</v>
      </c>
      <c r="I4" t="s">
        <v>6</v>
      </c>
      <c r="K4" t="s">
        <v>18</v>
      </c>
      <c r="L4">
        <v>1</v>
      </c>
      <c r="M4">
        <v>0</v>
      </c>
      <c r="O4">
        <f>$O$1</f>
        <v>-0.30901699437494734</v>
      </c>
      <c r="P4">
        <f>$P$1</f>
        <v>0.95105651629515364</v>
      </c>
      <c r="R4">
        <f>$R$1</f>
        <v>-0.80901699437494734</v>
      </c>
      <c r="S4">
        <f>$S$1</f>
        <v>0.58778525229247325</v>
      </c>
      <c r="U4">
        <f>$U$1</f>
        <v>-1</v>
      </c>
      <c r="V4">
        <f>$V$1</f>
        <v>1.22514845490862E-16</v>
      </c>
      <c r="X4" t="s">
        <v>27</v>
      </c>
      <c r="Y4">
        <f>L6+O6+R6+U6</f>
        <v>25.867836069259077</v>
      </c>
      <c r="Z4">
        <f>M6+P6+S6+V6</f>
        <v>36.059475207444876</v>
      </c>
    </row>
    <row r="5" spans="1:26" ht="15.75" thickBot="1">
      <c r="A5">
        <f>SH0!A5+SH0!U16</f>
        <v>-6.4287865201425509</v>
      </c>
      <c r="B5">
        <f>SH0!B5+SH0!V16</f>
        <v>-8.8909966939062439</v>
      </c>
      <c r="C5">
        <v>1</v>
      </c>
      <c r="D5">
        <v>1</v>
      </c>
      <c r="E5">
        <v>3</v>
      </c>
      <c r="G5">
        <f t="shared" si="0"/>
        <v>-0.64287865201425509</v>
      </c>
      <c r="I5" t="s">
        <v>37</v>
      </c>
      <c r="J5">
        <v>1</v>
      </c>
      <c r="K5" t="s">
        <v>19</v>
      </c>
      <c r="L5">
        <f>A2</f>
        <v>6.6517865201425534</v>
      </c>
      <c r="M5">
        <f>B2</f>
        <v>9.1139966939062411</v>
      </c>
      <c r="O5">
        <f>A3</f>
        <v>6.6527865201425538</v>
      </c>
      <c r="P5">
        <f>B3</f>
        <v>-8.892996693906241</v>
      </c>
      <c r="R5">
        <f>A4</f>
        <v>0.11200000000000146</v>
      </c>
      <c r="S5">
        <f>B4</f>
        <v>-11.017551982851481</v>
      </c>
      <c r="U5">
        <f>A5</f>
        <v>-6.4287865201425509</v>
      </c>
      <c r="V5">
        <f>B5</f>
        <v>-8.8909966939062439</v>
      </c>
      <c r="Y5" t="s">
        <v>7</v>
      </c>
    </row>
    <row r="6" spans="1:26" ht="16.5" thickTop="1" thickBot="1">
      <c r="A6">
        <f>SH0!A6+SH0!L31</f>
        <v>6.1003848672244381</v>
      </c>
      <c r="B6">
        <f>SH0!B6+SH0!M31</f>
        <v>8.3512936087071132</v>
      </c>
      <c r="C6">
        <v>1</v>
      </c>
      <c r="D6">
        <v>2</v>
      </c>
      <c r="E6">
        <v>0</v>
      </c>
      <c r="G6">
        <f t="shared" si="0"/>
        <v>0.61003848672244376</v>
      </c>
      <c r="I6" t="s">
        <v>36</v>
      </c>
      <c r="J6">
        <v>3</v>
      </c>
      <c r="K6" t="s">
        <v>20</v>
      </c>
      <c r="L6" s="1">
        <f>L4*L5-M4*M5</f>
        <v>6.6517865201425534</v>
      </c>
      <c r="M6" s="2">
        <f t="shared" ref="M6" si="1">L4*M5+M4*L5</f>
        <v>9.1139966939062411</v>
      </c>
      <c r="O6" s="1">
        <f t="shared" ref="O6" si="2">O4*O5-P4*P5</f>
        <v>6.4019183604581702</v>
      </c>
      <c r="P6" s="2">
        <f t="shared" ref="P6" si="3">O4*P5+P4*O5</f>
        <v>9.0752630808393846</v>
      </c>
      <c r="R6" s="1">
        <f t="shared" ref="R6" si="4">R4*R5-S4*S5</f>
        <v>6.3853446685158017</v>
      </c>
      <c r="S6" s="2">
        <f t="shared" ref="S6" si="5">R4*S5+S4*R5</f>
        <v>8.9792187387930049</v>
      </c>
      <c r="U6" s="1">
        <f t="shared" ref="U6" si="6">U4*U5-V4*V5</f>
        <v>6.4287865201425518</v>
      </c>
      <c r="V6" s="2">
        <f t="shared" ref="V6" si="7">U4*V5+V4*U5</f>
        <v>8.8909966939062439</v>
      </c>
      <c r="X6" t="s">
        <v>28</v>
      </c>
      <c r="Y6" s="3">
        <f>Y4/SQRT(Y4*Y4+Z4*Z4)</f>
        <v>0.58289421995029422</v>
      </c>
      <c r="Z6" s="3">
        <f>Z4/SQRT(Z4*Z4+Y4*Y4)</f>
        <v>0.81254804679387282</v>
      </c>
    </row>
    <row r="7" spans="1:26" ht="15.75" thickTop="1">
      <c r="A7">
        <f>SH0!A7+SH0!O31</f>
        <v>6.1013848672244375</v>
      </c>
      <c r="B7">
        <f>SH0!B7+SH0!P31</f>
        <v>-8.1102936087071136</v>
      </c>
      <c r="C7">
        <v>1</v>
      </c>
      <c r="D7">
        <v>2</v>
      </c>
      <c r="E7">
        <v>1</v>
      </c>
      <c r="G7">
        <f t="shared" si="0"/>
        <v>0.61013848672244375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X7" t="s">
        <v>47</v>
      </c>
      <c r="Y7">
        <f>SQRT(Y4*Y4+Z4*Z4)</f>
        <v>44.378268275614282</v>
      </c>
    </row>
    <row r="8" spans="1:26">
      <c r="A8">
        <f>SH0!A8+SH0!R31</f>
        <v>0.12200000000000068</v>
      </c>
      <c r="B8">
        <f>SH0!B8+SH0!S31</f>
        <v>-10.052438443121549</v>
      </c>
      <c r="C8">
        <v>1</v>
      </c>
      <c r="D8">
        <v>2</v>
      </c>
      <c r="E8">
        <v>2</v>
      </c>
      <c r="G8">
        <f t="shared" si="0"/>
        <v>1.2200000000000068E-2</v>
      </c>
      <c r="I8" s="20"/>
      <c r="J8" s="31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X8" s="20" t="s">
        <v>59</v>
      </c>
      <c r="Y8" s="20">
        <f>ATAN2(Y4,Z4)</f>
        <v>0.94851026148619266</v>
      </c>
      <c r="Z8" s="20"/>
    </row>
    <row r="9" spans="1:26">
      <c r="A9">
        <f>SH0!A9+SH0!U31</f>
        <v>-5.8573848672244369</v>
      </c>
      <c r="B9">
        <f>SH0!B9+SH0!V31</f>
        <v>-8.1082936087071165</v>
      </c>
      <c r="C9">
        <v>1</v>
      </c>
      <c r="D9">
        <v>2</v>
      </c>
      <c r="E9">
        <v>3</v>
      </c>
      <c r="G9">
        <f t="shared" si="0"/>
        <v>-0.58573848672244366</v>
      </c>
      <c r="I9" s="20"/>
      <c r="J9" s="31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X9" s="22" t="s">
        <v>60</v>
      </c>
      <c r="Y9">
        <f>MOD(Y8*180/PI(),360)</f>
        <v>54.345634808008953</v>
      </c>
      <c r="Z9" s="20"/>
    </row>
    <row r="10" spans="1:26">
      <c r="A10">
        <f>SH0!A10+SH0!L46</f>
        <v>5.6339796882227597</v>
      </c>
      <c r="B10">
        <f>SH0!B10+SH0!M46</f>
        <v>7.7055781335103726</v>
      </c>
      <c r="C10">
        <v>1</v>
      </c>
      <c r="D10">
        <v>3</v>
      </c>
      <c r="E10">
        <v>0</v>
      </c>
      <c r="G10">
        <f t="shared" si="0"/>
        <v>0.563397968822276</v>
      </c>
      <c r="I10" s="20"/>
      <c r="J10" s="31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0"/>
      <c r="X10" s="22" t="s">
        <v>61</v>
      </c>
      <c r="Y10" s="3">
        <f>INT(Y9*$B$102/360)</f>
        <v>1</v>
      </c>
      <c r="Z10" s="20"/>
    </row>
    <row r="11" spans="1:26">
      <c r="A11">
        <f>SH0!A11+SH0!O46</f>
        <v>5.6349796882227619</v>
      </c>
      <c r="B11">
        <f>SH0!B11+SH0!P46</f>
        <v>-7.4445781335103725</v>
      </c>
      <c r="C11">
        <v>1</v>
      </c>
      <c r="D11">
        <v>3</v>
      </c>
      <c r="E11">
        <v>1</v>
      </c>
      <c r="G11">
        <f t="shared" si="0"/>
        <v>0.56349796882227621</v>
      </c>
      <c r="I11" s="20"/>
      <c r="J11" s="31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0"/>
      <c r="X11" s="22" t="s">
        <v>62</v>
      </c>
      <c r="Y11" s="3">
        <f>COS(Y10*2*PI()/$B$102)</f>
        <v>0.80901699437494745</v>
      </c>
      <c r="Z11" s="3">
        <f>SIN(Y10*2*PI()/$B$102)</f>
        <v>0.58778525229247314</v>
      </c>
    </row>
    <row r="12" spans="1:26">
      <c r="A12">
        <f>SH0!A12+SH0!R46</f>
        <v>0.13200000000000123</v>
      </c>
      <c r="B12">
        <f>SH0!B12+SH0!S46</f>
        <v>-9.2319295418797989</v>
      </c>
      <c r="C12">
        <v>1</v>
      </c>
      <c r="D12">
        <v>3</v>
      </c>
      <c r="E12">
        <v>2</v>
      </c>
      <c r="G12">
        <f t="shared" si="0"/>
        <v>1.3200000000000123E-2</v>
      </c>
      <c r="I12" s="20"/>
      <c r="J12" s="3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0"/>
      <c r="X12" s="20"/>
      <c r="Y12" s="20"/>
      <c r="Z12" s="20"/>
    </row>
    <row r="13" spans="1:26">
      <c r="A13">
        <f>SH0!A13+SH0!U46</f>
        <v>-5.3709796882227598</v>
      </c>
      <c r="B13">
        <f>SH0!B13+SH0!V46</f>
        <v>-7.4425781335103744</v>
      </c>
      <c r="C13">
        <v>1</v>
      </c>
      <c r="D13">
        <v>3</v>
      </c>
      <c r="E13">
        <v>3</v>
      </c>
      <c r="G13">
        <f t="shared" si="0"/>
        <v>-0.53709796882227601</v>
      </c>
      <c r="I13" s="20"/>
      <c r="J13" s="3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0"/>
      <c r="X13" s="20"/>
      <c r="Y13" s="20"/>
      <c r="Z13" s="20"/>
    </row>
    <row r="14" spans="1:26">
      <c r="A14">
        <f>SH0!A14</f>
        <v>0.21000000000000002</v>
      </c>
      <c r="B14">
        <f>SH0!B14</f>
        <v>0.21000000000000002</v>
      </c>
      <c r="C14">
        <v>2</v>
      </c>
      <c r="D14">
        <v>1</v>
      </c>
      <c r="E14">
        <v>0</v>
      </c>
      <c r="G14">
        <f t="shared" si="0"/>
        <v>2.1000000000000001E-2</v>
      </c>
      <c r="I14" s="20"/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X14" s="20"/>
      <c r="Y14" s="20"/>
      <c r="Z14" s="20"/>
    </row>
    <row r="15" spans="1:26">
      <c r="A15">
        <f>SH0!A15</f>
        <v>0.21100000000000002</v>
      </c>
      <c r="B15">
        <f>SH0!B15</f>
        <v>0.21100000000000002</v>
      </c>
      <c r="C15">
        <v>2</v>
      </c>
      <c r="D15">
        <v>1</v>
      </c>
      <c r="E15">
        <v>1</v>
      </c>
      <c r="G15">
        <f t="shared" si="0"/>
        <v>2.1100000000000001E-2</v>
      </c>
      <c r="I15" s="20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20"/>
      <c r="X15" s="20"/>
      <c r="Y15" s="20"/>
      <c r="Z15" s="20"/>
    </row>
    <row r="16" spans="1:26">
      <c r="A16">
        <f>SH0!A16</f>
        <v>0.21200000000000002</v>
      </c>
      <c r="B16">
        <f>SH0!B16</f>
        <v>0.21200000000000002</v>
      </c>
      <c r="C16">
        <v>2</v>
      </c>
      <c r="D16">
        <v>1</v>
      </c>
      <c r="E16">
        <v>2</v>
      </c>
      <c r="G16">
        <f t="shared" si="0"/>
        <v>2.1200000000000004E-2</v>
      </c>
      <c r="I16" s="20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X16" s="20"/>
      <c r="Y16" s="20"/>
      <c r="Z16" s="20"/>
    </row>
    <row r="17" spans="1:26">
      <c r="A17">
        <f>SH0!A17</f>
        <v>0.21299999999999999</v>
      </c>
      <c r="B17">
        <f>SH0!B17</f>
        <v>0.21299999999999999</v>
      </c>
      <c r="C17">
        <v>2</v>
      </c>
      <c r="D17">
        <v>1</v>
      </c>
      <c r="E17">
        <v>3</v>
      </c>
      <c r="G17">
        <f t="shared" si="0"/>
        <v>2.1299999999999999E-2</v>
      </c>
      <c r="I17" s="20"/>
      <c r="J17" s="20"/>
      <c r="W17" s="20"/>
      <c r="X17" s="20"/>
      <c r="Y17" s="20"/>
      <c r="Z17" s="20"/>
    </row>
    <row r="18" spans="1:26">
      <c r="A18">
        <f>SH0!A18</f>
        <v>0.22000000000000003</v>
      </c>
      <c r="B18">
        <f>SH0!B18</f>
        <v>0.22000000000000003</v>
      </c>
      <c r="C18">
        <v>2</v>
      </c>
      <c r="D18">
        <v>2</v>
      </c>
      <c r="E18">
        <v>0</v>
      </c>
      <c r="G18">
        <f t="shared" si="0"/>
        <v>2.2000000000000002E-2</v>
      </c>
      <c r="I18" s="20"/>
      <c r="J18" s="20"/>
      <c r="L18" t="s">
        <v>32</v>
      </c>
      <c r="O18" t="s">
        <v>33</v>
      </c>
      <c r="R18" t="s">
        <v>34</v>
      </c>
      <c r="U18" t="s">
        <v>35</v>
      </c>
      <c r="W18" s="20"/>
      <c r="X18" s="20"/>
      <c r="Y18" s="20"/>
      <c r="Z18" s="20"/>
    </row>
    <row r="19" spans="1:26">
      <c r="A19">
        <f>SH0!A19</f>
        <v>0.221</v>
      </c>
      <c r="B19">
        <f>SH0!B19</f>
        <v>0.221</v>
      </c>
      <c r="C19">
        <v>2</v>
      </c>
      <c r="D19">
        <v>2</v>
      </c>
      <c r="E19">
        <v>1</v>
      </c>
      <c r="G19">
        <f t="shared" si="0"/>
        <v>2.2100000000000002E-2</v>
      </c>
      <c r="I19" t="s">
        <v>23</v>
      </c>
      <c r="K19" t="s">
        <v>18</v>
      </c>
      <c r="L19">
        <v>1</v>
      </c>
      <c r="M19">
        <v>0</v>
      </c>
      <c r="O19">
        <f>$O$1</f>
        <v>-0.30901699437494734</v>
      </c>
      <c r="P19">
        <f>$P$1</f>
        <v>0.95105651629515364</v>
      </c>
      <c r="R19">
        <f>$R$1</f>
        <v>-0.80901699437494734</v>
      </c>
      <c r="S19">
        <f>$S$1</f>
        <v>0.58778525229247325</v>
      </c>
      <c r="U19">
        <f>$U$1</f>
        <v>-1</v>
      </c>
      <c r="V19">
        <f>$V$1</f>
        <v>1.22514845490862E-16</v>
      </c>
      <c r="X19" t="s">
        <v>27</v>
      </c>
      <c r="Y19">
        <f>L21+O21+R21+U21</f>
        <v>23.595660700013241</v>
      </c>
      <c r="Z19">
        <f>M21+P21+S21+V21</f>
        <v>32.97287094444674</v>
      </c>
    </row>
    <row r="20" spans="1:26" ht="15.75" thickBot="1">
      <c r="A20">
        <f>SH0!A20</f>
        <v>0.22199999999999998</v>
      </c>
      <c r="B20">
        <f>SH0!B20</f>
        <v>0.22199999999999998</v>
      </c>
      <c r="C20">
        <v>2</v>
      </c>
      <c r="D20">
        <v>2</v>
      </c>
      <c r="E20">
        <v>2</v>
      </c>
      <c r="G20">
        <f t="shared" si="0"/>
        <v>2.2199999999999998E-2</v>
      </c>
      <c r="I20" t="s">
        <v>37</v>
      </c>
      <c r="J20">
        <f>J5</f>
        <v>1</v>
      </c>
      <c r="K20" t="s">
        <v>19</v>
      </c>
      <c r="L20">
        <f>A6</f>
        <v>6.1003848672244381</v>
      </c>
      <c r="M20">
        <f>B6</f>
        <v>8.3512936087071132</v>
      </c>
      <c r="O20">
        <f>A7</f>
        <v>6.1013848672244375</v>
      </c>
      <c r="P20">
        <f>B7</f>
        <v>-8.1102936087071136</v>
      </c>
      <c r="R20">
        <f>A8</f>
        <v>0.12200000000000068</v>
      </c>
      <c r="S20">
        <f>B8</f>
        <v>-10.052438443121549</v>
      </c>
      <c r="U20">
        <f>A9</f>
        <v>-5.8573848672244369</v>
      </c>
      <c r="V20">
        <f>B9</f>
        <v>-8.1082936087071165</v>
      </c>
      <c r="Y20" t="s">
        <v>24</v>
      </c>
    </row>
    <row r="21" spans="1:26" ht="16.5" thickTop="1" thickBot="1">
      <c r="A21">
        <f>SH0!A21</f>
        <v>0.223</v>
      </c>
      <c r="B21">
        <f>SH0!B21</f>
        <v>0.223</v>
      </c>
      <c r="C21">
        <v>2</v>
      </c>
      <c r="D21">
        <v>2</v>
      </c>
      <c r="E21">
        <v>3</v>
      </c>
      <c r="G21">
        <f t="shared" si="0"/>
        <v>2.23E-2</v>
      </c>
      <c r="I21" t="s">
        <v>36</v>
      </c>
      <c r="J21">
        <f>J6</f>
        <v>3</v>
      </c>
      <c r="K21" t="s">
        <v>20</v>
      </c>
      <c r="L21" s="1">
        <f t="shared" ref="L21" si="8">L19*L20-M19*M20</f>
        <v>6.1003848672244381</v>
      </c>
      <c r="M21" s="2">
        <f t="shared" ref="M21" si="9">L19*M20+M19*L20</f>
        <v>8.3512936087071132</v>
      </c>
      <c r="O21" s="1">
        <f t="shared" ref="O21" si="10">O19*O20-P19*P20</f>
        <v>5.8279159724333542</v>
      </c>
      <c r="P21" s="2">
        <f t="shared" ref="P21" si="11">O19*P20+P19*O20</f>
        <v>8.3089803908594604</v>
      </c>
      <c r="R21" s="1">
        <f t="shared" ref="R21" si="12">R19*R20-S19*S20</f>
        <v>5.8099749931310125</v>
      </c>
      <c r="S21" s="2">
        <f t="shared" ref="S21" si="13">R19*S20+S19*R20</f>
        <v>8.2043033361730533</v>
      </c>
      <c r="U21" s="1">
        <f t="shared" ref="U21" si="14">U19*U20-V19*V20</f>
        <v>5.8573848672244377</v>
      </c>
      <c r="V21" s="2">
        <f t="shared" ref="V21" si="15">U19*V20+V19*U20</f>
        <v>8.1082936087071165</v>
      </c>
      <c r="X21" t="s">
        <v>28</v>
      </c>
      <c r="Y21" s="3">
        <f>Y19/SQRT(Y19*Y19+Z19*Z19)</f>
        <v>0.58195017501835722</v>
      </c>
      <c r="Z21" s="3">
        <f>Z19/SQRT(Z19*Z19+Y19*Y19)</f>
        <v>0.81322444244876424</v>
      </c>
    </row>
    <row r="22" spans="1:26" ht="15.75" thickTop="1">
      <c r="A22">
        <f>SH0!A22</f>
        <v>0.22999999999999998</v>
      </c>
      <c r="B22">
        <f>SH0!B22</f>
        <v>0.22999999999999998</v>
      </c>
      <c r="C22">
        <v>2</v>
      </c>
      <c r="D22">
        <v>3</v>
      </c>
      <c r="E22">
        <v>0</v>
      </c>
      <c r="G22">
        <f t="shared" si="0"/>
        <v>2.3E-2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X22" t="s">
        <v>47</v>
      </c>
      <c r="Y22">
        <f>SQRT(Y19*Y19+Z19*Z19)</f>
        <v>40.545843463779235</v>
      </c>
    </row>
    <row r="23" spans="1:26">
      <c r="A23">
        <f>SH0!A23</f>
        <v>0.23100000000000001</v>
      </c>
      <c r="B23">
        <f>SH0!B23</f>
        <v>0.23100000000000001</v>
      </c>
      <c r="C23">
        <v>2</v>
      </c>
      <c r="D23">
        <v>3</v>
      </c>
      <c r="E23">
        <v>1</v>
      </c>
      <c r="G23">
        <f t="shared" si="0"/>
        <v>2.3100000000000002E-2</v>
      </c>
      <c r="I23" s="20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X23" s="20" t="s">
        <v>59</v>
      </c>
      <c r="Y23" s="20">
        <f>ATAN2(Y19,Z19)</f>
        <v>0.94967161073041773</v>
      </c>
      <c r="Z23" s="20"/>
    </row>
    <row r="24" spans="1:26">
      <c r="A24">
        <f>SH0!A24</f>
        <v>0.23199999999999998</v>
      </c>
      <c r="B24">
        <f>SH0!B24</f>
        <v>0.23199999999999998</v>
      </c>
      <c r="C24">
        <v>2</v>
      </c>
      <c r="D24">
        <v>3</v>
      </c>
      <c r="E24">
        <v>2</v>
      </c>
      <c r="G24">
        <f t="shared" si="0"/>
        <v>2.3199999999999998E-2</v>
      </c>
      <c r="I24" s="20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X24" s="22" t="s">
        <v>60</v>
      </c>
      <c r="Y24">
        <f>MOD(Y23*180/PI(),360)</f>
        <v>54.41217521824376</v>
      </c>
      <c r="Z24" s="20"/>
    </row>
    <row r="25" spans="1:26">
      <c r="A25">
        <f>SH0!A25</f>
        <v>0.23300000000000001</v>
      </c>
      <c r="B25">
        <f>SH0!B25</f>
        <v>0.23300000000000001</v>
      </c>
      <c r="C25">
        <v>2</v>
      </c>
      <c r="D25">
        <v>3</v>
      </c>
      <c r="E25">
        <v>3</v>
      </c>
      <c r="G25">
        <f t="shared" si="0"/>
        <v>2.3300000000000001E-2</v>
      </c>
      <c r="I25" s="20"/>
      <c r="J25" s="3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X25" s="22" t="s">
        <v>61</v>
      </c>
      <c r="Y25" s="3">
        <f>INT(Y24*$B$102/360)</f>
        <v>1</v>
      </c>
      <c r="Z25" s="20"/>
    </row>
    <row r="26" spans="1:26">
      <c r="A26">
        <f>SH0!A26</f>
        <v>0.31</v>
      </c>
      <c r="B26">
        <f>SH0!B26</f>
        <v>0.31</v>
      </c>
      <c r="C26">
        <v>3</v>
      </c>
      <c r="D26">
        <v>1</v>
      </c>
      <c r="E26">
        <v>0</v>
      </c>
      <c r="G26">
        <f t="shared" si="0"/>
        <v>3.1E-2</v>
      </c>
      <c r="I26" s="20"/>
      <c r="J26" s="3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X26" s="22" t="s">
        <v>62</v>
      </c>
      <c r="Y26" s="3">
        <f>COS(Y25*2*PI()/$B$102)</f>
        <v>0.80901699437494745</v>
      </c>
      <c r="Z26" s="3">
        <f>SIN(Y25*2*PI()/$B$102)</f>
        <v>0.58778525229247314</v>
      </c>
    </row>
    <row r="27" spans="1:26">
      <c r="A27">
        <f>SH0!A27</f>
        <v>0.31100000000000005</v>
      </c>
      <c r="B27">
        <f>SH0!B27</f>
        <v>0.31100000000000005</v>
      </c>
      <c r="C27">
        <v>3</v>
      </c>
      <c r="D27">
        <v>1</v>
      </c>
      <c r="E27">
        <v>1</v>
      </c>
      <c r="G27">
        <f t="shared" si="0"/>
        <v>3.1100000000000006E-2</v>
      </c>
      <c r="I27" s="20"/>
      <c r="J27" s="3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X27" s="20"/>
      <c r="Y27" s="20"/>
      <c r="Z27" s="20"/>
    </row>
    <row r="28" spans="1:26">
      <c r="A28">
        <f>SH0!A28</f>
        <v>0.312</v>
      </c>
      <c r="B28">
        <f>SH0!B28</f>
        <v>0.312</v>
      </c>
      <c r="C28">
        <v>3</v>
      </c>
      <c r="D28">
        <v>1</v>
      </c>
      <c r="E28">
        <v>2</v>
      </c>
      <c r="G28">
        <f t="shared" si="0"/>
        <v>3.1199999999999999E-2</v>
      </c>
      <c r="I28" s="20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X28" s="20"/>
      <c r="Y28" s="20"/>
      <c r="Z28" s="20"/>
    </row>
    <row r="29" spans="1:26">
      <c r="A29">
        <f>SH0!A29</f>
        <v>0.313</v>
      </c>
      <c r="B29">
        <f>SH0!B29</f>
        <v>0.313</v>
      </c>
      <c r="C29">
        <v>3</v>
      </c>
      <c r="D29">
        <v>1</v>
      </c>
      <c r="E29">
        <v>3</v>
      </c>
      <c r="G29">
        <f t="shared" si="0"/>
        <v>3.1300000000000001E-2</v>
      </c>
      <c r="I29" s="20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X29" s="20"/>
      <c r="Y29" s="20"/>
      <c r="Z29" s="20"/>
    </row>
    <row r="30" spans="1:26">
      <c r="I30" s="20"/>
      <c r="J30" s="3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X30" s="20"/>
      <c r="Y30" s="20"/>
      <c r="Z30" s="20"/>
    </row>
    <row r="31" spans="1:26">
      <c r="I31" s="20"/>
      <c r="J31" s="3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X31" s="20"/>
      <c r="Y31" s="20"/>
      <c r="Z31" s="20"/>
    </row>
    <row r="32" spans="1:26">
      <c r="I32" s="20"/>
      <c r="J32" s="20"/>
      <c r="W32" s="20"/>
      <c r="X32" s="20"/>
      <c r="Y32" s="20"/>
      <c r="Z32" s="20"/>
    </row>
    <row r="33" spans="9:27">
      <c r="I33" s="20"/>
      <c r="J33" s="20"/>
      <c r="L33" t="s">
        <v>32</v>
      </c>
      <c r="O33" t="s">
        <v>33</v>
      </c>
      <c r="R33" t="s">
        <v>34</v>
      </c>
      <c r="U33" t="s">
        <v>35</v>
      </c>
      <c r="W33" s="20"/>
      <c r="X33" s="20"/>
      <c r="Y33" s="20"/>
      <c r="Z33" s="20"/>
    </row>
    <row r="34" spans="9:27">
      <c r="I34" t="s">
        <v>22</v>
      </c>
      <c r="K34" t="s">
        <v>18</v>
      </c>
      <c r="L34">
        <v>1</v>
      </c>
      <c r="M34">
        <v>0</v>
      </c>
      <c r="O34">
        <f>$O$1</f>
        <v>-0.30901699437494734</v>
      </c>
      <c r="P34">
        <f>$P$1</f>
        <v>0.95105651629515364</v>
      </c>
      <c r="R34">
        <f>$R$1</f>
        <v>-0.80901699437494734</v>
      </c>
      <c r="S34">
        <f>$S$1</f>
        <v>0.58778525229247325</v>
      </c>
      <c r="U34">
        <f>$U$1</f>
        <v>-1</v>
      </c>
      <c r="V34">
        <f>$V$1</f>
        <v>1.22514845490862E-16</v>
      </c>
      <c r="X34" t="s">
        <v>27</v>
      </c>
      <c r="Y34">
        <f>L36+O36+R36+U36</f>
        <v>21.663471226433156</v>
      </c>
      <c r="Z34">
        <f>M36+P36+S36+V36</f>
        <v>30.354217121458156</v>
      </c>
    </row>
    <row r="35" spans="9:27" ht="15.75" thickBot="1">
      <c r="I35" t="s">
        <v>37</v>
      </c>
      <c r="J35">
        <f>J5</f>
        <v>1</v>
      </c>
      <c r="K35" t="s">
        <v>19</v>
      </c>
      <c r="L35">
        <f>A10</f>
        <v>5.6339796882227597</v>
      </c>
      <c r="M35">
        <f>B10</f>
        <v>7.7055781335103726</v>
      </c>
      <c r="O35">
        <f>A11</f>
        <v>5.6349796882227619</v>
      </c>
      <c r="P35">
        <f>B11</f>
        <v>-7.4445781335103725</v>
      </c>
      <c r="R35">
        <f>A12</f>
        <v>0.13200000000000123</v>
      </c>
      <c r="S35">
        <f>B12</f>
        <v>-9.2319295418797989</v>
      </c>
      <c r="U35">
        <f>A13</f>
        <v>-5.3709796882227598</v>
      </c>
      <c r="V35">
        <f>B13</f>
        <v>-7.4425781335103744</v>
      </c>
      <c r="Y35" t="s">
        <v>25</v>
      </c>
    </row>
    <row r="36" spans="9:27" ht="16.5" thickTop="1" thickBot="1">
      <c r="I36" t="s">
        <v>36</v>
      </c>
      <c r="J36">
        <f>J6</f>
        <v>3</v>
      </c>
      <c r="K36" t="s">
        <v>20</v>
      </c>
      <c r="L36" s="1">
        <f>L34*L35-M34*M35</f>
        <v>5.6339796882227597</v>
      </c>
      <c r="M36" s="2">
        <f>L34*M35+M34*L35</f>
        <v>7.7055781335103726</v>
      </c>
      <c r="O36" s="1">
        <f t="shared" ref="O36" si="16">O34*O35-P34*P35</f>
        <v>5.3389100583249762</v>
      </c>
      <c r="P36" s="2">
        <f t="shared" ref="P36" si="17">O34*P35+P34*O35</f>
        <v>7.6596853108819216</v>
      </c>
      <c r="R36" s="1">
        <f t="shared" ref="R36" si="18">R34*R35-S34*S35</f>
        <v>5.3196017916626603</v>
      </c>
      <c r="S36" s="2">
        <f t="shared" ref="S36" si="19">R34*S35+S34*R35</f>
        <v>7.5463755435554862</v>
      </c>
      <c r="U36" s="1">
        <f t="shared" ref="U36" si="20">U34*U35-V34*V35</f>
        <v>5.3709796882227607</v>
      </c>
      <c r="V36" s="2">
        <f t="shared" ref="V36" si="21">U34*V35+V34*U35</f>
        <v>7.4425781335103736</v>
      </c>
      <c r="X36" t="s">
        <v>28</v>
      </c>
      <c r="Y36" s="3">
        <f>Y34/SQRT(Y34*Y34+Z34*Z34)</f>
        <v>0.58091654034230245</v>
      </c>
      <c r="Z36" s="3">
        <f>Z34/SQRT(Z34*Z34+Y34*Y34)</f>
        <v>0.8139631276395326</v>
      </c>
    </row>
    <row r="37" spans="9:27" ht="15.75" thickTop="1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X37" t="s">
        <v>47</v>
      </c>
      <c r="Y37">
        <f>SQRT(Y34*Y34+Z34*Z34)</f>
        <v>37.291882261896099</v>
      </c>
    </row>
    <row r="38" spans="9:27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X38" s="20" t="s">
        <v>59</v>
      </c>
      <c r="Y38" s="20">
        <f>ATAN2(Y34,Z34)</f>
        <v>0.95094206603136366</v>
      </c>
      <c r="Z38" s="20"/>
      <c r="AA38" s="3"/>
    </row>
    <row r="39" spans="9:27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X39" s="22" t="s">
        <v>60</v>
      </c>
      <c r="Y39">
        <f>MOD(Y38*180/PI(),360)</f>
        <v>54.484966945047987</v>
      </c>
      <c r="Z39" s="20"/>
      <c r="AA39" s="3"/>
    </row>
    <row r="40" spans="9:27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X40" s="22" t="s">
        <v>61</v>
      </c>
      <c r="Y40" s="3">
        <f>INT(Y39*$B$102/360)</f>
        <v>1</v>
      </c>
      <c r="Z40" s="20"/>
      <c r="AA40" s="3"/>
    </row>
    <row r="41" spans="9:27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X41" s="22" t="s">
        <v>62</v>
      </c>
      <c r="Y41" s="3">
        <f>COS(Y40*2*PI()/$B$102)</f>
        <v>0.80901699437494745</v>
      </c>
      <c r="Z41" s="3">
        <f>SIN(Y40*2*PI()/$B$102)</f>
        <v>0.58778525229247314</v>
      </c>
      <c r="AA41" s="3"/>
    </row>
    <row r="42" spans="9:27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AA42" s="3"/>
    </row>
    <row r="43" spans="9:27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AA43" s="3"/>
    </row>
    <row r="44" spans="9:27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AA44" s="3"/>
    </row>
    <row r="45" spans="9:27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AA45" s="3"/>
    </row>
    <row r="46" spans="9:27">
      <c r="J46" s="3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AA46" s="3"/>
    </row>
    <row r="47" spans="9:27">
      <c r="J47" s="20"/>
    </row>
    <row r="48" spans="9:27">
      <c r="I48" t="s">
        <v>48</v>
      </c>
      <c r="J48" s="20"/>
      <c r="O48">
        <f>Y6</f>
        <v>0.58289421995029422</v>
      </c>
      <c r="P48">
        <f>Z6</f>
        <v>0.81254804679387282</v>
      </c>
      <c r="R48">
        <f>Y21</f>
        <v>0.58195017501835722</v>
      </c>
      <c r="S48">
        <f>Z21</f>
        <v>0.81322444244876424</v>
      </c>
      <c r="U48">
        <f>Y36</f>
        <v>0.58091654034230245</v>
      </c>
      <c r="V48">
        <f>Z36</f>
        <v>0.8139631276395326</v>
      </c>
    </row>
    <row r="49" spans="9:26">
      <c r="J49" s="20"/>
    </row>
    <row r="50" spans="9:26" ht="15.75" thickBot="1"/>
    <row r="51" spans="9:26">
      <c r="I51" s="11"/>
      <c r="J51" s="11"/>
      <c r="K51" s="11"/>
      <c r="L51" t="s">
        <v>32</v>
      </c>
      <c r="O51" t="s">
        <v>8</v>
      </c>
      <c r="R51" t="s">
        <v>10</v>
      </c>
      <c r="U51" t="s">
        <v>11</v>
      </c>
      <c r="V51" s="11"/>
      <c r="W51" s="11"/>
      <c r="X51" s="11"/>
      <c r="Y51" s="11"/>
      <c r="Z51" s="11"/>
    </row>
    <row r="52" spans="9:26">
      <c r="I52" t="s">
        <v>21</v>
      </c>
      <c r="K52" t="s">
        <v>18</v>
      </c>
      <c r="L52">
        <v>1</v>
      </c>
      <c r="M52">
        <v>0</v>
      </c>
      <c r="O52">
        <f>$O$48</f>
        <v>0.58289421995029422</v>
      </c>
      <c r="P52">
        <f>$P$48</f>
        <v>0.81254804679387282</v>
      </c>
      <c r="R52">
        <f>$R$48</f>
        <v>0.58195017501835722</v>
      </c>
      <c r="S52">
        <f>$S$48</f>
        <v>0.81322444244876424</v>
      </c>
      <c r="U52">
        <f>$U$48</f>
        <v>0.58091654034230245</v>
      </c>
      <c r="V52">
        <f>$V$48</f>
        <v>0.8139631276395326</v>
      </c>
      <c r="X52" t="s">
        <v>27</v>
      </c>
      <c r="Y52">
        <f>L54+O54+R54+U54</f>
        <v>6.2873974746448624E-2</v>
      </c>
      <c r="Z52">
        <f>M54+P54+S54+V54</f>
        <v>1.0973247064661797</v>
      </c>
    </row>
    <row r="53" spans="9:26" ht="15.75" thickBot="1">
      <c r="I53" t="s">
        <v>37</v>
      </c>
      <c r="J53">
        <v>4</v>
      </c>
      <c r="K53" t="s">
        <v>19</v>
      </c>
      <c r="L53">
        <f>A14</f>
        <v>0.21000000000000002</v>
      </c>
      <c r="M53">
        <f>B14</f>
        <v>0.21000000000000002</v>
      </c>
      <c r="O53">
        <f>A15</f>
        <v>0.21100000000000002</v>
      </c>
      <c r="P53">
        <f>B15</f>
        <v>0.21100000000000002</v>
      </c>
      <c r="R53">
        <f>A16</f>
        <v>0.21200000000000002</v>
      </c>
      <c r="S53">
        <f>B16</f>
        <v>0.21200000000000002</v>
      </c>
      <c r="U53">
        <f>A17</f>
        <v>0.21299999999999999</v>
      </c>
      <c r="V53">
        <f>B17</f>
        <v>0.21299999999999999</v>
      </c>
      <c r="Y53" t="s">
        <v>26</v>
      </c>
    </row>
    <row r="54" spans="9:26" ht="16.5" thickTop="1" thickBot="1">
      <c r="I54" t="s">
        <v>36</v>
      </c>
      <c r="J54">
        <v>1</v>
      </c>
      <c r="K54" t="s">
        <v>20</v>
      </c>
      <c r="L54" s="1">
        <f>L52*L53-M52*M53</f>
        <v>0.21000000000000002</v>
      </c>
      <c r="M54" s="2">
        <f t="shared" ref="M54" si="22">L52*M53+M52*L53</f>
        <v>0.21000000000000002</v>
      </c>
      <c r="O54" s="1">
        <f t="shared" ref="O54" si="23">O52*O53-P52*P53</f>
        <v>-4.8456957463995073E-2</v>
      </c>
      <c r="P54" s="2">
        <f t="shared" ref="P54" si="24">O52*P53+P52*O53</f>
        <v>0.29443831828301925</v>
      </c>
      <c r="R54" s="1">
        <f t="shared" ref="R54" si="25">R52*R53-S52*S53</f>
        <v>-4.9030144695246289E-2</v>
      </c>
      <c r="S54" s="2">
        <f t="shared" ref="S54" si="26">R52*S53+S52*R53</f>
        <v>0.29577701890302976</v>
      </c>
      <c r="U54" s="1">
        <f t="shared" ref="U54" si="27">U52*U53-V52*V53</f>
        <v>-4.963892309431002E-2</v>
      </c>
      <c r="V54" s="2">
        <f t="shared" ref="V54" si="28">U52*V53+V52*U53</f>
        <v>0.29710936928013087</v>
      </c>
      <c r="X54" t="s">
        <v>28</v>
      </c>
      <c r="Y54" s="3">
        <f>Y52/SQRT(Y52*Y52+Z52*Z52)</f>
        <v>5.7203688230684939E-2</v>
      </c>
      <c r="Z54" s="3">
        <f>Z52/SQRT(Z52*Z52+Y52*Y52)</f>
        <v>0.99836252836973327</v>
      </c>
    </row>
    <row r="55" spans="9:26" ht="15.75" thickTop="1">
      <c r="K55" t="s">
        <v>38</v>
      </c>
      <c r="L55">
        <f>$L$103</f>
        <v>-0.12500000000000006</v>
      </c>
      <c r="M55">
        <f>$M$103</f>
        <v>-0.38471044214690664</v>
      </c>
      <c r="X55" t="s">
        <v>47</v>
      </c>
      <c r="Y55">
        <f>SQRT(Y52*Y52+Z52*Z52)</f>
        <v>1.0991244916393705</v>
      </c>
    </row>
    <row r="56" spans="9:26">
      <c r="I56" s="20"/>
      <c r="J56" s="20"/>
      <c r="K56" t="s">
        <v>39</v>
      </c>
      <c r="L56">
        <f>$O$101</f>
        <v>0.31100000000000005</v>
      </c>
      <c r="M56">
        <f>$P$101</f>
        <v>0.31100000000000005</v>
      </c>
      <c r="X56" s="20" t="s">
        <v>59</v>
      </c>
      <c r="Y56" s="20">
        <f>ATAN2(Y52,Z52)</f>
        <v>1.5135613949601729</v>
      </c>
      <c r="Z56" s="20"/>
    </row>
    <row r="57" spans="9:26">
      <c r="I57" s="20"/>
      <c r="J57" s="20"/>
      <c r="K57" t="s">
        <v>41</v>
      </c>
      <c r="L57">
        <f>L56*L56+M56*M56</f>
        <v>0.19344200000000006</v>
      </c>
      <c r="X57" s="22" t="s">
        <v>60</v>
      </c>
      <c r="Y57">
        <f>MOD(Y56*180/PI(),360)</f>
        <v>86.720679965151376</v>
      </c>
      <c r="Z57" s="20"/>
    </row>
    <row r="58" spans="9:26">
      <c r="I58" s="20"/>
      <c r="J58" s="20"/>
      <c r="K58" t="s">
        <v>42</v>
      </c>
      <c r="L58">
        <f>L56</f>
        <v>0.31100000000000005</v>
      </c>
      <c r="M58">
        <f>0-M56</f>
        <v>-0.31100000000000005</v>
      </c>
      <c r="W58" s="20"/>
      <c r="X58" s="22" t="s">
        <v>61</v>
      </c>
      <c r="Y58" s="3">
        <f>INT(Y57*$B$102/360)</f>
        <v>2</v>
      </c>
      <c r="Z58" s="20"/>
    </row>
    <row r="59" spans="9:26">
      <c r="I59" s="20"/>
      <c r="J59" s="20"/>
      <c r="K59" t="s">
        <v>43</v>
      </c>
      <c r="L59">
        <f>L58/L57</f>
        <v>1.6077170418006428</v>
      </c>
      <c r="M59">
        <f>M58/L57</f>
        <v>-1.6077170418006428</v>
      </c>
      <c r="W59" s="20"/>
      <c r="X59" s="22" t="s">
        <v>62</v>
      </c>
      <c r="Y59" s="3">
        <f>COS(Y58*2*PI()/$B$102)</f>
        <v>0.30901699437494745</v>
      </c>
      <c r="Z59" s="3">
        <f>SIN(Y58*2*PI()/$B$102)</f>
        <v>0.95105651629515353</v>
      </c>
    </row>
    <row r="60" spans="9:26">
      <c r="I60" s="20"/>
      <c r="J60" s="20"/>
      <c r="K60" t="s">
        <v>44</v>
      </c>
      <c r="L60">
        <f>L55*L59-M55*M59</f>
        <v>-0.81947016422332242</v>
      </c>
      <c r="M60">
        <f>L55*M59+M55*L59</f>
        <v>-0.41754090377316161</v>
      </c>
      <c r="W60" s="20"/>
      <c r="X60" s="20"/>
      <c r="Y60" s="20"/>
      <c r="Z60" s="20"/>
    </row>
    <row r="61" spans="9:26">
      <c r="I61" s="20"/>
      <c r="J61" s="20"/>
      <c r="K61" t="s">
        <v>45</v>
      </c>
      <c r="L61">
        <f>L56*L60-M56*M60-L55</f>
        <v>0</v>
      </c>
      <c r="M61">
        <f>L56*M60+M56*L60-M55</f>
        <v>0</v>
      </c>
      <c r="W61" s="20"/>
      <c r="X61" s="20"/>
      <c r="Y61" s="20"/>
      <c r="Z61" s="20"/>
    </row>
    <row r="62" spans="9:26">
      <c r="I62" s="20"/>
      <c r="J62" s="20"/>
      <c r="K62" t="s">
        <v>40</v>
      </c>
      <c r="L62">
        <f>L60</f>
        <v>-0.81947016422332242</v>
      </c>
      <c r="M62">
        <f>M60</f>
        <v>-0.41754090377316161</v>
      </c>
      <c r="X62" s="20"/>
      <c r="Y62" s="20"/>
      <c r="Z62" s="20"/>
    </row>
    <row r="63" spans="9:26">
      <c r="I63" s="20"/>
      <c r="J63" s="20"/>
      <c r="K63" t="s">
        <v>64</v>
      </c>
      <c r="L63">
        <f>L52</f>
        <v>1</v>
      </c>
      <c r="M63">
        <f>0-M52</f>
        <v>0</v>
      </c>
      <c r="O63">
        <f t="shared" ref="O63" si="29">O52</f>
        <v>0.58289421995029422</v>
      </c>
      <c r="P63">
        <f t="shared" ref="P63" si="30">0-P52</f>
        <v>-0.81254804679387282</v>
      </c>
      <c r="R63">
        <f t="shared" ref="R63" si="31">R52</f>
        <v>0.58195017501835722</v>
      </c>
      <c r="S63">
        <f t="shared" ref="S63" si="32">0-S52</f>
        <v>-0.81322444244876424</v>
      </c>
      <c r="U63">
        <f t="shared" ref="U63" si="33">U52</f>
        <v>0.58091654034230245</v>
      </c>
      <c r="V63">
        <f t="shared" ref="V63" si="34">0-V52</f>
        <v>-0.8139631276395326</v>
      </c>
      <c r="W63" s="20"/>
      <c r="X63" s="20"/>
      <c r="Y63" s="20"/>
      <c r="Z63" s="20"/>
    </row>
    <row r="64" spans="9:26">
      <c r="I64" s="20"/>
      <c r="J64" s="20" t="s">
        <v>65</v>
      </c>
      <c r="L64">
        <f t="shared" ref="L64" si="35">($L62*L63-$M62*M63)/($J53*$Y55)</f>
        <v>-0.1863915713044168</v>
      </c>
      <c r="M64">
        <f t="shared" ref="M64" si="36">($L62*M63+$M62*L63)/($J53*$Y55)</f>
        <v>-9.4971249150855822E-2</v>
      </c>
      <c r="O64">
        <f t="shared" ref="O64" si="37">($L62*O63-$M62*P63)/($J53*$Y55)</f>
        <v>-0.18581527255989982</v>
      </c>
      <c r="P64">
        <f t="shared" ref="P64" si="38">($L62*P63+$M62*O63)/($J53*$Y55)</f>
        <v>9.609391501075161E-2</v>
      </c>
      <c r="R64">
        <f t="shared" ref="R64" si="39">($L62*R63-$M62*S63)/($J53*$Y55)</f>
        <v>-0.18570354868191935</v>
      </c>
      <c r="S64">
        <f t="shared" ref="S64" si="40">($L62*S63+$M62*R63)/($J53*$Y55)</f>
        <v>9.6309646586130893E-2</v>
      </c>
      <c r="U64">
        <f t="shared" ref="U64" si="41">($L62*U63-$M62*V63)/($J53*$Y55)</f>
        <v>-0.18558104174579129</v>
      </c>
      <c r="V64">
        <f t="shared" ref="V64" si="42">($L62*V63+$M62*U63)/($J53*$Y55)</f>
        <v>9.6545496855888049E-2</v>
      </c>
      <c r="X64" s="20"/>
      <c r="Y64" s="20"/>
      <c r="Z64" s="20"/>
    </row>
    <row r="65" spans="9:26">
      <c r="I65" s="20"/>
      <c r="J65" s="20"/>
      <c r="W65" s="20"/>
      <c r="X65" s="20"/>
      <c r="Y65" s="20"/>
      <c r="Z65" s="20"/>
    </row>
    <row r="66" spans="9:26">
      <c r="I66" s="20"/>
      <c r="J66" s="20"/>
      <c r="L66" t="s">
        <v>32</v>
      </c>
      <c r="O66" t="s">
        <v>8</v>
      </c>
      <c r="R66" t="s">
        <v>10</v>
      </c>
      <c r="U66" t="s">
        <v>11</v>
      </c>
      <c r="W66" s="20"/>
      <c r="X66" s="20"/>
      <c r="Y66" s="20"/>
      <c r="Z66" s="20"/>
    </row>
    <row r="67" spans="9:26">
      <c r="I67" t="s">
        <v>49</v>
      </c>
      <c r="K67" t="s">
        <v>18</v>
      </c>
      <c r="L67">
        <v>1</v>
      </c>
      <c r="M67">
        <v>0</v>
      </c>
      <c r="O67">
        <f>$O$48</f>
        <v>0.58289421995029422</v>
      </c>
      <c r="P67">
        <f>$P$48</f>
        <v>0.81254804679387282</v>
      </c>
      <c r="R67">
        <f>$R$48</f>
        <v>0.58195017501835722</v>
      </c>
      <c r="S67">
        <f>$S$48</f>
        <v>0.81322444244876424</v>
      </c>
      <c r="U67">
        <f>$U$48</f>
        <v>0.58091654034230245</v>
      </c>
      <c r="V67">
        <f>$V$48</f>
        <v>0.8139631276395326</v>
      </c>
      <c r="X67" t="s">
        <v>27</v>
      </c>
      <c r="Y67">
        <f>L69+O69+R69+U69</f>
        <v>6.59342279307365E-2</v>
      </c>
      <c r="Z67">
        <f>M69+P69+S69+V69</f>
        <v>1.1491796719881111</v>
      </c>
    </row>
    <row r="68" spans="9:26" ht="15.75" thickBot="1">
      <c r="I68" t="s">
        <v>37</v>
      </c>
      <c r="J68">
        <f>J53</f>
        <v>4</v>
      </c>
      <c r="K68" t="s">
        <v>19</v>
      </c>
      <c r="L68">
        <f>A18</f>
        <v>0.22000000000000003</v>
      </c>
      <c r="M68">
        <f>B18</f>
        <v>0.22000000000000003</v>
      </c>
      <c r="O68">
        <f>A19</f>
        <v>0.221</v>
      </c>
      <c r="P68">
        <f>B19</f>
        <v>0.221</v>
      </c>
      <c r="R68">
        <f>A20</f>
        <v>0.22199999999999998</v>
      </c>
      <c r="S68">
        <f>B20</f>
        <v>0.22199999999999998</v>
      </c>
      <c r="U68">
        <f>A21</f>
        <v>0.223</v>
      </c>
      <c r="V68">
        <f>B21</f>
        <v>0.223</v>
      </c>
      <c r="Y68" t="s">
        <v>58</v>
      </c>
    </row>
    <row r="69" spans="9:26" ht="16.5" thickTop="1" thickBot="1">
      <c r="I69" t="s">
        <v>36</v>
      </c>
      <c r="J69">
        <f>J54</f>
        <v>1</v>
      </c>
      <c r="K69" t="s">
        <v>20</v>
      </c>
      <c r="L69" s="1">
        <f>L67*L68-M67*M68</f>
        <v>0.22000000000000003</v>
      </c>
      <c r="M69" s="2">
        <f>L67*M68+M67*L68</f>
        <v>0.22000000000000003</v>
      </c>
      <c r="O69" s="1">
        <f t="shared" ref="O69" si="43">O67*O68-P67*P68</f>
        <v>-5.0753495732430876E-2</v>
      </c>
      <c r="P69" s="2">
        <f t="shared" ref="P69" si="44">O67*P68+P67*O68</f>
        <v>0.30839274095046093</v>
      </c>
      <c r="R69" s="1">
        <f t="shared" ref="R69" si="45">R67*R68-S67*S68</f>
        <v>-5.1342887369550338E-2</v>
      </c>
      <c r="S69" s="2">
        <f t="shared" ref="S69" si="46">R67*S68+S67*R68</f>
        <v>0.30972876507770092</v>
      </c>
      <c r="U69" s="1">
        <f t="shared" ref="U69" si="47">U67*U68-V67*V68</f>
        <v>-5.1969388967282315E-2</v>
      </c>
      <c r="V69" s="2">
        <f t="shared" ref="V69" si="48">U67*V68+V67*U68</f>
        <v>0.31105816595994923</v>
      </c>
      <c r="X69" t="s">
        <v>28</v>
      </c>
      <c r="Y69" s="3">
        <f>Y67/SQRT(Y67*Y67+Z67*Z67)</f>
        <v>5.7280834721680975E-2</v>
      </c>
      <c r="Z69" s="3">
        <f>Z67/SQRT(Z67*Z67+Y67*Y67)</f>
        <v>0.99835810507732525</v>
      </c>
    </row>
    <row r="70" spans="9:26" ht="15.75" thickTop="1">
      <c r="K70" t="s">
        <v>38</v>
      </c>
      <c r="L70">
        <f>$L$103</f>
        <v>-0.12500000000000006</v>
      </c>
      <c r="M70">
        <f>$M$103</f>
        <v>-0.38471044214690664</v>
      </c>
      <c r="X70" t="s">
        <v>47</v>
      </c>
      <c r="Y70">
        <f>SQRT(Y67*Y67+Z67*Z67)</f>
        <v>1.1510696073320348</v>
      </c>
    </row>
    <row r="71" spans="9:26">
      <c r="I71" s="20"/>
      <c r="J71" s="20"/>
      <c r="K71" t="s">
        <v>39</v>
      </c>
      <c r="L71">
        <f>$R$101</f>
        <v>0.312</v>
      </c>
      <c r="M71">
        <f>$S$101</f>
        <v>0.312</v>
      </c>
      <c r="X71" s="20" t="s">
        <v>59</v>
      </c>
      <c r="Y71" s="20">
        <f>ATAN2(Y67,Z67)</f>
        <v>1.5134841217656505</v>
      </c>
      <c r="Z71" s="20"/>
    </row>
    <row r="72" spans="9:26">
      <c r="I72" s="20"/>
      <c r="J72" s="20"/>
      <c r="K72" t="s">
        <v>41</v>
      </c>
      <c r="L72">
        <f>L71*L71+M71*M71</f>
        <v>0.194688</v>
      </c>
      <c r="X72" s="22" t="s">
        <v>60</v>
      </c>
      <c r="Y72">
        <f>MOD(Y71*180/PI(),360)</f>
        <v>86.716252537235746</v>
      </c>
      <c r="Z72" s="20"/>
    </row>
    <row r="73" spans="9:26">
      <c r="I73" s="20"/>
      <c r="J73" s="20"/>
      <c r="K73" t="s">
        <v>42</v>
      </c>
      <c r="L73">
        <f>L71</f>
        <v>0.312</v>
      </c>
      <c r="M73">
        <f>0-M71</f>
        <v>-0.312</v>
      </c>
      <c r="X73" s="22" t="s">
        <v>61</v>
      </c>
      <c r="Y73" s="3">
        <f>INT(Y72*$B$102/360)</f>
        <v>2</v>
      </c>
      <c r="Z73" s="20"/>
    </row>
    <row r="74" spans="9:26">
      <c r="I74" s="20"/>
      <c r="J74" s="20"/>
      <c r="K74" t="s">
        <v>43</v>
      </c>
      <c r="L74">
        <f>L73/L72</f>
        <v>1.6025641025641026</v>
      </c>
      <c r="M74">
        <f>M73/L72</f>
        <v>-1.6025641025641026</v>
      </c>
      <c r="X74" s="22" t="s">
        <v>62</v>
      </c>
      <c r="Y74" s="3">
        <f>COS(Y73*2*PI()/$B$102)</f>
        <v>0.30901699437494745</v>
      </c>
      <c r="Z74" s="3">
        <f>SIN(Y73*2*PI()/$B$102)</f>
        <v>0.95105651629515353</v>
      </c>
    </row>
    <row r="75" spans="9:26">
      <c r="I75" s="20"/>
      <c r="J75" s="20"/>
      <c r="K75" t="s">
        <v>44</v>
      </c>
      <c r="L75">
        <f>L70*L74-M70*M74</f>
        <v>-0.81684365728670949</v>
      </c>
      <c r="M75">
        <f>L70*M74+M70*L74</f>
        <v>-0.41620263164568372</v>
      </c>
      <c r="X75" s="20"/>
      <c r="Y75" s="20"/>
      <c r="Z75" s="20"/>
    </row>
    <row r="76" spans="9:26">
      <c r="I76" s="20"/>
      <c r="J76" s="20"/>
      <c r="K76" t="s">
        <v>45</v>
      </c>
      <c r="L76">
        <f>L71*L75-M71*M75-L70</f>
        <v>0</v>
      </c>
      <c r="M76">
        <f>L71*M75+M71*L75-M70</f>
        <v>0</v>
      </c>
      <c r="X76" s="20"/>
      <c r="Y76" s="20"/>
      <c r="Z76" s="20"/>
    </row>
    <row r="77" spans="9:26">
      <c r="I77" s="20"/>
      <c r="J77" s="20"/>
      <c r="K77" t="s">
        <v>40</v>
      </c>
      <c r="L77">
        <f>L75</f>
        <v>-0.81684365728670949</v>
      </c>
      <c r="M77">
        <f>M75</f>
        <v>-0.41620263164568372</v>
      </c>
      <c r="X77" s="20"/>
      <c r="Y77" s="20"/>
      <c r="Z77" s="20"/>
    </row>
    <row r="78" spans="9:26">
      <c r="I78" s="20"/>
      <c r="J78" s="20"/>
      <c r="K78" t="s">
        <v>64</v>
      </c>
      <c r="L78">
        <f>L67</f>
        <v>1</v>
      </c>
      <c r="M78">
        <f>0-M67</f>
        <v>0</v>
      </c>
      <c r="O78">
        <f t="shared" ref="O78" si="49">O67</f>
        <v>0.58289421995029422</v>
      </c>
      <c r="P78">
        <f t="shared" ref="P78" si="50">0-P67</f>
        <v>-0.81254804679387282</v>
      </c>
      <c r="R78">
        <f t="shared" ref="R78" si="51">R67</f>
        <v>0.58195017501835722</v>
      </c>
      <c r="S78">
        <f t="shared" ref="S78" si="52">0-S67</f>
        <v>-0.81322444244876424</v>
      </c>
      <c r="U78">
        <f t="shared" ref="U78" si="53">U67</f>
        <v>0.58091654034230245</v>
      </c>
      <c r="V78">
        <f t="shared" ref="V78" si="54">0-V67</f>
        <v>-0.8139631276395326</v>
      </c>
      <c r="X78" s="20"/>
      <c r="Y78" s="20"/>
      <c r="Z78" s="20"/>
    </row>
    <row r="79" spans="9:26">
      <c r="I79" s="20"/>
      <c r="J79" s="20" t="s">
        <v>65</v>
      </c>
      <c r="L79">
        <f t="shared" ref="L79" si="55">($L77*L78-$M77*M78)/($J68*$Y70)</f>
        <v>-0.17740970052627858</v>
      </c>
      <c r="M79">
        <f t="shared" ref="M79" si="56">($L77*M78+$M77*L78)/($J68*$Y70)</f>
        <v>-9.0394757405324072E-2</v>
      </c>
      <c r="O79">
        <f t="shared" ref="O79" si="57">($L77*O78-$M77*P78)/($J68*$Y70)</f>
        <v>-0.17686117256998252</v>
      </c>
      <c r="P79">
        <f t="shared" ref="P79" si="58">($L77*P78+$M77*O78)/($J68*$Y70)</f>
        <v>9.1463324039541119E-2</v>
      </c>
      <c r="R79">
        <f t="shared" ref="R79" si="59">($L77*R78-$M77*S78)/($J68*$Y70)</f>
        <v>-0.17675483246245816</v>
      </c>
      <c r="S79">
        <f t="shared" ref="S79" si="60">($L77*S78+$M77*R78)/($J68*$Y70)</f>
        <v>9.1668659902714861E-2</v>
      </c>
      <c r="U79">
        <f t="shared" ref="U79" si="61">($L77*U78-$M77*V78)/($J68*$Y70)</f>
        <v>-0.17663822891274411</v>
      </c>
      <c r="V79">
        <f t="shared" ref="V79" si="62">($L77*V78+$M77*U78)/($J68*$Y70)</f>
        <v>9.1893144976979979E-2</v>
      </c>
      <c r="X79" s="20"/>
      <c r="Y79" s="20"/>
      <c r="Z79" s="20"/>
    </row>
    <row r="80" spans="9:26">
      <c r="I80" s="20"/>
      <c r="J80" s="20"/>
      <c r="W80" s="20"/>
      <c r="X80" s="20"/>
      <c r="Y80" s="20"/>
      <c r="Z80" s="20"/>
    </row>
    <row r="81" spans="9:26">
      <c r="I81" s="20"/>
      <c r="J81" s="20"/>
      <c r="L81" t="s">
        <v>32</v>
      </c>
      <c r="O81" t="s">
        <v>8</v>
      </c>
      <c r="R81" t="s">
        <v>10</v>
      </c>
      <c r="U81" t="s">
        <v>11</v>
      </c>
      <c r="W81" s="20"/>
      <c r="X81" s="20"/>
      <c r="Y81" s="20"/>
      <c r="Z81" s="20"/>
    </row>
    <row r="82" spans="9:26">
      <c r="I82" t="s">
        <v>50</v>
      </c>
      <c r="K82" t="s">
        <v>18</v>
      </c>
      <c r="L82">
        <v>1</v>
      </c>
      <c r="M82">
        <v>0</v>
      </c>
      <c r="O82">
        <f>$O$48</f>
        <v>0.58289421995029422</v>
      </c>
      <c r="P82">
        <f>$P$48</f>
        <v>0.81254804679387282</v>
      </c>
      <c r="R82">
        <f>$R$48</f>
        <v>0.58195017501835722</v>
      </c>
      <c r="S82">
        <f>$S$48</f>
        <v>0.81322444244876424</v>
      </c>
      <c r="U82">
        <f>$U$48</f>
        <v>0.58091654034230245</v>
      </c>
      <c r="V82">
        <f>$V$48</f>
        <v>0.8139631276395326</v>
      </c>
      <c r="X82" t="s">
        <v>27</v>
      </c>
      <c r="Y82">
        <f>L84+O84+R84+U84</f>
        <v>6.8994481115024292E-2</v>
      </c>
      <c r="Z82">
        <f>M84+P84+S84+V84</f>
        <v>1.2010346375100425</v>
      </c>
    </row>
    <row r="83" spans="9:26" ht="15.75" thickBot="1">
      <c r="I83" t="s">
        <v>37</v>
      </c>
      <c r="J83">
        <f>J53</f>
        <v>4</v>
      </c>
      <c r="K83" t="s">
        <v>19</v>
      </c>
      <c r="L83">
        <f>A22</f>
        <v>0.22999999999999998</v>
      </c>
      <c r="M83">
        <f>B22</f>
        <v>0.22999999999999998</v>
      </c>
      <c r="O83">
        <f>A23</f>
        <v>0.23100000000000001</v>
      </c>
      <c r="P83">
        <f>B23</f>
        <v>0.23100000000000001</v>
      </c>
      <c r="R83">
        <f>A24</f>
        <v>0.23199999999999998</v>
      </c>
      <c r="S83">
        <f>B24</f>
        <v>0.23199999999999998</v>
      </c>
      <c r="U83">
        <f>A25</f>
        <v>0.23300000000000001</v>
      </c>
      <c r="V83">
        <f>B25</f>
        <v>0.23300000000000001</v>
      </c>
      <c r="Y83" t="s">
        <v>57</v>
      </c>
    </row>
    <row r="84" spans="9:26" ht="16.5" thickTop="1" thickBot="1">
      <c r="I84" t="s">
        <v>36</v>
      </c>
      <c r="J84">
        <f>J54</f>
        <v>1</v>
      </c>
      <c r="K84" t="s">
        <v>20</v>
      </c>
      <c r="L84" s="1">
        <f>L82*L83-M82*M83</f>
        <v>0.22999999999999998</v>
      </c>
      <c r="M84" s="2">
        <f>L82*M83+M82*L83</f>
        <v>0.22999999999999998</v>
      </c>
      <c r="O84" s="1">
        <f t="shared" ref="O84" si="63">O82*O83-P82*P83</f>
        <v>-5.3050034000866664E-2</v>
      </c>
      <c r="P84" s="2">
        <f t="shared" ref="P84" si="64">O82*P83+P82*O83</f>
        <v>0.32234716361790261</v>
      </c>
      <c r="R84" s="1">
        <f t="shared" ref="R84" si="65">R82*R83-S82*S83</f>
        <v>-5.3655630043854402E-2</v>
      </c>
      <c r="S84" s="2">
        <f t="shared" ref="S84" si="66">R82*S83+S82*R83</f>
        <v>0.32368051125237218</v>
      </c>
      <c r="U84" s="1">
        <f t="shared" ref="U84" si="67">U82*U83-V82*V83</f>
        <v>-5.4299854840254624E-2</v>
      </c>
      <c r="V84" s="2">
        <f t="shared" ref="V84" si="68">U82*V83+V82*U83</f>
        <v>0.32500696263976758</v>
      </c>
      <c r="X84" t="s">
        <v>28</v>
      </c>
      <c r="Y84" s="3">
        <f>Y82/SQRT(Y82*Y82+Z82*Z82)</f>
        <v>5.7351318678301573E-2</v>
      </c>
      <c r="Z84" s="3">
        <f>Z82/SQRT(Z82*Z82+Y82*Y82)</f>
        <v>0.9983540585613202</v>
      </c>
    </row>
    <row r="85" spans="9:26" ht="15.75" thickTop="1">
      <c r="K85" t="s">
        <v>38</v>
      </c>
      <c r="L85">
        <f>$L$103</f>
        <v>-0.12500000000000006</v>
      </c>
      <c r="M85">
        <f>$M$103</f>
        <v>-0.38471044214690664</v>
      </c>
      <c r="X85" t="s">
        <v>47</v>
      </c>
      <c r="Y85">
        <f>SQRT(Y82*Y82+Z82*Z82)</f>
        <v>1.2030147293043467</v>
      </c>
    </row>
    <row r="86" spans="9:26">
      <c r="K86" t="s">
        <v>39</v>
      </c>
      <c r="L86">
        <f>$U$101</f>
        <v>0.313</v>
      </c>
      <c r="M86">
        <f>$V$101</f>
        <v>0.313</v>
      </c>
      <c r="X86" s="20" t="s">
        <v>59</v>
      </c>
      <c r="Y86" s="20">
        <f>ATAN2(Y82,Z82)</f>
        <v>1.5134135217484073</v>
      </c>
      <c r="Z86" s="20"/>
    </row>
    <row r="87" spans="9:26">
      <c r="K87" t="s">
        <v>41</v>
      </c>
      <c r="L87">
        <f>L86*L86+M86*M86</f>
        <v>0.195938</v>
      </c>
      <c r="X87" s="22" t="s">
        <v>60</v>
      </c>
      <c r="Y87">
        <f>MOD(Y86*180/PI(),360)</f>
        <v>86.712207454214166</v>
      </c>
      <c r="Z87" s="20"/>
    </row>
    <row r="88" spans="9:26">
      <c r="K88" t="s">
        <v>42</v>
      </c>
      <c r="L88">
        <f>L86</f>
        <v>0.313</v>
      </c>
      <c r="M88">
        <f>0-M86</f>
        <v>-0.313</v>
      </c>
      <c r="X88" s="22" t="s">
        <v>61</v>
      </c>
      <c r="Y88" s="3">
        <f>INT(Y87*$B$102/360)</f>
        <v>2</v>
      </c>
      <c r="Z88" s="20"/>
    </row>
    <row r="89" spans="9:26">
      <c r="K89" t="s">
        <v>43</v>
      </c>
      <c r="L89">
        <f>L88/L87</f>
        <v>1.5974440894568691</v>
      </c>
      <c r="M89">
        <f>M88/L87</f>
        <v>-1.5974440894568691</v>
      </c>
      <c r="X89" s="22" t="s">
        <v>62</v>
      </c>
      <c r="Y89" s="3">
        <f>COS(Y88*2*PI()/$B$102)</f>
        <v>0.30901699437494745</v>
      </c>
      <c r="Z89" s="3">
        <f>SIN(Y88*2*PI()/$B$102)</f>
        <v>0.95105651629515353</v>
      </c>
    </row>
    <row r="90" spans="9:26">
      <c r="K90" t="s">
        <v>44</v>
      </c>
      <c r="L90">
        <f>L85*L89-M85*M89</f>
        <v>-0.81423393314202352</v>
      </c>
      <c r="M90">
        <f>L85*M89+M85*L89</f>
        <v>-0.41487291077780608</v>
      </c>
    </row>
    <row r="91" spans="9:26">
      <c r="K91" t="s">
        <v>45</v>
      </c>
      <c r="L91">
        <f>L86*L90-M86*M90-L85</f>
        <v>0</v>
      </c>
      <c r="M91">
        <f>L86*M90+M86*L90-M85</f>
        <v>0</v>
      </c>
    </row>
    <row r="92" spans="9:26">
      <c r="K92" t="s">
        <v>40</v>
      </c>
      <c r="L92">
        <f>L90</f>
        <v>-0.81423393314202352</v>
      </c>
      <c r="M92">
        <f>M90</f>
        <v>-0.41487291077780608</v>
      </c>
    </row>
    <row r="93" spans="9:26">
      <c r="K93" t="s">
        <v>64</v>
      </c>
      <c r="L93">
        <f>L82</f>
        <v>1</v>
      </c>
      <c r="M93">
        <f>0-M82</f>
        <v>0</v>
      </c>
      <c r="O93">
        <f t="shared" ref="O93" si="69">O82</f>
        <v>0.58289421995029422</v>
      </c>
      <c r="P93">
        <f t="shared" ref="P93" si="70">0-P82</f>
        <v>-0.81254804679387282</v>
      </c>
      <c r="R93">
        <f t="shared" ref="R93" si="71">R82</f>
        <v>0.58195017501835722</v>
      </c>
      <c r="S93">
        <f t="shared" ref="S93" si="72">0-S82</f>
        <v>-0.81322444244876424</v>
      </c>
      <c r="U93">
        <f t="shared" ref="U93" si="73">U82</f>
        <v>0.58091654034230245</v>
      </c>
      <c r="V93">
        <f t="shared" ref="V93" si="74">0-V82</f>
        <v>-0.8139631276395326</v>
      </c>
    </row>
    <row r="94" spans="9:26">
      <c r="J94" s="20" t="s">
        <v>65</v>
      </c>
      <c r="L94">
        <f>($L92*L93-$M92*M93)/($J83*$Y85)</f>
        <v>-0.16920697504943708</v>
      </c>
      <c r="M94">
        <f>($L92*M93+$M92*L93)/($J83*$Y85)</f>
        <v>-8.6215260019656986E-2</v>
      </c>
      <c r="O94">
        <f t="shared" ref="O94" si="75">($L92*O93-$M92*P93)/($J83*$Y85)</f>
        <v>-0.16868380886438866</v>
      </c>
      <c r="P94">
        <f t="shared" ref="P94" si="76">($L92*P93+$M92*O93)/($J83*$Y85)</f>
        <v>8.7234420343349911E-2</v>
      </c>
      <c r="R94">
        <f t="shared" ref="R94" si="77">($L92*R93-$M92*S93)/($J83*$Y85)</f>
        <v>-0.16858238550440749</v>
      </c>
      <c r="S94">
        <f t="shared" ref="S94" si="78">($L92*S93+$M92*R93)/($J83*$Y85)</f>
        <v>8.7430262285327867E-2</v>
      </c>
      <c r="U94">
        <f t="shared" ref="U94" si="79">($L92*U93-$M92*V93)/($J83*$Y85)</f>
        <v>-0.16847117324336083</v>
      </c>
      <c r="V94">
        <f t="shared" ref="V94" si="80">($L92*V93+$M92*U93)/($J83*$Y85)</f>
        <v>8.7644368054332983E-2</v>
      </c>
    </row>
    <row r="95" spans="9:26">
      <c r="J95" s="20"/>
    </row>
    <row r="96" spans="9:26">
      <c r="I96" t="s">
        <v>51</v>
      </c>
      <c r="J96" s="20"/>
      <c r="O96">
        <f>Y54</f>
        <v>5.7203688230684939E-2</v>
      </c>
      <c r="P96">
        <f>Z54</f>
        <v>0.99836252836973327</v>
      </c>
      <c r="R96">
        <f>Y69</f>
        <v>5.7280834721680975E-2</v>
      </c>
      <c r="S96">
        <f>Z69</f>
        <v>0.99835810507732525</v>
      </c>
      <c r="U96">
        <f>Y84</f>
        <v>5.7351318678301573E-2</v>
      </c>
      <c r="V96">
        <f>Z84</f>
        <v>0.9983540585613202</v>
      </c>
    </row>
    <row r="97" spans="1:26" ht="15.75" thickBot="1">
      <c r="I97" s="20"/>
      <c r="J97" s="20"/>
    </row>
    <row r="98" spans="1:26" ht="15.75" thickBot="1">
      <c r="A98" s="10">
        <v>1</v>
      </c>
      <c r="B98" s="11">
        <v>2</v>
      </c>
      <c r="C98" s="12">
        <v>3</v>
      </c>
      <c r="D98" s="23"/>
      <c r="E98">
        <f t="shared" ref="E98:G100" si="81">A98*$D98</f>
        <v>0</v>
      </c>
      <c r="F98">
        <f t="shared" si="81"/>
        <v>0</v>
      </c>
      <c r="G98">
        <f t="shared" si="81"/>
        <v>0</v>
      </c>
      <c r="H98">
        <f>4*$D98</f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>
      <c r="A99" s="7">
        <v>2</v>
      </c>
      <c r="B99" s="8">
        <v>3</v>
      </c>
      <c r="C99" s="9">
        <v>4</v>
      </c>
      <c r="D99" s="24">
        <f>SH0!D99</f>
        <v>0</v>
      </c>
      <c r="E99">
        <f>A99*$D99</f>
        <v>0</v>
      </c>
      <c r="F99">
        <f t="shared" si="81"/>
        <v>0</v>
      </c>
      <c r="G99">
        <f t="shared" si="81"/>
        <v>0</v>
      </c>
      <c r="H99">
        <f>5*$D99</f>
        <v>0</v>
      </c>
      <c r="L99" t="s">
        <v>32</v>
      </c>
      <c r="O99" t="s">
        <v>53</v>
      </c>
      <c r="R99" t="s">
        <v>54</v>
      </c>
      <c r="U99" t="s">
        <v>55</v>
      </c>
      <c r="Y99" s="3"/>
      <c r="Z99" s="3"/>
    </row>
    <row r="100" spans="1:26" ht="15.75" thickBot="1">
      <c r="A100" s="13">
        <v>3</v>
      </c>
      <c r="B100" s="14">
        <v>4</v>
      </c>
      <c r="C100" s="15">
        <v>5</v>
      </c>
      <c r="D100" s="25">
        <v>1</v>
      </c>
      <c r="E100">
        <f t="shared" ref="E100" si="82">A100*$D100</f>
        <v>3</v>
      </c>
      <c r="F100">
        <f t="shared" si="81"/>
        <v>4</v>
      </c>
      <c r="G100">
        <f t="shared" si="81"/>
        <v>5</v>
      </c>
      <c r="H100">
        <f>6*$D100</f>
        <v>6</v>
      </c>
      <c r="I100" t="s">
        <v>52</v>
      </c>
      <c r="K100" t="s">
        <v>18</v>
      </c>
      <c r="L100">
        <v>1</v>
      </c>
      <c r="M100">
        <v>0</v>
      </c>
      <c r="O100">
        <f>$O$96</f>
        <v>5.7203688230684939E-2</v>
      </c>
      <c r="P100">
        <f>$P$96</f>
        <v>0.99836252836973327</v>
      </c>
      <c r="R100">
        <f>$R$96</f>
        <v>5.7280834721680975E-2</v>
      </c>
      <c r="S100">
        <f>$S$96</f>
        <v>0.99835810507732525</v>
      </c>
      <c r="U100">
        <f>$U$96</f>
        <v>5.7351318678301573E-2</v>
      </c>
      <c r="V100">
        <f>$V$96</f>
        <v>0.9983540585613202</v>
      </c>
      <c r="X100" t="s">
        <v>27</v>
      </c>
      <c r="Y100">
        <f>L102+O102+R102+U102</f>
        <v>-0.57085036521758992</v>
      </c>
      <c r="Z100">
        <f>M102+P102+S102+V102</f>
        <v>1.2980762256560217</v>
      </c>
    </row>
    <row r="101" spans="1:26" ht="15.75" thickBot="1">
      <c r="E101" s="7">
        <f>SUM(E98:E100)</f>
        <v>3</v>
      </c>
      <c r="F101" s="8">
        <f>SUM(F98:F100)</f>
        <v>4</v>
      </c>
      <c r="G101" s="9">
        <f>SUM(G98:G100)</f>
        <v>5</v>
      </c>
      <c r="H101" s="9">
        <f>SUM(H98:H100)</f>
        <v>6</v>
      </c>
      <c r="I101" t="s">
        <v>37</v>
      </c>
      <c r="J101">
        <v>4</v>
      </c>
      <c r="K101" t="s">
        <v>19</v>
      </c>
      <c r="L101">
        <f>A26</f>
        <v>0.31</v>
      </c>
      <c r="M101">
        <f>B26</f>
        <v>0.31</v>
      </c>
      <c r="O101">
        <f>A27</f>
        <v>0.31100000000000005</v>
      </c>
      <c r="P101">
        <f>B27</f>
        <v>0.31100000000000005</v>
      </c>
      <c r="R101">
        <f>A28</f>
        <v>0.312</v>
      </c>
      <c r="S101">
        <f>B28</f>
        <v>0.312</v>
      </c>
      <c r="U101">
        <f>A29</f>
        <v>0.313</v>
      </c>
      <c r="V101">
        <f>B29</f>
        <v>0.313</v>
      </c>
      <c r="Y101" t="s">
        <v>56</v>
      </c>
    </row>
    <row r="102" spans="1:26" ht="16.5" thickTop="1" thickBot="1">
      <c r="A102" s="17" t="s">
        <v>9</v>
      </c>
      <c r="B102" s="17">
        <v>10</v>
      </c>
      <c r="I102" t="s">
        <v>36</v>
      </c>
      <c r="J102">
        <v>1</v>
      </c>
      <c r="K102" t="s">
        <v>20</v>
      </c>
      <c r="L102" s="1">
        <f>L100*L101-M100*M101</f>
        <v>0.31</v>
      </c>
      <c r="M102" s="2">
        <f>L100*M101+M100*L101</f>
        <v>0.31</v>
      </c>
      <c r="O102" s="1">
        <f>O100*O101-P100*P101</f>
        <v>-0.29270039928324409</v>
      </c>
      <c r="P102" s="2">
        <f>O100*P101+P100*O101</f>
        <v>0.32828109336273015</v>
      </c>
      <c r="R102" s="1">
        <f>R100*R101-S100*S101</f>
        <v>-0.29361610835096102</v>
      </c>
      <c r="S102" s="2">
        <f>R100*S101+S100*R101</f>
        <v>0.32935934921728999</v>
      </c>
      <c r="U102" s="1">
        <f>U100*U101-V100*V101</f>
        <v>-0.29453385758338479</v>
      </c>
      <c r="V102" s="2">
        <f>U100*V101+V100*U101</f>
        <v>0.33043578307600163</v>
      </c>
      <c r="X102" t="s">
        <v>28</v>
      </c>
      <c r="Y102" s="3">
        <f>Y100/SQRT(Y100*Y100+Z100*Z100)</f>
        <v>-0.40255948781316736</v>
      </c>
      <c r="Z102" s="3">
        <f>Z100/SQRT(Z100*Z100+Y100*Y100)</f>
        <v>0.91539382714305007</v>
      </c>
    </row>
    <row r="103" spans="1:26" ht="15.75" thickTop="1">
      <c r="J103" t="s">
        <v>29</v>
      </c>
      <c r="L103">
        <f>$Y$111/$J$101</f>
        <v>-0.12500000000000006</v>
      </c>
      <c r="M103">
        <f>$Z$111/$J$101</f>
        <v>-0.38471044214690664</v>
      </c>
      <c r="X103" t="s">
        <v>47</v>
      </c>
      <c r="Y103">
        <f>SQRT(Y100*Y100+Z100*Z100)</f>
        <v>1.4180521947666238</v>
      </c>
    </row>
    <row r="104" spans="1:26"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X104" s="20" t="s">
        <v>59</v>
      </c>
      <c r="Y104" s="20">
        <f>ATAN2(Y100,Z100)</f>
        <v>1.9851075105669769</v>
      </c>
      <c r="Z104" s="20"/>
    </row>
    <row r="105" spans="1:26">
      <c r="K105" s="2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18"/>
      <c r="X105" s="22" t="s">
        <v>60</v>
      </c>
      <c r="Y105">
        <f>MOD(Y104*180/PI(),360)</f>
        <v>113.73828223520924</v>
      </c>
      <c r="Z105" s="20"/>
    </row>
    <row r="106" spans="1:26">
      <c r="I106" s="20"/>
      <c r="J106" s="20"/>
      <c r="K106" s="26"/>
      <c r="L106" s="28"/>
      <c r="M106" s="28"/>
      <c r="N106" s="29"/>
      <c r="O106" s="28"/>
      <c r="P106" s="28"/>
      <c r="Q106" s="29"/>
      <c r="R106" s="28"/>
      <c r="S106" s="28"/>
      <c r="T106" s="29"/>
      <c r="U106" s="28"/>
      <c r="V106" s="28"/>
      <c r="X106" s="22" t="s">
        <v>61</v>
      </c>
      <c r="Y106" s="3">
        <f>INT(Y105*$B$102/360)</f>
        <v>3</v>
      </c>
      <c r="Z106" s="20"/>
    </row>
    <row r="107" spans="1:26">
      <c r="I107" s="20"/>
      <c r="J107" s="20"/>
      <c r="L107" s="19"/>
      <c r="M107" s="19"/>
      <c r="N107" s="20"/>
      <c r="O107" s="19"/>
      <c r="P107" s="19"/>
      <c r="Q107" s="20"/>
      <c r="R107" s="19"/>
      <c r="S107" s="19"/>
      <c r="T107" s="20"/>
      <c r="U107" s="19"/>
      <c r="V107" s="19"/>
      <c r="X107" s="22" t="s">
        <v>62</v>
      </c>
      <c r="Y107" s="3">
        <f>COS(Y106*2*PI()/$B$102)</f>
        <v>-0.30901699437494734</v>
      </c>
      <c r="Z107" s="3">
        <f>SIN(Y106*2*PI()/$B$102)</f>
        <v>0.95105651629515364</v>
      </c>
    </row>
    <row r="108" spans="1:26">
      <c r="I108" s="20"/>
      <c r="J108" s="20"/>
      <c r="L108" s="19"/>
      <c r="M108" s="19"/>
      <c r="N108" s="20"/>
      <c r="O108" s="19"/>
      <c r="P108" s="19"/>
      <c r="Q108" s="20"/>
      <c r="R108" s="19"/>
      <c r="S108" s="19"/>
      <c r="T108" s="20"/>
      <c r="U108" s="19"/>
      <c r="V108" s="19"/>
    </row>
    <row r="109" spans="1:26">
      <c r="I109" s="20"/>
      <c r="J109" s="20"/>
      <c r="L109" s="19"/>
      <c r="M109" s="19"/>
      <c r="N109" s="20"/>
      <c r="O109" s="19"/>
      <c r="P109" s="19"/>
      <c r="Q109" s="20"/>
      <c r="R109" s="19"/>
      <c r="S109" s="19"/>
      <c r="T109" s="20"/>
      <c r="U109" s="19"/>
      <c r="V109" s="19"/>
      <c r="X109" t="s">
        <v>63</v>
      </c>
      <c r="Z109">
        <f>H101</f>
        <v>6</v>
      </c>
    </row>
    <row r="110" spans="1:26">
      <c r="V110" s="16"/>
      <c r="X110" t="s">
        <v>13</v>
      </c>
      <c r="Y110" s="16" t="s">
        <v>14</v>
      </c>
      <c r="Z110" s="16">
        <f>Z109-Y106</f>
        <v>3</v>
      </c>
    </row>
    <row r="111" spans="1:26">
      <c r="U111" t="s">
        <v>16</v>
      </c>
      <c r="Y111" s="3">
        <f>COS($Z$109*2*PI()/$B$102)-COS($Y$106*2*PI()/$B$102)</f>
        <v>-0.50000000000000022</v>
      </c>
      <c r="Z111" s="3">
        <f>SIN($Z$109*2*PI()/$B$102)-SIN($Y$106*2*PI()/$B$102)</f>
        <v>-1.5388417685876266</v>
      </c>
    </row>
    <row r="112" spans="1:26">
      <c r="U112" t="s">
        <v>15</v>
      </c>
      <c r="Y112">
        <f>$Y$111/$J$101</f>
        <v>-0.12500000000000006</v>
      </c>
      <c r="Z112">
        <f>$Z$111/$J$101</f>
        <v>-0.38471044214690664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2"/>
  <sheetViews>
    <sheetView workbookViewId="0">
      <selection activeCell="J7" sqref="J7:V16"/>
    </sheetView>
  </sheetViews>
  <sheetFormatPr defaultRowHeight="15"/>
  <cols>
    <col min="1" max="1" width="9.28515625" customWidth="1"/>
    <col min="11" max="11" width="9.42578125" customWidth="1"/>
    <col min="12" max="12" width="11" bestFit="1" customWidth="1"/>
    <col min="13" max="13" width="12" bestFit="1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6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/>
      <c r="M1" s="21"/>
      <c r="N1" s="21"/>
      <c r="O1" s="21">
        <f>COS(E101*2*PI()/$B$102)</f>
        <v>-0.30901699437494734</v>
      </c>
      <c r="P1" s="21">
        <f>SIN(E101*2*PI()/$B$102)</f>
        <v>0.95105651629515364</v>
      </c>
      <c r="Q1" s="21"/>
      <c r="R1" s="21">
        <f>COS(F101*2*PI()/$B$102)</f>
        <v>-0.80901699437494734</v>
      </c>
      <c r="S1" s="21">
        <f>SIN(F101*2*PI()/$B$102)</f>
        <v>0.58778525229247325</v>
      </c>
      <c r="T1" s="21"/>
      <c r="U1" s="21">
        <f>COS(G101*2*PI()/$B$102)</f>
        <v>-1</v>
      </c>
      <c r="V1" s="21">
        <f>SIN(G101*2*PI()/$B$102)</f>
        <v>1.22514845490862E-16</v>
      </c>
      <c r="W1" s="14"/>
      <c r="X1" s="14"/>
      <c r="Y1" s="14"/>
      <c r="Z1" s="14"/>
    </row>
    <row r="2" spans="1:26" ht="15.75" thickBot="1">
      <c r="A2">
        <f>SH0!A2+SH0!L16</f>
        <v>6.6517865201425534</v>
      </c>
      <c r="B2">
        <f>SH0!B2+SH0!M16</f>
        <v>9.1139966939062411</v>
      </c>
      <c r="C2">
        <v>1</v>
      </c>
      <c r="D2">
        <v>1</v>
      </c>
      <c r="E2">
        <v>0</v>
      </c>
    </row>
    <row r="3" spans="1:26">
      <c r="A3">
        <f>SH0!A3+SH0!O16</f>
        <v>6.6527865201425538</v>
      </c>
      <c r="B3">
        <f>SH0!B3+SH0!P16</f>
        <v>-8.892996693906241</v>
      </c>
      <c r="C3">
        <v>1</v>
      </c>
      <c r="D3">
        <v>1</v>
      </c>
      <c r="E3">
        <v>1</v>
      </c>
      <c r="I3" s="11"/>
      <c r="J3" s="11"/>
      <c r="K3" s="11"/>
      <c r="L3" t="s">
        <v>32</v>
      </c>
      <c r="O3" t="s">
        <v>33</v>
      </c>
      <c r="R3" t="s">
        <v>34</v>
      </c>
      <c r="U3" t="s">
        <v>35</v>
      </c>
      <c r="V3" s="11"/>
      <c r="W3" s="11"/>
      <c r="X3" s="11"/>
      <c r="Y3" s="11"/>
      <c r="Z3" s="11"/>
    </row>
    <row r="4" spans="1:26">
      <c r="A4">
        <f>SH0!A4+SH0!R16</f>
        <v>0.11200000000000146</v>
      </c>
      <c r="B4">
        <f>SH0!B4+SH0!S16</f>
        <v>-11.017551982851481</v>
      </c>
      <c r="C4">
        <v>1</v>
      </c>
      <c r="D4">
        <v>1</v>
      </c>
      <c r="E4">
        <v>2</v>
      </c>
      <c r="I4" t="s">
        <v>6</v>
      </c>
      <c r="K4" t="s">
        <v>18</v>
      </c>
      <c r="L4">
        <v>1</v>
      </c>
      <c r="M4">
        <v>0</v>
      </c>
      <c r="O4">
        <f>$O$1</f>
        <v>-0.30901699437494734</v>
      </c>
      <c r="P4">
        <f>$P$1</f>
        <v>0.95105651629515364</v>
      </c>
      <c r="R4">
        <f>$R$1</f>
        <v>-0.80901699437494734</v>
      </c>
      <c r="S4">
        <f>$S$1</f>
        <v>0.58778525229247325</v>
      </c>
      <c r="U4">
        <f>$U$1</f>
        <v>-1</v>
      </c>
      <c r="V4">
        <f>$V$1</f>
        <v>1.22514845490862E-16</v>
      </c>
      <c r="X4" t="s">
        <v>27</v>
      </c>
      <c r="Y4">
        <f>L6+O6+R6+U6</f>
        <v>25.867836069259077</v>
      </c>
      <c r="Z4">
        <f>M6+P6+S6+V6</f>
        <v>36.059475207444876</v>
      </c>
    </row>
    <row r="5" spans="1:26" ht="15.75" thickBot="1">
      <c r="A5">
        <f>SH0!A5+SH0!U16</f>
        <v>-6.4287865201425509</v>
      </c>
      <c r="B5">
        <f>SH0!B5+SH0!V16</f>
        <v>-8.8909966939062439</v>
      </c>
      <c r="C5">
        <v>1</v>
      </c>
      <c r="D5">
        <v>1</v>
      </c>
      <c r="E5">
        <v>3</v>
      </c>
      <c r="I5" t="s">
        <v>37</v>
      </c>
      <c r="J5">
        <v>1</v>
      </c>
      <c r="K5" t="s">
        <v>19</v>
      </c>
      <c r="L5">
        <f>A2</f>
        <v>6.6517865201425534</v>
      </c>
      <c r="M5">
        <f>B2</f>
        <v>9.1139966939062411</v>
      </c>
      <c r="O5">
        <f>A3</f>
        <v>6.6527865201425538</v>
      </c>
      <c r="P5">
        <f>B3</f>
        <v>-8.892996693906241</v>
      </c>
      <c r="R5">
        <f>A4</f>
        <v>0.11200000000000146</v>
      </c>
      <c r="S5">
        <f>B4</f>
        <v>-11.017551982851481</v>
      </c>
      <c r="U5">
        <f>A5</f>
        <v>-6.4287865201425509</v>
      </c>
      <c r="V5">
        <f>B5</f>
        <v>-8.8909966939062439</v>
      </c>
      <c r="Y5" t="s">
        <v>7</v>
      </c>
    </row>
    <row r="6" spans="1:26" ht="16.5" thickTop="1" thickBot="1">
      <c r="A6">
        <f>SH0!A6+SH0!L31</f>
        <v>6.1003848672244381</v>
      </c>
      <c r="B6">
        <f>SH0!B6+SH0!M31</f>
        <v>8.3512936087071132</v>
      </c>
      <c r="C6">
        <v>1</v>
      </c>
      <c r="D6">
        <v>2</v>
      </c>
      <c r="E6">
        <v>0</v>
      </c>
      <c r="I6" t="s">
        <v>36</v>
      </c>
      <c r="J6">
        <v>3</v>
      </c>
      <c r="K6" t="s">
        <v>20</v>
      </c>
      <c r="L6" s="1">
        <f>L4*L5-M4*M5</f>
        <v>6.6517865201425534</v>
      </c>
      <c r="M6" s="2">
        <f t="shared" ref="M6" si="0">L4*M5+M4*L5</f>
        <v>9.1139966939062411</v>
      </c>
      <c r="O6" s="1">
        <f t="shared" ref="O6" si="1">O4*O5-P4*P5</f>
        <v>6.4019183604581702</v>
      </c>
      <c r="P6" s="2">
        <f t="shared" ref="P6" si="2">O4*P5+P4*O5</f>
        <v>9.0752630808393846</v>
      </c>
      <c r="R6" s="1">
        <f t="shared" ref="R6" si="3">R4*R5-S4*S5</f>
        <v>6.3853446685158017</v>
      </c>
      <c r="S6" s="2">
        <f t="shared" ref="S6" si="4">R4*S5+S4*R5</f>
        <v>8.9792187387930049</v>
      </c>
      <c r="U6" s="1">
        <f t="shared" ref="U6" si="5">U4*U5-V4*V5</f>
        <v>6.4287865201425518</v>
      </c>
      <c r="V6" s="2">
        <f t="shared" ref="V6" si="6">U4*V5+V4*U5</f>
        <v>8.8909966939062439</v>
      </c>
      <c r="X6" t="s">
        <v>28</v>
      </c>
      <c r="Y6" s="3">
        <f>Y4/SQRT(Y4*Y4+Z4*Z4)</f>
        <v>0.58289421995029422</v>
      </c>
      <c r="Z6" s="3">
        <f>Z4/SQRT(Z4*Z4+Y4*Y4)</f>
        <v>0.81254804679387282</v>
      </c>
    </row>
    <row r="7" spans="1:26" ht="15.75" thickTop="1">
      <c r="A7">
        <f>SH0!A7+SH0!O31</f>
        <v>6.1013848672244375</v>
      </c>
      <c r="B7">
        <f>SH0!B7+SH0!P31</f>
        <v>-8.1102936087071136</v>
      </c>
      <c r="C7">
        <v>1</v>
      </c>
      <c r="D7">
        <v>2</v>
      </c>
      <c r="E7">
        <v>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X7" t="s">
        <v>47</v>
      </c>
      <c r="Y7">
        <f>SQRT(Y4*Y4+Z4*Z4)</f>
        <v>44.378268275614282</v>
      </c>
    </row>
    <row r="8" spans="1:26">
      <c r="A8">
        <f>SH0!A8+SH0!R31</f>
        <v>0.12200000000000068</v>
      </c>
      <c r="B8">
        <f>SH0!B8+SH0!S31</f>
        <v>-10.052438443121549</v>
      </c>
      <c r="C8">
        <v>1</v>
      </c>
      <c r="D8">
        <v>2</v>
      </c>
      <c r="E8">
        <v>2</v>
      </c>
      <c r="I8" s="20"/>
      <c r="J8" s="31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X8" s="20" t="s">
        <v>59</v>
      </c>
      <c r="Y8" s="20">
        <f>ATAN2(Y4,Z4)</f>
        <v>0.94851026148619266</v>
      </c>
      <c r="Z8" s="20"/>
    </row>
    <row r="9" spans="1:26">
      <c r="A9">
        <f>SH0!A9+SH0!U31</f>
        <v>-5.8573848672244369</v>
      </c>
      <c r="B9">
        <f>SH0!B9+SH0!V31</f>
        <v>-8.1082936087071165</v>
      </c>
      <c r="C9">
        <v>1</v>
      </c>
      <c r="D9">
        <v>2</v>
      </c>
      <c r="E9">
        <v>3</v>
      </c>
      <c r="I9" s="20"/>
      <c r="J9" s="31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X9" s="22" t="s">
        <v>60</v>
      </c>
      <c r="Y9">
        <f>MOD(Y8*180/PI(),360)</f>
        <v>54.345634808008953</v>
      </c>
      <c r="Z9" s="20"/>
    </row>
    <row r="10" spans="1:26">
      <c r="A10">
        <f>SH0!A10+SH0!L46</f>
        <v>5.6339796882227597</v>
      </c>
      <c r="B10">
        <f>SH0!B10+SH0!M46</f>
        <v>7.7055781335103726</v>
      </c>
      <c r="C10">
        <v>1</v>
      </c>
      <c r="D10">
        <v>3</v>
      </c>
      <c r="E10">
        <v>0</v>
      </c>
      <c r="I10" s="20"/>
      <c r="J10" s="31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0"/>
      <c r="X10" s="22" t="s">
        <v>61</v>
      </c>
      <c r="Y10" s="3">
        <f>INT(Y9*$B$102/360)</f>
        <v>1</v>
      </c>
      <c r="Z10" s="20"/>
    </row>
    <row r="11" spans="1:26">
      <c r="A11">
        <f>SH0!A11+SH0!O46</f>
        <v>5.6349796882227619</v>
      </c>
      <c r="B11">
        <f>SH0!B11+SH0!P46</f>
        <v>-7.4445781335103725</v>
      </c>
      <c r="C11">
        <v>1</v>
      </c>
      <c r="D11">
        <v>3</v>
      </c>
      <c r="E11">
        <v>1</v>
      </c>
      <c r="I11" s="20"/>
      <c r="J11" s="31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0"/>
      <c r="X11" s="22" t="s">
        <v>62</v>
      </c>
      <c r="Y11" s="3">
        <f>COS(Y10*2*PI()/$B$102)</f>
        <v>0.80901699437494745</v>
      </c>
      <c r="Z11" s="3">
        <f>SIN(Y10*2*PI()/$B$102)</f>
        <v>0.58778525229247314</v>
      </c>
    </row>
    <row r="12" spans="1:26">
      <c r="A12">
        <f>SH0!A12+SH0!R46</f>
        <v>0.13200000000000123</v>
      </c>
      <c r="B12">
        <f>SH0!B12+SH0!S46</f>
        <v>-9.2319295418797989</v>
      </c>
      <c r="C12">
        <v>1</v>
      </c>
      <c r="D12">
        <v>3</v>
      </c>
      <c r="E12">
        <v>2</v>
      </c>
      <c r="I12" s="20"/>
      <c r="J12" s="3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0"/>
      <c r="X12" s="20"/>
      <c r="Y12" s="20"/>
      <c r="Z12" s="20"/>
    </row>
    <row r="13" spans="1:26">
      <c r="A13">
        <f>SH0!A13+SH0!U46</f>
        <v>-5.3709796882227598</v>
      </c>
      <c r="B13">
        <f>SH0!B13+SH0!V46</f>
        <v>-7.4425781335103744</v>
      </c>
      <c r="C13">
        <v>1</v>
      </c>
      <c r="D13">
        <v>3</v>
      </c>
      <c r="E13">
        <v>3</v>
      </c>
      <c r="I13" s="20"/>
      <c r="J13" s="3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0"/>
      <c r="X13" s="20"/>
      <c r="Y13" s="20"/>
      <c r="Z13" s="20"/>
    </row>
    <row r="14" spans="1:26">
      <c r="A14">
        <f>'SH1'!A14+'SH1'!L64</f>
        <v>2.3608428695583217E-2</v>
      </c>
      <c r="B14">
        <f>'SH1'!B14+'SH1'!M64</f>
        <v>0.1150287508491442</v>
      </c>
      <c r="C14">
        <v>2</v>
      </c>
      <c r="D14">
        <v>1</v>
      </c>
      <c r="E14">
        <v>0</v>
      </c>
      <c r="I14" s="20"/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X14" s="20"/>
      <c r="Y14" s="20"/>
      <c r="Z14" s="20"/>
    </row>
    <row r="15" spans="1:26">
      <c r="A15">
        <f>'SH1'!A15+'SH1'!O64</f>
        <v>2.5184727440100196E-2</v>
      </c>
      <c r="B15">
        <f>'SH1'!B15+'SH1'!P64</f>
        <v>0.30709391501075162</v>
      </c>
      <c r="C15">
        <v>2</v>
      </c>
      <c r="D15">
        <v>1</v>
      </c>
      <c r="E15">
        <v>1</v>
      </c>
      <c r="I15" s="20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20"/>
      <c r="X15" s="20"/>
      <c r="Y15" s="20"/>
      <c r="Z15" s="20"/>
    </row>
    <row r="16" spans="1:26">
      <c r="A16">
        <f>'SH1'!A16+'SH1'!R64</f>
        <v>2.6296451318080671E-2</v>
      </c>
      <c r="B16">
        <f>'SH1'!B16+'SH1'!S64</f>
        <v>0.30830964658613091</v>
      </c>
      <c r="C16">
        <v>2</v>
      </c>
      <c r="D16">
        <v>1</v>
      </c>
      <c r="E16">
        <v>2</v>
      </c>
      <c r="I16" s="20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X16" s="20"/>
      <c r="Y16" s="20"/>
      <c r="Z16" s="20"/>
    </row>
    <row r="17" spans="1:26">
      <c r="A17">
        <f>'SH1'!A17+'SH1'!U64</f>
        <v>2.7418958254208703E-2</v>
      </c>
      <c r="B17">
        <f>'SH1'!B17+'SH1'!V64</f>
        <v>0.30954549685588806</v>
      </c>
      <c r="C17">
        <v>2</v>
      </c>
      <c r="D17">
        <v>1</v>
      </c>
      <c r="E17">
        <v>3</v>
      </c>
      <c r="I17" s="20"/>
      <c r="J17" s="20"/>
      <c r="W17" s="20"/>
      <c r="X17" s="20"/>
      <c r="Y17" s="20"/>
      <c r="Z17" s="20"/>
    </row>
    <row r="18" spans="1:26">
      <c r="A18">
        <f>'SH1'!A18+'SH1'!L79</f>
        <v>4.2590299473721449E-2</v>
      </c>
      <c r="B18">
        <f>'SH1'!B18+'SH1'!M79</f>
        <v>0.12960524259467596</v>
      </c>
      <c r="C18">
        <v>2</v>
      </c>
      <c r="D18">
        <v>2</v>
      </c>
      <c r="E18">
        <v>0</v>
      </c>
      <c r="I18" s="20"/>
      <c r="J18" s="20"/>
      <c r="L18" t="s">
        <v>32</v>
      </c>
      <c r="O18" t="s">
        <v>33</v>
      </c>
      <c r="R18" t="s">
        <v>34</v>
      </c>
      <c r="U18" t="s">
        <v>35</v>
      </c>
      <c r="W18" s="20"/>
      <c r="X18" s="20"/>
      <c r="Y18" s="20"/>
      <c r="Z18" s="20"/>
    </row>
    <row r="19" spans="1:26">
      <c r="A19">
        <f>'SH1'!A19+'SH1'!O79</f>
        <v>4.4138827430017485E-2</v>
      </c>
      <c r="B19">
        <f>'SH1'!B19+'SH1'!P79</f>
        <v>0.31246332403954113</v>
      </c>
      <c r="C19">
        <v>2</v>
      </c>
      <c r="D19">
        <v>2</v>
      </c>
      <c r="E19">
        <v>1</v>
      </c>
      <c r="I19" t="s">
        <v>23</v>
      </c>
      <c r="K19" t="s">
        <v>18</v>
      </c>
      <c r="L19">
        <v>1</v>
      </c>
      <c r="M19">
        <v>0</v>
      </c>
      <c r="O19">
        <f>$O$1</f>
        <v>-0.30901699437494734</v>
      </c>
      <c r="P19">
        <f>$P$1</f>
        <v>0.95105651629515364</v>
      </c>
      <c r="R19">
        <f>$R$1</f>
        <v>-0.80901699437494734</v>
      </c>
      <c r="S19">
        <f>$S$1</f>
        <v>0.58778525229247325</v>
      </c>
      <c r="U19">
        <f>$U$1</f>
        <v>-1</v>
      </c>
      <c r="V19">
        <f>$V$1</f>
        <v>1.22514845490862E-16</v>
      </c>
      <c r="X19" t="s">
        <v>27</v>
      </c>
      <c r="Y19">
        <f>L21+O21+R21+U21</f>
        <v>23.595660700013241</v>
      </c>
      <c r="Z19">
        <f>M21+P21+S21+V21</f>
        <v>32.97287094444674</v>
      </c>
    </row>
    <row r="20" spans="1:26" ht="15.75" thickBot="1">
      <c r="A20">
        <f>'SH1'!A20+'SH1'!R79</f>
        <v>4.5245167537541819E-2</v>
      </c>
      <c r="B20">
        <f>'SH1'!B20+'SH1'!S79</f>
        <v>0.31366865990271486</v>
      </c>
      <c r="C20">
        <v>2</v>
      </c>
      <c r="D20">
        <v>2</v>
      </c>
      <c r="E20">
        <v>2</v>
      </c>
      <c r="I20" t="s">
        <v>37</v>
      </c>
      <c r="J20">
        <f>J5</f>
        <v>1</v>
      </c>
      <c r="K20" t="s">
        <v>19</v>
      </c>
      <c r="L20">
        <f>A6</f>
        <v>6.1003848672244381</v>
      </c>
      <c r="M20">
        <f>B6</f>
        <v>8.3512936087071132</v>
      </c>
      <c r="O20">
        <f>A7</f>
        <v>6.1013848672244375</v>
      </c>
      <c r="P20">
        <f>B7</f>
        <v>-8.1102936087071136</v>
      </c>
      <c r="R20">
        <f>A8</f>
        <v>0.12200000000000068</v>
      </c>
      <c r="S20">
        <f>B8</f>
        <v>-10.052438443121549</v>
      </c>
      <c r="U20">
        <f>A9</f>
        <v>-5.8573848672244369</v>
      </c>
      <c r="V20">
        <f>B9</f>
        <v>-8.1082936087071165</v>
      </c>
      <c r="Y20" t="s">
        <v>24</v>
      </c>
    </row>
    <row r="21" spans="1:26" ht="16.5" thickTop="1" thickBot="1">
      <c r="A21">
        <f>'SH1'!A21+'SH1'!U79</f>
        <v>4.6361771087255893E-2</v>
      </c>
      <c r="B21">
        <f>'SH1'!B21+'SH1'!V79</f>
        <v>0.31489314497697996</v>
      </c>
      <c r="C21">
        <v>2</v>
      </c>
      <c r="D21">
        <v>2</v>
      </c>
      <c r="E21">
        <v>3</v>
      </c>
      <c r="I21" t="s">
        <v>36</v>
      </c>
      <c r="J21">
        <f>J6</f>
        <v>3</v>
      </c>
      <c r="K21" t="s">
        <v>20</v>
      </c>
      <c r="L21" s="1">
        <f t="shared" ref="L21" si="7">L19*L20-M19*M20</f>
        <v>6.1003848672244381</v>
      </c>
      <c r="M21" s="2">
        <f t="shared" ref="M21" si="8">L19*M20+M19*L20</f>
        <v>8.3512936087071132</v>
      </c>
      <c r="O21" s="1">
        <f t="shared" ref="O21" si="9">O19*O20-P19*P20</f>
        <v>5.8279159724333542</v>
      </c>
      <c r="P21" s="2">
        <f t="shared" ref="P21" si="10">O19*P20+P19*O20</f>
        <v>8.3089803908594604</v>
      </c>
      <c r="R21" s="1">
        <f t="shared" ref="R21" si="11">R19*R20-S19*S20</f>
        <v>5.8099749931310125</v>
      </c>
      <c r="S21" s="2">
        <f t="shared" ref="S21" si="12">R19*S20+S19*R20</f>
        <v>8.2043033361730533</v>
      </c>
      <c r="U21" s="1">
        <f t="shared" ref="U21" si="13">U19*U20-V19*V20</f>
        <v>5.8573848672244377</v>
      </c>
      <c r="V21" s="2">
        <f t="shared" ref="V21" si="14">U19*V20+V19*U20</f>
        <v>8.1082936087071165</v>
      </c>
      <c r="X21" t="s">
        <v>28</v>
      </c>
      <c r="Y21" s="3">
        <f>Y19/SQRT(Y19*Y19+Z19*Z19)</f>
        <v>0.58195017501835722</v>
      </c>
      <c r="Z21" s="3">
        <f>Z19/SQRT(Z19*Z19+Y19*Y19)</f>
        <v>0.81322444244876424</v>
      </c>
    </row>
    <row r="22" spans="1:26" ht="15.75" thickTop="1">
      <c r="A22">
        <f>'SH1'!A22+'SH1'!L94</f>
        <v>6.0793024950562907E-2</v>
      </c>
      <c r="B22">
        <f>'SH1'!B22+'SH1'!M94</f>
        <v>0.143784739980343</v>
      </c>
      <c r="C22">
        <v>2</v>
      </c>
      <c r="D22">
        <v>3</v>
      </c>
      <c r="E22">
        <v>0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X22" t="s">
        <v>47</v>
      </c>
      <c r="Y22">
        <f>SQRT(Y19*Y19+Z19*Z19)</f>
        <v>40.545843463779235</v>
      </c>
    </row>
    <row r="23" spans="1:26">
      <c r="A23">
        <f>'SH1'!A23+'SH1'!O94</f>
        <v>6.2316191135611348E-2</v>
      </c>
      <c r="B23">
        <f>'SH1'!B23+'SH1'!P94</f>
        <v>0.31823442034334992</v>
      </c>
      <c r="C23">
        <v>2</v>
      </c>
      <c r="D23">
        <v>3</v>
      </c>
      <c r="E23">
        <v>1</v>
      </c>
      <c r="I23" s="20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X23" s="20" t="s">
        <v>59</v>
      </c>
      <c r="Y23" s="20">
        <f>ATAN2(Y19,Z19)</f>
        <v>0.94967161073041773</v>
      </c>
      <c r="Z23" s="20"/>
    </row>
    <row r="24" spans="1:26">
      <c r="A24">
        <f>'SH1'!A24+'SH1'!R94</f>
        <v>6.3417614495592495E-2</v>
      </c>
      <c r="B24">
        <f>'SH1'!B24+'SH1'!S94</f>
        <v>0.31943026228532784</v>
      </c>
      <c r="C24">
        <v>2</v>
      </c>
      <c r="D24">
        <v>3</v>
      </c>
      <c r="E24">
        <v>2</v>
      </c>
      <c r="I24" s="20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X24" s="22" t="s">
        <v>60</v>
      </c>
      <c r="Y24">
        <f>MOD(Y23*180/PI(),360)</f>
        <v>54.41217521824376</v>
      </c>
      <c r="Z24" s="20"/>
    </row>
    <row r="25" spans="1:26">
      <c r="A25">
        <f>'SH1'!A25+'SH1'!U94</f>
        <v>6.4528826756639179E-2</v>
      </c>
      <c r="B25">
        <f>'SH1'!B25+'SH1'!V94</f>
        <v>0.320644368054333</v>
      </c>
      <c r="C25">
        <v>2</v>
      </c>
      <c r="D25">
        <v>3</v>
      </c>
      <c r="E25">
        <v>3</v>
      </c>
      <c r="I25" s="20"/>
      <c r="J25" s="3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X25" s="22" t="s">
        <v>61</v>
      </c>
      <c r="Y25" s="3">
        <f>INT(Y24*$B$102/360)</f>
        <v>1</v>
      </c>
      <c r="Z25" s="20"/>
    </row>
    <row r="26" spans="1:26">
      <c r="A26">
        <f>SH0!A26</f>
        <v>0.31</v>
      </c>
      <c r="B26">
        <f>SH0!B26</f>
        <v>0.31</v>
      </c>
      <c r="C26">
        <v>3</v>
      </c>
      <c r="D26">
        <v>1</v>
      </c>
      <c r="E26">
        <v>0</v>
      </c>
      <c r="I26" s="20"/>
      <c r="J26" s="3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X26" s="22" t="s">
        <v>62</v>
      </c>
      <c r="Y26" s="3">
        <f>COS(Y25*2*PI()/$B$102)</f>
        <v>0.80901699437494745</v>
      </c>
      <c r="Z26" s="3">
        <f>SIN(Y25*2*PI()/$B$102)</f>
        <v>0.58778525229247314</v>
      </c>
    </row>
    <row r="27" spans="1:26">
      <c r="A27">
        <f>SH0!A27</f>
        <v>0.31100000000000005</v>
      </c>
      <c r="B27">
        <f>SH0!B27</f>
        <v>0.31100000000000005</v>
      </c>
      <c r="C27">
        <v>3</v>
      </c>
      <c r="D27">
        <v>1</v>
      </c>
      <c r="E27">
        <v>1</v>
      </c>
      <c r="I27" s="20"/>
      <c r="J27" s="3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X27" s="20"/>
      <c r="Y27" s="20"/>
      <c r="Z27" s="20"/>
    </row>
    <row r="28" spans="1:26">
      <c r="A28">
        <f>SH0!A28</f>
        <v>0.312</v>
      </c>
      <c r="B28">
        <f>SH0!B28</f>
        <v>0.312</v>
      </c>
      <c r="C28">
        <v>3</v>
      </c>
      <c r="D28">
        <v>1</v>
      </c>
      <c r="E28">
        <v>2</v>
      </c>
      <c r="I28" s="20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X28" s="20"/>
      <c r="Y28" s="20"/>
      <c r="Z28" s="20"/>
    </row>
    <row r="29" spans="1:26">
      <c r="A29">
        <f>SH0!A29</f>
        <v>0.313</v>
      </c>
      <c r="B29">
        <f>SH0!B29</f>
        <v>0.313</v>
      </c>
      <c r="C29">
        <v>3</v>
      </c>
      <c r="D29">
        <v>1</v>
      </c>
      <c r="E29">
        <v>3</v>
      </c>
      <c r="I29" s="20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X29" s="20"/>
      <c r="Y29" s="20"/>
      <c r="Z29" s="20"/>
    </row>
    <row r="30" spans="1:26">
      <c r="I30" s="20"/>
      <c r="J30" s="3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X30" s="20"/>
      <c r="Y30" s="20"/>
      <c r="Z30" s="20"/>
    </row>
    <row r="31" spans="1:26">
      <c r="I31" s="20"/>
      <c r="J31" s="3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X31" s="20"/>
      <c r="Y31" s="20"/>
      <c r="Z31" s="20"/>
    </row>
    <row r="32" spans="1:26">
      <c r="I32" s="20"/>
      <c r="J32" s="20"/>
      <c r="W32" s="20"/>
      <c r="X32" s="20"/>
      <c r="Y32" s="20"/>
      <c r="Z32" s="20"/>
    </row>
    <row r="33" spans="9:26">
      <c r="I33" s="20"/>
      <c r="J33" s="20"/>
      <c r="L33" t="s">
        <v>32</v>
      </c>
      <c r="O33" t="s">
        <v>33</v>
      </c>
      <c r="R33" t="s">
        <v>34</v>
      </c>
      <c r="U33" t="s">
        <v>35</v>
      </c>
      <c r="W33" s="20"/>
      <c r="X33" s="20"/>
      <c r="Y33" s="20"/>
      <c r="Z33" s="20"/>
    </row>
    <row r="34" spans="9:26">
      <c r="I34" t="s">
        <v>22</v>
      </c>
      <c r="K34" t="s">
        <v>18</v>
      </c>
      <c r="L34">
        <v>1</v>
      </c>
      <c r="M34">
        <v>0</v>
      </c>
      <c r="O34">
        <f>$O$1</f>
        <v>-0.30901699437494734</v>
      </c>
      <c r="P34">
        <f>$P$1</f>
        <v>0.95105651629515364</v>
      </c>
      <c r="R34">
        <f>$R$1</f>
        <v>-0.80901699437494734</v>
      </c>
      <c r="S34">
        <f>$S$1</f>
        <v>0.58778525229247325</v>
      </c>
      <c r="U34">
        <f>$U$1</f>
        <v>-1</v>
      </c>
      <c r="V34">
        <f>$V$1</f>
        <v>1.22514845490862E-16</v>
      </c>
      <c r="X34" t="s">
        <v>27</v>
      </c>
      <c r="Y34">
        <f>L36+O36+R36+U36</f>
        <v>21.663471226433156</v>
      </c>
      <c r="Z34">
        <f>M36+P36+S36+V36</f>
        <v>30.354217121458156</v>
      </c>
    </row>
    <row r="35" spans="9:26" ht="15.75" thickBot="1">
      <c r="I35" t="s">
        <v>37</v>
      </c>
      <c r="J35">
        <f>J5</f>
        <v>1</v>
      </c>
      <c r="K35" t="s">
        <v>19</v>
      </c>
      <c r="L35">
        <f>A10</f>
        <v>5.6339796882227597</v>
      </c>
      <c r="M35">
        <f>B10</f>
        <v>7.7055781335103726</v>
      </c>
      <c r="O35">
        <f>A11</f>
        <v>5.6349796882227619</v>
      </c>
      <c r="P35">
        <f>B11</f>
        <v>-7.4445781335103725</v>
      </c>
      <c r="R35">
        <f>A12</f>
        <v>0.13200000000000123</v>
      </c>
      <c r="S35">
        <f>B12</f>
        <v>-9.2319295418797989</v>
      </c>
      <c r="U35">
        <f>A13</f>
        <v>-5.3709796882227598</v>
      </c>
      <c r="V35">
        <f>B13</f>
        <v>-7.4425781335103744</v>
      </c>
      <c r="Y35" t="s">
        <v>25</v>
      </c>
    </row>
    <row r="36" spans="9:26" ht="16.5" thickTop="1" thickBot="1">
      <c r="I36" t="s">
        <v>36</v>
      </c>
      <c r="J36">
        <f>J6</f>
        <v>3</v>
      </c>
      <c r="K36" t="s">
        <v>20</v>
      </c>
      <c r="L36" s="1">
        <f>L34*L35-M34*M35</f>
        <v>5.6339796882227597</v>
      </c>
      <c r="M36" s="2">
        <f>L34*M35+M34*L35</f>
        <v>7.7055781335103726</v>
      </c>
      <c r="O36" s="1">
        <f t="shared" ref="O36" si="15">O34*O35-P34*P35</f>
        <v>5.3389100583249762</v>
      </c>
      <c r="P36" s="2">
        <f t="shared" ref="P36" si="16">O34*P35+P34*O35</f>
        <v>7.6596853108819216</v>
      </c>
      <c r="R36" s="1">
        <f t="shared" ref="R36" si="17">R34*R35-S34*S35</f>
        <v>5.3196017916626603</v>
      </c>
      <c r="S36" s="2">
        <f t="shared" ref="S36" si="18">R34*S35+S34*R35</f>
        <v>7.5463755435554862</v>
      </c>
      <c r="U36" s="1">
        <f t="shared" ref="U36" si="19">U34*U35-V34*V35</f>
        <v>5.3709796882227607</v>
      </c>
      <c r="V36" s="2">
        <f t="shared" ref="V36" si="20">U34*V35+V34*U35</f>
        <v>7.4425781335103736</v>
      </c>
      <c r="X36" t="s">
        <v>28</v>
      </c>
      <c r="Y36" s="3">
        <f>Y34/SQRT(Y34*Y34+Z34*Z34)</f>
        <v>0.58091654034230245</v>
      </c>
      <c r="Z36" s="3">
        <f>Z34/SQRT(Z34*Z34+Y34*Y34)</f>
        <v>0.8139631276395326</v>
      </c>
    </row>
    <row r="37" spans="9:26" ht="15.75" thickTop="1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X37" t="s">
        <v>47</v>
      </c>
      <c r="Y37">
        <f>SQRT(Y34*Y34+Z34*Z34)</f>
        <v>37.291882261896099</v>
      </c>
    </row>
    <row r="38" spans="9:26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X38" s="20" t="s">
        <v>59</v>
      </c>
      <c r="Y38" s="20">
        <f>ATAN2(Y34,Z34)</f>
        <v>0.95094206603136366</v>
      </c>
      <c r="Z38" s="20"/>
    </row>
    <row r="39" spans="9:26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X39" s="22" t="s">
        <v>60</v>
      </c>
      <c r="Y39">
        <f>MOD(Y38*180/PI(),360)</f>
        <v>54.484966945047987</v>
      </c>
      <c r="Z39" s="20"/>
    </row>
    <row r="40" spans="9:26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X40" s="22" t="s">
        <v>61</v>
      </c>
      <c r="Y40" s="3">
        <f>INT(Y39*$B$102/360)</f>
        <v>1</v>
      </c>
      <c r="Z40" s="20"/>
    </row>
    <row r="41" spans="9:26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X41" s="22" t="s">
        <v>62</v>
      </c>
      <c r="Y41" s="3">
        <f>COS(Y40*2*PI()/$B$102)</f>
        <v>0.80901699437494745</v>
      </c>
      <c r="Z41" s="3">
        <f>SIN(Y40*2*PI()/$B$102)</f>
        <v>0.58778525229247314</v>
      </c>
    </row>
    <row r="42" spans="9:26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9:26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9:26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9:26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9:26">
      <c r="J46" s="3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9:26">
      <c r="J47" s="20"/>
    </row>
    <row r="48" spans="9:26">
      <c r="I48" t="s">
        <v>48</v>
      </c>
      <c r="J48" s="20"/>
      <c r="O48">
        <f>Y6</f>
        <v>0.58289421995029422</v>
      </c>
      <c r="P48">
        <f>Z6</f>
        <v>0.81254804679387282</v>
      </c>
      <c r="R48">
        <f>Y21</f>
        <v>0.58195017501835722</v>
      </c>
      <c r="S48">
        <f>Z21</f>
        <v>0.81322444244876424</v>
      </c>
      <c r="U48">
        <f>Y36</f>
        <v>0.58091654034230245</v>
      </c>
      <c r="V48">
        <f>Z36</f>
        <v>0.8139631276395326</v>
      </c>
    </row>
    <row r="49" spans="9:26">
      <c r="J49" s="20"/>
    </row>
    <row r="50" spans="9:26" ht="15.75" thickBot="1"/>
    <row r="51" spans="9:26">
      <c r="I51" s="11"/>
      <c r="J51" s="11"/>
      <c r="K51" s="11"/>
      <c r="L51" t="s">
        <v>32</v>
      </c>
      <c r="O51" t="s">
        <v>8</v>
      </c>
      <c r="R51" t="s">
        <v>10</v>
      </c>
      <c r="U51" t="s">
        <v>11</v>
      </c>
      <c r="V51" s="11"/>
      <c r="W51" s="11"/>
      <c r="X51" s="11"/>
      <c r="Y51" s="11"/>
      <c r="Z51" s="11"/>
    </row>
    <row r="52" spans="9:26">
      <c r="I52" t="s">
        <v>21</v>
      </c>
      <c r="K52" t="s">
        <v>18</v>
      </c>
      <c r="L52">
        <v>1</v>
      </c>
      <c r="M52">
        <v>0</v>
      </c>
      <c r="O52">
        <f>$O$48</f>
        <v>0.58289421995029422</v>
      </c>
      <c r="P52">
        <f>$P$48</f>
        <v>0.81254804679387282</v>
      </c>
      <c r="R52">
        <f>$R$48</f>
        <v>0.58195017501835722</v>
      </c>
      <c r="S52">
        <f>$S$48</f>
        <v>0.81322444244876424</v>
      </c>
      <c r="U52">
        <f>$U$48</f>
        <v>0.58091654034230245</v>
      </c>
      <c r="V52">
        <f>$V$48</f>
        <v>0.8139631276395326</v>
      </c>
      <c r="X52" t="s">
        <v>27</v>
      </c>
      <c r="Y52">
        <f>L54+O54+R54+U54</f>
        <v>-0.68269231047121848</v>
      </c>
      <c r="Z52">
        <f>M54+P54+S54+V54</f>
        <v>0.71743970986275662</v>
      </c>
    </row>
    <row r="53" spans="9:26" ht="15.75" thickBot="1">
      <c r="I53" t="s">
        <v>37</v>
      </c>
      <c r="J53">
        <v>4</v>
      </c>
      <c r="K53" t="s">
        <v>19</v>
      </c>
      <c r="L53">
        <f>A14</f>
        <v>2.3608428695583217E-2</v>
      </c>
      <c r="M53">
        <f>B14</f>
        <v>0.1150287508491442</v>
      </c>
      <c r="O53">
        <f>A15</f>
        <v>2.5184727440100196E-2</v>
      </c>
      <c r="P53">
        <f>B15</f>
        <v>0.30709391501075162</v>
      </c>
      <c r="R53">
        <f>A16</f>
        <v>2.6296451318080671E-2</v>
      </c>
      <c r="S53">
        <f>B16</f>
        <v>0.30830964658613091</v>
      </c>
      <c r="U53">
        <f>A17</f>
        <v>2.7418958254208703E-2</v>
      </c>
      <c r="V53">
        <f>B17</f>
        <v>0.30954549685588806</v>
      </c>
      <c r="Y53" t="s">
        <v>26</v>
      </c>
    </row>
    <row r="54" spans="9:26" ht="16.5" thickTop="1" thickBot="1">
      <c r="I54" t="s">
        <v>36</v>
      </c>
      <c r="J54">
        <v>1</v>
      </c>
      <c r="K54" t="s">
        <v>20</v>
      </c>
      <c r="L54" s="1">
        <f>L52*L53-M52*M53</f>
        <v>2.3608428695583217E-2</v>
      </c>
      <c r="M54" s="2">
        <f t="shared" ref="M54" si="21">L52*M53+M52*L53</f>
        <v>0.1150287508491442</v>
      </c>
      <c r="O54" s="1">
        <f t="shared" ref="O54" si="22">O52*O53-P52*P53</f>
        <v>-0.23484852876841183</v>
      </c>
      <c r="P54" s="2">
        <f t="shared" ref="P54" si="23">O52*P53+P52*O53</f>
        <v>0.1994670691321635</v>
      </c>
      <c r="R54" s="1">
        <f t="shared" ref="R54" si="24">R52*R53-S52*S53</f>
        <v>-0.23542171599966308</v>
      </c>
      <c r="S54" s="2">
        <f t="shared" ref="S54" si="25">R52*S53+S52*R53</f>
        <v>0.20080576975217396</v>
      </c>
      <c r="U54" s="1">
        <f t="shared" ref="U54" si="26">U52*U53-V52*V53</f>
        <v>-0.23603049439872684</v>
      </c>
      <c r="V54" s="2">
        <f t="shared" ref="V54" si="27">U52*V53+V52*U53</f>
        <v>0.20213812012927504</v>
      </c>
      <c r="X54" t="s">
        <v>28</v>
      </c>
      <c r="Y54" s="3">
        <f>Y52/SQRT(Y52*Y52+Z52*Z52)</f>
        <v>-0.68934609934025659</v>
      </c>
      <c r="Z54" s="3">
        <f>Z52/SQRT(Z52*Z52+Y52*Y52)</f>
        <v>0.72443216060882665</v>
      </c>
    </row>
    <row r="55" spans="9:26" ht="15.75" thickTop="1"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X55" t="s">
        <v>47</v>
      </c>
      <c r="Y55">
        <f>SQRT(Y52*Y52+Z52*Z52)</f>
        <v>0.99034768039536858</v>
      </c>
    </row>
    <row r="56" spans="9:26">
      <c r="I56" s="20"/>
      <c r="J56" s="3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X56" s="20" t="s">
        <v>59</v>
      </c>
      <c r="Y56" s="20">
        <f>ATAN2(Y52,Z52)</f>
        <v>2.3313823525228425</v>
      </c>
      <c r="Z56" s="20"/>
    </row>
    <row r="57" spans="9:26">
      <c r="I57" s="20"/>
      <c r="J57" s="3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X57" s="22" t="s">
        <v>60</v>
      </c>
      <c r="Y57">
        <f>MOD(Y56*180/PI(),360)</f>
        <v>133.57836923083997</v>
      </c>
      <c r="Z57" s="20"/>
    </row>
    <row r="58" spans="9:26">
      <c r="I58" s="20"/>
      <c r="J58" s="3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0"/>
      <c r="X58" s="22" t="s">
        <v>61</v>
      </c>
      <c r="Y58" s="3">
        <f>INT(Y57*$B$102/360)</f>
        <v>3</v>
      </c>
      <c r="Z58" s="20"/>
    </row>
    <row r="59" spans="9:26">
      <c r="I59" s="20"/>
      <c r="J59" s="3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20"/>
      <c r="X59" s="22" t="s">
        <v>62</v>
      </c>
      <c r="Y59" s="3">
        <f>COS(Y58*2*PI()/$B$102)</f>
        <v>-0.30901699437494734</v>
      </c>
      <c r="Z59" s="3">
        <f>SIN(Y58*2*PI()/$B$102)</f>
        <v>0.95105651629515364</v>
      </c>
    </row>
    <row r="60" spans="9:26">
      <c r="I60" s="20"/>
      <c r="J60" s="3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20"/>
      <c r="X60" s="20"/>
      <c r="Y60" s="20"/>
      <c r="Z60" s="20"/>
    </row>
    <row r="61" spans="9:26">
      <c r="I61" s="20"/>
      <c r="J61" s="3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20"/>
      <c r="X61" s="20"/>
      <c r="Y61" s="20"/>
      <c r="Z61" s="20"/>
    </row>
    <row r="62" spans="9:26">
      <c r="I62" s="20"/>
      <c r="J62" s="3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X62" s="20"/>
      <c r="Y62" s="20"/>
      <c r="Z62" s="20"/>
    </row>
    <row r="63" spans="9:26">
      <c r="I63" s="2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20"/>
      <c r="X63" s="20"/>
      <c r="Y63" s="20"/>
      <c r="Z63" s="20"/>
    </row>
    <row r="64" spans="9:26">
      <c r="I64" s="20"/>
      <c r="J64" s="3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X64" s="20"/>
      <c r="Y64" s="20"/>
      <c r="Z64" s="20"/>
    </row>
    <row r="65" spans="9:26">
      <c r="I65" s="20"/>
      <c r="J65" s="20"/>
      <c r="W65" s="20"/>
      <c r="X65" s="20"/>
      <c r="Y65" s="20"/>
      <c r="Z65" s="20"/>
    </row>
    <row r="66" spans="9:26">
      <c r="I66" s="20"/>
      <c r="J66" s="20"/>
      <c r="L66" t="s">
        <v>32</v>
      </c>
      <c r="O66" t="s">
        <v>8</v>
      </c>
      <c r="R66" t="s">
        <v>10</v>
      </c>
      <c r="U66" t="s">
        <v>11</v>
      </c>
      <c r="W66" s="20"/>
      <c r="X66" s="20"/>
      <c r="Y66" s="20"/>
      <c r="Z66" s="20"/>
    </row>
    <row r="67" spans="9:26">
      <c r="I67" t="s">
        <v>49</v>
      </c>
      <c r="K67" t="s">
        <v>18</v>
      </c>
      <c r="L67">
        <v>1</v>
      </c>
      <c r="M67">
        <v>0</v>
      </c>
      <c r="O67">
        <f>$O$48</f>
        <v>0.58289421995029422</v>
      </c>
      <c r="P67">
        <f>$P$48</f>
        <v>0.81254804679387282</v>
      </c>
      <c r="R67">
        <f>$R$48</f>
        <v>0.58195017501835722</v>
      </c>
      <c r="S67">
        <f>$S$48</f>
        <v>0.81322444244876424</v>
      </c>
      <c r="U67">
        <f>$U$48</f>
        <v>0.58091654034230245</v>
      </c>
      <c r="V67">
        <f>$V$48</f>
        <v>0.8139631276395326</v>
      </c>
      <c r="X67" t="s">
        <v>27</v>
      </c>
      <c r="Y67">
        <f>L69+O69+R69+U69</f>
        <v>-0.64370457417437787</v>
      </c>
      <c r="Z67">
        <f>M69+P69+S69+V69</f>
        <v>0.78760064236681493</v>
      </c>
    </row>
    <row r="68" spans="9:26" ht="15.75" thickBot="1">
      <c r="I68" t="s">
        <v>37</v>
      </c>
      <c r="J68">
        <f>J53</f>
        <v>4</v>
      </c>
      <c r="K68" t="s">
        <v>19</v>
      </c>
      <c r="L68">
        <f>A18</f>
        <v>4.2590299473721449E-2</v>
      </c>
      <c r="M68">
        <f>B18</f>
        <v>0.12960524259467596</v>
      </c>
      <c r="O68">
        <f>A19</f>
        <v>4.4138827430017485E-2</v>
      </c>
      <c r="P68">
        <f>B19</f>
        <v>0.31246332403954113</v>
      </c>
      <c r="R68">
        <f>A20</f>
        <v>4.5245167537541819E-2</v>
      </c>
      <c r="S68">
        <f>B20</f>
        <v>0.31366865990271486</v>
      </c>
      <c r="U68">
        <f>A21</f>
        <v>4.6361771087255893E-2</v>
      </c>
      <c r="V68">
        <f>B21</f>
        <v>0.31489314497697996</v>
      </c>
      <c r="Y68" t="s">
        <v>58</v>
      </c>
    </row>
    <row r="69" spans="9:26" ht="16.5" thickTop="1" thickBot="1">
      <c r="I69" t="s">
        <v>36</v>
      </c>
      <c r="J69">
        <f>J54</f>
        <v>1</v>
      </c>
      <c r="K69" t="s">
        <v>20</v>
      </c>
      <c r="L69" s="1">
        <f>L67*L68-M67*M68</f>
        <v>4.2590299473721449E-2</v>
      </c>
      <c r="M69" s="2">
        <f>L67*M68+M67*L68</f>
        <v>0.12960524259467596</v>
      </c>
      <c r="O69" s="1">
        <f t="shared" ref="O69" si="28">O67*O68-P67*P68</f>
        <v>-0.2281631962587094</v>
      </c>
      <c r="P69" s="2">
        <f t="shared" ref="P69" si="29">O67*P68+P67*O68</f>
        <v>0.21799798354513689</v>
      </c>
      <c r="R69" s="1">
        <f t="shared" ref="R69" si="30">R67*R68-S67*S68</f>
        <v>-0.22875258789582897</v>
      </c>
      <c r="S69" s="2">
        <f t="shared" ref="S69" si="31">R67*S68+S67*R68</f>
        <v>0.21933400767237687</v>
      </c>
      <c r="U69" s="1">
        <f t="shared" ref="U69" si="32">U67*U68-V67*V68</f>
        <v>-0.22937908949356092</v>
      </c>
      <c r="V69" s="2">
        <f t="shared" ref="V69" si="33">U67*V68+V67*U68</f>
        <v>0.22066340855462513</v>
      </c>
      <c r="X69" t="s">
        <v>28</v>
      </c>
      <c r="Y69" s="3">
        <f>Y67/SQRT(Y67*Y67+Z67*Z67)</f>
        <v>-0.63282786377017786</v>
      </c>
      <c r="Z69" s="3">
        <f>Z67/SQRT(Z67*Z67+Y67*Y67)</f>
        <v>0.774292512449961</v>
      </c>
    </row>
    <row r="70" spans="9:26" ht="15.75" thickTop="1"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X70" t="s">
        <v>47</v>
      </c>
      <c r="Y70">
        <f>SQRT(Y67*Y67+Z67*Z67)</f>
        <v>1.0171874707592681</v>
      </c>
    </row>
    <row r="71" spans="9:26">
      <c r="I71" s="20"/>
      <c r="J71" s="3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X71" s="20" t="s">
        <v>59</v>
      </c>
      <c r="Y71" s="20">
        <f>ATAN2(Y67,Z67)</f>
        <v>2.2559963023840517</v>
      </c>
      <c r="Z71" s="20"/>
    </row>
    <row r="72" spans="9:26">
      <c r="I72" s="20"/>
      <c r="J72" s="3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X72" s="22" t="s">
        <v>60</v>
      </c>
      <c r="Y72">
        <f>MOD(Y71*180/PI(),360)</f>
        <v>129.25906672372562</v>
      </c>
      <c r="Z72" s="20"/>
    </row>
    <row r="73" spans="9:26">
      <c r="I73" s="20"/>
      <c r="J73" s="3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X73" s="22" t="s">
        <v>61</v>
      </c>
      <c r="Y73" s="3">
        <f>INT(Y72*$B$102/360)</f>
        <v>3</v>
      </c>
      <c r="Z73" s="20"/>
    </row>
    <row r="74" spans="9:26">
      <c r="I74" s="20"/>
      <c r="J74" s="3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X74" s="22" t="s">
        <v>62</v>
      </c>
      <c r="Y74" s="3">
        <f>COS(Y73*2*PI()/$B$102)</f>
        <v>-0.30901699437494734</v>
      </c>
      <c r="Z74" s="3">
        <f>SIN(Y73*2*PI()/$B$102)</f>
        <v>0.95105651629515364</v>
      </c>
    </row>
    <row r="75" spans="9:26">
      <c r="I75" s="20"/>
      <c r="J75" s="3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X75" s="20"/>
      <c r="Y75" s="20"/>
      <c r="Z75" s="20"/>
    </row>
    <row r="76" spans="9:26">
      <c r="I76" s="20"/>
      <c r="J76" s="3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X76" s="20"/>
      <c r="Y76" s="20"/>
      <c r="Z76" s="20"/>
    </row>
    <row r="77" spans="9:26">
      <c r="I77" s="20"/>
      <c r="J77" s="3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X77" s="20"/>
      <c r="Y77" s="20"/>
      <c r="Z77" s="20"/>
    </row>
    <row r="78" spans="9:26">
      <c r="I78" s="2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X78" s="20"/>
      <c r="Y78" s="20"/>
      <c r="Z78" s="20"/>
    </row>
    <row r="79" spans="9:26">
      <c r="I79" s="20"/>
      <c r="J79" s="3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X79" s="20"/>
      <c r="Y79" s="20"/>
      <c r="Z79" s="20"/>
    </row>
    <row r="80" spans="9:26">
      <c r="I80" s="20"/>
      <c r="J80" s="20"/>
      <c r="W80" s="20"/>
      <c r="X80" s="20"/>
      <c r="Y80" s="20"/>
      <c r="Z80" s="20"/>
    </row>
    <row r="81" spans="9:26">
      <c r="I81" s="20"/>
      <c r="J81" s="20"/>
      <c r="L81" t="s">
        <v>32</v>
      </c>
      <c r="O81" t="s">
        <v>8</v>
      </c>
      <c r="R81" t="s">
        <v>10</v>
      </c>
      <c r="U81" t="s">
        <v>11</v>
      </c>
      <c r="W81" s="20"/>
      <c r="X81" s="20"/>
      <c r="Y81" s="20"/>
      <c r="Z81" s="20"/>
    </row>
    <row r="82" spans="9:26">
      <c r="I82" t="s">
        <v>50</v>
      </c>
      <c r="K82" t="s">
        <v>18</v>
      </c>
      <c r="L82">
        <v>1</v>
      </c>
      <c r="M82">
        <v>0</v>
      </c>
      <c r="O82">
        <f>$O$48</f>
        <v>0.58289421995029422</v>
      </c>
      <c r="P82">
        <f>$P$48</f>
        <v>0.81254804679387282</v>
      </c>
      <c r="R82">
        <f>$R$48</f>
        <v>0.58195017501835722</v>
      </c>
      <c r="S82">
        <f>$S$48</f>
        <v>0.81322444244876424</v>
      </c>
      <c r="U82">
        <f>$U$48</f>
        <v>0.58091654034230245</v>
      </c>
      <c r="V82">
        <f>$V$48</f>
        <v>0.8139631276395326</v>
      </c>
      <c r="X82" t="s">
        <v>27</v>
      </c>
      <c r="Y82">
        <f>L84+O84+R84+U84</f>
        <v>-0.60783341908272404</v>
      </c>
      <c r="Z82">
        <f>M84+P84+S84+V84</f>
        <v>0.85617359743141452</v>
      </c>
    </row>
    <row r="83" spans="9:26" ht="15.75" thickBot="1">
      <c r="I83" t="s">
        <v>37</v>
      </c>
      <c r="J83">
        <f>J53</f>
        <v>4</v>
      </c>
      <c r="K83" t="s">
        <v>19</v>
      </c>
      <c r="L83">
        <f>A22</f>
        <v>6.0793024950562907E-2</v>
      </c>
      <c r="M83">
        <f>B22</f>
        <v>0.143784739980343</v>
      </c>
      <c r="O83">
        <f>A23</f>
        <v>6.2316191135611348E-2</v>
      </c>
      <c r="P83">
        <f>B23</f>
        <v>0.31823442034334992</v>
      </c>
      <c r="R83">
        <f>A24</f>
        <v>6.3417614495592495E-2</v>
      </c>
      <c r="S83">
        <f>B24</f>
        <v>0.31943026228532784</v>
      </c>
      <c r="U83">
        <f>A25</f>
        <v>6.4528826756639179E-2</v>
      </c>
      <c r="V83">
        <f>B25</f>
        <v>0.320644368054333</v>
      </c>
      <c r="Y83" t="s">
        <v>57</v>
      </c>
    </row>
    <row r="84" spans="9:26" ht="16.5" thickTop="1" thickBot="1">
      <c r="I84" t="s">
        <v>36</v>
      </c>
      <c r="J84">
        <f>J54</f>
        <v>1</v>
      </c>
      <c r="K84" t="s">
        <v>20</v>
      </c>
      <c r="L84" s="1">
        <f>L82*L83-M82*M83</f>
        <v>6.0793024950562907E-2</v>
      </c>
      <c r="M84" s="2">
        <f>L82*M83+M82*L83</f>
        <v>0.143784739980343</v>
      </c>
      <c r="O84" s="1">
        <f t="shared" ref="O84" si="34">O82*O83-P82*P83</f>
        <v>-0.22225700905030368</v>
      </c>
      <c r="P84" s="2">
        <f t="shared" ref="P84" si="35">O82*P83+P82*O83</f>
        <v>0.23613190359824565</v>
      </c>
      <c r="R84" s="1">
        <f t="shared" ref="R84" si="36">R82*R83-S82*S83</f>
        <v>-0.2228626050932915</v>
      </c>
      <c r="S84" s="2">
        <f t="shared" ref="S84" si="37">R82*S83+S82*R83</f>
        <v>0.23746525123271517</v>
      </c>
      <c r="U84" s="1">
        <f t="shared" ref="U84" si="38">U82*U83-V82*V83</f>
        <v>-0.2235068298896917</v>
      </c>
      <c r="V84" s="2">
        <f t="shared" ref="V84" si="39">U82*V83+V82*U83</f>
        <v>0.2387917026201106</v>
      </c>
      <c r="X84" t="s">
        <v>28</v>
      </c>
      <c r="Y84" s="3">
        <f>Y82/SQRT(Y82*Y82+Z82*Z82)</f>
        <v>-0.57889036349224099</v>
      </c>
      <c r="Z84" s="3">
        <f>Z82/SQRT(Z82*Z82+Y82*Y82)</f>
        <v>0.8154053881694806</v>
      </c>
    </row>
    <row r="85" spans="9:26" ht="15.75" thickTop="1"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X85" t="s">
        <v>47</v>
      </c>
      <c r="Y85">
        <f>SQRT(Y82*Y82+Z82*Z82)</f>
        <v>1.0499974734695527</v>
      </c>
    </row>
    <row r="86" spans="9:26"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X86" s="20" t="s">
        <v>59</v>
      </c>
      <c r="Y86" s="20">
        <f>ATAN2(Y82,Z82)</f>
        <v>2.1881635187511086</v>
      </c>
      <c r="Z86" s="20"/>
    </row>
    <row r="87" spans="9:26"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X87" s="22" t="s">
        <v>60</v>
      </c>
      <c r="Y87">
        <f>MOD(Y86*180/PI(),360)</f>
        <v>125.3725345089339</v>
      </c>
      <c r="Z87" s="20"/>
    </row>
    <row r="88" spans="9:26"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X88" s="22" t="s">
        <v>61</v>
      </c>
      <c r="Y88" s="3">
        <f>INT(Y87*$B$102/360)</f>
        <v>3</v>
      </c>
      <c r="Z88" s="20"/>
    </row>
    <row r="89" spans="9:26"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X89" s="22" t="s">
        <v>62</v>
      </c>
      <c r="Y89" s="3">
        <f>COS(Y88*2*PI()/$B$102)</f>
        <v>-0.30901699437494734</v>
      </c>
      <c r="Z89" s="3">
        <f>SIN(Y88*2*PI()/$B$102)</f>
        <v>0.95105651629515364</v>
      </c>
    </row>
    <row r="90" spans="9:26"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9:26"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9:26"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9:26"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9:26">
      <c r="J94" s="3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9:26">
      <c r="J95" s="20"/>
    </row>
    <row r="96" spans="9:26">
      <c r="I96" t="s">
        <v>51</v>
      </c>
      <c r="J96" s="20"/>
      <c r="O96">
        <f>Y54</f>
        <v>-0.68934609934025659</v>
      </c>
      <c r="P96">
        <f>Z54</f>
        <v>0.72443216060882665</v>
      </c>
      <c r="R96">
        <f>Y69</f>
        <v>-0.63282786377017786</v>
      </c>
      <c r="S96">
        <f>Z69</f>
        <v>0.774292512449961</v>
      </c>
      <c r="U96">
        <f>Y84</f>
        <v>-0.57889036349224099</v>
      </c>
      <c r="V96">
        <f>Z84</f>
        <v>0.8154053881694806</v>
      </c>
    </row>
    <row r="97" spans="1:26" ht="15.75" thickBot="1">
      <c r="I97" s="20"/>
      <c r="J97" s="20"/>
    </row>
    <row r="98" spans="1:26" ht="15.75" thickBot="1">
      <c r="A98" s="10">
        <v>1</v>
      </c>
      <c r="B98" s="11">
        <v>2</v>
      </c>
      <c r="C98" s="12">
        <v>3</v>
      </c>
      <c r="D98" s="23">
        <f>SH0!D98</f>
        <v>0</v>
      </c>
      <c r="E98">
        <f t="shared" ref="E98:G100" si="40">A98*$D98</f>
        <v>0</v>
      </c>
      <c r="F98">
        <f t="shared" si="40"/>
        <v>0</v>
      </c>
      <c r="G98">
        <f t="shared" si="40"/>
        <v>0</v>
      </c>
      <c r="H98">
        <f>4*$D98</f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>
      <c r="A99" s="7">
        <v>2</v>
      </c>
      <c r="B99" s="8">
        <v>3</v>
      </c>
      <c r="C99" s="9">
        <v>4</v>
      </c>
      <c r="D99" s="24">
        <f>SH0!D99</f>
        <v>0</v>
      </c>
      <c r="E99">
        <f>A99*$D99</f>
        <v>0</v>
      </c>
      <c r="F99">
        <f t="shared" si="40"/>
        <v>0</v>
      </c>
      <c r="G99">
        <f t="shared" si="40"/>
        <v>0</v>
      </c>
      <c r="H99">
        <f>5*$D99</f>
        <v>0</v>
      </c>
      <c r="L99" t="s">
        <v>32</v>
      </c>
      <c r="O99" t="s">
        <v>53</v>
      </c>
      <c r="R99" t="s">
        <v>54</v>
      </c>
      <c r="U99" t="s">
        <v>55</v>
      </c>
      <c r="Y99" s="3"/>
      <c r="Z99" s="3"/>
    </row>
    <row r="100" spans="1:26" ht="15.75" thickBot="1">
      <c r="A100" s="13">
        <v>3</v>
      </c>
      <c r="B100" s="14">
        <v>4</v>
      </c>
      <c r="C100" s="15">
        <v>5</v>
      </c>
      <c r="D100" s="25">
        <f>SH0!D100</f>
        <v>1</v>
      </c>
      <c r="E100">
        <f t="shared" ref="E100" si="41">A100*$D100</f>
        <v>3</v>
      </c>
      <c r="F100">
        <f t="shared" si="40"/>
        <v>4</v>
      </c>
      <c r="G100">
        <f t="shared" si="40"/>
        <v>5</v>
      </c>
      <c r="H100">
        <f>6*$D100</f>
        <v>6</v>
      </c>
      <c r="I100" t="s">
        <v>52</v>
      </c>
      <c r="K100" t="s">
        <v>18</v>
      </c>
      <c r="L100">
        <v>1</v>
      </c>
      <c r="M100">
        <v>0</v>
      </c>
      <c r="O100">
        <f>$O$96</f>
        <v>-0.68934609934025659</v>
      </c>
      <c r="P100">
        <f>$P$96</f>
        <v>0.72443216060882665</v>
      </c>
      <c r="R100">
        <f>$R$96</f>
        <v>-0.63282786377017786</v>
      </c>
      <c r="S100">
        <f>$S$96</f>
        <v>0.774292512449961</v>
      </c>
      <c r="U100">
        <f>$U$96</f>
        <v>-0.57889036349224099</v>
      </c>
      <c r="V100">
        <f>$V$96</f>
        <v>0.8154053881694806</v>
      </c>
      <c r="X100" t="s">
        <v>27</v>
      </c>
      <c r="Y100">
        <f>L102+O102+R102+U102</f>
        <v>-1.0051211664949671</v>
      </c>
      <c r="Z100">
        <f>M102+P102+S102+V102</f>
        <v>0.43907793816659357</v>
      </c>
    </row>
    <row r="101" spans="1:26" ht="15.75" thickBot="1">
      <c r="E101" s="7">
        <f>SUM(E98:E100)</f>
        <v>3</v>
      </c>
      <c r="F101" s="8">
        <f>SUM(F98:F100)</f>
        <v>4</v>
      </c>
      <c r="G101" s="9">
        <f>SUM(G98:G100)</f>
        <v>5</v>
      </c>
      <c r="H101" s="9">
        <f>SUM(H98:H100)</f>
        <v>6</v>
      </c>
      <c r="I101" t="s">
        <v>37</v>
      </c>
      <c r="J101">
        <v>4</v>
      </c>
      <c r="K101" t="s">
        <v>19</v>
      </c>
      <c r="L101">
        <f>A26</f>
        <v>0.31</v>
      </c>
      <c r="M101">
        <f>B26</f>
        <v>0.31</v>
      </c>
      <c r="O101">
        <f>A27</f>
        <v>0.31100000000000005</v>
      </c>
      <c r="P101">
        <f>B27</f>
        <v>0.31100000000000005</v>
      </c>
      <c r="R101">
        <f>A28</f>
        <v>0.312</v>
      </c>
      <c r="S101">
        <f>B28</f>
        <v>0.312</v>
      </c>
      <c r="U101">
        <f>A29</f>
        <v>0.313</v>
      </c>
      <c r="V101">
        <f>B29</f>
        <v>0.313</v>
      </c>
      <c r="Y101" t="s">
        <v>56</v>
      </c>
    </row>
    <row r="102" spans="1:26" ht="16.5" thickTop="1" thickBot="1">
      <c r="A102" s="17" t="s">
        <v>9</v>
      </c>
      <c r="B102" s="17">
        <v>10</v>
      </c>
      <c r="I102" t="s">
        <v>36</v>
      </c>
      <c r="J102">
        <v>1</v>
      </c>
      <c r="K102" t="s">
        <v>20</v>
      </c>
      <c r="L102" s="1">
        <f>L100*L101-M100*M101</f>
        <v>0.31</v>
      </c>
      <c r="M102" s="2">
        <f>L100*M101+M100*L101</f>
        <v>0.31</v>
      </c>
      <c r="O102" s="1">
        <f>O100*O101-P100*P101</f>
        <v>-0.43968503884416499</v>
      </c>
      <c r="P102" s="2">
        <f>O100*P101+P100*O101</f>
        <v>1.0911765054525291E-2</v>
      </c>
      <c r="R102" s="1">
        <f>R100*R101-S100*S101</f>
        <v>-0.43902155738068332</v>
      </c>
      <c r="S102" s="2">
        <f>R100*S101+S100*R101</f>
        <v>4.4136970388092334E-2</v>
      </c>
      <c r="U102" s="1">
        <f>U100*U101-V100*V101</f>
        <v>-0.43641457027011887</v>
      </c>
      <c r="V102" s="2">
        <f>U100*V101+V100*U101</f>
        <v>7.4029202723975979E-2</v>
      </c>
      <c r="X102" t="s">
        <v>28</v>
      </c>
      <c r="Y102" s="3">
        <f>Y100/SQRT(Y100*Y100+Z100*Z100)</f>
        <v>-0.91637901837804414</v>
      </c>
      <c r="Z102" s="3">
        <f>Z100/SQRT(Z100*Z100+Y100*Y100)</f>
        <v>0.40031174686298215</v>
      </c>
    </row>
    <row r="103" spans="1:26" ht="15.75" thickTop="1">
      <c r="J103" t="s">
        <v>29</v>
      </c>
      <c r="L103">
        <f>$Y$111/$J$101</f>
        <v>0</v>
      </c>
      <c r="M103">
        <f>$Z$111/$J$101</f>
        <v>-0.29389262614623657</v>
      </c>
      <c r="X103" t="s">
        <v>47</v>
      </c>
      <c r="Y103">
        <f>SQRT(Y100*Y100+Z100*Z100)</f>
        <v>1.0968400043401181</v>
      </c>
    </row>
    <row r="104" spans="1:26">
      <c r="K104" s="32" t="s">
        <v>64</v>
      </c>
      <c r="L104" s="32">
        <f>L100</f>
        <v>1</v>
      </c>
      <c r="M104" s="32">
        <f>0-M100</f>
        <v>0</v>
      </c>
      <c r="N104" s="32"/>
      <c r="O104" s="32">
        <f>O100</f>
        <v>-0.68934609934025659</v>
      </c>
      <c r="P104" s="32">
        <f>0-P100</f>
        <v>-0.72443216060882665</v>
      </c>
      <c r="Q104" s="32"/>
      <c r="R104" s="32">
        <f>R100</f>
        <v>-0.63282786377017786</v>
      </c>
      <c r="S104" s="32">
        <f>0-S100</f>
        <v>-0.774292512449961</v>
      </c>
      <c r="T104" s="32"/>
      <c r="U104" s="32">
        <f>U100</f>
        <v>-0.57889036349224099</v>
      </c>
      <c r="V104" s="32">
        <f>0-V100</f>
        <v>-0.8154053881694806</v>
      </c>
      <c r="X104" s="20" t="s">
        <v>59</v>
      </c>
      <c r="Y104" s="20">
        <f>ATAN2(Y100,Z100)</f>
        <v>2.729735638551039</v>
      </c>
      <c r="Z104" s="20"/>
    </row>
    <row r="105" spans="1:26">
      <c r="K105" s="32" t="s">
        <v>30</v>
      </c>
      <c r="L105" s="33">
        <f>$L$103*L104-$M$103*M104</f>
        <v>0</v>
      </c>
      <c r="M105" s="33">
        <f>$L$103*M104+$M$103*L104</f>
        <v>-0.29389262614623657</v>
      </c>
      <c r="N105" s="33"/>
      <c r="O105" s="33">
        <f t="shared" ref="O105" si="42">$L$103*O104-$M$103*P104</f>
        <v>-0.21290527014612029</v>
      </c>
      <c r="P105" s="33">
        <f t="shared" ref="P105" si="43">$L$103*P104+$M$103*O104</f>
        <v>0.20259373545877249</v>
      </c>
      <c r="Q105" s="33"/>
      <c r="R105" s="33">
        <f t="shared" ref="R105" si="44">$L$103*R104-$M$103*S104</f>
        <v>-0.22755885988928662</v>
      </c>
      <c r="S105" s="33">
        <f t="shared" ref="S105" si="45">$L$103*S104+$M$103*R104</f>
        <v>0.18598344278193041</v>
      </c>
      <c r="T105" s="33"/>
      <c r="U105" s="33">
        <f t="shared" ref="U105" si="46">$L$103*U104-$M$103*V104</f>
        <v>-0.23964163090292007</v>
      </c>
      <c r="V105" s="33">
        <f t="shared" ref="V105" si="47">$L$103*V104+$M$103*U104</f>
        <v>0.17013160917748418</v>
      </c>
      <c r="W105" s="18"/>
      <c r="X105" s="22" t="s">
        <v>60</v>
      </c>
      <c r="Y105">
        <f>MOD(Y104*180/PI(),360)</f>
        <v>156.40233127542331</v>
      </c>
      <c r="Z105" s="20"/>
    </row>
    <row r="106" spans="1:26">
      <c r="I106" s="20"/>
      <c r="J106" s="20"/>
      <c r="K106" s="32" t="s">
        <v>31</v>
      </c>
      <c r="L106" s="34">
        <f>L101+L105</f>
        <v>0.31</v>
      </c>
      <c r="M106" s="34">
        <f>M101+M105</f>
        <v>1.6107373853763429E-2</v>
      </c>
      <c r="N106" s="22"/>
      <c r="O106" s="34">
        <f>O101+O105</f>
        <v>9.8094729853879764E-2</v>
      </c>
      <c r="P106" s="34">
        <f>P101+P105</f>
        <v>0.51359373545877252</v>
      </c>
      <c r="Q106" s="22"/>
      <c r="R106" s="34">
        <f t="shared" ref="R106:S106" si="48">R101+R105</f>
        <v>8.4441140110713381E-2</v>
      </c>
      <c r="S106" s="34">
        <f t="shared" si="48"/>
        <v>0.49798344278193041</v>
      </c>
      <c r="T106" s="22"/>
      <c r="U106" s="34">
        <f t="shared" ref="U106:V106" si="49">U101+U105</f>
        <v>7.3358369097079934E-2</v>
      </c>
      <c r="V106" s="34">
        <f t="shared" si="49"/>
        <v>0.48313160917748421</v>
      </c>
      <c r="X106" s="22" t="s">
        <v>61</v>
      </c>
      <c r="Y106" s="3">
        <f>INT(Y105*$B$102/360)</f>
        <v>4</v>
      </c>
      <c r="Z106" s="20"/>
    </row>
    <row r="107" spans="1:26">
      <c r="I107" s="20"/>
      <c r="J107" s="20"/>
      <c r="L107" s="19"/>
      <c r="M107" s="19"/>
      <c r="N107" s="20"/>
      <c r="O107" s="19"/>
      <c r="P107" s="19"/>
      <c r="Q107" s="20"/>
      <c r="R107" s="19"/>
      <c r="S107" s="19"/>
      <c r="T107" s="20"/>
      <c r="U107" s="19"/>
      <c r="V107" s="19"/>
      <c r="X107" s="22" t="s">
        <v>62</v>
      </c>
      <c r="Y107" s="3">
        <f>COS(Y106*2*PI()/$B$102)</f>
        <v>-0.80901699437494734</v>
      </c>
      <c r="Z107" s="3">
        <f>SIN(Y106*2*PI()/$B$102)</f>
        <v>0.58778525229247325</v>
      </c>
    </row>
    <row r="108" spans="1:26">
      <c r="I108" s="20"/>
      <c r="J108" s="20"/>
      <c r="L108" s="19"/>
      <c r="M108" s="19"/>
      <c r="N108" s="20"/>
      <c r="O108" s="19"/>
      <c r="P108" s="19"/>
      <c r="Q108" s="20"/>
      <c r="R108" s="19"/>
      <c r="S108" s="19"/>
      <c r="T108" s="20"/>
      <c r="U108" s="19"/>
      <c r="V108" s="19"/>
    </row>
    <row r="109" spans="1:26">
      <c r="I109" s="20"/>
      <c r="J109" s="20"/>
      <c r="L109" s="19"/>
      <c r="M109" s="19"/>
      <c r="N109" s="20"/>
      <c r="O109" s="19"/>
      <c r="P109" s="19"/>
      <c r="Q109" s="20"/>
      <c r="R109" s="19"/>
      <c r="S109" s="19"/>
      <c r="T109" s="20"/>
      <c r="U109" s="19"/>
      <c r="V109" s="19"/>
      <c r="X109" t="s">
        <v>63</v>
      </c>
      <c r="Z109">
        <f>H101</f>
        <v>6</v>
      </c>
    </row>
    <row r="110" spans="1:26">
      <c r="V110" s="16"/>
      <c r="X110" t="s">
        <v>13</v>
      </c>
      <c r="Y110" s="16" t="s">
        <v>14</v>
      </c>
      <c r="Z110" s="16">
        <f>Z109-Y106</f>
        <v>2</v>
      </c>
    </row>
    <row r="111" spans="1:26">
      <c r="U111" t="s">
        <v>16</v>
      </c>
      <c r="Y111" s="3">
        <f>COS($Z$109*2*PI()/$B$102)-COS($Y$106*2*PI()/$B$102)</f>
        <v>0</v>
      </c>
      <c r="Z111" s="3">
        <f>SIN($Z$109*2*PI()/$B$102)-SIN($Y$106*2*PI()/$B$102)</f>
        <v>-1.1755705045849463</v>
      </c>
    </row>
    <row r="112" spans="1:26">
      <c r="U112" t="s">
        <v>15</v>
      </c>
      <c r="Y112">
        <f>$Y$111/$J$101</f>
        <v>0</v>
      </c>
      <c r="Z112">
        <f>$Z$111/$J$101</f>
        <v>-0.29389262614623657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2"/>
  <sheetViews>
    <sheetView tabSelected="1" topLeftCell="A73" workbookViewId="0">
      <selection activeCell="A29" sqref="A29"/>
    </sheetView>
  </sheetViews>
  <sheetFormatPr defaultRowHeight="15"/>
  <cols>
    <col min="1" max="1" width="9.28515625" customWidth="1"/>
    <col min="11" max="11" width="9.42578125" customWidth="1"/>
    <col min="12" max="12" width="11" bestFit="1" customWidth="1"/>
    <col min="13" max="13" width="12" bestFit="1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6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/>
      <c r="M1" s="21"/>
      <c r="N1" s="21"/>
      <c r="O1" s="21">
        <f>COS(E101*2*PI()/$B$102)</f>
        <v>-0.30901699437494734</v>
      </c>
      <c r="P1" s="21">
        <f>SIN(E101*2*PI()/$B$102)</f>
        <v>0.95105651629515364</v>
      </c>
      <c r="Q1" s="21"/>
      <c r="R1" s="21">
        <f>COS(F101*2*PI()/$B$102)</f>
        <v>-0.80901699437494734</v>
      </c>
      <c r="S1" s="21">
        <f>SIN(F101*2*PI()/$B$102)</f>
        <v>0.58778525229247325</v>
      </c>
      <c r="T1" s="21"/>
      <c r="U1" s="21">
        <f>COS(G101*2*PI()/$B$102)</f>
        <v>-1</v>
      </c>
      <c r="V1" s="21">
        <f>SIN(G101*2*PI()/$B$102)</f>
        <v>1.22514845490862E-16</v>
      </c>
      <c r="W1" s="14"/>
      <c r="X1" s="14"/>
      <c r="Y1" s="14"/>
      <c r="Z1" s="14"/>
    </row>
    <row r="2" spans="1:26" ht="15.75" thickBot="1">
      <c r="A2">
        <f>SH0!A2+SH0!L16</f>
        <v>6.6517865201425534</v>
      </c>
      <c r="B2">
        <f>SH0!B2+SH0!M16</f>
        <v>9.1139966939062411</v>
      </c>
      <c r="C2">
        <v>1</v>
      </c>
      <c r="D2">
        <v>1</v>
      </c>
      <c r="E2">
        <v>0</v>
      </c>
    </row>
    <row r="3" spans="1:26">
      <c r="A3">
        <f>SH0!A3+SH0!O16</f>
        <v>6.6527865201425538</v>
      </c>
      <c r="B3">
        <f>SH0!B3+SH0!P16</f>
        <v>-8.892996693906241</v>
      </c>
      <c r="C3">
        <v>1</v>
      </c>
      <c r="D3">
        <v>1</v>
      </c>
      <c r="E3">
        <v>1</v>
      </c>
      <c r="I3" s="11"/>
      <c r="J3" s="11"/>
      <c r="K3" s="11"/>
      <c r="L3" t="s">
        <v>32</v>
      </c>
      <c r="O3" t="s">
        <v>33</v>
      </c>
      <c r="R3" t="s">
        <v>34</v>
      </c>
      <c r="U3" t="s">
        <v>35</v>
      </c>
      <c r="V3" s="11"/>
      <c r="W3" s="11"/>
      <c r="X3" s="11"/>
      <c r="Y3" s="11"/>
      <c r="Z3" s="11"/>
    </row>
    <row r="4" spans="1:26">
      <c r="A4">
        <f>SH0!A4+SH0!R16</f>
        <v>0.11200000000000146</v>
      </c>
      <c r="B4">
        <f>SH0!B4+SH0!S16</f>
        <v>-11.017551982851481</v>
      </c>
      <c r="C4">
        <v>1</v>
      </c>
      <c r="D4">
        <v>1</v>
      </c>
      <c r="E4">
        <v>2</v>
      </c>
      <c r="I4" t="s">
        <v>6</v>
      </c>
      <c r="K4" t="s">
        <v>18</v>
      </c>
      <c r="L4">
        <v>1</v>
      </c>
      <c r="M4">
        <v>0</v>
      </c>
      <c r="O4">
        <f>$O$1</f>
        <v>-0.30901699437494734</v>
      </c>
      <c r="P4">
        <f>$P$1</f>
        <v>0.95105651629515364</v>
      </c>
      <c r="R4">
        <f>$R$1</f>
        <v>-0.80901699437494734</v>
      </c>
      <c r="S4">
        <f>$S$1</f>
        <v>0.58778525229247325</v>
      </c>
      <c r="U4">
        <f>$U$1</f>
        <v>-1</v>
      </c>
      <c r="V4">
        <f>$V$1</f>
        <v>1.22514845490862E-16</v>
      </c>
      <c r="X4" t="s">
        <v>27</v>
      </c>
      <c r="Y4">
        <f>L6+O6+R6+U6</f>
        <v>25.867836069259077</v>
      </c>
      <c r="Z4">
        <f>M6+P6+S6+V6</f>
        <v>36.059475207444876</v>
      </c>
    </row>
    <row r="5" spans="1:26" ht="15.75" thickBot="1">
      <c r="A5">
        <f>SH0!A5+SH0!U16</f>
        <v>-6.4287865201425509</v>
      </c>
      <c r="B5">
        <f>SH0!B5+SH0!V16</f>
        <v>-8.8909966939062439</v>
      </c>
      <c r="C5">
        <v>1</v>
      </c>
      <c r="D5">
        <v>1</v>
      </c>
      <c r="E5">
        <v>3</v>
      </c>
      <c r="I5" t="s">
        <v>37</v>
      </c>
      <c r="J5">
        <v>1</v>
      </c>
      <c r="K5" t="s">
        <v>19</v>
      </c>
      <c r="L5">
        <f>A2</f>
        <v>6.6517865201425534</v>
      </c>
      <c r="M5">
        <f>B2</f>
        <v>9.1139966939062411</v>
      </c>
      <c r="O5">
        <f>A3</f>
        <v>6.6527865201425538</v>
      </c>
      <c r="P5">
        <f>B3</f>
        <v>-8.892996693906241</v>
      </c>
      <c r="R5">
        <f>A4</f>
        <v>0.11200000000000146</v>
      </c>
      <c r="S5">
        <f>B4</f>
        <v>-11.017551982851481</v>
      </c>
      <c r="U5">
        <f>A5</f>
        <v>-6.4287865201425509</v>
      </c>
      <c r="V5">
        <f>B5</f>
        <v>-8.8909966939062439</v>
      </c>
      <c r="Y5" t="s">
        <v>7</v>
      </c>
    </row>
    <row r="6" spans="1:26" ht="16.5" thickTop="1" thickBot="1">
      <c r="A6">
        <f>SH0!A6+SH0!L31</f>
        <v>6.1003848672244381</v>
      </c>
      <c r="B6">
        <f>SH0!B6+SH0!M31</f>
        <v>8.3512936087071132</v>
      </c>
      <c r="C6">
        <v>1</v>
      </c>
      <c r="D6">
        <v>2</v>
      </c>
      <c r="E6">
        <v>0</v>
      </c>
      <c r="I6" t="s">
        <v>36</v>
      </c>
      <c r="J6">
        <v>3</v>
      </c>
      <c r="K6" t="s">
        <v>20</v>
      </c>
      <c r="L6" s="1">
        <f>L4*L5-M4*M5</f>
        <v>6.6517865201425534</v>
      </c>
      <c r="M6" s="2">
        <f t="shared" ref="M6" si="0">L4*M5+M4*L5</f>
        <v>9.1139966939062411</v>
      </c>
      <c r="O6" s="1">
        <f t="shared" ref="O6" si="1">O4*O5-P4*P5</f>
        <v>6.4019183604581702</v>
      </c>
      <c r="P6" s="2">
        <f t="shared" ref="P6" si="2">O4*P5+P4*O5</f>
        <v>9.0752630808393846</v>
      </c>
      <c r="R6" s="1">
        <f t="shared" ref="R6" si="3">R4*R5-S4*S5</f>
        <v>6.3853446685158017</v>
      </c>
      <c r="S6" s="2">
        <f t="shared" ref="S6" si="4">R4*S5+S4*R5</f>
        <v>8.9792187387930049</v>
      </c>
      <c r="U6" s="1">
        <f t="shared" ref="U6" si="5">U4*U5-V4*V5</f>
        <v>6.4287865201425518</v>
      </c>
      <c r="V6" s="2">
        <f t="shared" ref="V6" si="6">U4*V5+V4*U5</f>
        <v>8.8909966939062439</v>
      </c>
      <c r="X6" t="s">
        <v>28</v>
      </c>
      <c r="Y6" s="3">
        <f>Y4/SQRT(Y4*Y4+Z4*Z4)</f>
        <v>0.58289421995029422</v>
      </c>
      <c r="Z6" s="3">
        <f>Z4/SQRT(Z4*Z4+Y4*Y4)</f>
        <v>0.81254804679387282</v>
      </c>
    </row>
    <row r="7" spans="1:26" ht="15.75" thickTop="1">
      <c r="A7">
        <f>SH0!A7+SH0!O31</f>
        <v>6.1013848672244375</v>
      </c>
      <c r="B7">
        <f>SH0!B7+SH0!P31</f>
        <v>-8.1102936087071136</v>
      </c>
      <c r="C7">
        <v>1</v>
      </c>
      <c r="D7">
        <v>2</v>
      </c>
      <c r="E7">
        <v>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X7" t="s">
        <v>47</v>
      </c>
      <c r="Y7">
        <f>SQRT(Y4*Y4+Z4*Z4)</f>
        <v>44.378268275614282</v>
      </c>
    </row>
    <row r="8" spans="1:26">
      <c r="A8">
        <f>SH0!A8+SH0!R31</f>
        <v>0.12200000000000068</v>
      </c>
      <c r="B8">
        <f>SH0!B8+SH0!S31</f>
        <v>-10.052438443121549</v>
      </c>
      <c r="C8">
        <v>1</v>
      </c>
      <c r="D8">
        <v>2</v>
      </c>
      <c r="E8">
        <v>2</v>
      </c>
      <c r="I8" s="20"/>
      <c r="J8" s="31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X8" s="20" t="s">
        <v>59</v>
      </c>
      <c r="Y8" s="20">
        <f>ATAN2(Y4,Z4)</f>
        <v>0.94851026148619266</v>
      </c>
      <c r="Z8" s="20"/>
    </row>
    <row r="9" spans="1:26">
      <c r="A9">
        <f>SH0!A9+SH0!U31</f>
        <v>-5.8573848672244369</v>
      </c>
      <c r="B9">
        <f>SH0!B9+SH0!V31</f>
        <v>-8.1082936087071165</v>
      </c>
      <c r="C9">
        <v>1</v>
      </c>
      <c r="D9">
        <v>2</v>
      </c>
      <c r="E9">
        <v>3</v>
      </c>
      <c r="I9" s="20"/>
      <c r="J9" s="31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X9" s="22" t="s">
        <v>60</v>
      </c>
      <c r="Y9">
        <f>MOD(Y8*180/PI(),360)</f>
        <v>54.345634808008953</v>
      </c>
      <c r="Z9" s="20"/>
    </row>
    <row r="10" spans="1:26">
      <c r="A10">
        <f>SH0!A10+SH0!L46</f>
        <v>5.6339796882227597</v>
      </c>
      <c r="B10">
        <f>SH0!B10+SH0!M46</f>
        <v>7.7055781335103726</v>
      </c>
      <c r="C10">
        <v>1</v>
      </c>
      <c r="D10">
        <v>3</v>
      </c>
      <c r="E10">
        <v>0</v>
      </c>
      <c r="I10" s="20"/>
      <c r="J10" s="31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0"/>
      <c r="X10" s="22" t="s">
        <v>61</v>
      </c>
      <c r="Y10" s="3">
        <f>INT(Y9*$B$102/360)</f>
        <v>1</v>
      </c>
      <c r="Z10" s="20"/>
    </row>
    <row r="11" spans="1:26">
      <c r="A11">
        <f>SH0!A11+SH0!O46</f>
        <v>5.6349796882227619</v>
      </c>
      <c r="B11">
        <f>SH0!B11+SH0!P46</f>
        <v>-7.4445781335103725</v>
      </c>
      <c r="C11">
        <v>1</v>
      </c>
      <c r="D11">
        <v>3</v>
      </c>
      <c r="E11">
        <v>1</v>
      </c>
      <c r="I11" s="20"/>
      <c r="J11" s="31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0"/>
      <c r="X11" s="22" t="s">
        <v>62</v>
      </c>
      <c r="Y11" s="3">
        <f>COS(Y10*2*PI()/$B$102)</f>
        <v>0.80901699437494745</v>
      </c>
      <c r="Z11" s="3">
        <f>SIN(Y10*2*PI()/$B$102)</f>
        <v>0.58778525229247314</v>
      </c>
    </row>
    <row r="12" spans="1:26">
      <c r="A12">
        <f>SH0!A12+SH0!R46</f>
        <v>0.13200000000000123</v>
      </c>
      <c r="B12">
        <f>SH0!B12+SH0!S46</f>
        <v>-9.2319295418797989</v>
      </c>
      <c r="C12">
        <v>1</v>
      </c>
      <c r="D12">
        <v>3</v>
      </c>
      <c r="E12">
        <v>2</v>
      </c>
      <c r="I12" s="20"/>
      <c r="J12" s="3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0"/>
      <c r="X12" s="20"/>
      <c r="Y12" s="20"/>
      <c r="Z12" s="20"/>
    </row>
    <row r="13" spans="1:26">
      <c r="A13">
        <f>SH0!A13+SH0!U46</f>
        <v>-5.3709796882227598</v>
      </c>
      <c r="B13">
        <f>SH0!B13+SH0!V46</f>
        <v>-7.4425781335103744</v>
      </c>
      <c r="C13">
        <v>1</v>
      </c>
      <c r="D13">
        <v>3</v>
      </c>
      <c r="E13">
        <v>3</v>
      </c>
      <c r="I13" s="20"/>
      <c r="J13" s="3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0"/>
      <c r="X13" s="20"/>
      <c r="Y13" s="20"/>
      <c r="Z13" s="20"/>
    </row>
    <row r="14" spans="1:26">
      <c r="A14">
        <f>'SH1'!A14+'SH1'!L64</f>
        <v>2.3608428695583217E-2</v>
      </c>
      <c r="B14">
        <f>'SH1'!B14+'SH1'!M64</f>
        <v>0.1150287508491442</v>
      </c>
      <c r="C14">
        <v>2</v>
      </c>
      <c r="D14">
        <v>1</v>
      </c>
      <c r="E14">
        <v>0</v>
      </c>
      <c r="I14" s="20"/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X14" s="20"/>
      <c r="Y14" s="20"/>
      <c r="Z14" s="20"/>
    </row>
    <row r="15" spans="1:26">
      <c r="A15">
        <f>'SH1'!A15+'SH1'!O64</f>
        <v>2.5184727440100196E-2</v>
      </c>
      <c r="B15">
        <f>'SH1'!B15+'SH1'!P64</f>
        <v>0.30709391501075162</v>
      </c>
      <c r="C15">
        <v>2</v>
      </c>
      <c r="D15">
        <v>1</v>
      </c>
      <c r="E15">
        <v>1</v>
      </c>
      <c r="I15" s="20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20"/>
      <c r="X15" s="20"/>
      <c r="Y15" s="20"/>
      <c r="Z15" s="20"/>
    </row>
    <row r="16" spans="1:26">
      <c r="A16">
        <f>'SH1'!A16+'SH1'!R64</f>
        <v>2.6296451318080671E-2</v>
      </c>
      <c r="B16">
        <f>'SH1'!B16+'SH1'!S64</f>
        <v>0.30830964658613091</v>
      </c>
      <c r="C16">
        <v>2</v>
      </c>
      <c r="D16">
        <v>1</v>
      </c>
      <c r="E16">
        <v>2</v>
      </c>
      <c r="I16" s="20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X16" s="20"/>
      <c r="Y16" s="20"/>
      <c r="Z16" s="20"/>
    </row>
    <row r="17" spans="1:26">
      <c r="A17">
        <f>'SH1'!A17+'SH1'!U64</f>
        <v>2.7418958254208703E-2</v>
      </c>
      <c r="B17">
        <f>'SH1'!B17+'SH1'!V64</f>
        <v>0.30954549685588806</v>
      </c>
      <c r="C17">
        <v>2</v>
      </c>
      <c r="D17">
        <v>1</v>
      </c>
      <c r="E17">
        <v>3</v>
      </c>
      <c r="I17" s="20"/>
      <c r="J17" s="20"/>
      <c r="W17" s="20"/>
      <c r="X17" s="20"/>
      <c r="Y17" s="20"/>
      <c r="Z17" s="20"/>
    </row>
    <row r="18" spans="1:26">
      <c r="A18">
        <f>'SH1'!A18+'SH1'!L79</f>
        <v>4.2590299473721449E-2</v>
      </c>
      <c r="B18">
        <f>'SH1'!B18+'SH1'!M79</f>
        <v>0.12960524259467596</v>
      </c>
      <c r="C18">
        <v>2</v>
      </c>
      <c r="D18">
        <v>2</v>
      </c>
      <c r="E18">
        <v>0</v>
      </c>
      <c r="I18" s="20"/>
      <c r="J18" s="20"/>
      <c r="L18" t="s">
        <v>32</v>
      </c>
      <c r="O18" t="s">
        <v>33</v>
      </c>
      <c r="R18" t="s">
        <v>34</v>
      </c>
      <c r="U18" t="s">
        <v>35</v>
      </c>
      <c r="W18" s="20"/>
      <c r="X18" s="20"/>
      <c r="Y18" s="20"/>
      <c r="Z18" s="20"/>
    </row>
    <row r="19" spans="1:26">
      <c r="A19">
        <f>'SH1'!A19+'SH1'!O79</f>
        <v>4.4138827430017485E-2</v>
      </c>
      <c r="B19">
        <f>'SH1'!B19+'SH1'!P79</f>
        <v>0.31246332403954113</v>
      </c>
      <c r="C19">
        <v>2</v>
      </c>
      <c r="D19">
        <v>2</v>
      </c>
      <c r="E19">
        <v>1</v>
      </c>
      <c r="I19" t="s">
        <v>23</v>
      </c>
      <c r="K19" t="s">
        <v>18</v>
      </c>
      <c r="L19">
        <v>1</v>
      </c>
      <c r="M19">
        <v>0</v>
      </c>
      <c r="O19">
        <f>$O$1</f>
        <v>-0.30901699437494734</v>
      </c>
      <c r="P19">
        <f>$P$1</f>
        <v>0.95105651629515364</v>
      </c>
      <c r="R19">
        <f>$R$1</f>
        <v>-0.80901699437494734</v>
      </c>
      <c r="S19">
        <f>$S$1</f>
        <v>0.58778525229247325</v>
      </c>
      <c r="U19">
        <f>$U$1</f>
        <v>-1</v>
      </c>
      <c r="V19">
        <f>$V$1</f>
        <v>1.22514845490862E-16</v>
      </c>
      <c r="X19" t="s">
        <v>27</v>
      </c>
      <c r="Y19">
        <f>L21+O21+R21+U21</f>
        <v>23.595660700013241</v>
      </c>
      <c r="Z19">
        <f>M21+P21+S21+V21</f>
        <v>32.97287094444674</v>
      </c>
    </row>
    <row r="20" spans="1:26" ht="15.75" thickBot="1">
      <c r="A20">
        <f>'SH1'!A20+'SH1'!R79</f>
        <v>4.5245167537541819E-2</v>
      </c>
      <c r="B20">
        <f>'SH1'!B20+'SH1'!S79</f>
        <v>0.31366865990271486</v>
      </c>
      <c r="C20">
        <v>2</v>
      </c>
      <c r="D20">
        <v>2</v>
      </c>
      <c r="E20">
        <v>2</v>
      </c>
      <c r="I20" t="s">
        <v>37</v>
      </c>
      <c r="J20">
        <f>J5</f>
        <v>1</v>
      </c>
      <c r="K20" t="s">
        <v>19</v>
      </c>
      <c r="L20">
        <f>A6</f>
        <v>6.1003848672244381</v>
      </c>
      <c r="M20">
        <f>B6</f>
        <v>8.3512936087071132</v>
      </c>
      <c r="O20">
        <f>A7</f>
        <v>6.1013848672244375</v>
      </c>
      <c r="P20">
        <f>B7</f>
        <v>-8.1102936087071136</v>
      </c>
      <c r="R20">
        <f>A8</f>
        <v>0.12200000000000068</v>
      </c>
      <c r="S20">
        <f>B8</f>
        <v>-10.052438443121549</v>
      </c>
      <c r="U20">
        <f>A9</f>
        <v>-5.8573848672244369</v>
      </c>
      <c r="V20">
        <f>B9</f>
        <v>-8.1082936087071165</v>
      </c>
      <c r="Y20" t="s">
        <v>24</v>
      </c>
    </row>
    <row r="21" spans="1:26" ht="16.5" thickTop="1" thickBot="1">
      <c r="A21">
        <f>'SH1'!A21+'SH1'!U79</f>
        <v>4.6361771087255893E-2</v>
      </c>
      <c r="B21">
        <f>'SH1'!B21+'SH1'!V79</f>
        <v>0.31489314497697996</v>
      </c>
      <c r="C21">
        <v>2</v>
      </c>
      <c r="D21">
        <v>2</v>
      </c>
      <c r="E21">
        <v>3</v>
      </c>
      <c r="I21" t="s">
        <v>36</v>
      </c>
      <c r="J21">
        <f>J6</f>
        <v>3</v>
      </c>
      <c r="K21" t="s">
        <v>20</v>
      </c>
      <c r="L21" s="1">
        <f t="shared" ref="L21" si="7">L19*L20-M19*M20</f>
        <v>6.1003848672244381</v>
      </c>
      <c r="M21" s="2">
        <f t="shared" ref="M21" si="8">L19*M20+M19*L20</f>
        <v>8.3512936087071132</v>
      </c>
      <c r="O21" s="1">
        <f t="shared" ref="O21" si="9">O19*O20-P19*P20</f>
        <v>5.8279159724333542</v>
      </c>
      <c r="P21" s="2">
        <f t="shared" ref="P21" si="10">O19*P20+P19*O20</f>
        <v>8.3089803908594604</v>
      </c>
      <c r="R21" s="1">
        <f t="shared" ref="R21" si="11">R19*R20-S19*S20</f>
        <v>5.8099749931310125</v>
      </c>
      <c r="S21" s="2">
        <f t="shared" ref="S21" si="12">R19*S20+S19*R20</f>
        <v>8.2043033361730533</v>
      </c>
      <c r="U21" s="1">
        <f t="shared" ref="U21" si="13">U19*U20-V19*V20</f>
        <v>5.8573848672244377</v>
      </c>
      <c r="V21" s="2">
        <f t="shared" ref="V21" si="14">U19*V20+V19*U20</f>
        <v>8.1082936087071165</v>
      </c>
      <c r="X21" t="s">
        <v>28</v>
      </c>
      <c r="Y21" s="3">
        <f>Y19/SQRT(Y19*Y19+Z19*Z19)</f>
        <v>0.58195017501835722</v>
      </c>
      <c r="Z21" s="3">
        <f>Z19/SQRT(Z19*Z19+Y19*Y19)</f>
        <v>0.81322444244876424</v>
      </c>
    </row>
    <row r="22" spans="1:26" ht="15.75" thickTop="1">
      <c r="A22">
        <f>'SH1'!A22+'SH1'!L94</f>
        <v>6.0793024950562907E-2</v>
      </c>
      <c r="B22">
        <f>'SH1'!B22+'SH1'!M94</f>
        <v>0.143784739980343</v>
      </c>
      <c r="C22">
        <v>2</v>
      </c>
      <c r="D22">
        <v>3</v>
      </c>
      <c r="E22">
        <v>0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X22" t="s">
        <v>47</v>
      </c>
      <c r="Y22">
        <f>SQRT(Y19*Y19+Z19*Z19)</f>
        <v>40.545843463779235</v>
      </c>
    </row>
    <row r="23" spans="1:26">
      <c r="A23">
        <f>'SH1'!A23+'SH1'!O94</f>
        <v>6.2316191135611348E-2</v>
      </c>
      <c r="B23">
        <f>'SH1'!B23+'SH1'!P94</f>
        <v>0.31823442034334992</v>
      </c>
      <c r="C23">
        <v>2</v>
      </c>
      <c r="D23">
        <v>3</v>
      </c>
      <c r="E23">
        <v>1</v>
      </c>
      <c r="I23" s="20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X23" s="20" t="s">
        <v>59</v>
      </c>
      <c r="Y23" s="20">
        <f>ATAN2(Y19,Z19)</f>
        <v>0.94967161073041773</v>
      </c>
      <c r="Z23" s="20"/>
    </row>
    <row r="24" spans="1:26">
      <c r="A24">
        <f>'SH1'!A24+'SH1'!R94</f>
        <v>6.3417614495592495E-2</v>
      </c>
      <c r="B24">
        <f>'SH1'!B24+'SH1'!S94</f>
        <v>0.31943026228532784</v>
      </c>
      <c r="C24">
        <v>2</v>
      </c>
      <c r="D24">
        <v>3</v>
      </c>
      <c r="E24">
        <v>2</v>
      </c>
      <c r="I24" s="20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X24" s="22" t="s">
        <v>60</v>
      </c>
      <c r="Y24">
        <f>MOD(Y23*180/PI(),360)</f>
        <v>54.41217521824376</v>
      </c>
      <c r="Z24" s="20"/>
    </row>
    <row r="25" spans="1:26">
      <c r="A25">
        <f>'SH1'!A25+'SH1'!U94</f>
        <v>6.4528826756639179E-2</v>
      </c>
      <c r="B25">
        <f>'SH1'!B25+'SH1'!V94</f>
        <v>0.320644368054333</v>
      </c>
      <c r="C25">
        <v>2</v>
      </c>
      <c r="D25">
        <v>3</v>
      </c>
      <c r="E25">
        <v>3</v>
      </c>
      <c r="I25" s="20"/>
      <c r="J25" s="3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X25" s="22" t="s">
        <v>61</v>
      </c>
      <c r="Y25" s="3">
        <f>INT(Y24*$B$102/360)</f>
        <v>1</v>
      </c>
      <c r="Z25" s="20"/>
    </row>
    <row r="26" spans="1:26">
      <c r="A26">
        <f>'SH2'!A26+'SH2'!L105</f>
        <v>0.31</v>
      </c>
      <c r="B26">
        <f>'SH2'!B26+'SH2'!M105</f>
        <v>1.6107373853763429E-2</v>
      </c>
      <c r="C26">
        <v>3</v>
      </c>
      <c r="D26">
        <v>1</v>
      </c>
      <c r="E26">
        <v>0</v>
      </c>
      <c r="I26" s="20"/>
      <c r="J26" s="3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X26" s="22" t="s">
        <v>62</v>
      </c>
      <c r="Y26" s="3">
        <f>COS(Y25*2*PI()/$B$102)</f>
        <v>0.80901699437494745</v>
      </c>
      <c r="Z26" s="3">
        <f>SIN(Y25*2*PI()/$B$102)</f>
        <v>0.58778525229247314</v>
      </c>
    </row>
    <row r="27" spans="1:26">
      <c r="A27">
        <f>'SH2'!A27+'SH2'!O105</f>
        <v>9.8094729853879764E-2</v>
      </c>
      <c r="B27">
        <f>'SH2'!B27+'SH2'!P105</f>
        <v>0.51359373545877252</v>
      </c>
      <c r="C27">
        <v>3</v>
      </c>
      <c r="D27">
        <v>1</v>
      </c>
      <c r="E27">
        <v>1</v>
      </c>
      <c r="I27" s="20"/>
      <c r="J27" s="3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X27" s="20"/>
      <c r="Y27" s="20"/>
      <c r="Z27" s="20"/>
    </row>
    <row r="28" spans="1:26">
      <c r="A28">
        <f>'SH2'!A28+'SH2'!R105</f>
        <v>8.4441140110713381E-2</v>
      </c>
      <c r="B28">
        <f>'SH2'!B28+'SH2'!S105</f>
        <v>0.49798344278193041</v>
      </c>
      <c r="C28">
        <v>3</v>
      </c>
      <c r="D28">
        <v>1</v>
      </c>
      <c r="E28">
        <v>2</v>
      </c>
      <c r="I28" s="20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X28" s="20"/>
      <c r="Y28" s="20"/>
      <c r="Z28" s="20"/>
    </row>
    <row r="29" spans="1:26">
      <c r="A29">
        <f>'SH2'!A29+'SH2'!U105</f>
        <v>7.3358369097079934E-2</v>
      </c>
      <c r="B29">
        <f>'SH2'!B29+'SH2'!V105</f>
        <v>0.48313160917748421</v>
      </c>
      <c r="C29">
        <v>3</v>
      </c>
      <c r="D29">
        <v>1</v>
      </c>
      <c r="E29">
        <v>3</v>
      </c>
      <c r="I29" s="20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X29" s="20"/>
      <c r="Y29" s="20"/>
      <c r="Z29" s="20"/>
    </row>
    <row r="30" spans="1:26">
      <c r="I30" s="20"/>
      <c r="J30" s="3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X30" s="20"/>
      <c r="Y30" s="20"/>
      <c r="Z30" s="20"/>
    </row>
    <row r="31" spans="1:26">
      <c r="I31" s="20"/>
      <c r="J31" s="3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X31" s="20"/>
      <c r="Y31" s="20"/>
      <c r="Z31" s="20"/>
    </row>
    <row r="32" spans="1:26">
      <c r="I32" s="20"/>
      <c r="J32" s="20"/>
      <c r="W32" s="20"/>
      <c r="X32" s="20"/>
      <c r="Y32" s="20"/>
      <c r="Z32" s="20"/>
    </row>
    <row r="33" spans="9:26">
      <c r="I33" s="20"/>
      <c r="J33" s="20"/>
      <c r="L33" t="s">
        <v>32</v>
      </c>
      <c r="O33" t="s">
        <v>33</v>
      </c>
      <c r="R33" t="s">
        <v>34</v>
      </c>
      <c r="U33" t="s">
        <v>35</v>
      </c>
      <c r="W33" s="20"/>
      <c r="X33" s="20"/>
      <c r="Y33" s="20"/>
      <c r="Z33" s="20"/>
    </row>
    <row r="34" spans="9:26">
      <c r="I34" t="s">
        <v>22</v>
      </c>
      <c r="K34" t="s">
        <v>18</v>
      </c>
      <c r="L34">
        <v>1</v>
      </c>
      <c r="M34">
        <v>0</v>
      </c>
      <c r="O34">
        <f>$O$1</f>
        <v>-0.30901699437494734</v>
      </c>
      <c r="P34">
        <f>$P$1</f>
        <v>0.95105651629515364</v>
      </c>
      <c r="R34">
        <f>$R$1</f>
        <v>-0.80901699437494734</v>
      </c>
      <c r="S34">
        <f>$S$1</f>
        <v>0.58778525229247325</v>
      </c>
      <c r="U34">
        <f>$U$1</f>
        <v>-1</v>
      </c>
      <c r="V34">
        <f>$V$1</f>
        <v>1.22514845490862E-16</v>
      </c>
      <c r="X34" t="s">
        <v>27</v>
      </c>
      <c r="Y34">
        <f>L36+O36+R36+U36</f>
        <v>21.663471226433156</v>
      </c>
      <c r="Z34">
        <f>M36+P36+S36+V36</f>
        <v>30.354217121458156</v>
      </c>
    </row>
    <row r="35" spans="9:26" ht="15.75" thickBot="1">
      <c r="I35" t="s">
        <v>37</v>
      </c>
      <c r="J35">
        <f>J5</f>
        <v>1</v>
      </c>
      <c r="K35" t="s">
        <v>19</v>
      </c>
      <c r="L35">
        <f>A10</f>
        <v>5.6339796882227597</v>
      </c>
      <c r="M35">
        <f>B10</f>
        <v>7.7055781335103726</v>
      </c>
      <c r="O35">
        <f>A11</f>
        <v>5.6349796882227619</v>
      </c>
      <c r="P35">
        <f>B11</f>
        <v>-7.4445781335103725</v>
      </c>
      <c r="R35">
        <f>A12</f>
        <v>0.13200000000000123</v>
      </c>
      <c r="S35">
        <f>B12</f>
        <v>-9.2319295418797989</v>
      </c>
      <c r="U35">
        <f>A13</f>
        <v>-5.3709796882227598</v>
      </c>
      <c r="V35">
        <f>B13</f>
        <v>-7.4425781335103744</v>
      </c>
      <c r="Y35" t="s">
        <v>25</v>
      </c>
    </row>
    <row r="36" spans="9:26" ht="16.5" thickTop="1" thickBot="1">
      <c r="I36" t="s">
        <v>36</v>
      </c>
      <c r="J36">
        <f>J6</f>
        <v>3</v>
      </c>
      <c r="K36" t="s">
        <v>20</v>
      </c>
      <c r="L36" s="1">
        <f>L34*L35-M34*M35</f>
        <v>5.6339796882227597</v>
      </c>
      <c r="M36" s="2">
        <f>L34*M35+M34*L35</f>
        <v>7.7055781335103726</v>
      </c>
      <c r="O36" s="1">
        <f t="shared" ref="O36" si="15">O34*O35-P34*P35</f>
        <v>5.3389100583249762</v>
      </c>
      <c r="P36" s="2">
        <f t="shared" ref="P36" si="16">O34*P35+P34*O35</f>
        <v>7.6596853108819216</v>
      </c>
      <c r="R36" s="1">
        <f t="shared" ref="R36" si="17">R34*R35-S34*S35</f>
        <v>5.3196017916626603</v>
      </c>
      <c r="S36" s="2">
        <f t="shared" ref="S36" si="18">R34*S35+S34*R35</f>
        <v>7.5463755435554862</v>
      </c>
      <c r="U36" s="1">
        <f t="shared" ref="U36" si="19">U34*U35-V34*V35</f>
        <v>5.3709796882227607</v>
      </c>
      <c r="V36" s="2">
        <f t="shared" ref="V36" si="20">U34*V35+V34*U35</f>
        <v>7.4425781335103736</v>
      </c>
      <c r="X36" t="s">
        <v>28</v>
      </c>
      <c r="Y36" s="3">
        <f>Y34/SQRT(Y34*Y34+Z34*Z34)</f>
        <v>0.58091654034230245</v>
      </c>
      <c r="Z36" s="3">
        <f>Z34/SQRT(Z34*Z34+Y34*Y34)</f>
        <v>0.8139631276395326</v>
      </c>
    </row>
    <row r="37" spans="9:26" ht="15.75" thickTop="1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X37" t="s">
        <v>47</v>
      </c>
      <c r="Y37">
        <f>SQRT(Y34*Y34+Z34*Z34)</f>
        <v>37.291882261896099</v>
      </c>
    </row>
    <row r="38" spans="9:26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X38" s="20" t="s">
        <v>59</v>
      </c>
      <c r="Y38" s="20">
        <f>ATAN2(Y34,Z34)</f>
        <v>0.95094206603136366</v>
      </c>
      <c r="Z38" s="20"/>
    </row>
    <row r="39" spans="9:26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X39" s="22" t="s">
        <v>60</v>
      </c>
      <c r="Y39">
        <f>MOD(Y38*180/PI(),360)</f>
        <v>54.484966945047987</v>
      </c>
      <c r="Z39" s="20"/>
    </row>
    <row r="40" spans="9:26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X40" s="22" t="s">
        <v>61</v>
      </c>
      <c r="Y40" s="3">
        <f>INT(Y39*$B$102/360)</f>
        <v>1</v>
      </c>
      <c r="Z40" s="20"/>
    </row>
    <row r="41" spans="9:26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X41" s="22" t="s">
        <v>62</v>
      </c>
      <c r="Y41" s="3">
        <f>COS(Y40*2*PI()/$B$102)</f>
        <v>0.80901699437494745</v>
      </c>
      <c r="Z41" s="3">
        <f>SIN(Y40*2*PI()/$B$102)</f>
        <v>0.58778525229247314</v>
      </c>
    </row>
    <row r="42" spans="9:26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9:26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9:26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9:26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9:26">
      <c r="J46" s="3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9:26">
      <c r="J47" s="20"/>
    </row>
    <row r="48" spans="9:26">
      <c r="I48" t="s">
        <v>48</v>
      </c>
      <c r="J48" s="20"/>
      <c r="O48">
        <f>Y6</f>
        <v>0.58289421995029422</v>
      </c>
      <c r="P48">
        <f>Z6</f>
        <v>0.81254804679387282</v>
      </c>
      <c r="R48">
        <f>Y21</f>
        <v>0.58195017501835722</v>
      </c>
      <c r="S48">
        <f>Z21</f>
        <v>0.81322444244876424</v>
      </c>
      <c r="U48">
        <f>Y36</f>
        <v>0.58091654034230245</v>
      </c>
      <c r="V48">
        <f>Z36</f>
        <v>0.8139631276395326</v>
      </c>
    </row>
    <row r="49" spans="9:26">
      <c r="J49" s="20"/>
    </row>
    <row r="50" spans="9:26" ht="15.75" thickBot="1"/>
    <row r="51" spans="9:26">
      <c r="I51" s="11"/>
      <c r="J51" s="11"/>
      <c r="K51" s="11"/>
      <c r="L51" t="s">
        <v>32</v>
      </c>
      <c r="O51" t="s">
        <v>8</v>
      </c>
      <c r="R51" t="s">
        <v>10</v>
      </c>
      <c r="U51" t="s">
        <v>11</v>
      </c>
      <c r="V51" s="11"/>
      <c r="W51" s="11"/>
      <c r="X51" s="11"/>
      <c r="Y51" s="11"/>
      <c r="Z51" s="11"/>
    </row>
    <row r="52" spans="9:26">
      <c r="I52" t="s">
        <v>21</v>
      </c>
      <c r="K52" t="s">
        <v>18</v>
      </c>
      <c r="L52">
        <v>1</v>
      </c>
      <c r="M52">
        <v>0</v>
      </c>
      <c r="O52">
        <f>$O$48</f>
        <v>0.58289421995029422</v>
      </c>
      <c r="P52">
        <f>$P$48</f>
        <v>0.81254804679387282</v>
      </c>
      <c r="R52">
        <f>$R$48</f>
        <v>0.58195017501835722</v>
      </c>
      <c r="S52">
        <f>$S$48</f>
        <v>0.81322444244876424</v>
      </c>
      <c r="U52">
        <f>$U$48</f>
        <v>0.58091654034230245</v>
      </c>
      <c r="V52">
        <f>$V$48</f>
        <v>0.8139631276395326</v>
      </c>
      <c r="X52" t="s">
        <v>27</v>
      </c>
      <c r="Y52">
        <f>L54+O54+R54+U54</f>
        <v>-0.68269231047121848</v>
      </c>
      <c r="Z52">
        <f>M54+P54+S54+V54</f>
        <v>0.71743970986275662</v>
      </c>
    </row>
    <row r="53" spans="9:26" ht="15.75" thickBot="1">
      <c r="I53" t="s">
        <v>37</v>
      </c>
      <c r="J53">
        <v>4</v>
      </c>
      <c r="K53" t="s">
        <v>19</v>
      </c>
      <c r="L53">
        <f>A14</f>
        <v>2.3608428695583217E-2</v>
      </c>
      <c r="M53">
        <f>B14</f>
        <v>0.1150287508491442</v>
      </c>
      <c r="O53">
        <f>A15</f>
        <v>2.5184727440100196E-2</v>
      </c>
      <c r="P53">
        <f>B15</f>
        <v>0.30709391501075162</v>
      </c>
      <c r="R53">
        <f>A16</f>
        <v>2.6296451318080671E-2</v>
      </c>
      <c r="S53">
        <f>B16</f>
        <v>0.30830964658613091</v>
      </c>
      <c r="U53">
        <f>A17</f>
        <v>2.7418958254208703E-2</v>
      </c>
      <c r="V53">
        <f>B17</f>
        <v>0.30954549685588806</v>
      </c>
      <c r="Y53" t="s">
        <v>26</v>
      </c>
    </row>
    <row r="54" spans="9:26" ht="16.5" thickTop="1" thickBot="1">
      <c r="I54" t="s">
        <v>36</v>
      </c>
      <c r="J54">
        <v>1</v>
      </c>
      <c r="K54" t="s">
        <v>20</v>
      </c>
      <c r="L54" s="1">
        <f>L52*L53-M52*M53</f>
        <v>2.3608428695583217E-2</v>
      </c>
      <c r="M54" s="2">
        <f t="shared" ref="M54" si="21">L52*M53+M52*L53</f>
        <v>0.1150287508491442</v>
      </c>
      <c r="O54" s="1">
        <f t="shared" ref="O54" si="22">O52*O53-P52*P53</f>
        <v>-0.23484852876841183</v>
      </c>
      <c r="P54" s="2">
        <f t="shared" ref="P54" si="23">O52*P53+P52*O53</f>
        <v>0.1994670691321635</v>
      </c>
      <c r="R54" s="1">
        <f t="shared" ref="R54" si="24">R52*R53-S52*S53</f>
        <v>-0.23542171599966308</v>
      </c>
      <c r="S54" s="2">
        <f t="shared" ref="S54" si="25">R52*S53+S52*R53</f>
        <v>0.20080576975217396</v>
      </c>
      <c r="U54" s="1">
        <f t="shared" ref="U54" si="26">U52*U53-V52*V53</f>
        <v>-0.23603049439872684</v>
      </c>
      <c r="V54" s="2">
        <f t="shared" ref="V54" si="27">U52*V53+V52*U53</f>
        <v>0.20213812012927504</v>
      </c>
      <c r="X54" t="s">
        <v>28</v>
      </c>
      <c r="Y54" s="3">
        <f>Y52/SQRT(Y52*Y52+Z52*Z52)</f>
        <v>-0.68934609934025659</v>
      </c>
      <c r="Z54" s="3">
        <f>Z52/SQRT(Z52*Z52+Y52*Y52)</f>
        <v>0.72443216060882665</v>
      </c>
    </row>
    <row r="55" spans="9:26" ht="15.75" thickTop="1"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X55" t="s">
        <v>47</v>
      </c>
      <c r="Y55">
        <f>SQRT(Y52*Y52+Z52*Z52)</f>
        <v>0.99034768039536858</v>
      </c>
    </row>
    <row r="56" spans="9:26">
      <c r="I56" s="20"/>
      <c r="J56" s="3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X56" s="20" t="s">
        <v>59</v>
      </c>
      <c r="Y56" s="20">
        <f>ATAN2(Y52,Z52)</f>
        <v>2.3313823525228425</v>
      </c>
      <c r="Z56" s="20"/>
    </row>
    <row r="57" spans="9:26">
      <c r="I57" s="20"/>
      <c r="J57" s="3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X57" s="22" t="s">
        <v>60</v>
      </c>
      <c r="Y57">
        <f>MOD(Y56*180/PI(),360)</f>
        <v>133.57836923083997</v>
      </c>
      <c r="Z57" s="20"/>
    </row>
    <row r="58" spans="9:26">
      <c r="I58" s="20"/>
      <c r="J58" s="3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0"/>
      <c r="X58" s="22" t="s">
        <v>61</v>
      </c>
      <c r="Y58" s="3">
        <f>INT(Y57*$B$102/360)</f>
        <v>3</v>
      </c>
      <c r="Z58" s="20"/>
    </row>
    <row r="59" spans="9:26">
      <c r="I59" s="20"/>
      <c r="J59" s="3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20"/>
      <c r="X59" s="22" t="s">
        <v>62</v>
      </c>
      <c r="Y59" s="3">
        <f>COS(Y58*2*PI()/$B$102)</f>
        <v>-0.30901699437494734</v>
      </c>
      <c r="Z59" s="3">
        <f>SIN(Y58*2*PI()/$B$102)</f>
        <v>0.95105651629515364</v>
      </c>
    </row>
    <row r="60" spans="9:26">
      <c r="I60" s="20"/>
      <c r="J60" s="3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20"/>
      <c r="X60" s="20"/>
      <c r="Y60" s="20"/>
      <c r="Z60" s="20"/>
    </row>
    <row r="61" spans="9:26">
      <c r="I61" s="20"/>
      <c r="J61" s="3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20"/>
      <c r="X61" s="20"/>
      <c r="Y61" s="20"/>
      <c r="Z61" s="20"/>
    </row>
    <row r="62" spans="9:26">
      <c r="I62" s="20"/>
      <c r="J62" s="3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X62" s="20"/>
      <c r="Y62" s="20"/>
      <c r="Z62" s="20"/>
    </row>
    <row r="63" spans="9:26">
      <c r="I63" s="2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20"/>
      <c r="X63" s="20"/>
      <c r="Y63" s="20"/>
      <c r="Z63" s="20"/>
    </row>
    <row r="64" spans="9:26">
      <c r="I64" s="20"/>
      <c r="J64" s="3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X64" s="20"/>
      <c r="Y64" s="20"/>
      <c r="Z64" s="20"/>
    </row>
    <row r="65" spans="9:26">
      <c r="I65" s="20"/>
      <c r="J65" s="20"/>
      <c r="W65" s="20"/>
      <c r="X65" s="20"/>
      <c r="Y65" s="20"/>
      <c r="Z65" s="20"/>
    </row>
    <row r="66" spans="9:26">
      <c r="I66" s="20"/>
      <c r="J66" s="20"/>
      <c r="L66" t="s">
        <v>32</v>
      </c>
      <c r="O66" t="s">
        <v>8</v>
      </c>
      <c r="R66" t="s">
        <v>10</v>
      </c>
      <c r="U66" t="s">
        <v>11</v>
      </c>
      <c r="W66" s="20"/>
      <c r="X66" s="20"/>
      <c r="Y66" s="20"/>
      <c r="Z66" s="20"/>
    </row>
    <row r="67" spans="9:26">
      <c r="I67" t="s">
        <v>49</v>
      </c>
      <c r="K67" t="s">
        <v>18</v>
      </c>
      <c r="L67">
        <v>1</v>
      </c>
      <c r="M67">
        <v>0</v>
      </c>
      <c r="O67">
        <f>$O$48</f>
        <v>0.58289421995029422</v>
      </c>
      <c r="P67">
        <f>$P$48</f>
        <v>0.81254804679387282</v>
      </c>
      <c r="R67">
        <f>$R$48</f>
        <v>0.58195017501835722</v>
      </c>
      <c r="S67">
        <f>$S$48</f>
        <v>0.81322444244876424</v>
      </c>
      <c r="U67">
        <f>$U$48</f>
        <v>0.58091654034230245</v>
      </c>
      <c r="V67">
        <f>$V$48</f>
        <v>0.8139631276395326</v>
      </c>
      <c r="X67" t="s">
        <v>27</v>
      </c>
      <c r="Y67">
        <f>L69+O69+R69+U69</f>
        <v>-0.64370457417437787</v>
      </c>
      <c r="Z67">
        <f>M69+P69+S69+V69</f>
        <v>0.78760064236681493</v>
      </c>
    </row>
    <row r="68" spans="9:26" ht="15.75" thickBot="1">
      <c r="I68" t="s">
        <v>37</v>
      </c>
      <c r="J68">
        <f>J53</f>
        <v>4</v>
      </c>
      <c r="K68" t="s">
        <v>19</v>
      </c>
      <c r="L68">
        <f>A18</f>
        <v>4.2590299473721449E-2</v>
      </c>
      <c r="M68">
        <f>B18</f>
        <v>0.12960524259467596</v>
      </c>
      <c r="O68">
        <f>A19</f>
        <v>4.4138827430017485E-2</v>
      </c>
      <c r="P68">
        <f>B19</f>
        <v>0.31246332403954113</v>
      </c>
      <c r="R68">
        <f>A20</f>
        <v>4.5245167537541819E-2</v>
      </c>
      <c r="S68">
        <f>B20</f>
        <v>0.31366865990271486</v>
      </c>
      <c r="U68">
        <f>A21</f>
        <v>4.6361771087255893E-2</v>
      </c>
      <c r="V68">
        <f>B21</f>
        <v>0.31489314497697996</v>
      </c>
      <c r="Y68" t="s">
        <v>58</v>
      </c>
    </row>
    <row r="69" spans="9:26" ht="16.5" thickTop="1" thickBot="1">
      <c r="I69" t="s">
        <v>36</v>
      </c>
      <c r="J69">
        <f>J54</f>
        <v>1</v>
      </c>
      <c r="K69" t="s">
        <v>20</v>
      </c>
      <c r="L69" s="1">
        <f>L67*L68-M67*M68</f>
        <v>4.2590299473721449E-2</v>
      </c>
      <c r="M69" s="2">
        <f>L67*M68+M67*L68</f>
        <v>0.12960524259467596</v>
      </c>
      <c r="O69" s="1">
        <f t="shared" ref="O69" si="28">O67*O68-P67*P68</f>
        <v>-0.2281631962587094</v>
      </c>
      <c r="P69" s="2">
        <f t="shared" ref="P69" si="29">O67*P68+P67*O68</f>
        <v>0.21799798354513689</v>
      </c>
      <c r="R69" s="1">
        <f t="shared" ref="R69" si="30">R67*R68-S67*S68</f>
        <v>-0.22875258789582897</v>
      </c>
      <c r="S69" s="2">
        <f t="shared" ref="S69" si="31">R67*S68+S67*R68</f>
        <v>0.21933400767237687</v>
      </c>
      <c r="U69" s="1">
        <f t="shared" ref="U69" si="32">U67*U68-V67*V68</f>
        <v>-0.22937908949356092</v>
      </c>
      <c r="V69" s="2">
        <f t="shared" ref="V69" si="33">U67*V68+V67*U68</f>
        <v>0.22066340855462513</v>
      </c>
      <c r="X69" t="s">
        <v>28</v>
      </c>
      <c r="Y69" s="3">
        <f>Y67/SQRT(Y67*Y67+Z67*Z67)</f>
        <v>-0.63282786377017786</v>
      </c>
      <c r="Z69" s="3">
        <f>Z67/SQRT(Z67*Z67+Y67*Y67)</f>
        <v>0.774292512449961</v>
      </c>
    </row>
    <row r="70" spans="9:26" ht="15.75" thickTop="1"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X70" t="s">
        <v>47</v>
      </c>
      <c r="Y70">
        <f>SQRT(Y67*Y67+Z67*Z67)</f>
        <v>1.0171874707592681</v>
      </c>
    </row>
    <row r="71" spans="9:26">
      <c r="I71" s="20"/>
      <c r="J71" s="3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X71" s="20" t="s">
        <v>59</v>
      </c>
      <c r="Y71" s="20">
        <f>ATAN2(Y67,Z67)</f>
        <v>2.2559963023840517</v>
      </c>
      <c r="Z71" s="20"/>
    </row>
    <row r="72" spans="9:26">
      <c r="I72" s="20"/>
      <c r="J72" s="3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X72" s="22" t="s">
        <v>60</v>
      </c>
      <c r="Y72">
        <f>MOD(Y71*180/PI(),360)</f>
        <v>129.25906672372562</v>
      </c>
      <c r="Z72" s="20"/>
    </row>
    <row r="73" spans="9:26">
      <c r="I73" s="20"/>
      <c r="J73" s="3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X73" s="22" t="s">
        <v>61</v>
      </c>
      <c r="Y73" s="3">
        <f>INT(Y72*$B$102/360)</f>
        <v>3</v>
      </c>
      <c r="Z73" s="20"/>
    </row>
    <row r="74" spans="9:26">
      <c r="I74" s="20"/>
      <c r="J74" s="3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X74" s="22" t="s">
        <v>62</v>
      </c>
      <c r="Y74" s="3">
        <f>COS(Y73*2*PI()/$B$102)</f>
        <v>-0.30901699437494734</v>
      </c>
      <c r="Z74" s="3">
        <f>SIN(Y73*2*PI()/$B$102)</f>
        <v>0.95105651629515364</v>
      </c>
    </row>
    <row r="75" spans="9:26">
      <c r="I75" s="20"/>
      <c r="J75" s="3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X75" s="20"/>
      <c r="Y75" s="20"/>
      <c r="Z75" s="20"/>
    </row>
    <row r="76" spans="9:26">
      <c r="I76" s="20"/>
      <c r="J76" s="3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X76" s="20"/>
      <c r="Y76" s="20"/>
      <c r="Z76" s="20"/>
    </row>
    <row r="77" spans="9:26">
      <c r="I77" s="20"/>
      <c r="J77" s="3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X77" s="20"/>
      <c r="Y77" s="20"/>
      <c r="Z77" s="20"/>
    </row>
    <row r="78" spans="9:26">
      <c r="I78" s="2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X78" s="20"/>
      <c r="Y78" s="20"/>
      <c r="Z78" s="20"/>
    </row>
    <row r="79" spans="9:26">
      <c r="I79" s="20"/>
      <c r="J79" s="3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X79" s="20"/>
      <c r="Y79" s="20"/>
      <c r="Z79" s="20"/>
    </row>
    <row r="80" spans="9:26">
      <c r="I80" s="20"/>
      <c r="J80" s="20"/>
      <c r="W80" s="20"/>
      <c r="X80" s="20"/>
      <c r="Y80" s="20"/>
      <c r="Z80" s="20"/>
    </row>
    <row r="81" spans="9:26">
      <c r="I81" s="20"/>
      <c r="J81" s="20"/>
      <c r="L81" t="s">
        <v>32</v>
      </c>
      <c r="O81" t="s">
        <v>8</v>
      </c>
      <c r="R81" t="s">
        <v>10</v>
      </c>
      <c r="U81" t="s">
        <v>11</v>
      </c>
      <c r="W81" s="20"/>
      <c r="X81" s="20"/>
      <c r="Y81" s="20"/>
      <c r="Z81" s="20"/>
    </row>
    <row r="82" spans="9:26">
      <c r="I82" t="s">
        <v>50</v>
      </c>
      <c r="K82" t="s">
        <v>18</v>
      </c>
      <c r="L82">
        <v>1</v>
      </c>
      <c r="M82">
        <v>0</v>
      </c>
      <c r="O82">
        <f>$O$48</f>
        <v>0.58289421995029422</v>
      </c>
      <c r="P82">
        <f>$P$48</f>
        <v>0.81254804679387282</v>
      </c>
      <c r="R82">
        <f>$R$48</f>
        <v>0.58195017501835722</v>
      </c>
      <c r="S82">
        <f>$S$48</f>
        <v>0.81322444244876424</v>
      </c>
      <c r="U82">
        <f>$U$48</f>
        <v>0.58091654034230245</v>
      </c>
      <c r="V82">
        <f>$V$48</f>
        <v>0.8139631276395326</v>
      </c>
      <c r="X82" t="s">
        <v>27</v>
      </c>
      <c r="Y82">
        <f>L84+O84+R84+U84</f>
        <v>-0.60783341908272404</v>
      </c>
      <c r="Z82">
        <f>M84+P84+S84+V84</f>
        <v>0.85617359743141452</v>
      </c>
    </row>
    <row r="83" spans="9:26" ht="15.75" thickBot="1">
      <c r="I83" t="s">
        <v>37</v>
      </c>
      <c r="J83">
        <f>J53</f>
        <v>4</v>
      </c>
      <c r="K83" t="s">
        <v>19</v>
      </c>
      <c r="L83">
        <f>A22</f>
        <v>6.0793024950562907E-2</v>
      </c>
      <c r="M83">
        <f>B22</f>
        <v>0.143784739980343</v>
      </c>
      <c r="O83">
        <f>A23</f>
        <v>6.2316191135611348E-2</v>
      </c>
      <c r="P83">
        <f>B23</f>
        <v>0.31823442034334992</v>
      </c>
      <c r="R83">
        <f>A24</f>
        <v>6.3417614495592495E-2</v>
      </c>
      <c r="S83">
        <f>B24</f>
        <v>0.31943026228532784</v>
      </c>
      <c r="U83">
        <f>A25</f>
        <v>6.4528826756639179E-2</v>
      </c>
      <c r="V83">
        <f>B25</f>
        <v>0.320644368054333</v>
      </c>
      <c r="Y83" t="s">
        <v>57</v>
      </c>
    </row>
    <row r="84" spans="9:26" ht="16.5" thickTop="1" thickBot="1">
      <c r="I84" t="s">
        <v>36</v>
      </c>
      <c r="J84">
        <f>J54</f>
        <v>1</v>
      </c>
      <c r="K84" t="s">
        <v>20</v>
      </c>
      <c r="L84" s="1">
        <f>L82*L83-M82*M83</f>
        <v>6.0793024950562907E-2</v>
      </c>
      <c r="M84" s="2">
        <f>L82*M83+M82*L83</f>
        <v>0.143784739980343</v>
      </c>
      <c r="O84" s="1">
        <f t="shared" ref="O84" si="34">O82*O83-P82*P83</f>
        <v>-0.22225700905030368</v>
      </c>
      <c r="P84" s="2">
        <f t="shared" ref="P84" si="35">O82*P83+P82*O83</f>
        <v>0.23613190359824565</v>
      </c>
      <c r="R84" s="1">
        <f t="shared" ref="R84" si="36">R82*R83-S82*S83</f>
        <v>-0.2228626050932915</v>
      </c>
      <c r="S84" s="2">
        <f t="shared" ref="S84" si="37">R82*S83+S82*R83</f>
        <v>0.23746525123271517</v>
      </c>
      <c r="U84" s="1">
        <f t="shared" ref="U84" si="38">U82*U83-V82*V83</f>
        <v>-0.2235068298896917</v>
      </c>
      <c r="V84" s="2">
        <f t="shared" ref="V84" si="39">U82*V83+V82*U83</f>
        <v>0.2387917026201106</v>
      </c>
      <c r="X84" t="s">
        <v>28</v>
      </c>
      <c r="Y84" s="3">
        <f>Y82/SQRT(Y82*Y82+Z82*Z82)</f>
        <v>-0.57889036349224099</v>
      </c>
      <c r="Z84" s="3">
        <f>Z82/SQRT(Z82*Z82+Y82*Y82)</f>
        <v>0.8154053881694806</v>
      </c>
    </row>
    <row r="85" spans="9:26" ht="15.75" thickTop="1"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X85" t="s">
        <v>47</v>
      </c>
      <c r="Y85">
        <f>SQRT(Y82*Y82+Z82*Z82)</f>
        <v>1.0499974734695527</v>
      </c>
    </row>
    <row r="86" spans="9:26"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X86" s="20" t="s">
        <v>59</v>
      </c>
      <c r="Y86" s="20">
        <f>ATAN2(Y82,Z82)</f>
        <v>2.1881635187511086</v>
      </c>
      <c r="Z86" s="20"/>
    </row>
    <row r="87" spans="9:26"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X87" s="22" t="s">
        <v>60</v>
      </c>
      <c r="Y87">
        <f>MOD(Y86*180/PI(),360)</f>
        <v>125.3725345089339</v>
      </c>
      <c r="Z87" s="20"/>
    </row>
    <row r="88" spans="9:26"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X88" s="22" t="s">
        <v>61</v>
      </c>
      <c r="Y88" s="3">
        <f>INT(Y87*$B$102/360)</f>
        <v>3</v>
      </c>
      <c r="Z88" s="20"/>
    </row>
    <row r="89" spans="9:26"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X89" s="22" t="s">
        <v>62</v>
      </c>
      <c r="Y89" s="3">
        <f>COS(Y88*2*PI()/$B$102)</f>
        <v>-0.30901699437494734</v>
      </c>
      <c r="Z89" s="3">
        <f>SIN(Y88*2*PI()/$B$102)</f>
        <v>0.95105651629515364</v>
      </c>
    </row>
    <row r="90" spans="9:26"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9:26"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9:26"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9:26"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9:26">
      <c r="J94" s="3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9:26">
      <c r="J95" s="20"/>
    </row>
    <row r="96" spans="9:26">
      <c r="I96" t="s">
        <v>51</v>
      </c>
      <c r="J96" s="20"/>
      <c r="O96">
        <f>Y54</f>
        <v>-0.68934609934025659</v>
      </c>
      <c r="P96">
        <f>Z54</f>
        <v>0.72443216060882665</v>
      </c>
      <c r="R96">
        <f>Y69</f>
        <v>-0.63282786377017786</v>
      </c>
      <c r="S96">
        <f>Z69</f>
        <v>0.774292512449961</v>
      </c>
      <c r="U96">
        <f>Y84</f>
        <v>-0.57889036349224099</v>
      </c>
      <c r="V96">
        <f>Z84</f>
        <v>0.8154053881694806</v>
      </c>
    </row>
    <row r="97" spans="1:26" ht="15.75" thickBot="1">
      <c r="I97" s="20"/>
      <c r="J97" s="20"/>
    </row>
    <row r="98" spans="1:26" ht="15.75" thickBot="1">
      <c r="A98" s="10">
        <v>1</v>
      </c>
      <c r="B98" s="11">
        <v>2</v>
      </c>
      <c r="C98" s="12">
        <v>3</v>
      </c>
      <c r="D98" s="23">
        <f>SH0!D98</f>
        <v>0</v>
      </c>
      <c r="E98">
        <f t="shared" ref="E98:G100" si="40">A98*$D98</f>
        <v>0</v>
      </c>
      <c r="F98">
        <f t="shared" si="40"/>
        <v>0</v>
      </c>
      <c r="G98">
        <f t="shared" si="40"/>
        <v>0</v>
      </c>
      <c r="H98">
        <f>4*$D98</f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>
      <c r="A99" s="7">
        <v>2</v>
      </c>
      <c r="B99" s="8">
        <v>3</v>
      </c>
      <c r="C99" s="9">
        <v>4</v>
      </c>
      <c r="D99" s="24">
        <f>SH0!D99</f>
        <v>0</v>
      </c>
      <c r="E99">
        <f>A99*$D99</f>
        <v>0</v>
      </c>
      <c r="F99">
        <f t="shared" si="40"/>
        <v>0</v>
      </c>
      <c r="G99">
        <f t="shared" si="40"/>
        <v>0</v>
      </c>
      <c r="H99">
        <f>5*$D99</f>
        <v>0</v>
      </c>
      <c r="L99" t="s">
        <v>32</v>
      </c>
      <c r="O99" t="s">
        <v>53</v>
      </c>
      <c r="R99" t="s">
        <v>54</v>
      </c>
      <c r="U99" t="s">
        <v>55</v>
      </c>
      <c r="Y99" s="3"/>
      <c r="Z99" s="3"/>
    </row>
    <row r="100" spans="1:26" ht="15.75" thickBot="1">
      <c r="A100" s="13">
        <v>3</v>
      </c>
      <c r="B100" s="14">
        <v>4</v>
      </c>
      <c r="C100" s="15">
        <v>5</v>
      </c>
      <c r="D100" s="25">
        <f>SH0!D100</f>
        <v>1</v>
      </c>
      <c r="E100">
        <f t="shared" ref="E100" si="41">A100*$D100</f>
        <v>3</v>
      </c>
      <c r="F100">
        <f t="shared" si="40"/>
        <v>4</v>
      </c>
      <c r="G100">
        <f t="shared" si="40"/>
        <v>5</v>
      </c>
      <c r="H100">
        <f>6*$D100</f>
        <v>6</v>
      </c>
      <c r="I100" t="s">
        <v>52</v>
      </c>
      <c r="K100" t="s">
        <v>18</v>
      </c>
      <c r="L100">
        <v>1</v>
      </c>
      <c r="M100">
        <v>0</v>
      </c>
      <c r="O100">
        <f>$O$96</f>
        <v>-0.68934609934025659</v>
      </c>
      <c r="P100">
        <f>$P$96</f>
        <v>0.72443216060882665</v>
      </c>
      <c r="R100">
        <f>$R$96</f>
        <v>-0.63282786377017786</v>
      </c>
      <c r="S100">
        <f>$S$96</f>
        <v>0.774292512449961</v>
      </c>
      <c r="U100">
        <f>$U$96</f>
        <v>-0.57889036349224099</v>
      </c>
      <c r="V100">
        <f>$V$96</f>
        <v>0.8154053881694806</v>
      </c>
      <c r="X100" t="s">
        <v>27</v>
      </c>
      <c r="Y100">
        <f>L102+O102+R102+U102</f>
        <v>-1.0051211664949671</v>
      </c>
      <c r="Z100">
        <f>M102+P102+S102+V102</f>
        <v>-0.73649256641835248</v>
      </c>
    </row>
    <row r="101" spans="1:26" ht="15.75" thickBot="1">
      <c r="E101" s="7">
        <f>SUM(E98:E100)</f>
        <v>3</v>
      </c>
      <c r="F101" s="8">
        <f>SUM(F98:F100)</f>
        <v>4</v>
      </c>
      <c r="G101" s="9">
        <f>SUM(G98:G100)</f>
        <v>5</v>
      </c>
      <c r="H101" s="9">
        <f>SUM(H98:H100)</f>
        <v>6</v>
      </c>
      <c r="I101" t="s">
        <v>37</v>
      </c>
      <c r="J101">
        <v>4</v>
      </c>
      <c r="K101" t="s">
        <v>19</v>
      </c>
      <c r="L101">
        <f>A26</f>
        <v>0.31</v>
      </c>
      <c r="M101">
        <f>B26</f>
        <v>1.6107373853763429E-2</v>
      </c>
      <c r="O101">
        <f>A27</f>
        <v>9.8094729853879764E-2</v>
      </c>
      <c r="P101">
        <f>B27</f>
        <v>0.51359373545877252</v>
      </c>
      <c r="R101">
        <f>A28</f>
        <v>8.4441140110713381E-2</v>
      </c>
      <c r="S101">
        <f>B28</f>
        <v>0.49798344278193041</v>
      </c>
      <c r="U101">
        <f>A29</f>
        <v>7.3358369097079934E-2</v>
      </c>
      <c r="V101">
        <f>B29</f>
        <v>0.48313160917748421</v>
      </c>
      <c r="Y101" t="s">
        <v>56</v>
      </c>
    </row>
    <row r="102" spans="1:26" ht="16.5" thickTop="1" thickBot="1">
      <c r="A102" s="17" t="s">
        <v>9</v>
      </c>
      <c r="B102" s="17">
        <v>10</v>
      </c>
      <c r="I102" t="s">
        <v>36</v>
      </c>
      <c r="J102">
        <v>1</v>
      </c>
      <c r="K102" t="s">
        <v>20</v>
      </c>
      <c r="L102" s="1">
        <f>L100*L101-M100*M101</f>
        <v>0.31</v>
      </c>
      <c r="M102" s="2">
        <f>L100*M101+M100*L101</f>
        <v>1.6107373853763429E-2</v>
      </c>
      <c r="O102" s="1">
        <f>O100*O101-P100*P101</f>
        <v>-0.43968503884416493</v>
      </c>
      <c r="P102" s="2">
        <f>O100*P101+P100*O101</f>
        <v>-0.28298086109171117</v>
      </c>
      <c r="R102" s="1">
        <f>R100*R101-S100*S101</f>
        <v>-0.43902155738068332</v>
      </c>
      <c r="S102" s="2">
        <f>R100*S101+S100*R101</f>
        <v>-0.24975565575814418</v>
      </c>
      <c r="U102" s="1">
        <f>U100*U101-V100*V101</f>
        <v>-0.43641457027011887</v>
      </c>
      <c r="V102" s="2">
        <f>U100*V101+V100*U101</f>
        <v>-0.21986342342226065</v>
      </c>
      <c r="X102" t="s">
        <v>28</v>
      </c>
      <c r="Y102" s="3">
        <f>Y100/SQRT(Y100*Y100+Z100*Z100)</f>
        <v>-0.8066331393090802</v>
      </c>
      <c r="Z102" s="3">
        <f>Z100/SQRT(Z100*Z100+Y100*Y100)</f>
        <v>-0.59105243301113153</v>
      </c>
    </row>
    <row r="103" spans="1:26" ht="15.75" thickTop="1">
      <c r="J103" t="s">
        <v>29</v>
      </c>
      <c r="L103">
        <f>$Y$111/$J$101</f>
        <v>0</v>
      </c>
      <c r="M103">
        <f>$Z$111/$J$101</f>
        <v>0</v>
      </c>
      <c r="X103" t="s">
        <v>47</v>
      </c>
      <c r="Y103">
        <f>SQRT(Y100*Y100+Z100*Z100)</f>
        <v>1.2460697651920194</v>
      </c>
    </row>
    <row r="104" spans="1:26"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X104" s="20" t="s">
        <v>59</v>
      </c>
      <c r="Y104" s="20">
        <f>ATAN2(Y100,Z100)</f>
        <v>-2.5092297122695246</v>
      </c>
      <c r="Z104" s="20"/>
    </row>
    <row r="105" spans="1:26">
      <c r="K105" s="30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18"/>
      <c r="X105" s="22" t="s">
        <v>60</v>
      </c>
      <c r="Y105">
        <f>MOD(Y104*180/PI(),360)</f>
        <v>216.23172765813032</v>
      </c>
      <c r="Z105" s="20"/>
    </row>
    <row r="106" spans="1:26">
      <c r="I106" s="20"/>
      <c r="J106" s="20"/>
      <c r="K106" s="30"/>
      <c r="L106" s="36"/>
      <c r="M106" s="36"/>
      <c r="N106" s="31"/>
      <c r="O106" s="36"/>
      <c r="P106" s="36"/>
      <c r="Q106" s="31"/>
      <c r="R106" s="36"/>
      <c r="S106" s="36"/>
      <c r="T106" s="31"/>
      <c r="U106" s="36"/>
      <c r="V106" s="36"/>
      <c r="X106" s="22" t="s">
        <v>61</v>
      </c>
      <c r="Y106" s="3">
        <f>INT(Y105*$B$102/360)</f>
        <v>6</v>
      </c>
      <c r="Z106" s="20"/>
    </row>
    <row r="107" spans="1:26">
      <c r="I107" s="20"/>
      <c r="J107" s="20"/>
      <c r="L107" s="19"/>
      <c r="M107" s="19"/>
      <c r="N107" s="20"/>
      <c r="O107" s="19"/>
      <c r="P107" s="19"/>
      <c r="Q107" s="20"/>
      <c r="R107" s="19"/>
      <c r="S107" s="19"/>
      <c r="T107" s="20"/>
      <c r="U107" s="19"/>
      <c r="V107" s="19"/>
      <c r="X107" s="22" t="s">
        <v>62</v>
      </c>
      <c r="Y107" s="3">
        <f>COS(Y106*2*PI()/$B$102)</f>
        <v>-0.80901699437494756</v>
      </c>
      <c r="Z107" s="3">
        <f>SIN(Y106*2*PI()/$B$102)</f>
        <v>-0.58778525229247303</v>
      </c>
    </row>
    <row r="108" spans="1:26">
      <c r="I108" s="20"/>
      <c r="J108" s="20"/>
      <c r="L108" s="19"/>
      <c r="M108" s="19"/>
      <c r="N108" s="20"/>
      <c r="O108" s="19"/>
      <c r="P108" s="19"/>
      <c r="Q108" s="20"/>
      <c r="R108" s="19"/>
      <c r="S108" s="19"/>
      <c r="T108" s="20"/>
      <c r="U108" s="19"/>
      <c r="V108" s="19"/>
    </row>
    <row r="109" spans="1:26">
      <c r="I109" s="20"/>
      <c r="J109" s="20"/>
      <c r="L109" s="19"/>
      <c r="M109" s="19"/>
      <c r="N109" s="20"/>
      <c r="O109" s="19"/>
      <c r="P109" s="19"/>
      <c r="Q109" s="20"/>
      <c r="R109" s="19"/>
      <c r="S109" s="19"/>
      <c r="T109" s="20"/>
      <c r="U109" s="19"/>
      <c r="V109" s="19"/>
      <c r="X109" t="s">
        <v>63</v>
      </c>
      <c r="Z109">
        <f>H101</f>
        <v>6</v>
      </c>
    </row>
    <row r="110" spans="1:26">
      <c r="V110" s="16"/>
      <c r="X110" t="s">
        <v>13</v>
      </c>
      <c r="Y110" s="16" t="s">
        <v>14</v>
      </c>
      <c r="Z110" s="16">
        <f>Z109-Y106</f>
        <v>0</v>
      </c>
    </row>
    <row r="111" spans="1:26">
      <c r="U111" t="s">
        <v>16</v>
      </c>
      <c r="Y111" s="3">
        <f>COS($Z$109*2*PI()/$B$102)-COS($Y$106*2*PI()/$B$102)</f>
        <v>0</v>
      </c>
      <c r="Z111" s="3">
        <f>SIN($Z$109*2*PI()/$B$102)-SIN($Y$106*2*PI()/$B$102)</f>
        <v>0</v>
      </c>
    </row>
    <row r="112" spans="1:26">
      <c r="U112" t="s">
        <v>15</v>
      </c>
      <c r="Y112">
        <f>$Y$111/$J$101</f>
        <v>0</v>
      </c>
      <c r="Z112">
        <f>$Z$111/$J$101</f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MicrosoftOffice/12.0 MicrosoftExcel/CalculationVersion-4518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SH0</vt:lpstr>
      <vt:lpstr>SH1</vt:lpstr>
      <vt:lpstr>SH2</vt:lpstr>
      <vt:lpstr>SH3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2010-06-13T06:48:04Z</dcterms:created>
  <dcterms:modified xsi:type="dcterms:W3CDTF">2011-02-13T08:03:46Z</dcterms:modified>
</cp:coreProperties>
</file>