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8795" windowHeight="11760"/>
  </bookViews>
  <sheets>
    <sheet name="SH0" sheetId="1" r:id="rId1"/>
    <sheet name="SH1" sheetId="2" r:id="rId2"/>
    <sheet name="SH2" sheetId="3" r:id="rId3"/>
    <sheet name="SH3" sheetId="4" r:id="rId4"/>
    <sheet name="SH4" sheetId="5" r:id="rId5"/>
  </sheets>
  <calcPr calcId="145621"/>
</workbook>
</file>

<file path=xl/calcChain.xml><?xml version="1.0" encoding="utf-8"?>
<calcChain xmlns="http://schemas.openxmlformats.org/spreadsheetml/2006/main">
  <c r="M104" i="5" l="1"/>
  <c r="L104" i="5"/>
  <c r="G100" i="5"/>
  <c r="E100" i="5"/>
  <c r="D100" i="5"/>
  <c r="H100" i="5" s="1"/>
  <c r="D99" i="5"/>
  <c r="G99" i="5" s="1"/>
  <c r="G98" i="5"/>
  <c r="G101" i="5" s="1"/>
  <c r="E98" i="5"/>
  <c r="D98" i="5"/>
  <c r="H98" i="5" s="1"/>
  <c r="M93" i="5"/>
  <c r="L93" i="5"/>
  <c r="J84" i="5"/>
  <c r="J83" i="5"/>
  <c r="M78" i="5"/>
  <c r="L78" i="5"/>
  <c r="J69" i="5"/>
  <c r="J68" i="5"/>
  <c r="M63" i="5"/>
  <c r="L63" i="5"/>
  <c r="M45" i="5"/>
  <c r="L45" i="5"/>
  <c r="J36" i="5"/>
  <c r="J35" i="5"/>
  <c r="M30" i="5"/>
  <c r="L30" i="5"/>
  <c r="J21" i="5"/>
  <c r="J20" i="5"/>
  <c r="M15" i="5"/>
  <c r="L15" i="5"/>
  <c r="V1" i="5"/>
  <c r="V19" i="5" s="1"/>
  <c r="V30" i="5" s="1"/>
  <c r="U1" i="5"/>
  <c r="U34" i="5" s="1"/>
  <c r="A14" i="2"/>
  <c r="L53" i="2" s="1"/>
  <c r="B14" i="2"/>
  <c r="M53" i="2" s="1"/>
  <c r="A15" i="2"/>
  <c r="G15" i="2" s="1"/>
  <c r="B15" i="2"/>
  <c r="P53" i="2" s="1"/>
  <c r="P8" i="2" s="1"/>
  <c r="P10" i="2" s="1"/>
  <c r="A16" i="2"/>
  <c r="G16" i="2" s="1"/>
  <c r="B16" i="2"/>
  <c r="A17" i="2"/>
  <c r="G17" i="2" s="1"/>
  <c r="B17" i="2"/>
  <c r="V53" i="2" s="1"/>
  <c r="P38" i="2" s="1"/>
  <c r="P40" i="2" s="1"/>
  <c r="A18" i="2"/>
  <c r="L68" i="2" s="1"/>
  <c r="B18" i="2"/>
  <c r="M68" i="2" s="1"/>
  <c r="A19" i="2"/>
  <c r="B19" i="2"/>
  <c r="P68" i="2" s="1"/>
  <c r="S8" i="2" s="1"/>
  <c r="S10" i="2" s="1"/>
  <c r="A20" i="2"/>
  <c r="G20" i="2" s="1"/>
  <c r="B20" i="2"/>
  <c r="A21" i="2"/>
  <c r="U68" i="2" s="1"/>
  <c r="R38" i="2" s="1"/>
  <c r="B21" i="2"/>
  <c r="V68" i="2" s="1"/>
  <c r="S38" i="2" s="1"/>
  <c r="S40" i="2" s="1"/>
  <c r="A22" i="2"/>
  <c r="G22" i="2" s="1"/>
  <c r="B22" i="2"/>
  <c r="M83" i="2" s="1"/>
  <c r="A23" i="2"/>
  <c r="G23" i="2" s="1"/>
  <c r="B23" i="2"/>
  <c r="P83" i="2" s="1"/>
  <c r="V8" i="2" s="1"/>
  <c r="V10" i="2" s="1"/>
  <c r="A24" i="2"/>
  <c r="R83" i="2" s="1"/>
  <c r="U23" i="2" s="1"/>
  <c r="B24" i="2"/>
  <c r="A25" i="2"/>
  <c r="G25" i="2" s="1"/>
  <c r="B25" i="2"/>
  <c r="V83" i="2" s="1"/>
  <c r="V38" i="2" s="1"/>
  <c r="V40" i="2" s="1"/>
  <c r="A26" i="2"/>
  <c r="L101" i="2" s="1"/>
  <c r="B26" i="2"/>
  <c r="M101" i="2" s="1"/>
  <c r="A27" i="2"/>
  <c r="G27" i="2" s="1"/>
  <c r="B27" i="2"/>
  <c r="P101" i="2" s="1"/>
  <c r="M56" i="2" s="1"/>
  <c r="M58" i="2" s="1"/>
  <c r="A28" i="2"/>
  <c r="G28" i="2" s="1"/>
  <c r="B28" i="2"/>
  <c r="A29" i="2"/>
  <c r="U101" i="2" s="1"/>
  <c r="L86" i="2" s="1"/>
  <c r="B29" i="2"/>
  <c r="V101" i="2" s="1"/>
  <c r="M86" i="2" s="1"/>
  <c r="M88" i="2" s="1"/>
  <c r="G18" i="2"/>
  <c r="G19" i="2"/>
  <c r="D100" i="4"/>
  <c r="E100" i="4" s="1"/>
  <c r="D99" i="4"/>
  <c r="E99" i="4" s="1"/>
  <c r="D98" i="4"/>
  <c r="E98" i="4" s="1"/>
  <c r="D100" i="3"/>
  <c r="H100" i="3" s="1"/>
  <c r="D99" i="3"/>
  <c r="E99" i="3" s="1"/>
  <c r="D98" i="3"/>
  <c r="G98" i="3" s="1"/>
  <c r="D99" i="2"/>
  <c r="E99" i="2" s="1"/>
  <c r="D100" i="2"/>
  <c r="H100" i="2" s="1"/>
  <c r="D98" i="2"/>
  <c r="E98" i="2" s="1"/>
  <c r="B29" i="3"/>
  <c r="V101" i="3" s="1"/>
  <c r="M86" i="3" s="1"/>
  <c r="M88" i="3" s="1"/>
  <c r="A29" i="3"/>
  <c r="U101" i="3" s="1"/>
  <c r="L86" i="3" s="1"/>
  <c r="B28" i="3"/>
  <c r="S101" i="3" s="1"/>
  <c r="M71" i="3" s="1"/>
  <c r="M73" i="3" s="1"/>
  <c r="A28" i="3"/>
  <c r="R101" i="3" s="1"/>
  <c r="L71" i="3" s="1"/>
  <c r="B27" i="3"/>
  <c r="A27" i="3"/>
  <c r="O101" i="3" s="1"/>
  <c r="L56" i="3" s="1"/>
  <c r="B26" i="3"/>
  <c r="M101" i="3" s="1"/>
  <c r="A26" i="3"/>
  <c r="S101" i="2"/>
  <c r="M71" i="2" s="1"/>
  <c r="M73" i="2" s="1"/>
  <c r="R101" i="2"/>
  <c r="L71" i="2" s="1"/>
  <c r="S83" i="2"/>
  <c r="V23" i="2" s="1"/>
  <c r="V25" i="2" s="1"/>
  <c r="O68" i="2"/>
  <c r="R8" i="2" s="1"/>
  <c r="R10" i="2" s="1"/>
  <c r="R53" i="2"/>
  <c r="O23" i="2" s="1"/>
  <c r="M104" i="4"/>
  <c r="L104" i="4"/>
  <c r="M93" i="4"/>
  <c r="L93" i="4"/>
  <c r="J84" i="4"/>
  <c r="J83" i="4"/>
  <c r="M78" i="4"/>
  <c r="L78" i="4"/>
  <c r="J69" i="4"/>
  <c r="J68" i="4"/>
  <c r="M63" i="4"/>
  <c r="L63" i="4"/>
  <c r="M45" i="4"/>
  <c r="L45" i="4"/>
  <c r="J36" i="4"/>
  <c r="J35" i="4"/>
  <c r="M30" i="4"/>
  <c r="L30" i="4"/>
  <c r="J21" i="4"/>
  <c r="J20" i="4"/>
  <c r="M15" i="4"/>
  <c r="L15" i="4"/>
  <c r="M104" i="3"/>
  <c r="L104" i="3"/>
  <c r="L101" i="3"/>
  <c r="M93" i="3"/>
  <c r="L93" i="3"/>
  <c r="J84" i="3"/>
  <c r="J83" i="3"/>
  <c r="M78" i="3"/>
  <c r="L78" i="3"/>
  <c r="J69" i="3"/>
  <c r="J68" i="3"/>
  <c r="M63" i="3"/>
  <c r="L63" i="3"/>
  <c r="M45" i="3"/>
  <c r="L45" i="3"/>
  <c r="J36" i="3"/>
  <c r="J35" i="3"/>
  <c r="M30" i="3"/>
  <c r="L30" i="3"/>
  <c r="J21" i="3"/>
  <c r="J20" i="3"/>
  <c r="M15" i="3"/>
  <c r="L15" i="3"/>
  <c r="M104" i="2"/>
  <c r="L104" i="2"/>
  <c r="M93" i="2"/>
  <c r="L93" i="2"/>
  <c r="J84" i="2"/>
  <c r="J83" i="2"/>
  <c r="M78" i="2"/>
  <c r="L78" i="2"/>
  <c r="J69" i="2"/>
  <c r="J68" i="2"/>
  <c r="M63" i="2"/>
  <c r="L63" i="2"/>
  <c r="M45" i="2"/>
  <c r="L45" i="2"/>
  <c r="J36" i="2"/>
  <c r="J35" i="2"/>
  <c r="M30" i="2"/>
  <c r="L30" i="2"/>
  <c r="J21" i="2"/>
  <c r="J20" i="2"/>
  <c r="M15" i="2"/>
  <c r="L15" i="2"/>
  <c r="J36" i="1"/>
  <c r="J35" i="1"/>
  <c r="J21" i="1"/>
  <c r="J20" i="1"/>
  <c r="J68" i="1"/>
  <c r="J83" i="1"/>
  <c r="J84" i="1"/>
  <c r="J69" i="1"/>
  <c r="H98" i="1"/>
  <c r="V83" i="1"/>
  <c r="V38" i="1" s="1"/>
  <c r="V40" i="1" s="1"/>
  <c r="U83" i="1"/>
  <c r="U38" i="1" s="1"/>
  <c r="S83" i="1"/>
  <c r="V23" i="1" s="1"/>
  <c r="V25" i="1" s="1"/>
  <c r="R83" i="1"/>
  <c r="U23" i="1" s="1"/>
  <c r="P83" i="1"/>
  <c r="V8" i="1" s="1"/>
  <c r="V10" i="1" s="1"/>
  <c r="O83" i="1"/>
  <c r="U8" i="1" s="1"/>
  <c r="U10" i="1" s="1"/>
  <c r="M83" i="1"/>
  <c r="L84" i="1" s="1"/>
  <c r="L83" i="1"/>
  <c r="V68" i="1"/>
  <c r="S38" i="1" s="1"/>
  <c r="S40" i="1" s="1"/>
  <c r="U68" i="1"/>
  <c r="R38" i="1" s="1"/>
  <c r="S68" i="1"/>
  <c r="S23" i="1" s="1"/>
  <c r="S25" i="1" s="1"/>
  <c r="R68" i="1"/>
  <c r="R23" i="1" s="1"/>
  <c r="P68" i="1"/>
  <c r="S8" i="1" s="1"/>
  <c r="S10" i="1" s="1"/>
  <c r="O68" i="1"/>
  <c r="R8" i="1" s="1"/>
  <c r="R10" i="1" s="1"/>
  <c r="M68" i="1"/>
  <c r="M69" i="1" s="1"/>
  <c r="L68" i="1"/>
  <c r="V53" i="1"/>
  <c r="P38" i="1" s="1"/>
  <c r="U53" i="1"/>
  <c r="O38" i="1" s="1"/>
  <c r="S53" i="1"/>
  <c r="P23" i="1" s="1"/>
  <c r="P25" i="1" s="1"/>
  <c r="R53" i="1"/>
  <c r="O23" i="1" s="1"/>
  <c r="P53" i="1"/>
  <c r="P8" i="1" s="1"/>
  <c r="P10" i="1" s="1"/>
  <c r="O53" i="1"/>
  <c r="O8" i="1" s="1"/>
  <c r="O10" i="1" s="1"/>
  <c r="M53" i="1"/>
  <c r="M54" i="1" s="1"/>
  <c r="L53" i="1"/>
  <c r="M93" i="1"/>
  <c r="L93" i="1"/>
  <c r="M78" i="1"/>
  <c r="L78" i="1"/>
  <c r="M63" i="1"/>
  <c r="L63" i="1"/>
  <c r="E98" i="1"/>
  <c r="F98" i="1"/>
  <c r="G98" i="1"/>
  <c r="E99" i="1"/>
  <c r="F99" i="1"/>
  <c r="G99" i="1"/>
  <c r="H99" i="1"/>
  <c r="E100" i="1"/>
  <c r="F100" i="1"/>
  <c r="G100" i="1"/>
  <c r="H100" i="1"/>
  <c r="L101" i="1"/>
  <c r="M101" i="1"/>
  <c r="O101" i="1"/>
  <c r="P101" i="1"/>
  <c r="R101" i="1"/>
  <c r="S101" i="1"/>
  <c r="U101" i="1"/>
  <c r="V101" i="1"/>
  <c r="L104" i="1"/>
  <c r="M104" i="1"/>
  <c r="V35" i="1"/>
  <c r="V20" i="1"/>
  <c r="V5" i="1"/>
  <c r="M15" i="1"/>
  <c r="L15" i="1"/>
  <c r="M30" i="1"/>
  <c r="L30" i="1"/>
  <c r="M45" i="1"/>
  <c r="L45" i="1"/>
  <c r="O5" i="1"/>
  <c r="L35" i="1"/>
  <c r="M35" i="1"/>
  <c r="M20" i="1"/>
  <c r="L20" i="1"/>
  <c r="M5" i="1"/>
  <c r="L5" i="1"/>
  <c r="U35" i="1"/>
  <c r="S35" i="1"/>
  <c r="R35" i="1"/>
  <c r="U20" i="1"/>
  <c r="S20" i="1"/>
  <c r="R20" i="1"/>
  <c r="P35" i="1"/>
  <c r="O35" i="1"/>
  <c r="P20" i="1"/>
  <c r="O20" i="1"/>
  <c r="U5" i="1"/>
  <c r="S5" i="1"/>
  <c r="R5" i="1"/>
  <c r="P5" i="1"/>
  <c r="S53" i="2" l="1"/>
  <c r="P23" i="2" s="1"/>
  <c r="P25" i="2" s="1"/>
  <c r="S68" i="2"/>
  <c r="S23" i="2" s="1"/>
  <c r="S25" i="2" s="1"/>
  <c r="U45" i="5"/>
  <c r="V4" i="5"/>
  <c r="V15" i="5" s="1"/>
  <c r="U19" i="5"/>
  <c r="V34" i="5"/>
  <c r="V45" i="5" s="1"/>
  <c r="U4" i="5"/>
  <c r="F99" i="5"/>
  <c r="H99" i="5"/>
  <c r="H101" i="5" s="1"/>
  <c r="Z109" i="5" s="1"/>
  <c r="F98" i="5"/>
  <c r="E99" i="5"/>
  <c r="E101" i="5" s="1"/>
  <c r="F100" i="5"/>
  <c r="P101" i="3"/>
  <c r="M56" i="3" s="1"/>
  <c r="M58" i="3" s="1"/>
  <c r="O101" i="2"/>
  <c r="L56" i="2" s="1"/>
  <c r="U53" i="2"/>
  <c r="O38" i="2" s="1"/>
  <c r="O39" i="2" s="1"/>
  <c r="P41" i="2" s="1"/>
  <c r="G21" i="2"/>
  <c r="R68" i="2"/>
  <c r="R23" i="2" s="1"/>
  <c r="R24" i="2" s="1"/>
  <c r="S26" i="2" s="1"/>
  <c r="G24" i="2"/>
  <c r="G29" i="2"/>
  <c r="H99" i="2"/>
  <c r="G99" i="2"/>
  <c r="F99" i="2"/>
  <c r="F98" i="3"/>
  <c r="E98" i="3"/>
  <c r="G99" i="3"/>
  <c r="H99" i="3"/>
  <c r="H98" i="4"/>
  <c r="G98" i="4"/>
  <c r="O53" i="2"/>
  <c r="O8" i="2" s="1"/>
  <c r="O10" i="2" s="1"/>
  <c r="G26" i="2"/>
  <c r="O83" i="2"/>
  <c r="U8" i="2" s="1"/>
  <c r="U10" i="2" s="1"/>
  <c r="U83" i="2"/>
  <c r="U38" i="2" s="1"/>
  <c r="U39" i="2" s="1"/>
  <c r="V41" i="2" s="1"/>
  <c r="L83" i="2"/>
  <c r="L84" i="2" s="1"/>
  <c r="G14" i="2"/>
  <c r="F99" i="3"/>
  <c r="E100" i="2"/>
  <c r="E101" i="2" s="1"/>
  <c r="O1" i="2" s="1"/>
  <c r="O4" i="2" s="1"/>
  <c r="O15" i="2" s="1"/>
  <c r="G100" i="2"/>
  <c r="H99" i="4"/>
  <c r="G99" i="4"/>
  <c r="F99" i="4"/>
  <c r="H98" i="2"/>
  <c r="F98" i="4"/>
  <c r="G98" i="2"/>
  <c r="F98" i="2"/>
  <c r="H98" i="3"/>
  <c r="G100" i="3"/>
  <c r="E100" i="3"/>
  <c r="H100" i="4"/>
  <c r="G100" i="4"/>
  <c r="F100" i="4"/>
  <c r="E101" i="4"/>
  <c r="L102" i="2"/>
  <c r="L102" i="3"/>
  <c r="L54" i="2"/>
  <c r="L69" i="2"/>
  <c r="M84" i="1"/>
  <c r="M54" i="2"/>
  <c r="M69" i="2"/>
  <c r="F100" i="2"/>
  <c r="F100" i="3"/>
  <c r="L102" i="1"/>
  <c r="M102" i="1"/>
  <c r="L69" i="1"/>
  <c r="L54" i="1"/>
  <c r="M36" i="1"/>
  <c r="R40" i="1"/>
  <c r="R39" i="1"/>
  <c r="S41" i="1" s="1"/>
  <c r="U39" i="1"/>
  <c r="V41" i="1" s="1"/>
  <c r="U40" i="1"/>
  <c r="L57" i="3"/>
  <c r="M59" i="3" s="1"/>
  <c r="L58" i="3"/>
  <c r="L87" i="3"/>
  <c r="M89" i="3" s="1"/>
  <c r="L88" i="3"/>
  <c r="M102" i="3"/>
  <c r="L72" i="3"/>
  <c r="M74" i="3" s="1"/>
  <c r="L73" i="3"/>
  <c r="O25" i="2"/>
  <c r="O24" i="2"/>
  <c r="P26" i="2" s="1"/>
  <c r="R25" i="2"/>
  <c r="U25" i="2"/>
  <c r="U24" i="2"/>
  <c r="V26" i="2" s="1"/>
  <c r="R9" i="2"/>
  <c r="S11" i="2" s="1"/>
  <c r="R39" i="2"/>
  <c r="S41" i="2" s="1"/>
  <c r="L57" i="2"/>
  <c r="M59" i="2" s="1"/>
  <c r="L58" i="2"/>
  <c r="L87" i="2"/>
  <c r="M89" i="2" s="1"/>
  <c r="L88" i="2"/>
  <c r="M102" i="2"/>
  <c r="R40" i="2"/>
  <c r="R41" i="2" s="1"/>
  <c r="L72" i="2"/>
  <c r="M74" i="2" s="1"/>
  <c r="L73" i="2"/>
  <c r="R9" i="1"/>
  <c r="S11" i="1" s="1"/>
  <c r="O9" i="1"/>
  <c r="O11" i="1" s="1"/>
  <c r="U9" i="1"/>
  <c r="U11" i="1" s="1"/>
  <c r="O24" i="1"/>
  <c r="P26" i="1" s="1"/>
  <c r="U24" i="1"/>
  <c r="V26" i="1" s="1"/>
  <c r="R24" i="1"/>
  <c r="S26" i="1" s="1"/>
  <c r="O25" i="1"/>
  <c r="R25" i="1"/>
  <c r="U25" i="1"/>
  <c r="M6" i="1"/>
  <c r="M21" i="1"/>
  <c r="L36" i="1"/>
  <c r="F101" i="1"/>
  <c r="G101" i="1"/>
  <c r="E101" i="1"/>
  <c r="L6" i="1"/>
  <c r="H101" i="1"/>
  <c r="Z109" i="1" s="1"/>
  <c r="L56" i="1"/>
  <c r="L58" i="1" s="1"/>
  <c r="L71" i="1"/>
  <c r="L73" i="1" s="1"/>
  <c r="L86" i="1"/>
  <c r="L88" i="1" s="1"/>
  <c r="M56" i="1"/>
  <c r="M58" i="1" s="1"/>
  <c r="M71" i="1"/>
  <c r="M73" i="1" s="1"/>
  <c r="M86" i="1"/>
  <c r="M88" i="1" s="1"/>
  <c r="L21" i="1"/>
  <c r="O1" i="5" l="1"/>
  <c r="P1" i="5"/>
  <c r="U15" i="5"/>
  <c r="F101" i="5"/>
  <c r="U30" i="5"/>
  <c r="M84" i="2"/>
  <c r="O40" i="2"/>
  <c r="O41" i="2" s="1"/>
  <c r="H101" i="2"/>
  <c r="Z109" i="2" s="1"/>
  <c r="E101" i="3"/>
  <c r="P1" i="3" s="1"/>
  <c r="P4" i="3" s="1"/>
  <c r="P15" i="3" s="1"/>
  <c r="G101" i="3"/>
  <c r="U1" i="3" s="1"/>
  <c r="U19" i="3" s="1"/>
  <c r="H101" i="3"/>
  <c r="Z109" i="3" s="1"/>
  <c r="G101" i="2"/>
  <c r="U1" i="2" s="1"/>
  <c r="F101" i="2"/>
  <c r="S1" i="2" s="1"/>
  <c r="G101" i="4"/>
  <c r="V1" i="4" s="1"/>
  <c r="O9" i="2"/>
  <c r="P11" i="2" s="1"/>
  <c r="U9" i="2"/>
  <c r="V11" i="2" s="1"/>
  <c r="U40" i="2"/>
  <c r="U41" i="2" s="1"/>
  <c r="F101" i="3"/>
  <c r="S1" i="3" s="1"/>
  <c r="S4" i="3" s="1"/>
  <c r="S15" i="3" s="1"/>
  <c r="H101" i="4"/>
  <c r="Z109" i="4" s="1"/>
  <c r="O19" i="2"/>
  <c r="O30" i="2" s="1"/>
  <c r="O34" i="2"/>
  <c r="O45" i="2" s="1"/>
  <c r="F101" i="4"/>
  <c r="S1" i="4" s="1"/>
  <c r="P1" i="2"/>
  <c r="O1" i="4"/>
  <c r="P1" i="4"/>
  <c r="R26" i="2"/>
  <c r="R41" i="1"/>
  <c r="R26" i="1"/>
  <c r="L74" i="2"/>
  <c r="L57" i="1"/>
  <c r="M59" i="1" s="1"/>
  <c r="U41" i="1"/>
  <c r="U26" i="1"/>
  <c r="L74" i="3"/>
  <c r="L89" i="3"/>
  <c r="L59" i="3"/>
  <c r="L89" i="2"/>
  <c r="L59" i="2"/>
  <c r="O26" i="2"/>
  <c r="R11" i="2"/>
  <c r="U26" i="2"/>
  <c r="O26" i="1"/>
  <c r="V11" i="1"/>
  <c r="P11" i="1"/>
  <c r="R11" i="1"/>
  <c r="L87" i="1"/>
  <c r="M89" i="1" s="1"/>
  <c r="L72" i="1"/>
  <c r="M74" i="1" s="1"/>
  <c r="U1" i="1"/>
  <c r="V1" i="1"/>
  <c r="O1" i="1"/>
  <c r="O19" i="1" s="1"/>
  <c r="P1" i="1"/>
  <c r="R1" i="1"/>
  <c r="S1" i="1"/>
  <c r="R1" i="5" l="1"/>
  <c r="S1" i="5"/>
  <c r="O34" i="5"/>
  <c r="O4" i="5"/>
  <c r="O19" i="5"/>
  <c r="P19" i="5"/>
  <c r="P30" i="5" s="1"/>
  <c r="P34" i="5"/>
  <c r="P45" i="5" s="1"/>
  <c r="P4" i="5"/>
  <c r="P15" i="5" s="1"/>
  <c r="O11" i="2"/>
  <c r="O1" i="3"/>
  <c r="O34" i="3" s="1"/>
  <c r="O45" i="3" s="1"/>
  <c r="P19" i="3"/>
  <c r="P30" i="3" s="1"/>
  <c r="P34" i="3"/>
  <c r="P45" i="3" s="1"/>
  <c r="U4" i="3"/>
  <c r="U15" i="3" s="1"/>
  <c r="V1" i="3"/>
  <c r="V4" i="3" s="1"/>
  <c r="V15" i="3" s="1"/>
  <c r="U34" i="3"/>
  <c r="U45" i="3" s="1"/>
  <c r="V1" i="2"/>
  <c r="V19" i="2" s="1"/>
  <c r="V30" i="2" s="1"/>
  <c r="R1" i="2"/>
  <c r="R4" i="2" s="1"/>
  <c r="R15" i="2" s="1"/>
  <c r="U1" i="4"/>
  <c r="U19" i="4" s="1"/>
  <c r="U30" i="4" s="1"/>
  <c r="U11" i="2"/>
  <c r="R1" i="3"/>
  <c r="R19" i="3" s="1"/>
  <c r="R30" i="3" s="1"/>
  <c r="S34" i="3"/>
  <c r="S45" i="3" s="1"/>
  <c r="S19" i="3"/>
  <c r="S30" i="3" s="1"/>
  <c r="P19" i="2"/>
  <c r="P30" i="2" s="1"/>
  <c r="P4" i="2"/>
  <c r="P15" i="2" s="1"/>
  <c r="P34" i="2"/>
  <c r="P45" i="2" s="1"/>
  <c r="R1" i="4"/>
  <c r="R34" i="4" s="1"/>
  <c r="R45" i="4" s="1"/>
  <c r="S19" i="4"/>
  <c r="S30" i="4" s="1"/>
  <c r="S4" i="4"/>
  <c r="S15" i="4" s="1"/>
  <c r="S34" i="4"/>
  <c r="S45" i="4" s="1"/>
  <c r="P19" i="4"/>
  <c r="P30" i="4" s="1"/>
  <c r="P34" i="4"/>
  <c r="P45" i="4" s="1"/>
  <c r="P4" i="4"/>
  <c r="P15" i="4" s="1"/>
  <c r="V19" i="4"/>
  <c r="V30" i="4" s="1"/>
  <c r="V34" i="4"/>
  <c r="V45" i="4" s="1"/>
  <c r="V4" i="4"/>
  <c r="V15" i="4" s="1"/>
  <c r="O19" i="4"/>
  <c r="O30" i="4" s="1"/>
  <c r="O34" i="4"/>
  <c r="O45" i="4" s="1"/>
  <c r="O4" i="4"/>
  <c r="O15" i="4" s="1"/>
  <c r="L59" i="1"/>
  <c r="S19" i="2"/>
  <c r="S30" i="2" s="1"/>
  <c r="S34" i="2"/>
  <c r="S45" i="2" s="1"/>
  <c r="S4" i="2"/>
  <c r="S15" i="2" s="1"/>
  <c r="U4" i="2"/>
  <c r="U15" i="2" s="1"/>
  <c r="U19" i="2"/>
  <c r="U30" i="2" s="1"/>
  <c r="U34" i="2"/>
  <c r="U45" i="2" s="1"/>
  <c r="U30" i="3"/>
  <c r="L74" i="1"/>
  <c r="L89" i="1"/>
  <c r="R4" i="1"/>
  <c r="R15" i="1" s="1"/>
  <c r="O34" i="1"/>
  <c r="O45" i="1" s="1"/>
  <c r="S19" i="1"/>
  <c r="S30" i="1" s="1"/>
  <c r="P19" i="1"/>
  <c r="P30" i="1" s="1"/>
  <c r="S34" i="1"/>
  <c r="S45" i="1" s="1"/>
  <c r="S4" i="1"/>
  <c r="S15" i="1" s="1"/>
  <c r="P34" i="1"/>
  <c r="P45" i="1" s="1"/>
  <c r="P4" i="1"/>
  <c r="P15" i="1" s="1"/>
  <c r="O4" i="1"/>
  <c r="O15" i="1" s="1"/>
  <c r="R34" i="1"/>
  <c r="R19" i="1"/>
  <c r="U4" i="1"/>
  <c r="U34" i="1"/>
  <c r="U19" i="1"/>
  <c r="V19" i="1"/>
  <c r="V30" i="1" s="1"/>
  <c r="V4" i="1"/>
  <c r="V15" i="1" s="1"/>
  <c r="V34" i="1"/>
  <c r="V45" i="1" s="1"/>
  <c r="O15" i="5" l="1"/>
  <c r="S19" i="5"/>
  <c r="S30" i="5" s="1"/>
  <c r="S34" i="5"/>
  <c r="S45" i="5" s="1"/>
  <c r="S4" i="5"/>
  <c r="S15" i="5" s="1"/>
  <c r="O30" i="5"/>
  <c r="O45" i="5"/>
  <c r="R34" i="5"/>
  <c r="R4" i="5"/>
  <c r="R19" i="5"/>
  <c r="O4" i="3"/>
  <c r="O15" i="3" s="1"/>
  <c r="O19" i="3"/>
  <c r="O30" i="3" s="1"/>
  <c r="V19" i="3"/>
  <c r="V30" i="3" s="1"/>
  <c r="V34" i="3"/>
  <c r="V45" i="3" s="1"/>
  <c r="V34" i="2"/>
  <c r="V45" i="2" s="1"/>
  <c r="U4" i="4"/>
  <c r="U15" i="4" s="1"/>
  <c r="R19" i="2"/>
  <c r="R30" i="2" s="1"/>
  <c r="U34" i="4"/>
  <c r="U45" i="4" s="1"/>
  <c r="V4" i="2"/>
  <c r="V15" i="2" s="1"/>
  <c r="R34" i="2"/>
  <c r="R45" i="2" s="1"/>
  <c r="R4" i="3"/>
  <c r="R15" i="3" s="1"/>
  <c r="R34" i="3"/>
  <c r="R45" i="3" s="1"/>
  <c r="R19" i="4"/>
  <c r="R30" i="4" s="1"/>
  <c r="R4" i="4"/>
  <c r="R15" i="4" s="1"/>
  <c r="R6" i="1"/>
  <c r="O21" i="1"/>
  <c r="P21" i="1"/>
  <c r="O30" i="1"/>
  <c r="U6" i="1"/>
  <c r="V6" i="1"/>
  <c r="U15" i="1"/>
  <c r="U36" i="1"/>
  <c r="V36" i="1"/>
  <c r="U45" i="1"/>
  <c r="U30" i="1"/>
  <c r="U21" i="1"/>
  <c r="V21" i="1"/>
  <c r="R36" i="1"/>
  <c r="S36" i="1"/>
  <c r="R45" i="1"/>
  <c r="R21" i="1"/>
  <c r="S21" i="1"/>
  <c r="R30" i="1"/>
  <c r="S6" i="1"/>
  <c r="O36" i="1"/>
  <c r="P36" i="1"/>
  <c r="R15" i="5" l="1"/>
  <c r="R30" i="5"/>
  <c r="R45" i="5"/>
  <c r="Z34" i="1"/>
  <c r="Z19" i="1"/>
  <c r="Y34" i="1"/>
  <c r="Y19" i="1"/>
  <c r="Y23" i="1" l="1"/>
  <c r="Y24" i="1" s="1"/>
  <c r="Y25" i="1" s="1"/>
  <c r="Y37" i="1"/>
  <c r="Y38" i="1"/>
  <c r="Y39" i="1" s="1"/>
  <c r="Y40" i="1" s="1"/>
  <c r="Y36" i="1"/>
  <c r="Y41" i="1" s="1"/>
  <c r="Z21" i="1"/>
  <c r="Z26" i="1" s="1"/>
  <c r="Y22" i="1"/>
  <c r="Y21" i="1"/>
  <c r="Y26" i="1" s="1"/>
  <c r="Z36" i="1"/>
  <c r="Z41" i="1" s="1"/>
  <c r="U48" i="1" l="1"/>
  <c r="V48" i="1"/>
  <c r="R48" i="1"/>
  <c r="S48" i="1"/>
  <c r="P6" i="1"/>
  <c r="Z4" i="1" s="1"/>
  <c r="O6" i="1"/>
  <c r="Y4" i="1" s="1"/>
  <c r="R82" i="1" l="1"/>
  <c r="R67" i="1"/>
  <c r="R52" i="1"/>
  <c r="U82" i="1"/>
  <c r="U67" i="1"/>
  <c r="U52" i="1"/>
  <c r="S82" i="1"/>
  <c r="S93" i="1" s="1"/>
  <c r="S67" i="1"/>
  <c r="S78" i="1" s="1"/>
  <c r="S52" i="1"/>
  <c r="S63" i="1" s="1"/>
  <c r="V82" i="1"/>
  <c r="V93" i="1" s="1"/>
  <c r="V67" i="1"/>
  <c r="V78" i="1" s="1"/>
  <c r="V52" i="1"/>
  <c r="V63" i="1" s="1"/>
  <c r="Y8" i="1"/>
  <c r="Y9" i="1" s="1"/>
  <c r="Y10" i="1" s="1"/>
  <c r="Z6" i="1"/>
  <c r="Z11" i="1" s="1"/>
  <c r="Y7" i="1"/>
  <c r="Y6" i="1"/>
  <c r="O48" i="1" l="1"/>
  <c r="Y11" i="1"/>
  <c r="U78" i="1"/>
  <c r="V69" i="1"/>
  <c r="U69" i="1"/>
  <c r="R63" i="1"/>
  <c r="S54" i="1"/>
  <c r="R54" i="1"/>
  <c r="R93" i="1"/>
  <c r="S84" i="1"/>
  <c r="R84" i="1"/>
  <c r="O82" i="1"/>
  <c r="O67" i="1"/>
  <c r="O52" i="1"/>
  <c r="P48" i="1"/>
  <c r="U63" i="1"/>
  <c r="V54" i="1"/>
  <c r="U54" i="1"/>
  <c r="U93" i="1"/>
  <c r="V84" i="1"/>
  <c r="U84" i="1"/>
  <c r="R78" i="1"/>
  <c r="S69" i="1"/>
  <c r="R69" i="1"/>
  <c r="O78" i="1" l="1"/>
  <c r="P82" i="1"/>
  <c r="P93" i="1" s="1"/>
  <c r="P67" i="1"/>
  <c r="P78" i="1" s="1"/>
  <c r="P52" i="1"/>
  <c r="P63" i="1" s="1"/>
  <c r="O63" i="1"/>
  <c r="O93" i="1"/>
  <c r="O40" i="1"/>
  <c r="P40" i="1"/>
  <c r="P54" i="1" l="1"/>
  <c r="Z52" i="1" s="1"/>
  <c r="O84" i="1"/>
  <c r="Y82" i="1" s="1"/>
  <c r="P69" i="1"/>
  <c r="Z67" i="1" s="1"/>
  <c r="P84" i="1"/>
  <c r="Z82" i="1" s="1"/>
  <c r="O54" i="1"/>
  <c r="Y52" i="1" s="1"/>
  <c r="O69" i="1"/>
  <c r="Y67" i="1" s="1"/>
  <c r="O39" i="1"/>
  <c r="P41" i="1" s="1"/>
  <c r="Y85" i="1" l="1"/>
  <c r="Z54" i="1"/>
  <c r="Y86" i="1"/>
  <c r="Y87" i="1" s="1"/>
  <c r="Y88" i="1" s="1"/>
  <c r="Z69" i="1"/>
  <c r="Y70" i="1"/>
  <c r="Y69" i="1"/>
  <c r="Y71" i="1"/>
  <c r="Y72" i="1" s="1"/>
  <c r="Y73" i="1" s="1"/>
  <c r="Y84" i="1"/>
  <c r="Z84" i="1"/>
  <c r="Y54" i="1"/>
  <c r="Y56" i="1"/>
  <c r="Y57" i="1" s="1"/>
  <c r="Y58" i="1" s="1"/>
  <c r="Y55" i="1"/>
  <c r="O41" i="1"/>
  <c r="O96" i="1" l="1"/>
  <c r="O100" i="1" s="1"/>
  <c r="Y59" i="1"/>
  <c r="U96" i="1"/>
  <c r="U100" i="1" s="1"/>
  <c r="Y89" i="1"/>
  <c r="R96" i="1"/>
  <c r="R100" i="1" s="1"/>
  <c r="Y74" i="1"/>
  <c r="S96" i="1"/>
  <c r="S100" i="1" s="1"/>
  <c r="S104" i="1" s="1"/>
  <c r="Z74" i="1"/>
  <c r="P96" i="1"/>
  <c r="P100" i="1" s="1"/>
  <c r="P104" i="1" s="1"/>
  <c r="Z59" i="1"/>
  <c r="V96" i="1"/>
  <c r="V100" i="1" s="1"/>
  <c r="V104" i="1" s="1"/>
  <c r="Z89" i="1"/>
  <c r="P102" i="1"/>
  <c r="O104" i="1"/>
  <c r="O102" i="1"/>
  <c r="U102" i="1"/>
  <c r="V102" i="1"/>
  <c r="U104" i="1"/>
  <c r="S102" i="1"/>
  <c r="R104" i="1"/>
  <c r="R102" i="1"/>
  <c r="Y100" i="1" l="1"/>
  <c r="Z100" i="1"/>
  <c r="Z102" i="1" l="1"/>
  <c r="Z107" i="1" s="1"/>
  <c r="Z111" i="1" s="1"/>
  <c r="Y104" i="1"/>
  <c r="Y105" i="1" s="1"/>
  <c r="Y106" i="1" s="1"/>
  <c r="Y103" i="1"/>
  <c r="Y102" i="1"/>
  <c r="Y107" i="1" s="1"/>
  <c r="Y111" i="1" s="1"/>
  <c r="Z110" i="1" l="1"/>
  <c r="Z112" i="1" l="1"/>
  <c r="M103" i="1"/>
  <c r="Y112" i="1"/>
  <c r="L103" i="1"/>
  <c r="U105" i="1" l="1"/>
  <c r="R105" i="1"/>
  <c r="O105" i="1"/>
  <c r="O106" i="1" s="1"/>
  <c r="L105" i="1"/>
  <c r="L106" i="1" s="1"/>
  <c r="V105" i="1"/>
  <c r="S105" i="1"/>
  <c r="P105" i="1"/>
  <c r="M105" i="1"/>
  <c r="L85" i="1"/>
  <c r="L70" i="1"/>
  <c r="L55" i="1"/>
  <c r="M85" i="1"/>
  <c r="M70" i="1"/>
  <c r="M55" i="1"/>
  <c r="L60" i="1" l="1"/>
  <c r="M60" i="1"/>
  <c r="M75" i="1"/>
  <c r="L75" i="1"/>
  <c r="L90" i="1"/>
  <c r="M90" i="1"/>
  <c r="P106" i="1"/>
  <c r="V106" i="1"/>
  <c r="U106" i="1"/>
  <c r="M106" i="1"/>
  <c r="S106" i="1"/>
  <c r="R106" i="1"/>
  <c r="L91" i="1" l="1"/>
  <c r="L92" i="1"/>
  <c r="M77" i="1"/>
  <c r="M76" i="1"/>
  <c r="L61" i="1"/>
  <c r="L62" i="1"/>
  <c r="M91" i="1"/>
  <c r="M92" i="1"/>
  <c r="L76" i="1"/>
  <c r="L77" i="1"/>
  <c r="M61" i="1"/>
  <c r="M62" i="1"/>
  <c r="V22" i="1" l="1"/>
  <c r="V37" i="1"/>
  <c r="V7" i="1"/>
  <c r="O7" i="1"/>
  <c r="O22" i="1"/>
  <c r="O37" i="1"/>
  <c r="P22" i="1"/>
  <c r="P37" i="1"/>
  <c r="P7" i="1"/>
  <c r="R7" i="1"/>
  <c r="R22" i="1"/>
  <c r="R37" i="1"/>
  <c r="S22" i="1"/>
  <c r="S37" i="1"/>
  <c r="S7" i="1"/>
  <c r="U7" i="1"/>
  <c r="U22" i="1"/>
  <c r="U37" i="1"/>
  <c r="U79" i="1"/>
  <c r="R79" i="1"/>
  <c r="O79" i="1"/>
  <c r="L79" i="1"/>
  <c r="V79" i="1"/>
  <c r="S79" i="1"/>
  <c r="P79" i="1"/>
  <c r="M79" i="1"/>
  <c r="U64" i="1"/>
  <c r="R64" i="1"/>
  <c r="O64" i="1"/>
  <c r="L64" i="1"/>
  <c r="V64" i="1"/>
  <c r="S64" i="1"/>
  <c r="P64" i="1"/>
  <c r="M64" i="1"/>
  <c r="U94" i="1"/>
  <c r="R94" i="1"/>
  <c r="O94" i="1"/>
  <c r="L94" i="1"/>
  <c r="V94" i="1"/>
  <c r="S94" i="1"/>
  <c r="P94" i="1"/>
  <c r="M94" i="1"/>
  <c r="U27" i="1" l="1"/>
  <c r="V27" i="1"/>
  <c r="R27" i="1"/>
  <c r="S27" i="1"/>
  <c r="O27" i="1"/>
  <c r="P27" i="1"/>
  <c r="U42" i="1"/>
  <c r="V42" i="1"/>
  <c r="V12" i="1"/>
  <c r="U12" i="1"/>
  <c r="S42" i="1"/>
  <c r="R42" i="1"/>
  <c r="S12" i="1"/>
  <c r="R12" i="1"/>
  <c r="O42" i="1"/>
  <c r="P42" i="1"/>
  <c r="O12" i="1"/>
  <c r="P12" i="1"/>
  <c r="R13" i="1" l="1"/>
  <c r="R43" i="1"/>
  <c r="U13" i="1"/>
  <c r="V43" i="1"/>
  <c r="S13" i="1"/>
  <c r="S43" i="1"/>
  <c r="V13" i="1"/>
  <c r="U43" i="1"/>
  <c r="O13" i="1"/>
  <c r="L14" i="1"/>
  <c r="L44" i="1"/>
  <c r="O43" i="1"/>
  <c r="L29" i="1"/>
  <c r="O28" i="1"/>
  <c r="M14" i="1"/>
  <c r="P13" i="1"/>
  <c r="M44" i="1"/>
  <c r="P43" i="1"/>
  <c r="M29" i="1"/>
  <c r="P28" i="1"/>
  <c r="R28" i="1"/>
  <c r="S28" i="1"/>
  <c r="U28" i="1"/>
  <c r="V28" i="1"/>
  <c r="R31" i="1" l="1"/>
  <c r="L31" i="1"/>
  <c r="S31" i="1"/>
  <c r="M31" i="1"/>
  <c r="U31" i="1"/>
  <c r="O31" i="1"/>
  <c r="V31" i="1"/>
  <c r="P31" i="1"/>
  <c r="R46" i="1"/>
  <c r="L46" i="1"/>
  <c r="S46" i="1"/>
  <c r="M46" i="1"/>
  <c r="U46" i="1"/>
  <c r="O46" i="1"/>
  <c r="V46" i="1"/>
  <c r="P46" i="1"/>
  <c r="R16" i="1"/>
  <c r="L16" i="1"/>
  <c r="A2" i="5" s="1"/>
  <c r="L5" i="5" s="1"/>
  <c r="S16" i="1"/>
  <c r="M16" i="1"/>
  <c r="U16" i="1"/>
  <c r="O16" i="1"/>
  <c r="A3" i="5" s="1"/>
  <c r="O5" i="5" s="1"/>
  <c r="V16" i="1"/>
  <c r="P16" i="1"/>
  <c r="B3" i="2" l="1"/>
  <c r="B3" i="5"/>
  <c r="P5" i="5" s="1"/>
  <c r="P6" i="5" s="1"/>
  <c r="B11" i="2"/>
  <c r="B11" i="5"/>
  <c r="P35" i="5" s="1"/>
  <c r="A11" i="2"/>
  <c r="G11" i="2" s="1"/>
  <c r="A11" i="5"/>
  <c r="O35" i="5" s="1"/>
  <c r="O36" i="5" s="1"/>
  <c r="B10" i="2"/>
  <c r="B10" i="5"/>
  <c r="M35" i="5" s="1"/>
  <c r="A10" i="2"/>
  <c r="G10" i="2" s="1"/>
  <c r="A10" i="5"/>
  <c r="L35" i="5" s="1"/>
  <c r="L36" i="5" s="1"/>
  <c r="B7" i="2"/>
  <c r="B7" i="5"/>
  <c r="P20" i="5" s="1"/>
  <c r="A7" i="2"/>
  <c r="G7" i="2" s="1"/>
  <c r="A7" i="5"/>
  <c r="O20" i="5" s="1"/>
  <c r="O21" i="5" s="1"/>
  <c r="B6" i="2"/>
  <c r="B6" i="5"/>
  <c r="M20" i="5" s="1"/>
  <c r="A6" i="2"/>
  <c r="G6" i="2" s="1"/>
  <c r="A6" i="5"/>
  <c r="L20" i="5" s="1"/>
  <c r="L21" i="5" s="1"/>
  <c r="O6" i="5"/>
  <c r="B2" i="2"/>
  <c r="B2" i="5"/>
  <c r="M5" i="5" s="1"/>
  <c r="M6" i="5" s="1"/>
  <c r="B5" i="2"/>
  <c r="B5" i="5"/>
  <c r="V5" i="5" s="1"/>
  <c r="A5" i="2"/>
  <c r="G5" i="2" s="1"/>
  <c r="A5" i="5"/>
  <c r="U5" i="5" s="1"/>
  <c r="U6" i="5" s="1"/>
  <c r="B4" i="2"/>
  <c r="B4" i="5"/>
  <c r="S5" i="5" s="1"/>
  <c r="A4" i="2"/>
  <c r="G4" i="2" s="1"/>
  <c r="A4" i="5"/>
  <c r="R5" i="5" s="1"/>
  <c r="R6" i="5" s="1"/>
  <c r="B13" i="2"/>
  <c r="B13" i="5"/>
  <c r="V35" i="5" s="1"/>
  <c r="A13" i="2"/>
  <c r="G13" i="2" s="1"/>
  <c r="A13" i="5"/>
  <c r="U35" i="5" s="1"/>
  <c r="U36" i="5" s="1"/>
  <c r="B12" i="2"/>
  <c r="B12" i="5"/>
  <c r="S35" i="5" s="1"/>
  <c r="A12" i="2"/>
  <c r="G12" i="2" s="1"/>
  <c r="A12" i="5"/>
  <c r="R35" i="5" s="1"/>
  <c r="R36" i="5" s="1"/>
  <c r="Y34" i="5" s="1"/>
  <c r="B9" i="2"/>
  <c r="B9" i="5"/>
  <c r="V20" i="5" s="1"/>
  <c r="A9" i="2"/>
  <c r="G9" i="2" s="1"/>
  <c r="A9" i="5"/>
  <c r="U20" i="5" s="1"/>
  <c r="U21" i="5" s="1"/>
  <c r="B8" i="2"/>
  <c r="B8" i="5"/>
  <c r="S20" i="5" s="1"/>
  <c r="A8" i="2"/>
  <c r="G8" i="2" s="1"/>
  <c r="A8" i="5"/>
  <c r="R20" i="5" s="1"/>
  <c r="R21" i="5" s="1"/>
  <c r="A3" i="2"/>
  <c r="G3" i="2" s="1"/>
  <c r="A2" i="2"/>
  <c r="G2" i="2" s="1"/>
  <c r="B5" i="4"/>
  <c r="V5" i="4" s="1"/>
  <c r="V5" i="2"/>
  <c r="B5" i="3"/>
  <c r="V5" i="3" s="1"/>
  <c r="U5" i="2"/>
  <c r="A5" i="3"/>
  <c r="U5" i="3" s="1"/>
  <c r="A5" i="4"/>
  <c r="U5" i="4" s="1"/>
  <c r="B4" i="4"/>
  <c r="S5" i="4" s="1"/>
  <c r="S5" i="2"/>
  <c r="B4" i="3"/>
  <c r="S5" i="3" s="1"/>
  <c r="A4" i="4"/>
  <c r="R5" i="4" s="1"/>
  <c r="R5" i="2"/>
  <c r="A4" i="3"/>
  <c r="R5" i="3" s="1"/>
  <c r="B13" i="4"/>
  <c r="V35" i="4" s="1"/>
  <c r="V35" i="2"/>
  <c r="B13" i="3"/>
  <c r="V35" i="3" s="1"/>
  <c r="A13" i="4"/>
  <c r="U35" i="4" s="1"/>
  <c r="U35" i="2"/>
  <c r="A13" i="3"/>
  <c r="U35" i="3" s="1"/>
  <c r="B12" i="4"/>
  <c r="S35" i="4" s="1"/>
  <c r="S35" i="2"/>
  <c r="B12" i="3"/>
  <c r="S35" i="3" s="1"/>
  <c r="R35" i="2"/>
  <c r="A12" i="3"/>
  <c r="R35" i="3" s="1"/>
  <c r="A12" i="4"/>
  <c r="R35" i="4" s="1"/>
  <c r="B9" i="4"/>
  <c r="V20" i="4" s="1"/>
  <c r="V20" i="2"/>
  <c r="B9" i="3"/>
  <c r="V20" i="3" s="1"/>
  <c r="A9" i="4"/>
  <c r="U20" i="4" s="1"/>
  <c r="U20" i="2"/>
  <c r="A9" i="3"/>
  <c r="U20" i="3" s="1"/>
  <c r="B8" i="4"/>
  <c r="S20" i="4" s="1"/>
  <c r="S20" i="2"/>
  <c r="B8" i="3"/>
  <c r="S20" i="3" s="1"/>
  <c r="R20" i="2"/>
  <c r="A8" i="3"/>
  <c r="R20" i="3" s="1"/>
  <c r="A8" i="4"/>
  <c r="R20" i="4" s="1"/>
  <c r="B3" i="3"/>
  <c r="P5" i="3" s="1"/>
  <c r="B3" i="4"/>
  <c r="P5" i="4" s="1"/>
  <c r="P5" i="2"/>
  <c r="A3" i="4"/>
  <c r="O5" i="4" s="1"/>
  <c r="O5" i="2"/>
  <c r="O6" i="2" s="1"/>
  <c r="A3" i="3"/>
  <c r="O5" i="3" s="1"/>
  <c r="B2" i="3"/>
  <c r="M5" i="3" s="1"/>
  <c r="B2" i="4"/>
  <c r="M5" i="4" s="1"/>
  <c r="M5" i="2"/>
  <c r="A2" i="4"/>
  <c r="L5" i="4" s="1"/>
  <c r="A2" i="3"/>
  <c r="L5" i="3" s="1"/>
  <c r="B11" i="3"/>
  <c r="P35" i="3" s="1"/>
  <c r="B11" i="4"/>
  <c r="P35" i="4" s="1"/>
  <c r="P35" i="2"/>
  <c r="A11" i="3"/>
  <c r="O35" i="3" s="1"/>
  <c r="A11" i="4"/>
  <c r="O35" i="4" s="1"/>
  <c r="O35" i="2"/>
  <c r="B10" i="3"/>
  <c r="M35" i="3" s="1"/>
  <c r="B10" i="4"/>
  <c r="M35" i="4" s="1"/>
  <c r="M35" i="2"/>
  <c r="A10" i="4"/>
  <c r="L35" i="4" s="1"/>
  <c r="L35" i="2"/>
  <c r="A10" i="3"/>
  <c r="L35" i="3" s="1"/>
  <c r="B7" i="3"/>
  <c r="P20" i="3" s="1"/>
  <c r="B7" i="4"/>
  <c r="P20" i="4" s="1"/>
  <c r="P20" i="2"/>
  <c r="A7" i="3"/>
  <c r="O20" i="3" s="1"/>
  <c r="A7" i="4"/>
  <c r="O20" i="4" s="1"/>
  <c r="O20" i="2"/>
  <c r="B6" i="3"/>
  <c r="M20" i="3" s="1"/>
  <c r="B6" i="4"/>
  <c r="M20" i="4" s="1"/>
  <c r="M20" i="2"/>
  <c r="A6" i="4"/>
  <c r="L20" i="4" s="1"/>
  <c r="L20" i="2"/>
  <c r="A6" i="3"/>
  <c r="L20" i="3" s="1"/>
  <c r="S21" i="5" l="1"/>
  <c r="V21" i="5"/>
  <c r="S36" i="5"/>
  <c r="V36" i="5"/>
  <c r="S6" i="5"/>
  <c r="V6" i="5"/>
  <c r="Z4" i="5" s="1"/>
  <c r="Y19" i="5"/>
  <c r="M21" i="5"/>
  <c r="P21" i="5"/>
  <c r="M36" i="5"/>
  <c r="P36" i="5"/>
  <c r="L6" i="5"/>
  <c r="Y4" i="5" s="1"/>
  <c r="L5" i="2"/>
  <c r="O6" i="4"/>
  <c r="L21" i="4"/>
  <c r="L6" i="2"/>
  <c r="R36" i="3"/>
  <c r="L21" i="2"/>
  <c r="L36" i="4"/>
  <c r="U6" i="2"/>
  <c r="U6" i="3"/>
  <c r="R21" i="2"/>
  <c r="R21" i="3"/>
  <c r="L6" i="4"/>
  <c r="R36" i="2"/>
  <c r="L36" i="2"/>
  <c r="L21" i="3"/>
  <c r="O21" i="2"/>
  <c r="O21" i="3"/>
  <c r="P21" i="4"/>
  <c r="L36" i="3"/>
  <c r="O36" i="2"/>
  <c r="O36" i="3"/>
  <c r="P36" i="4"/>
  <c r="L6" i="3"/>
  <c r="O6" i="3"/>
  <c r="R21" i="4"/>
  <c r="U21" i="3"/>
  <c r="U21" i="4"/>
  <c r="V21" i="2"/>
  <c r="R36" i="4"/>
  <c r="U36" i="3"/>
  <c r="U36" i="4"/>
  <c r="V36" i="2"/>
  <c r="R6" i="3"/>
  <c r="R6" i="4"/>
  <c r="U6" i="4"/>
  <c r="S6" i="2"/>
  <c r="M21" i="4"/>
  <c r="M36" i="4"/>
  <c r="M6" i="4"/>
  <c r="P6" i="4"/>
  <c r="S21" i="2"/>
  <c r="S36" i="2"/>
  <c r="V6" i="2"/>
  <c r="M21" i="2"/>
  <c r="M21" i="3"/>
  <c r="O21" i="4"/>
  <c r="P21" i="2"/>
  <c r="P21" i="3"/>
  <c r="M36" i="2"/>
  <c r="M36" i="3"/>
  <c r="O36" i="4"/>
  <c r="P36" i="2"/>
  <c r="P36" i="3"/>
  <c r="M6" i="2"/>
  <c r="M6" i="3"/>
  <c r="P6" i="2"/>
  <c r="P6" i="3"/>
  <c r="S21" i="3"/>
  <c r="S21" i="4"/>
  <c r="U21" i="2"/>
  <c r="V21" i="3"/>
  <c r="V21" i="4"/>
  <c r="S36" i="3"/>
  <c r="S36" i="4"/>
  <c r="U36" i="2"/>
  <c r="V36" i="3"/>
  <c r="V36" i="4"/>
  <c r="R6" i="2"/>
  <c r="S6" i="3"/>
  <c r="S6" i="4"/>
  <c r="V6" i="3"/>
  <c r="V6" i="4"/>
  <c r="Y6" i="5" l="1"/>
  <c r="Y7" i="5"/>
  <c r="Y8" i="5"/>
  <c r="Y9" i="5" s="1"/>
  <c r="Y10" i="5" s="1"/>
  <c r="Z6" i="5"/>
  <c r="Z34" i="5"/>
  <c r="Z19" i="5"/>
  <c r="Z21" i="5" s="1"/>
  <c r="Y4" i="2"/>
  <c r="Y34" i="4"/>
  <c r="Y19" i="2"/>
  <c r="Y34" i="2"/>
  <c r="Y34" i="3"/>
  <c r="Y19" i="3"/>
  <c r="Z4" i="2"/>
  <c r="Y19" i="4"/>
  <c r="Y4" i="4"/>
  <c r="Y4" i="3"/>
  <c r="Z34" i="2"/>
  <c r="Z34" i="3"/>
  <c r="Z19" i="3"/>
  <c r="Z19" i="4"/>
  <c r="Z4" i="3"/>
  <c r="Z19" i="2"/>
  <c r="Z4" i="4"/>
  <c r="Z34" i="4"/>
  <c r="Z36" i="3" l="1"/>
  <c r="V48" i="3"/>
  <c r="Z41" i="3"/>
  <c r="Y21" i="5"/>
  <c r="Y22" i="5"/>
  <c r="P48" i="5"/>
  <c r="Z11" i="5"/>
  <c r="Z26" i="5"/>
  <c r="S48" i="5"/>
  <c r="Y23" i="5"/>
  <c r="Y24" i="5" s="1"/>
  <c r="Y25" i="5" s="1"/>
  <c r="Z36" i="5"/>
  <c r="Y37" i="5"/>
  <c r="Y36" i="5"/>
  <c r="Y38" i="5"/>
  <c r="Y39" i="5" s="1"/>
  <c r="Y40" i="5" s="1"/>
  <c r="O48" i="5"/>
  <c r="Y11" i="5"/>
  <c r="Y8" i="2"/>
  <c r="Y9" i="2" s="1"/>
  <c r="Y10" i="2" s="1"/>
  <c r="Z21" i="4"/>
  <c r="Y36" i="2"/>
  <c r="Y37" i="2"/>
  <c r="Z21" i="2"/>
  <c r="Z36" i="4"/>
  <c r="Y38" i="2"/>
  <c r="Y39" i="2" s="1"/>
  <c r="Y40" i="2" s="1"/>
  <c r="Y7" i="2"/>
  <c r="Z21" i="3"/>
  <c r="Z36" i="2"/>
  <c r="Z6" i="2"/>
  <c r="Y6" i="2"/>
  <c r="Y38" i="3"/>
  <c r="Y39" i="3" s="1"/>
  <c r="Y40" i="3" s="1"/>
  <c r="Y23" i="3"/>
  <c r="Y24" i="3" s="1"/>
  <c r="Y25" i="3" s="1"/>
  <c r="Y36" i="3"/>
  <c r="Z6" i="4"/>
  <c r="Y8" i="4"/>
  <c r="Y9" i="4" s="1"/>
  <c r="Y10" i="4" s="1"/>
  <c r="Y7" i="4"/>
  <c r="Y6" i="4"/>
  <c r="Z6" i="3"/>
  <c r="Y7" i="3"/>
  <c r="Y6" i="3"/>
  <c r="Y8" i="3"/>
  <c r="Y9" i="3" s="1"/>
  <c r="Y10" i="3" s="1"/>
  <c r="V82" i="3"/>
  <c r="V93" i="3" s="1"/>
  <c r="V67" i="3"/>
  <c r="V78" i="3" s="1"/>
  <c r="V52" i="3"/>
  <c r="V63" i="3" s="1"/>
  <c r="Y38" i="4"/>
  <c r="Y39" i="4" s="1"/>
  <c r="Y40" i="4" s="1"/>
  <c r="Y23" i="4"/>
  <c r="Y24" i="4" s="1"/>
  <c r="Y25" i="4" s="1"/>
  <c r="Y23" i="2"/>
  <c r="Y24" i="2" s="1"/>
  <c r="Y25" i="2" s="1"/>
  <c r="Y21" i="2"/>
  <c r="Y21" i="3"/>
  <c r="Y22" i="3"/>
  <c r="Y37" i="3"/>
  <c r="Y36" i="4"/>
  <c r="Y37" i="4"/>
  <c r="Y21" i="4"/>
  <c r="Y22" i="4"/>
  <c r="Y22" i="2"/>
  <c r="R48" i="3" l="1"/>
  <c r="Y26" i="3"/>
  <c r="O48" i="4"/>
  <c r="Y11" i="4"/>
  <c r="U48" i="3"/>
  <c r="U82" i="3" s="1"/>
  <c r="Y41" i="3"/>
  <c r="P48" i="2"/>
  <c r="P67" i="2" s="1"/>
  <c r="P78" i="2" s="1"/>
  <c r="Z11" i="2"/>
  <c r="S48" i="3"/>
  <c r="Z26" i="3"/>
  <c r="S48" i="2"/>
  <c r="S52" i="2" s="1"/>
  <c r="S63" i="2" s="1"/>
  <c r="Z26" i="2"/>
  <c r="U48" i="2"/>
  <c r="U52" i="2" s="1"/>
  <c r="Y41" i="2"/>
  <c r="O82" i="5"/>
  <c r="O52" i="5"/>
  <c r="O67" i="5"/>
  <c r="U48" i="5"/>
  <c r="Y41" i="5"/>
  <c r="Z41" i="5"/>
  <c r="V48" i="5"/>
  <c r="S82" i="5"/>
  <c r="S93" i="5" s="1"/>
  <c r="S67" i="5"/>
  <c r="S78" i="5" s="1"/>
  <c r="S52" i="5"/>
  <c r="S63" i="5" s="1"/>
  <c r="R48" i="4"/>
  <c r="Y26" i="4"/>
  <c r="U48" i="4"/>
  <c r="Y41" i="4"/>
  <c r="R48" i="2"/>
  <c r="Y26" i="2"/>
  <c r="O48" i="3"/>
  <c r="Y11" i="3"/>
  <c r="P48" i="3"/>
  <c r="Z11" i="3"/>
  <c r="P48" i="4"/>
  <c r="Z11" i="4"/>
  <c r="O48" i="2"/>
  <c r="O52" i="2" s="1"/>
  <c r="Y11" i="2"/>
  <c r="V48" i="2"/>
  <c r="V52" i="2" s="1"/>
  <c r="V63" i="2" s="1"/>
  <c r="Z41" i="2"/>
  <c r="V48" i="4"/>
  <c r="V82" i="4" s="1"/>
  <c r="V93" i="4" s="1"/>
  <c r="Z41" i="4"/>
  <c r="S48" i="4"/>
  <c r="S82" i="4" s="1"/>
  <c r="S93" i="4" s="1"/>
  <c r="Z26" i="4"/>
  <c r="P52" i="5"/>
  <c r="P63" i="5" s="1"/>
  <c r="P82" i="5"/>
  <c r="P93" i="5" s="1"/>
  <c r="P67" i="5"/>
  <c r="P78" i="5" s="1"/>
  <c r="R48" i="5"/>
  <c r="Y26" i="5"/>
  <c r="V82" i="2"/>
  <c r="V93" i="2" s="1"/>
  <c r="V67" i="2"/>
  <c r="V78" i="2" s="1"/>
  <c r="S52" i="4"/>
  <c r="S63" i="4" s="1"/>
  <c r="U82" i="2"/>
  <c r="P52" i="2"/>
  <c r="P63" i="2" s="1"/>
  <c r="U67" i="2"/>
  <c r="O82" i="2"/>
  <c r="O93" i="2" s="1"/>
  <c r="S82" i="2"/>
  <c r="S93" i="2" s="1"/>
  <c r="O67" i="2"/>
  <c r="P69" i="2" s="1"/>
  <c r="S67" i="2"/>
  <c r="S78" i="2" s="1"/>
  <c r="V52" i="4"/>
  <c r="V63" i="4" s="1"/>
  <c r="U67" i="3"/>
  <c r="U78" i="3" s="1"/>
  <c r="V67" i="4"/>
  <c r="V78" i="4" s="1"/>
  <c r="P82" i="2"/>
  <c r="P93" i="2" s="1"/>
  <c r="U52" i="3"/>
  <c r="U63" i="3" s="1"/>
  <c r="R67" i="4"/>
  <c r="R82" i="4"/>
  <c r="R52" i="4"/>
  <c r="U52" i="4"/>
  <c r="U67" i="4"/>
  <c r="U82" i="4"/>
  <c r="R67" i="2"/>
  <c r="R52" i="2"/>
  <c r="R82" i="2"/>
  <c r="O63" i="2"/>
  <c r="O67" i="4"/>
  <c r="O82" i="4"/>
  <c r="O52" i="4"/>
  <c r="U93" i="3"/>
  <c r="R67" i="3"/>
  <c r="R52" i="3"/>
  <c r="R82" i="3"/>
  <c r="U63" i="2"/>
  <c r="U54" i="2"/>
  <c r="V54" i="2"/>
  <c r="O82" i="3"/>
  <c r="O67" i="3"/>
  <c r="O52" i="3"/>
  <c r="P52" i="3"/>
  <c r="P63" i="3" s="1"/>
  <c r="P82" i="3"/>
  <c r="P93" i="3" s="1"/>
  <c r="P67" i="3"/>
  <c r="P78" i="3" s="1"/>
  <c r="P52" i="4"/>
  <c r="P63" i="4" s="1"/>
  <c r="P82" i="4"/>
  <c r="P93" i="4" s="1"/>
  <c r="P67" i="4"/>
  <c r="P78" i="4" s="1"/>
  <c r="S67" i="4" l="1"/>
  <c r="S78" i="4" s="1"/>
  <c r="R67" i="5"/>
  <c r="R82" i="5"/>
  <c r="R52" i="5"/>
  <c r="U82" i="5"/>
  <c r="U52" i="5"/>
  <c r="U67" i="5"/>
  <c r="O63" i="5"/>
  <c r="V52" i="5"/>
  <c r="V63" i="5" s="1"/>
  <c r="V82" i="5"/>
  <c r="V93" i="5" s="1"/>
  <c r="V67" i="5"/>
  <c r="V78" i="5" s="1"/>
  <c r="O78" i="5"/>
  <c r="O93" i="5"/>
  <c r="S82" i="3"/>
  <c r="S93" i="3" s="1"/>
  <c r="S67" i="3"/>
  <c r="S78" i="3" s="1"/>
  <c r="S52" i="3"/>
  <c r="S63" i="3" s="1"/>
  <c r="V84" i="2"/>
  <c r="U69" i="2"/>
  <c r="V69" i="2"/>
  <c r="U93" i="2"/>
  <c r="P54" i="2"/>
  <c r="U84" i="2"/>
  <c r="O54" i="2"/>
  <c r="U78" i="2"/>
  <c r="O78" i="2"/>
  <c r="O69" i="2"/>
  <c r="O84" i="2"/>
  <c r="P84" i="2"/>
  <c r="O78" i="3"/>
  <c r="R63" i="3"/>
  <c r="O63" i="4"/>
  <c r="O78" i="4"/>
  <c r="R93" i="2"/>
  <c r="R84" i="2"/>
  <c r="S84" i="2"/>
  <c r="R69" i="2"/>
  <c r="S69" i="2"/>
  <c r="R78" i="2"/>
  <c r="U78" i="4"/>
  <c r="R63" i="4"/>
  <c r="R78" i="4"/>
  <c r="O63" i="3"/>
  <c r="O93" i="3"/>
  <c r="R93" i="3"/>
  <c r="R78" i="3"/>
  <c r="O93" i="4"/>
  <c r="S54" i="2"/>
  <c r="R63" i="2"/>
  <c r="R54" i="2"/>
  <c r="U93" i="4"/>
  <c r="U63" i="4"/>
  <c r="R93" i="4"/>
  <c r="U78" i="5" l="1"/>
  <c r="U93" i="5"/>
  <c r="R93" i="5"/>
  <c r="U63" i="5"/>
  <c r="R63" i="5"/>
  <c r="R78" i="5"/>
  <c r="Z67" i="2"/>
  <c r="Y52" i="2"/>
  <c r="Z52" i="2"/>
  <c r="Z82" i="2"/>
  <c r="Y67" i="2"/>
  <c r="Y82" i="2"/>
  <c r="Z54" i="2" l="1"/>
  <c r="Y70" i="2"/>
  <c r="Y84" i="2"/>
  <c r="Y54" i="2"/>
  <c r="Y55" i="2"/>
  <c r="Y56" i="2"/>
  <c r="Y57" i="2" s="1"/>
  <c r="Y58" i="2" s="1"/>
  <c r="Z84" i="2"/>
  <c r="Y71" i="2"/>
  <c r="Y72" i="2" s="1"/>
  <c r="Y73" i="2" s="1"/>
  <c r="Y69" i="2"/>
  <c r="Z69" i="2"/>
  <c r="Y85" i="2"/>
  <c r="Y86" i="2"/>
  <c r="Y87" i="2" s="1"/>
  <c r="Y88" i="2" s="1"/>
  <c r="S96" i="2" l="1"/>
  <c r="S100" i="2" s="1"/>
  <c r="S104" i="2" s="1"/>
  <c r="Z74" i="2"/>
  <c r="O96" i="2"/>
  <c r="O100" i="2" s="1"/>
  <c r="O104" i="2" s="1"/>
  <c r="Y59" i="2"/>
  <c r="R96" i="2"/>
  <c r="R100" i="2" s="1"/>
  <c r="Y74" i="2"/>
  <c r="V96" i="2"/>
  <c r="V100" i="2" s="1"/>
  <c r="V104" i="2" s="1"/>
  <c r="Z89" i="2"/>
  <c r="U96" i="2"/>
  <c r="U100" i="2" s="1"/>
  <c r="U104" i="2" s="1"/>
  <c r="Y89" i="2"/>
  <c r="P96" i="2"/>
  <c r="P100" i="2" s="1"/>
  <c r="P104" i="2" s="1"/>
  <c r="Z59" i="2"/>
  <c r="R102" i="2"/>
  <c r="S102" i="2"/>
  <c r="O102" i="2"/>
  <c r="R104" i="2"/>
  <c r="U102" i="2"/>
  <c r="P102" i="2" l="1"/>
  <c r="V102" i="2"/>
  <c r="Z100" i="2" s="1"/>
  <c r="Y100" i="2"/>
  <c r="Y102" i="2" l="1"/>
  <c r="Y107" i="2" s="1"/>
  <c r="Y111" i="2" s="1"/>
  <c r="Y103" i="2"/>
  <c r="Z102" i="2"/>
  <c r="Z107" i="2" s="1"/>
  <c r="Z111" i="2" s="1"/>
  <c r="Y104" i="2"/>
  <c r="Y105" i="2" s="1"/>
  <c r="Y106" i="2" s="1"/>
  <c r="Z110" i="2" s="1"/>
  <c r="Z112" i="2" l="1"/>
  <c r="Y112" i="2"/>
  <c r="M103" i="2" l="1"/>
  <c r="M55" i="2" s="1"/>
  <c r="L103" i="2"/>
  <c r="U105" i="2" l="1"/>
  <c r="U106" i="2" s="1"/>
  <c r="V105" i="2"/>
  <c r="V106" i="2" s="1"/>
  <c r="M105" i="2"/>
  <c r="M106" i="2" s="1"/>
  <c r="R105" i="2"/>
  <c r="R106" i="2" s="1"/>
  <c r="M70" i="2"/>
  <c r="O105" i="2"/>
  <c r="O106" i="2" s="1"/>
  <c r="L70" i="2"/>
  <c r="S105" i="2"/>
  <c r="S106" i="2" s="1"/>
  <c r="L105" i="2"/>
  <c r="L106" i="2" s="1"/>
  <c r="L55" i="2"/>
  <c r="L60" i="2" s="1"/>
  <c r="M85" i="2"/>
  <c r="P105" i="2"/>
  <c r="P106" i="2" s="1"/>
  <c r="L85" i="2"/>
  <c r="M75" i="2" l="1"/>
  <c r="L90" i="2"/>
  <c r="L92" i="2" s="1"/>
  <c r="L75" i="2"/>
  <c r="L77" i="2" s="1"/>
  <c r="M60" i="2"/>
  <c r="M62" i="2" s="1"/>
  <c r="M90" i="2"/>
  <c r="L62" i="2"/>
  <c r="M76" i="2" l="1"/>
  <c r="M91" i="2"/>
  <c r="L76" i="2"/>
  <c r="M77" i="2"/>
  <c r="S37" i="2" s="1"/>
  <c r="L91" i="2"/>
  <c r="M92" i="2"/>
  <c r="O94" i="2" s="1"/>
  <c r="A23" i="5" s="1"/>
  <c r="O83" i="5" s="1"/>
  <c r="L61" i="2"/>
  <c r="M61" i="2"/>
  <c r="U64" i="2"/>
  <c r="A17" i="5" s="1"/>
  <c r="U53" i="5" s="1"/>
  <c r="O64" i="2"/>
  <c r="A15" i="5" s="1"/>
  <c r="O53" i="5" s="1"/>
  <c r="V64" i="2"/>
  <c r="B17" i="5" s="1"/>
  <c r="V53" i="5" s="1"/>
  <c r="P64" i="2"/>
  <c r="B15" i="5" s="1"/>
  <c r="P53" i="5" s="1"/>
  <c r="O22" i="2"/>
  <c r="O7" i="2"/>
  <c r="R64" i="2"/>
  <c r="A16" i="5" s="1"/>
  <c r="R53" i="5" s="1"/>
  <c r="L64" i="2"/>
  <c r="A14" i="5" s="1"/>
  <c r="L53" i="5" s="1"/>
  <c r="S64" i="2"/>
  <c r="B16" i="5" s="1"/>
  <c r="S53" i="5" s="1"/>
  <c r="M64" i="2"/>
  <c r="B14" i="5" s="1"/>
  <c r="M53" i="5" s="1"/>
  <c r="M54" i="5" s="1"/>
  <c r="O37" i="2"/>
  <c r="V94" i="2"/>
  <c r="B25" i="5" s="1"/>
  <c r="V83" i="5" s="1"/>
  <c r="U22" i="2"/>
  <c r="U7" i="2"/>
  <c r="U37" i="2"/>
  <c r="P7" i="2"/>
  <c r="P37" i="2"/>
  <c r="P22" i="2"/>
  <c r="O79" i="2"/>
  <c r="A19" i="5" s="1"/>
  <c r="O68" i="5" s="1"/>
  <c r="R22" i="2"/>
  <c r="R7" i="2"/>
  <c r="R37" i="2"/>
  <c r="L54" i="5" l="1"/>
  <c r="P8" i="5"/>
  <c r="P10" i="5" s="1"/>
  <c r="P54" i="5"/>
  <c r="O8" i="5"/>
  <c r="O54" i="5"/>
  <c r="U8" i="5"/>
  <c r="V38" i="5"/>
  <c r="V40" i="5" s="1"/>
  <c r="R8" i="5"/>
  <c r="P23" i="5"/>
  <c r="P25" i="5" s="1"/>
  <c r="S54" i="5"/>
  <c r="O23" i="5"/>
  <c r="R54" i="5"/>
  <c r="P38" i="5"/>
  <c r="P40" i="5" s="1"/>
  <c r="V54" i="5"/>
  <c r="O38" i="5"/>
  <c r="U54" i="5"/>
  <c r="V37" i="2"/>
  <c r="S22" i="2"/>
  <c r="S27" i="2" s="1"/>
  <c r="S79" i="2"/>
  <c r="R79" i="2"/>
  <c r="V79" i="2"/>
  <c r="P79" i="2"/>
  <c r="S7" i="2"/>
  <c r="R12" i="2" s="1"/>
  <c r="M79" i="2"/>
  <c r="L79" i="2"/>
  <c r="A18" i="5" s="1"/>
  <c r="L68" i="5" s="1"/>
  <c r="U79" i="2"/>
  <c r="V22" i="2"/>
  <c r="V27" i="2" s="1"/>
  <c r="R94" i="2"/>
  <c r="L94" i="2"/>
  <c r="P94" i="2"/>
  <c r="S94" i="2"/>
  <c r="U94" i="2"/>
  <c r="V7" i="2"/>
  <c r="M94" i="2"/>
  <c r="A18" i="4"/>
  <c r="L68" i="4" s="1"/>
  <c r="A18" i="3"/>
  <c r="L68" i="3" s="1"/>
  <c r="B18" i="4"/>
  <c r="M68" i="4" s="1"/>
  <c r="S12" i="2"/>
  <c r="A19" i="4"/>
  <c r="O68" i="4" s="1"/>
  <c r="A19" i="3"/>
  <c r="O68" i="3" s="1"/>
  <c r="B19" i="4"/>
  <c r="P68" i="4" s="1"/>
  <c r="V12" i="2"/>
  <c r="U12" i="2"/>
  <c r="A23" i="4"/>
  <c r="O83" i="4" s="1"/>
  <c r="A23" i="3"/>
  <c r="O83" i="3" s="1"/>
  <c r="O42" i="2"/>
  <c r="P42" i="2"/>
  <c r="B16" i="3"/>
  <c r="S53" i="3" s="1"/>
  <c r="B16" i="4"/>
  <c r="S53" i="4" s="1"/>
  <c r="A16" i="4"/>
  <c r="R53" i="4" s="1"/>
  <c r="A16" i="3"/>
  <c r="R53" i="3" s="1"/>
  <c r="O27" i="2"/>
  <c r="P27" i="2"/>
  <c r="B17" i="4"/>
  <c r="V53" i="4" s="1"/>
  <c r="B17" i="3"/>
  <c r="V53" i="3" s="1"/>
  <c r="A17" i="4"/>
  <c r="U53" i="4" s="1"/>
  <c r="A17" i="3"/>
  <c r="U53" i="3" s="1"/>
  <c r="R42" i="2"/>
  <c r="S42" i="2"/>
  <c r="U42" i="2"/>
  <c r="V42" i="2"/>
  <c r="B25" i="4"/>
  <c r="V83" i="4" s="1"/>
  <c r="B25" i="3"/>
  <c r="V83" i="3" s="1"/>
  <c r="B14" i="3"/>
  <c r="M53" i="3" s="1"/>
  <c r="B14" i="4"/>
  <c r="M53" i="4" s="1"/>
  <c r="A14" i="4"/>
  <c r="L53" i="4" s="1"/>
  <c r="A14" i="3"/>
  <c r="L53" i="3" s="1"/>
  <c r="P12" i="2"/>
  <c r="O12" i="2"/>
  <c r="B15" i="4"/>
  <c r="P53" i="4" s="1"/>
  <c r="B15" i="3"/>
  <c r="P53" i="3" s="1"/>
  <c r="A15" i="4"/>
  <c r="O53" i="4" s="1"/>
  <c r="A15" i="3"/>
  <c r="O53" i="3" s="1"/>
  <c r="B24" i="4" l="1"/>
  <c r="S83" i="4" s="1"/>
  <c r="B24" i="5"/>
  <c r="S83" i="5" s="1"/>
  <c r="A22" i="3"/>
  <c r="L83" i="3" s="1"/>
  <c r="A22" i="5"/>
  <c r="L83" i="5" s="1"/>
  <c r="B21" i="3"/>
  <c r="V68" i="3" s="1"/>
  <c r="B21" i="5"/>
  <c r="V68" i="5" s="1"/>
  <c r="B20" i="3"/>
  <c r="S68" i="3" s="1"/>
  <c r="B20" i="5"/>
  <c r="S68" i="5" s="1"/>
  <c r="O39" i="5"/>
  <c r="O40" i="5"/>
  <c r="P41" i="5"/>
  <c r="O24" i="5"/>
  <c r="O25" i="5"/>
  <c r="P26" i="5"/>
  <c r="R10" i="5"/>
  <c r="U10" i="5"/>
  <c r="O9" i="5"/>
  <c r="P11" i="5" s="1"/>
  <c r="O10" i="5"/>
  <c r="B22" i="3"/>
  <c r="M83" i="3" s="1"/>
  <c r="B22" i="5"/>
  <c r="M83" i="5" s="1"/>
  <c r="M84" i="5" s="1"/>
  <c r="A25" i="3"/>
  <c r="U83" i="3" s="1"/>
  <c r="A25" i="5"/>
  <c r="U83" i="5" s="1"/>
  <c r="B23" i="4"/>
  <c r="P83" i="4" s="1"/>
  <c r="B23" i="5"/>
  <c r="P83" i="5" s="1"/>
  <c r="A24" i="3"/>
  <c r="R83" i="3" s="1"/>
  <c r="A24" i="5"/>
  <c r="R83" i="5" s="1"/>
  <c r="A21" i="3"/>
  <c r="U68" i="3" s="1"/>
  <c r="A21" i="5"/>
  <c r="U68" i="5" s="1"/>
  <c r="B18" i="3"/>
  <c r="M68" i="3" s="1"/>
  <c r="B18" i="5"/>
  <c r="M68" i="5" s="1"/>
  <c r="M69" i="5" s="1"/>
  <c r="B19" i="3"/>
  <c r="P68" i="3" s="1"/>
  <c r="B19" i="5"/>
  <c r="P68" i="5" s="1"/>
  <c r="A20" i="4"/>
  <c r="R68" i="4" s="1"/>
  <c r="A20" i="5"/>
  <c r="R68" i="5" s="1"/>
  <c r="Y52" i="5"/>
  <c r="Z52" i="5"/>
  <c r="Z54" i="5" s="1"/>
  <c r="R27" i="2"/>
  <c r="S28" i="2" s="1"/>
  <c r="A24" i="4"/>
  <c r="R83" i="4" s="1"/>
  <c r="S84" i="4" s="1"/>
  <c r="B22" i="4"/>
  <c r="M83" i="4" s="1"/>
  <c r="B21" i="4"/>
  <c r="V68" i="4" s="1"/>
  <c r="A22" i="4"/>
  <c r="L83" i="4" s="1"/>
  <c r="A21" i="4"/>
  <c r="U68" i="4" s="1"/>
  <c r="A20" i="3"/>
  <c r="R68" i="3" s="1"/>
  <c r="S69" i="3" s="1"/>
  <c r="B20" i="4"/>
  <c r="S68" i="4" s="1"/>
  <c r="S69" i="4" s="1"/>
  <c r="B23" i="3"/>
  <c r="P83" i="3" s="1"/>
  <c r="O84" i="3" s="1"/>
  <c r="A25" i="4"/>
  <c r="U83" i="4" s="1"/>
  <c r="U38" i="4" s="1"/>
  <c r="U27" i="2"/>
  <c r="U28" i="2" s="1"/>
  <c r="B24" i="3"/>
  <c r="S83" i="3" s="1"/>
  <c r="R84" i="3" s="1"/>
  <c r="L54" i="3"/>
  <c r="V43" i="2"/>
  <c r="S43" i="2"/>
  <c r="U13" i="2"/>
  <c r="L84" i="3"/>
  <c r="L54" i="4"/>
  <c r="R43" i="2"/>
  <c r="V13" i="2"/>
  <c r="M69" i="3"/>
  <c r="R13" i="2"/>
  <c r="U43" i="2"/>
  <c r="L69" i="3"/>
  <c r="O8" i="3"/>
  <c r="O54" i="3"/>
  <c r="P8" i="3"/>
  <c r="P10" i="3" s="1"/>
  <c r="P54" i="3"/>
  <c r="O13" i="2"/>
  <c r="L14" i="2"/>
  <c r="O8" i="4"/>
  <c r="O54" i="4"/>
  <c r="P8" i="4"/>
  <c r="P10" i="4" s="1"/>
  <c r="P54" i="4"/>
  <c r="P13" i="2"/>
  <c r="M14" i="2"/>
  <c r="V38" i="4"/>
  <c r="V40" i="4" s="1"/>
  <c r="R38" i="4"/>
  <c r="S23" i="3"/>
  <c r="S25" i="3" s="1"/>
  <c r="R23" i="4"/>
  <c r="O38" i="4"/>
  <c r="U54" i="4"/>
  <c r="P38" i="4"/>
  <c r="P40" i="4" s="1"/>
  <c r="V54" i="4"/>
  <c r="O28" i="2"/>
  <c r="O23" i="4"/>
  <c r="R54" i="4"/>
  <c r="P23" i="3"/>
  <c r="P25" i="3" s="1"/>
  <c r="S54" i="3"/>
  <c r="O43" i="2"/>
  <c r="L44" i="2"/>
  <c r="U8" i="4"/>
  <c r="O84" i="4"/>
  <c r="V8" i="4"/>
  <c r="V10" i="4" s="1"/>
  <c r="P84" i="4"/>
  <c r="S8" i="4"/>
  <c r="S10" i="4" s="1"/>
  <c r="P69" i="4"/>
  <c r="R8" i="4"/>
  <c r="O69" i="4"/>
  <c r="M54" i="3"/>
  <c r="M84" i="3"/>
  <c r="S13" i="2"/>
  <c r="U38" i="3"/>
  <c r="U84" i="3"/>
  <c r="V38" i="3"/>
  <c r="V40" i="3" s="1"/>
  <c r="V84" i="3"/>
  <c r="U23" i="3"/>
  <c r="V23" i="4"/>
  <c r="V25" i="4" s="1"/>
  <c r="S38" i="3"/>
  <c r="S40" i="3" s="1"/>
  <c r="V69" i="3"/>
  <c r="R38" i="3"/>
  <c r="U69" i="3"/>
  <c r="R23" i="3"/>
  <c r="R69" i="3"/>
  <c r="O38" i="3"/>
  <c r="U54" i="3"/>
  <c r="P38" i="3"/>
  <c r="P40" i="3" s="1"/>
  <c r="V54" i="3"/>
  <c r="P28" i="2"/>
  <c r="M29" i="2"/>
  <c r="O23" i="3"/>
  <c r="R54" i="3"/>
  <c r="P23" i="4"/>
  <c r="P25" i="4" s="1"/>
  <c r="S54" i="4"/>
  <c r="P43" i="2"/>
  <c r="M44" i="2"/>
  <c r="U8" i="3"/>
  <c r="S8" i="3"/>
  <c r="S10" i="3" s="1"/>
  <c r="P69" i="3"/>
  <c r="R8" i="3"/>
  <c r="O69" i="3"/>
  <c r="L69" i="4"/>
  <c r="M69" i="4"/>
  <c r="M54" i="4"/>
  <c r="O26" i="5" l="1"/>
  <c r="P96" i="5"/>
  <c r="P100" i="5" s="1"/>
  <c r="P104" i="5" s="1"/>
  <c r="Z59" i="5"/>
  <c r="R23" i="5"/>
  <c r="R69" i="5"/>
  <c r="S8" i="5"/>
  <c r="P69" i="5"/>
  <c r="O69" i="5"/>
  <c r="R38" i="5"/>
  <c r="U69" i="5"/>
  <c r="U23" i="5"/>
  <c r="R84" i="5"/>
  <c r="V8" i="5"/>
  <c r="P84" i="5"/>
  <c r="O84" i="5"/>
  <c r="U38" i="5"/>
  <c r="U84" i="5"/>
  <c r="V84" i="5"/>
  <c r="O11" i="5"/>
  <c r="L84" i="5"/>
  <c r="V23" i="5"/>
  <c r="V25" i="5" s="1"/>
  <c r="S84" i="5"/>
  <c r="Y55" i="5"/>
  <c r="Y56" i="5"/>
  <c r="Y57" i="5" s="1"/>
  <c r="Y58" i="5" s="1"/>
  <c r="Y54" i="5"/>
  <c r="O41" i="5"/>
  <c r="S23" i="5"/>
  <c r="S25" i="5" s="1"/>
  <c r="S69" i="5"/>
  <c r="S38" i="5"/>
  <c r="S40" i="5" s="1"/>
  <c r="V69" i="5"/>
  <c r="L69" i="5"/>
  <c r="Y67" i="5" s="1"/>
  <c r="V69" i="4"/>
  <c r="M84" i="4"/>
  <c r="U23" i="4"/>
  <c r="U24" i="4" s="1"/>
  <c r="V26" i="4" s="1"/>
  <c r="R84" i="4"/>
  <c r="S38" i="4"/>
  <c r="S40" i="4" s="1"/>
  <c r="L84" i="4"/>
  <c r="R28" i="2"/>
  <c r="U69" i="4"/>
  <c r="U84" i="4"/>
  <c r="R69" i="4"/>
  <c r="S23" i="4"/>
  <c r="S25" i="4" s="1"/>
  <c r="V8" i="3"/>
  <c r="V10" i="3" s="1"/>
  <c r="P84" i="3"/>
  <c r="V84" i="4"/>
  <c r="L29" i="2"/>
  <c r="O31" i="2" s="1"/>
  <c r="Y82" i="3"/>
  <c r="V23" i="3"/>
  <c r="V25" i="3" s="1"/>
  <c r="V28" i="2"/>
  <c r="S84" i="3"/>
  <c r="Y52" i="4"/>
  <c r="Y67" i="3"/>
  <c r="Z67" i="3"/>
  <c r="R9" i="3"/>
  <c r="S11" i="3" s="1"/>
  <c r="R10" i="3"/>
  <c r="U10" i="3"/>
  <c r="O24" i="3"/>
  <c r="P26" i="3" s="1"/>
  <c r="O25" i="3"/>
  <c r="O39" i="3"/>
  <c r="P41" i="3" s="1"/>
  <c r="O40" i="3"/>
  <c r="R25" i="3"/>
  <c r="R24" i="3"/>
  <c r="S26" i="3" s="1"/>
  <c r="R39" i="3"/>
  <c r="S41" i="3" s="1"/>
  <c r="R40" i="3"/>
  <c r="U25" i="3"/>
  <c r="U40" i="3"/>
  <c r="U39" i="3"/>
  <c r="V41" i="3" s="1"/>
  <c r="R10" i="4"/>
  <c r="R9" i="4"/>
  <c r="S11" i="4" s="1"/>
  <c r="U9" i="4"/>
  <c r="V11" i="4" s="1"/>
  <c r="U10" i="4"/>
  <c r="O25" i="4"/>
  <c r="O24" i="4"/>
  <c r="P26" i="4" s="1"/>
  <c r="O39" i="4"/>
  <c r="P41" i="4" s="1"/>
  <c r="O40" i="4"/>
  <c r="R25" i="4"/>
  <c r="R40" i="4"/>
  <c r="U40" i="4"/>
  <c r="U39" i="4"/>
  <c r="V41" i="4" s="1"/>
  <c r="O10" i="4"/>
  <c r="O9" i="4"/>
  <c r="P11" i="4" s="1"/>
  <c r="O9" i="3"/>
  <c r="P11" i="3" s="1"/>
  <c r="O10" i="3"/>
  <c r="Z52" i="4"/>
  <c r="S46" i="2"/>
  <c r="M46" i="2"/>
  <c r="R46" i="2"/>
  <c r="L46" i="2"/>
  <c r="V46" i="2"/>
  <c r="P46" i="2"/>
  <c r="U46" i="2"/>
  <c r="O46" i="2"/>
  <c r="R16" i="2"/>
  <c r="L16" i="2"/>
  <c r="M16" i="2"/>
  <c r="P16" i="2"/>
  <c r="U16" i="2"/>
  <c r="O16" i="2"/>
  <c r="S16" i="2"/>
  <c r="V16" i="2"/>
  <c r="Z67" i="4"/>
  <c r="Z52" i="3"/>
  <c r="Y52" i="3"/>
  <c r="Z67" i="5" l="1"/>
  <c r="Z69" i="5" s="1"/>
  <c r="Z74" i="5"/>
  <c r="S96" i="5"/>
  <c r="S100" i="5" s="1"/>
  <c r="S104" i="5" s="1"/>
  <c r="U39" i="5"/>
  <c r="V41" i="5" s="1"/>
  <c r="U40" i="5"/>
  <c r="U41" i="5" s="1"/>
  <c r="Z82" i="5"/>
  <c r="Y70" i="5"/>
  <c r="Y71" i="5"/>
  <c r="Y72" i="5" s="1"/>
  <c r="Y73" i="5" s="1"/>
  <c r="Y69" i="5"/>
  <c r="O96" i="5"/>
  <c r="O100" i="5" s="1"/>
  <c r="Y59" i="5"/>
  <c r="Y82" i="5"/>
  <c r="V10" i="5"/>
  <c r="U9" i="5"/>
  <c r="U24" i="5"/>
  <c r="V26" i="5" s="1"/>
  <c r="U25" i="5"/>
  <c r="R40" i="5"/>
  <c r="R39" i="5"/>
  <c r="S41" i="5" s="1"/>
  <c r="S10" i="5"/>
  <c r="R9" i="5"/>
  <c r="R25" i="5"/>
  <c r="R24" i="5"/>
  <c r="S26" i="5" s="1"/>
  <c r="Z82" i="4"/>
  <c r="R39" i="4"/>
  <c r="S41" i="4" s="1"/>
  <c r="Y82" i="4"/>
  <c r="U25" i="4"/>
  <c r="U26" i="4" s="1"/>
  <c r="U9" i="3"/>
  <c r="V11" i="3" s="1"/>
  <c r="Y67" i="4"/>
  <c r="Y69" i="4" s="1"/>
  <c r="S31" i="2"/>
  <c r="M31" i="2"/>
  <c r="Z82" i="3"/>
  <c r="Z84" i="3" s="1"/>
  <c r="R24" i="4"/>
  <c r="S26" i="4" s="1"/>
  <c r="Z54" i="4"/>
  <c r="P31" i="2"/>
  <c r="R31" i="2"/>
  <c r="L31" i="2"/>
  <c r="V31" i="2"/>
  <c r="U24" i="3"/>
  <c r="V26" i="3" s="1"/>
  <c r="U31" i="2"/>
  <c r="Z69" i="3"/>
  <c r="Y70" i="3"/>
  <c r="Y69" i="3"/>
  <c r="Y71" i="3"/>
  <c r="Y72" i="3" s="1"/>
  <c r="Y73" i="3" s="1"/>
  <c r="R41" i="3"/>
  <c r="O41" i="3"/>
  <c r="O26" i="3"/>
  <c r="R11" i="3"/>
  <c r="O11" i="4"/>
  <c r="U41" i="4"/>
  <c r="O26" i="4"/>
  <c r="R11" i="4"/>
  <c r="Y55" i="3"/>
  <c r="Y56" i="3"/>
  <c r="Y57" i="3" s="1"/>
  <c r="Y58" i="3" s="1"/>
  <c r="Y54" i="3"/>
  <c r="O11" i="3"/>
  <c r="O41" i="4"/>
  <c r="U11" i="4"/>
  <c r="Y55" i="4"/>
  <c r="Y56" i="4"/>
  <c r="Y57" i="4" s="1"/>
  <c r="Y58" i="4" s="1"/>
  <c r="U41" i="3"/>
  <c r="R26" i="3"/>
  <c r="Z54" i="3"/>
  <c r="Y54" i="4"/>
  <c r="P96" i="4" l="1"/>
  <c r="P100" i="4" s="1"/>
  <c r="P104" i="4" s="1"/>
  <c r="Z59" i="4"/>
  <c r="V96" i="3"/>
  <c r="V100" i="3" s="1"/>
  <c r="V104" i="3" s="1"/>
  <c r="Z89" i="3"/>
  <c r="S11" i="5"/>
  <c r="R11" i="5"/>
  <c r="Z84" i="5"/>
  <c r="O96" i="4"/>
  <c r="O100" i="4" s="1"/>
  <c r="Y59" i="4"/>
  <c r="P96" i="3"/>
  <c r="P100" i="3" s="1"/>
  <c r="P104" i="3" s="1"/>
  <c r="Z59" i="3"/>
  <c r="O96" i="3"/>
  <c r="O100" i="3" s="1"/>
  <c r="Y59" i="3"/>
  <c r="R96" i="3"/>
  <c r="R100" i="3" s="1"/>
  <c r="Y74" i="3"/>
  <c r="S96" i="3"/>
  <c r="S100" i="3" s="1"/>
  <c r="S104" i="3" s="1"/>
  <c r="Z74" i="3"/>
  <c r="R96" i="4"/>
  <c r="R100" i="4" s="1"/>
  <c r="Y74" i="4"/>
  <c r="R26" i="5"/>
  <c r="R41" i="5"/>
  <c r="U26" i="5"/>
  <c r="V11" i="5"/>
  <c r="U11" i="5"/>
  <c r="Y85" i="5"/>
  <c r="Y86" i="5"/>
  <c r="Y87" i="5" s="1"/>
  <c r="Y88" i="5" s="1"/>
  <c r="Y84" i="5"/>
  <c r="O104" i="5"/>
  <c r="R96" i="5"/>
  <c r="R100" i="5" s="1"/>
  <c r="Y74" i="5"/>
  <c r="Z84" i="4"/>
  <c r="U11" i="3"/>
  <c r="Y86" i="4"/>
  <c r="Y87" i="4" s="1"/>
  <c r="Y88" i="4" s="1"/>
  <c r="Y85" i="4"/>
  <c r="R41" i="4"/>
  <c r="Y84" i="4"/>
  <c r="Y70" i="4"/>
  <c r="Z69" i="4"/>
  <c r="Y71" i="4"/>
  <c r="Y72" i="4" s="1"/>
  <c r="Y73" i="4" s="1"/>
  <c r="Y86" i="3"/>
  <c r="Y87" i="3" s="1"/>
  <c r="Y88" i="3" s="1"/>
  <c r="R26" i="4"/>
  <c r="Y84" i="3"/>
  <c r="Y85" i="3"/>
  <c r="U26" i="3"/>
  <c r="S102" i="3"/>
  <c r="R104" i="3"/>
  <c r="R102" i="3"/>
  <c r="O104" i="4"/>
  <c r="O102" i="3"/>
  <c r="P102" i="3"/>
  <c r="O104" i="3"/>
  <c r="R104" i="4"/>
  <c r="U96" i="3" l="1"/>
  <c r="U100" i="3" s="1"/>
  <c r="U104" i="3" s="1"/>
  <c r="Y89" i="3"/>
  <c r="S96" i="4"/>
  <c r="S100" i="4" s="1"/>
  <c r="S104" i="4" s="1"/>
  <c r="Z74" i="4"/>
  <c r="U96" i="4"/>
  <c r="U100" i="4" s="1"/>
  <c r="U104" i="4" s="1"/>
  <c r="Y89" i="4"/>
  <c r="V96" i="4"/>
  <c r="V100" i="4" s="1"/>
  <c r="V104" i="4" s="1"/>
  <c r="Z89" i="4"/>
  <c r="R104" i="5"/>
  <c r="U96" i="5"/>
  <c r="U100" i="5" s="1"/>
  <c r="Y89" i="5"/>
  <c r="V96" i="5"/>
  <c r="V100" i="5" s="1"/>
  <c r="V104" i="5" s="1"/>
  <c r="Z89" i="5"/>
  <c r="U102" i="3"/>
  <c r="Y100" i="3" s="1"/>
  <c r="V102" i="3"/>
  <c r="Z100" i="3" s="1"/>
  <c r="U104" i="5" l="1"/>
  <c r="Y102" i="3"/>
  <c r="Y107" i="3" s="1"/>
  <c r="Y111" i="3" s="1"/>
  <c r="Z102" i="3"/>
  <c r="Z107" i="3" s="1"/>
  <c r="Z111" i="3" s="1"/>
  <c r="Y104" i="3"/>
  <c r="Y105" i="3" s="1"/>
  <c r="Y106" i="3" s="1"/>
  <c r="Z110" i="3" s="1"/>
  <c r="Y103" i="3"/>
  <c r="Z112" i="3" l="1"/>
  <c r="Y112" i="3"/>
  <c r="M103" i="3" l="1"/>
  <c r="M55" i="3" s="1"/>
  <c r="L103" i="3"/>
  <c r="U105" i="3" l="1"/>
  <c r="A29" i="5" s="1"/>
  <c r="U101" i="5" s="1"/>
  <c r="O105" i="3"/>
  <c r="L70" i="3"/>
  <c r="S105" i="3"/>
  <c r="B28" i="5" s="1"/>
  <c r="S101" i="5" s="1"/>
  <c r="V105" i="3"/>
  <c r="B29" i="5" s="1"/>
  <c r="V101" i="5" s="1"/>
  <c r="M105" i="3"/>
  <c r="B26" i="5" s="1"/>
  <c r="M101" i="5" s="1"/>
  <c r="R105" i="3"/>
  <c r="A28" i="5" s="1"/>
  <c r="R101" i="5" s="1"/>
  <c r="L55" i="3"/>
  <c r="L60" i="3" s="1"/>
  <c r="L85" i="3"/>
  <c r="L105" i="3"/>
  <c r="A26" i="5" s="1"/>
  <c r="L101" i="5" s="1"/>
  <c r="L102" i="5" s="1"/>
  <c r="M85" i="3"/>
  <c r="P105" i="3"/>
  <c r="B27" i="5" s="1"/>
  <c r="P101" i="5" s="1"/>
  <c r="M70" i="3"/>
  <c r="M60" i="3"/>
  <c r="M56" i="5" l="1"/>
  <c r="M58" i="5" s="1"/>
  <c r="M102" i="5"/>
  <c r="M71" i="5"/>
  <c r="M73" i="5" s="1"/>
  <c r="S102" i="5"/>
  <c r="A27" i="4"/>
  <c r="A27" i="5"/>
  <c r="O101" i="5" s="1"/>
  <c r="P102" i="5" s="1"/>
  <c r="L71" i="5"/>
  <c r="R102" i="5"/>
  <c r="M86" i="5"/>
  <c r="M88" i="5" s="1"/>
  <c r="V102" i="5"/>
  <c r="L86" i="5"/>
  <c r="U102" i="5"/>
  <c r="M90" i="3"/>
  <c r="A29" i="4"/>
  <c r="U101" i="4" s="1"/>
  <c r="A26" i="4"/>
  <c r="L101" i="4" s="1"/>
  <c r="B27" i="4"/>
  <c r="P101" i="4" s="1"/>
  <c r="M56" i="4" s="1"/>
  <c r="M58" i="4" s="1"/>
  <c r="B29" i="4"/>
  <c r="V101" i="4" s="1"/>
  <c r="B26" i="4"/>
  <c r="M101" i="4" s="1"/>
  <c r="A28" i="4"/>
  <c r="R101" i="4" s="1"/>
  <c r="B28" i="4"/>
  <c r="S101" i="4" s="1"/>
  <c r="M71" i="4" s="1"/>
  <c r="M73" i="4" s="1"/>
  <c r="O101" i="4"/>
  <c r="O106" i="3"/>
  <c r="M75" i="3"/>
  <c r="M77" i="3" s="1"/>
  <c r="L90" i="3"/>
  <c r="L92" i="3" s="1"/>
  <c r="L75" i="3"/>
  <c r="U106" i="3"/>
  <c r="L106" i="3"/>
  <c r="P106" i="3"/>
  <c r="R106" i="3"/>
  <c r="S106" i="3"/>
  <c r="V106" i="3"/>
  <c r="M106" i="3"/>
  <c r="M92" i="3"/>
  <c r="M61" i="3"/>
  <c r="M62" i="3"/>
  <c r="L61" i="3"/>
  <c r="L62" i="3"/>
  <c r="L88" i="5" l="1"/>
  <c r="L87" i="5"/>
  <c r="M89" i="5" s="1"/>
  <c r="L72" i="5"/>
  <c r="L73" i="5"/>
  <c r="M74" i="5"/>
  <c r="L56" i="5"/>
  <c r="O102" i="5"/>
  <c r="Y100" i="5" s="1"/>
  <c r="Z100" i="5"/>
  <c r="M102" i="4"/>
  <c r="U102" i="4"/>
  <c r="L71" i="4"/>
  <c r="L72" i="4" s="1"/>
  <c r="M74" i="4" s="1"/>
  <c r="R102" i="4"/>
  <c r="L102" i="4"/>
  <c r="M86" i="4"/>
  <c r="M88" i="4" s="1"/>
  <c r="V102" i="4"/>
  <c r="L86" i="4"/>
  <c r="L87" i="4" s="1"/>
  <c r="M89" i="4" s="1"/>
  <c r="S102" i="4"/>
  <c r="P102" i="4"/>
  <c r="L56" i="4"/>
  <c r="L57" i="4" s="1"/>
  <c r="O102" i="4"/>
  <c r="L76" i="3"/>
  <c r="L77" i="3"/>
  <c r="V79" i="3" s="1"/>
  <c r="L91" i="3"/>
  <c r="M76" i="3"/>
  <c r="M91" i="3"/>
  <c r="L73" i="4"/>
  <c r="U64" i="3"/>
  <c r="O64" i="3"/>
  <c r="O37" i="3"/>
  <c r="V64" i="3"/>
  <c r="P64" i="3"/>
  <c r="O22" i="3"/>
  <c r="R64" i="3"/>
  <c r="L64" i="3"/>
  <c r="O7" i="3"/>
  <c r="S64" i="3"/>
  <c r="M64" i="3"/>
  <c r="U94" i="3"/>
  <c r="O94" i="3"/>
  <c r="U37" i="3"/>
  <c r="V94" i="3"/>
  <c r="P94" i="3"/>
  <c r="U22" i="3"/>
  <c r="R94" i="3"/>
  <c r="L94" i="3"/>
  <c r="U7" i="3"/>
  <c r="S94" i="3"/>
  <c r="M94" i="3"/>
  <c r="P37" i="3"/>
  <c r="P22" i="3"/>
  <c r="P7" i="3"/>
  <c r="V37" i="3"/>
  <c r="V22" i="3"/>
  <c r="V7" i="3"/>
  <c r="S37" i="3"/>
  <c r="S22" i="3"/>
  <c r="S7" i="3"/>
  <c r="Y104" i="5" l="1"/>
  <c r="Y105" i="5" s="1"/>
  <c r="Y106" i="5" s="1"/>
  <c r="Z110" i="5" s="1"/>
  <c r="Y102" i="5"/>
  <c r="Y107" i="5" s="1"/>
  <c r="Y111" i="5" s="1"/>
  <c r="Y103" i="5"/>
  <c r="Z102" i="5"/>
  <c r="Z107" i="5" s="1"/>
  <c r="Z111" i="5" s="1"/>
  <c r="L58" i="5"/>
  <c r="L57" i="5"/>
  <c r="M59" i="5" s="1"/>
  <c r="L74" i="5"/>
  <c r="L89" i="5"/>
  <c r="Y100" i="4"/>
  <c r="Z100" i="4"/>
  <c r="L88" i="4"/>
  <c r="L89" i="4" s="1"/>
  <c r="R79" i="3"/>
  <c r="L58" i="4"/>
  <c r="L59" i="4" s="1"/>
  <c r="P79" i="3"/>
  <c r="R37" i="3"/>
  <c r="S42" i="3" s="1"/>
  <c r="U79" i="3"/>
  <c r="O79" i="3"/>
  <c r="S79" i="3"/>
  <c r="M79" i="3"/>
  <c r="L79" i="3"/>
  <c r="R22" i="3"/>
  <c r="R27" i="3" s="1"/>
  <c r="R7" i="3"/>
  <c r="S12" i="3" s="1"/>
  <c r="Z102" i="4"/>
  <c r="Z107" i="4" s="1"/>
  <c r="Z111" i="4" s="1"/>
  <c r="L74" i="4"/>
  <c r="M59" i="4"/>
  <c r="V27" i="3"/>
  <c r="U27" i="3"/>
  <c r="P27" i="3"/>
  <c r="O27" i="3"/>
  <c r="Y102" i="4"/>
  <c r="Y107" i="4" s="1"/>
  <c r="Y111" i="4" s="1"/>
  <c r="U12" i="3"/>
  <c r="V12" i="3"/>
  <c r="U42" i="3"/>
  <c r="V42" i="3"/>
  <c r="O12" i="3"/>
  <c r="P12" i="3"/>
  <c r="O42" i="3"/>
  <c r="P42" i="3"/>
  <c r="Z112" i="5" l="1"/>
  <c r="M103" i="5"/>
  <c r="Y112" i="5"/>
  <c r="L103" i="5"/>
  <c r="L59" i="5"/>
  <c r="Y104" i="4"/>
  <c r="Y105" i="4" s="1"/>
  <c r="Y106" i="4" s="1"/>
  <c r="Y103" i="4"/>
  <c r="S27" i="3"/>
  <c r="S28" i="3" s="1"/>
  <c r="R12" i="3"/>
  <c r="R13" i="3" s="1"/>
  <c r="R42" i="3"/>
  <c r="L44" i="3" s="1"/>
  <c r="V43" i="3"/>
  <c r="V13" i="3"/>
  <c r="U28" i="3"/>
  <c r="V28" i="3"/>
  <c r="Z110" i="4"/>
  <c r="P28" i="3"/>
  <c r="M44" i="3"/>
  <c r="P43" i="3"/>
  <c r="M14" i="3"/>
  <c r="P13" i="3"/>
  <c r="O43" i="3"/>
  <c r="O13" i="3"/>
  <c r="L29" i="3"/>
  <c r="O28" i="3"/>
  <c r="U43" i="3"/>
  <c r="U13" i="3"/>
  <c r="V105" i="5" l="1"/>
  <c r="V106" i="5" s="1"/>
  <c r="P105" i="5"/>
  <c r="P106" i="5" s="1"/>
  <c r="U105" i="5"/>
  <c r="U106" i="5" s="1"/>
  <c r="O105" i="5"/>
  <c r="O106" i="5" s="1"/>
  <c r="L85" i="5"/>
  <c r="L55" i="5"/>
  <c r="L70" i="5"/>
  <c r="S105" i="5"/>
  <c r="S106" i="5" s="1"/>
  <c r="M105" i="5"/>
  <c r="M106" i="5" s="1"/>
  <c r="R105" i="5"/>
  <c r="R106" i="5" s="1"/>
  <c r="L105" i="5"/>
  <c r="L106" i="5" s="1"/>
  <c r="M85" i="5"/>
  <c r="M70" i="5"/>
  <c r="M55" i="5"/>
  <c r="M29" i="3"/>
  <c r="L31" i="3" s="1"/>
  <c r="R28" i="3"/>
  <c r="L14" i="3"/>
  <c r="L16" i="3" s="1"/>
  <c r="S13" i="3"/>
  <c r="S43" i="3"/>
  <c r="R43" i="3"/>
  <c r="S46" i="3"/>
  <c r="M46" i="3"/>
  <c r="R46" i="3"/>
  <c r="L46" i="3"/>
  <c r="V46" i="3"/>
  <c r="P46" i="3"/>
  <c r="U46" i="3"/>
  <c r="O46" i="3"/>
  <c r="M103" i="4"/>
  <c r="Z112" i="4"/>
  <c r="L103" i="4"/>
  <c r="Y112" i="4"/>
  <c r="L60" i="5" l="1"/>
  <c r="M60" i="5"/>
  <c r="M75" i="5"/>
  <c r="L75" i="5"/>
  <c r="L90" i="5"/>
  <c r="M90" i="5"/>
  <c r="M31" i="3"/>
  <c r="V31" i="3"/>
  <c r="P31" i="3"/>
  <c r="S31" i="3"/>
  <c r="U31" i="3"/>
  <c r="O31" i="3"/>
  <c r="R31" i="3"/>
  <c r="U16" i="3"/>
  <c r="M16" i="3"/>
  <c r="R16" i="3"/>
  <c r="V16" i="3"/>
  <c r="P16" i="3"/>
  <c r="O16" i="3"/>
  <c r="S16" i="3"/>
  <c r="R105" i="4"/>
  <c r="R106" i="4" s="1"/>
  <c r="L105" i="4"/>
  <c r="L106" i="4" s="1"/>
  <c r="L55" i="4"/>
  <c r="S105" i="4"/>
  <c r="S106" i="4" s="1"/>
  <c r="M105" i="4"/>
  <c r="M106" i="4" s="1"/>
  <c r="U105" i="4"/>
  <c r="U106" i="4" s="1"/>
  <c r="O105" i="4"/>
  <c r="O106" i="4" s="1"/>
  <c r="L70" i="4"/>
  <c r="V105" i="4"/>
  <c r="V106" i="4" s="1"/>
  <c r="P105" i="4"/>
  <c r="P106" i="4" s="1"/>
  <c r="L85" i="4"/>
  <c r="M85" i="4"/>
  <c r="M70" i="4"/>
  <c r="M55" i="4"/>
  <c r="M92" i="5" l="1"/>
  <c r="M91" i="5"/>
  <c r="L77" i="5"/>
  <c r="L76" i="5"/>
  <c r="M62" i="5"/>
  <c r="M61" i="5"/>
  <c r="L92" i="5"/>
  <c r="L91" i="5"/>
  <c r="M77" i="5"/>
  <c r="M76" i="5"/>
  <c r="L62" i="5"/>
  <c r="L61" i="5"/>
  <c r="M90" i="4"/>
  <c r="L90" i="4"/>
  <c r="M60" i="4"/>
  <c r="L60" i="4"/>
  <c r="L75" i="4"/>
  <c r="M75" i="4"/>
  <c r="R64" i="5" l="1"/>
  <c r="L64" i="5"/>
  <c r="V64" i="5"/>
  <c r="P64" i="5"/>
  <c r="O7" i="5"/>
  <c r="U64" i="5"/>
  <c r="O64" i="5"/>
  <c r="O37" i="5"/>
  <c r="S64" i="5"/>
  <c r="M64" i="5"/>
  <c r="O22" i="5"/>
  <c r="S37" i="5"/>
  <c r="S7" i="5"/>
  <c r="S22" i="5"/>
  <c r="U94" i="5"/>
  <c r="O94" i="5"/>
  <c r="V94" i="5"/>
  <c r="P94" i="5"/>
  <c r="U37" i="5"/>
  <c r="U22" i="5"/>
  <c r="R94" i="5"/>
  <c r="L94" i="5"/>
  <c r="S94" i="5"/>
  <c r="M94" i="5"/>
  <c r="U7" i="5"/>
  <c r="P37" i="5"/>
  <c r="P7" i="5"/>
  <c r="P22" i="5"/>
  <c r="S79" i="5"/>
  <c r="M79" i="5"/>
  <c r="R79" i="5"/>
  <c r="L79" i="5"/>
  <c r="R7" i="5"/>
  <c r="V79" i="5"/>
  <c r="P79" i="5"/>
  <c r="U79" i="5"/>
  <c r="O79" i="5"/>
  <c r="R37" i="5"/>
  <c r="R22" i="5"/>
  <c r="V22" i="5"/>
  <c r="V37" i="5"/>
  <c r="V7" i="5"/>
  <c r="L77" i="4"/>
  <c r="L76" i="4"/>
  <c r="M62" i="4"/>
  <c r="M61" i="4"/>
  <c r="M92" i="4"/>
  <c r="M91" i="4"/>
  <c r="M77" i="4"/>
  <c r="M76" i="4"/>
  <c r="L62" i="4"/>
  <c r="L61" i="4"/>
  <c r="L92" i="4"/>
  <c r="L91" i="4"/>
  <c r="S42" i="5" l="1"/>
  <c r="R42" i="5"/>
  <c r="R43" i="5" s="1"/>
  <c r="U27" i="5"/>
  <c r="V27" i="5"/>
  <c r="V28" i="5" s="1"/>
  <c r="P42" i="5"/>
  <c r="O42" i="5"/>
  <c r="R27" i="5"/>
  <c r="S27" i="5"/>
  <c r="S28" i="5" s="1"/>
  <c r="S12" i="5"/>
  <c r="R12" i="5"/>
  <c r="R13" i="5" s="1"/>
  <c r="V12" i="5"/>
  <c r="U12" i="5"/>
  <c r="U13" i="5" s="1"/>
  <c r="V42" i="5"/>
  <c r="U42" i="5"/>
  <c r="U43" i="5" s="1"/>
  <c r="O27" i="5"/>
  <c r="P27" i="5"/>
  <c r="P12" i="5"/>
  <c r="O12" i="5"/>
  <c r="U94" i="4"/>
  <c r="O94" i="4"/>
  <c r="U37" i="4"/>
  <c r="V94" i="4"/>
  <c r="P94" i="4"/>
  <c r="U22" i="4"/>
  <c r="R94" i="4"/>
  <c r="L94" i="4"/>
  <c r="U7" i="4"/>
  <c r="S94" i="4"/>
  <c r="M94" i="4"/>
  <c r="U64" i="4"/>
  <c r="O64" i="4"/>
  <c r="O37" i="4"/>
  <c r="V64" i="4"/>
  <c r="P64" i="4"/>
  <c r="O22" i="4"/>
  <c r="R64" i="4"/>
  <c r="L64" i="4"/>
  <c r="O7" i="4"/>
  <c r="S64" i="4"/>
  <c r="M64" i="4"/>
  <c r="S37" i="4"/>
  <c r="S22" i="4"/>
  <c r="S7" i="4"/>
  <c r="V37" i="4"/>
  <c r="V22" i="4"/>
  <c r="V7" i="4"/>
  <c r="P37" i="4"/>
  <c r="P22" i="4"/>
  <c r="P7" i="4"/>
  <c r="V79" i="4"/>
  <c r="P79" i="4"/>
  <c r="R37" i="4"/>
  <c r="U79" i="4"/>
  <c r="O79" i="4"/>
  <c r="R22" i="4"/>
  <c r="S79" i="4"/>
  <c r="M79" i="4"/>
  <c r="R7" i="4"/>
  <c r="R79" i="4"/>
  <c r="L79" i="4"/>
  <c r="L14" i="5" l="1"/>
  <c r="O13" i="5"/>
  <c r="M29" i="5"/>
  <c r="P28" i="5"/>
  <c r="L44" i="5"/>
  <c r="O43" i="5"/>
  <c r="M14" i="5"/>
  <c r="P13" i="5"/>
  <c r="L29" i="5"/>
  <c r="O28" i="5"/>
  <c r="V43" i="5"/>
  <c r="V13" i="5"/>
  <c r="S13" i="5"/>
  <c r="R28" i="5"/>
  <c r="M44" i="5"/>
  <c r="P43" i="5"/>
  <c r="U28" i="5"/>
  <c r="S43" i="5"/>
  <c r="S27" i="4"/>
  <c r="R27" i="4"/>
  <c r="P27" i="4"/>
  <c r="O27" i="4"/>
  <c r="U12" i="4"/>
  <c r="V12" i="4"/>
  <c r="U42" i="4"/>
  <c r="V42" i="4"/>
  <c r="R12" i="4"/>
  <c r="S12" i="4"/>
  <c r="R42" i="4"/>
  <c r="S42" i="4"/>
  <c r="O12" i="4"/>
  <c r="P12" i="4"/>
  <c r="O42" i="4"/>
  <c r="P42" i="4"/>
  <c r="V27" i="4"/>
  <c r="U27" i="4"/>
  <c r="U31" i="5" l="1"/>
  <c r="O31" i="5"/>
  <c r="V31" i="5"/>
  <c r="P31" i="5"/>
  <c r="R31" i="5"/>
  <c r="L31" i="5"/>
  <c r="S31" i="5"/>
  <c r="M31" i="5"/>
  <c r="V46" i="5"/>
  <c r="P46" i="5"/>
  <c r="U46" i="5"/>
  <c r="O46" i="5"/>
  <c r="S46" i="5"/>
  <c r="M46" i="5"/>
  <c r="R46" i="5"/>
  <c r="L46" i="5"/>
  <c r="V16" i="5"/>
  <c r="P16" i="5"/>
  <c r="U16" i="5"/>
  <c r="O16" i="5"/>
  <c r="S16" i="5"/>
  <c r="M16" i="5"/>
  <c r="R16" i="5"/>
  <c r="L16" i="5"/>
  <c r="V28" i="4"/>
  <c r="R43" i="4"/>
  <c r="R13" i="4"/>
  <c r="U43" i="4"/>
  <c r="U13" i="4"/>
  <c r="S28" i="4"/>
  <c r="U28" i="4"/>
  <c r="S43" i="4"/>
  <c r="S13" i="4"/>
  <c r="V43" i="4"/>
  <c r="V13" i="4"/>
  <c r="R28" i="4"/>
  <c r="L44" i="4"/>
  <c r="O43" i="4"/>
  <c r="L14" i="4"/>
  <c r="O13" i="4"/>
  <c r="M29" i="4"/>
  <c r="P28" i="4"/>
  <c r="M44" i="4"/>
  <c r="P43" i="4"/>
  <c r="M14" i="4"/>
  <c r="P13" i="4"/>
  <c r="L29" i="4"/>
  <c r="O28" i="4"/>
  <c r="R31" i="4" l="1"/>
  <c r="L31" i="4"/>
  <c r="P31" i="4"/>
  <c r="M31" i="4"/>
  <c r="U31" i="4"/>
  <c r="O31" i="4"/>
  <c r="V31" i="4"/>
  <c r="S31" i="4"/>
  <c r="S16" i="4"/>
  <c r="M16" i="4"/>
  <c r="O16" i="4"/>
  <c r="L16" i="4"/>
  <c r="V16" i="4"/>
  <c r="P16" i="4"/>
  <c r="U16" i="4"/>
  <c r="R16" i="4"/>
  <c r="S46" i="4"/>
  <c r="M46" i="4"/>
  <c r="R46" i="4"/>
  <c r="L46" i="4"/>
  <c r="V46" i="4"/>
  <c r="P46" i="4"/>
  <c r="U46" i="4"/>
  <c r="O46" i="4"/>
</calcChain>
</file>

<file path=xl/sharedStrings.xml><?xml version="1.0" encoding="utf-8"?>
<sst xmlns="http://schemas.openxmlformats.org/spreadsheetml/2006/main" count="1045" uniqueCount="72">
  <si>
    <t>IMAGINARY</t>
  </si>
  <si>
    <t>LAYER</t>
  </si>
  <si>
    <t>NEURON</t>
  </si>
  <si>
    <t>REAL</t>
  </si>
  <si>
    <t>INPUT</t>
  </si>
  <si>
    <t>Inputs:</t>
  </si>
  <si>
    <t>Layer 1, Neuron 1</t>
  </si>
  <si>
    <t>Layer 1, Neuron 1 output</t>
  </si>
  <si>
    <t>from L1 N1</t>
  </si>
  <si>
    <t>SECTORS</t>
  </si>
  <si>
    <t>from L1 N2</t>
  </si>
  <si>
    <t>from L1 N3</t>
  </si>
  <si>
    <t>Input Layer</t>
  </si>
  <si>
    <t>Scalar Error</t>
  </si>
  <si>
    <t>=D-S=</t>
  </si>
  <si>
    <t>Dist'd error nostar=*delta/4=</t>
  </si>
  <si>
    <t>xbar=</t>
  </si>
  <si>
    <t>signals</t>
  </si>
  <si>
    <t>weights</t>
  </si>
  <si>
    <t>products</t>
  </si>
  <si>
    <t>Layer 2, Neuron 1</t>
  </si>
  <si>
    <t>Layer 1, Neuron 3</t>
  </si>
  <si>
    <t>Layer 1, Neuron 2</t>
  </si>
  <si>
    <t>Layer 1, Neuron 2 output</t>
  </si>
  <si>
    <t>Layer 1, Neuron 3 output</t>
  </si>
  <si>
    <t>Layer 2, Neuron 1 output</t>
  </si>
  <si>
    <t>sum</t>
  </si>
  <si>
    <t>z/|z|=</t>
  </si>
  <si>
    <t>d=dstar/n+1=</t>
  </si>
  <si>
    <t>dWi=</t>
  </si>
  <si>
    <t>~Wi=</t>
  </si>
  <si>
    <t>internal virtual</t>
  </si>
  <si>
    <t>from L0 N1</t>
  </si>
  <si>
    <t>from L0 N2</t>
  </si>
  <si>
    <t>from L0 N3</t>
  </si>
  <si>
    <t>axons=</t>
  </si>
  <si>
    <t>s1=</t>
  </si>
  <si>
    <t>axon's d=</t>
  </si>
  <si>
    <t>axon's w=</t>
  </si>
  <si>
    <t>q sum=d=</t>
  </si>
  <si>
    <t>abs(w)^2=</t>
  </si>
  <si>
    <t>conj(w)=</t>
  </si>
  <si>
    <t>inv(w)=</t>
  </si>
  <si>
    <t>quot=</t>
  </si>
  <si>
    <t>ck product=</t>
  </si>
  <si>
    <t>dW=d*xbar/s1/|z|=</t>
  </si>
  <si>
    <t>|z|=</t>
  </si>
  <si>
    <t>Layer 1 Outputs</t>
  </si>
  <si>
    <t>Layer 2, Neuron 2</t>
  </si>
  <si>
    <t>Layer 2, Neuron 3</t>
  </si>
  <si>
    <t>Layer 2 Outputs</t>
  </si>
  <si>
    <t>Layer 3, Neuron 1</t>
  </si>
  <si>
    <t>from L2 N1</t>
  </si>
  <si>
    <t>from L2 N2</t>
  </si>
  <si>
    <t>from L2 N3</t>
  </si>
  <si>
    <t>Layer 3, Neuron 1 output</t>
  </si>
  <si>
    <t>Layer 2, Neuron 3 output</t>
  </si>
  <si>
    <t>Layer 2, Neuron 2 output</t>
  </si>
  <si>
    <t>atan(z)=</t>
  </si>
  <si>
    <t>degrees</t>
  </si>
  <si>
    <t>Sector</t>
  </si>
  <si>
    <t>Desired sector</t>
  </si>
  <si>
    <t>Ybar=</t>
  </si>
  <si>
    <t>dW=d*Ybar/s1/|z|=</t>
  </si>
  <si>
    <t>from L2, N1-N3:</t>
  </si>
  <si>
    <t>"</t>
  </si>
  <si>
    <t>~Ybar=</t>
  </si>
  <si>
    <t>dW=d*~Ybar/s1/|z|=</t>
  </si>
  <si>
    <t>cont phi(z)=</t>
  </si>
  <si>
    <t>Network complex error=*delta=</t>
  </si>
  <si>
    <t>INCOMPLETE CONVERSION TO CONTINUTOUS ACTIVATION</t>
  </si>
  <si>
    <t>NEEDS MORE EXAMINATION OF STAGING OF WEIGHT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</si>
</sst>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6" applyNumberFormat="0" applyAlignment="0" applyProtection="0"/>
    <xf numFmtId="0" fontId="13" fillId="7" borderId="9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6" applyNumberFormat="0" applyAlignment="0" applyProtection="0"/>
    <xf numFmtId="0" fontId="12" fillId="0" borderId="8" applyNumberFormat="0" applyFill="0" applyAlignment="0" applyProtection="0"/>
    <xf numFmtId="0" fontId="8" fillId="4" borderId="0" applyNumberFormat="0" applyBorder="0" applyAlignment="0" applyProtection="0"/>
    <xf numFmtId="0" fontId="1" fillId="8" borderId="10" applyNumberFormat="0" applyFont="0" applyAlignment="0" applyProtection="0"/>
    <xf numFmtId="0" fontId="10" fillId="6" borderId="7" applyNumberFormat="0" applyAlignment="0" applyProtection="0"/>
    <xf numFmtId="0" fontId="2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quotePrefix="1"/>
    <xf numFmtId="0" fontId="16" fillId="33" borderId="0" xfId="0" applyFont="1" applyFill="1"/>
    <xf numFmtId="0" fontId="0" fillId="0" borderId="0" xfId="0" applyFont="1" applyBorder="1"/>
    <xf numFmtId="0" fontId="16" fillId="0" borderId="0" xfId="0" applyFont="1" applyBorder="1"/>
    <xf numFmtId="0" fontId="0" fillId="0" borderId="0" xfId="0" applyBorder="1"/>
    <xf numFmtId="0" fontId="16" fillId="0" borderId="22" xfId="0" applyFont="1" applyBorder="1"/>
    <xf numFmtId="0" fontId="0" fillId="0" borderId="0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3" borderId="0" xfId="0" applyFill="1"/>
    <xf numFmtId="0" fontId="0" fillId="33" borderId="0" xfId="0" applyFont="1" applyFill="1" applyBorder="1"/>
    <xf numFmtId="0" fontId="16" fillId="33" borderId="0" xfId="0" applyFont="1" applyFill="1" applyBorder="1"/>
    <xf numFmtId="0" fontId="0" fillId="33" borderId="0" xfId="0" applyFill="1" applyBorder="1"/>
    <xf numFmtId="0" fontId="0" fillId="34" borderId="0" xfId="0" applyFill="1"/>
    <xf numFmtId="0" fontId="0" fillId="34" borderId="0" xfId="0" applyFill="1" applyBorder="1"/>
    <xf numFmtId="0" fontId="0" fillId="0" borderId="0" xfId="0" applyFill="1"/>
    <xf numFmtId="0" fontId="0" fillId="0" borderId="0" xfId="0" applyFont="1" applyFill="1" applyBorder="1"/>
    <xf numFmtId="0" fontId="16" fillId="0" borderId="0" xfId="0" applyFont="1" applyFill="1" applyBorder="1"/>
    <xf numFmtId="0" fontId="0" fillId="34" borderId="0" xfId="0" applyFont="1" applyFill="1" applyBorder="1"/>
    <xf numFmtId="0" fontId="16" fillId="34" borderId="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abSelected="1" topLeftCell="A34" workbookViewId="0">
      <selection activeCell="B36" sqref="B36"/>
    </sheetView>
  </sheetViews>
  <sheetFormatPr defaultRowHeight="15" x14ac:dyDescent="0.25"/>
  <cols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v>0.11000000000000001</v>
      </c>
      <c r="B2">
        <v>0.11000000000000001</v>
      </c>
      <c r="C2">
        <v>1</v>
      </c>
      <c r="D2">
        <v>1</v>
      </c>
      <c r="E2">
        <v>0</v>
      </c>
    </row>
    <row r="3" spans="1:26" x14ac:dyDescent="0.25">
      <c r="A3">
        <v>0.11099999999999999</v>
      </c>
      <c r="B3">
        <v>0.11099999999999999</v>
      </c>
      <c r="C3">
        <v>1</v>
      </c>
      <c r="D3">
        <v>1</v>
      </c>
      <c r="E3">
        <v>1</v>
      </c>
      <c r="I3" s="11"/>
      <c r="J3" s="11"/>
      <c r="K3" s="11"/>
      <c r="L3" t="s">
        <v>31</v>
      </c>
      <c r="O3" t="s">
        <v>32</v>
      </c>
      <c r="R3" t="s">
        <v>33</v>
      </c>
      <c r="U3" t="s">
        <v>34</v>
      </c>
      <c r="V3" s="11"/>
      <c r="W3" s="11"/>
      <c r="X3" s="11"/>
      <c r="Y3" s="11"/>
      <c r="Z3" s="11"/>
    </row>
    <row r="4" spans="1:26" x14ac:dyDescent="0.25">
      <c r="A4">
        <v>0.11199999999999999</v>
      </c>
      <c r="B4">
        <v>0.11199999999999999</v>
      </c>
      <c r="C4">
        <v>1</v>
      </c>
      <c r="D4">
        <v>1</v>
      </c>
      <c r="E4">
        <v>2</v>
      </c>
      <c r="I4" t="s">
        <v>6</v>
      </c>
      <c r="K4" t="s">
        <v>17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26</v>
      </c>
      <c r="Y4">
        <f>L6+O6+R6+U6</f>
        <v>-0.29931001131113233</v>
      </c>
      <c r="Z4">
        <f>M6+P6+S6+V6</f>
        <v>4.348843181990579E-2</v>
      </c>
    </row>
    <row r="5" spans="1:26" ht="15.75" thickBot="1" x14ac:dyDescent="0.3">
      <c r="A5">
        <v>0.11300000000000002</v>
      </c>
      <c r="B5">
        <v>0.11300000000000002</v>
      </c>
      <c r="C5">
        <v>1</v>
      </c>
      <c r="D5">
        <v>1</v>
      </c>
      <c r="E5">
        <v>3</v>
      </c>
      <c r="I5" t="s">
        <v>36</v>
      </c>
      <c r="J5">
        <v>1</v>
      </c>
      <c r="K5" t="s">
        <v>18</v>
      </c>
      <c r="L5">
        <f>A2</f>
        <v>0.11000000000000001</v>
      </c>
      <c r="M5">
        <f>B2</f>
        <v>0.11000000000000001</v>
      </c>
      <c r="O5">
        <f>A3</f>
        <v>0.11099999999999999</v>
      </c>
      <c r="P5">
        <f>B3</f>
        <v>0.11099999999999999</v>
      </c>
      <c r="R5">
        <f>A4</f>
        <v>0.11199999999999999</v>
      </c>
      <c r="S5">
        <f>B4</f>
        <v>0.11199999999999999</v>
      </c>
      <c r="U5">
        <f>A5</f>
        <v>0.11300000000000002</v>
      </c>
      <c r="V5">
        <f>B5</f>
        <v>0.11300000000000002</v>
      </c>
      <c r="Y5" t="s">
        <v>7</v>
      </c>
    </row>
    <row r="6" spans="1:26" ht="16.5" thickTop="1" thickBot="1" x14ac:dyDescent="0.3">
      <c r="A6">
        <v>0.12</v>
      </c>
      <c r="B6">
        <v>0.12</v>
      </c>
      <c r="C6">
        <v>1</v>
      </c>
      <c r="D6">
        <v>2</v>
      </c>
      <c r="E6">
        <v>0</v>
      </c>
      <c r="I6" t="s">
        <v>35</v>
      </c>
      <c r="J6">
        <v>3</v>
      </c>
      <c r="K6" t="s">
        <v>19</v>
      </c>
      <c r="L6" s="1">
        <f>L4*L5-M4*M5</f>
        <v>0.11000000000000001</v>
      </c>
      <c r="M6" s="2">
        <f t="shared" ref="M6" si="0">L4*M5+M4*L5</f>
        <v>0.11000000000000001</v>
      </c>
      <c r="O6" s="1">
        <f t="shared" ref="O6" si="1">O4*O5-P4*P5</f>
        <v>-0.13986815968438121</v>
      </c>
      <c r="P6" s="2">
        <f t="shared" ref="P6" si="2">O4*P5+P4*O5</f>
        <v>7.1266386933142897E-2</v>
      </c>
      <c r="R6" s="1">
        <f t="shared" ref="R6" si="3">R4*R5-S4*S5</f>
        <v>-0.15644185162675109</v>
      </c>
      <c r="S6" s="2">
        <f t="shared" ref="S6" si="4">R4*S5+S4*R5</f>
        <v>-2.4777955113237105E-2</v>
      </c>
      <c r="U6" s="1">
        <f t="shared" ref="U6" si="5">U4*U5-V4*V5</f>
        <v>-0.11300000000000003</v>
      </c>
      <c r="V6" s="2">
        <f t="shared" ref="V6" si="6">U4*V5+V4*U5</f>
        <v>-0.113</v>
      </c>
      <c r="X6" t="s">
        <v>27</v>
      </c>
      <c r="Y6" s="3">
        <f>Y4/SQRT(Y4*Y4+Z4*Z4)</f>
        <v>-0.98960883042552861</v>
      </c>
      <c r="Z6" s="3">
        <f>Z4/SQRT(Z4*Z4+Y4*Y4)</f>
        <v>0.1437858224715407</v>
      </c>
    </row>
    <row r="7" spans="1:26" ht="15.75" thickTop="1" x14ac:dyDescent="0.25">
      <c r="A7">
        <v>0.121</v>
      </c>
      <c r="B7">
        <v>0.121</v>
      </c>
      <c r="C7">
        <v>1</v>
      </c>
      <c r="D7">
        <v>2</v>
      </c>
      <c r="E7">
        <v>1</v>
      </c>
      <c r="K7" t="s">
        <v>37</v>
      </c>
      <c r="M7" t="s">
        <v>64</v>
      </c>
      <c r="O7">
        <f>$L$62</f>
        <v>-0.17027022203791248</v>
      </c>
      <c r="P7">
        <f>$M$62</f>
        <v>0.50135069332115245</v>
      </c>
      <c r="R7">
        <f>$L$77</f>
        <v>-0.16972448414676536</v>
      </c>
      <c r="S7">
        <f>$M$77</f>
        <v>0.4997438000733283</v>
      </c>
      <c r="U7">
        <f>$L$92</f>
        <v>-0.16918223339869259</v>
      </c>
      <c r="V7">
        <f>$M$92</f>
        <v>0.49814717451398854</v>
      </c>
      <c r="X7" t="s">
        <v>46</v>
      </c>
      <c r="Y7">
        <f>SQRT(Y4*Y4+Z4*Z4)</f>
        <v>0.30245285016548407</v>
      </c>
    </row>
    <row r="8" spans="1:26" x14ac:dyDescent="0.25">
      <c r="A8">
        <v>0.122</v>
      </c>
      <c r="B8">
        <v>0.122</v>
      </c>
      <c r="C8">
        <v>1</v>
      </c>
      <c r="D8">
        <v>2</v>
      </c>
      <c r="E8">
        <v>2</v>
      </c>
      <c r="I8" s="20"/>
      <c r="J8" s="20"/>
      <c r="K8" t="s">
        <v>38</v>
      </c>
      <c r="M8" t="s">
        <v>65</v>
      </c>
      <c r="O8">
        <f>$O$53</f>
        <v>0.21100000000000002</v>
      </c>
      <c r="P8">
        <f>$P$53</f>
        <v>0.21100000000000002</v>
      </c>
      <c r="R8">
        <f>$O$68</f>
        <v>0.221</v>
      </c>
      <c r="S8">
        <f>$P$68</f>
        <v>0.221</v>
      </c>
      <c r="U8">
        <f>$O$83</f>
        <v>0.23100000000000001</v>
      </c>
      <c r="V8">
        <f>$P$83</f>
        <v>0.23100000000000001</v>
      </c>
      <c r="X8" s="20" t="s">
        <v>58</v>
      </c>
      <c r="Y8" s="20">
        <f>ATAN2(Y4,Z4)</f>
        <v>2.9973067175053427</v>
      </c>
      <c r="Z8" s="20"/>
    </row>
    <row r="9" spans="1:26" x14ac:dyDescent="0.25">
      <c r="A9">
        <v>0.123</v>
      </c>
      <c r="B9">
        <v>0.123</v>
      </c>
      <c r="C9">
        <v>1</v>
      </c>
      <c r="D9">
        <v>2</v>
      </c>
      <c r="E9">
        <v>3</v>
      </c>
      <c r="I9" s="20"/>
      <c r="J9" s="20"/>
      <c r="K9" t="s">
        <v>40</v>
      </c>
      <c r="M9" t="s">
        <v>65</v>
      </c>
      <c r="O9">
        <f>O8*O8+P8*P8</f>
        <v>8.9042000000000024E-2</v>
      </c>
      <c r="R9">
        <f t="shared" ref="R9" si="7">R8*R8+S8*S8</f>
        <v>9.7682000000000005E-2</v>
      </c>
      <c r="U9">
        <f t="shared" ref="U9" si="8">U8*U8+V8*V8</f>
        <v>0.10672200000000001</v>
      </c>
      <c r="X9" s="22" t="s">
        <v>59</v>
      </c>
      <c r="Y9">
        <f>MOD(Y8*180/PI(),360)</f>
        <v>171.73302481926666</v>
      </c>
      <c r="Z9" s="20"/>
    </row>
    <row r="10" spans="1:26" x14ac:dyDescent="0.25">
      <c r="A10">
        <v>0.13</v>
      </c>
      <c r="B10">
        <v>0.13</v>
      </c>
      <c r="C10">
        <v>1</v>
      </c>
      <c r="D10">
        <v>3</v>
      </c>
      <c r="E10">
        <v>0</v>
      </c>
      <c r="I10" s="20"/>
      <c r="J10" s="20"/>
      <c r="K10" t="s">
        <v>41</v>
      </c>
      <c r="M10" t="s">
        <v>65</v>
      </c>
      <c r="O10">
        <f>O8</f>
        <v>0.21100000000000002</v>
      </c>
      <c r="P10">
        <f>0-P8</f>
        <v>-0.21100000000000002</v>
      </c>
      <c r="R10">
        <f t="shared" ref="R10" si="9">R8</f>
        <v>0.221</v>
      </c>
      <c r="S10">
        <f t="shared" ref="S10" si="10">0-S8</f>
        <v>-0.221</v>
      </c>
      <c r="U10">
        <f t="shared" ref="U10" si="11">U8</f>
        <v>0.23100000000000001</v>
      </c>
      <c r="V10">
        <f t="shared" ref="V10" si="12">0-V8</f>
        <v>-0.23100000000000001</v>
      </c>
      <c r="W10" s="20"/>
      <c r="X10" s="22" t="s">
        <v>60</v>
      </c>
      <c r="Y10" s="3">
        <f>INT(Y9*$B$102/360)</f>
        <v>4</v>
      </c>
      <c r="Z10" s="20"/>
    </row>
    <row r="11" spans="1:26" x14ac:dyDescent="0.25">
      <c r="A11">
        <v>0.13100000000000001</v>
      </c>
      <c r="B11">
        <v>0.13100000000000001</v>
      </c>
      <c r="C11">
        <v>1</v>
      </c>
      <c r="D11">
        <v>3</v>
      </c>
      <c r="E11">
        <v>1</v>
      </c>
      <c r="I11" s="20"/>
      <c r="J11" s="20"/>
      <c r="K11" t="s">
        <v>42</v>
      </c>
      <c r="M11" t="s">
        <v>65</v>
      </c>
      <c r="O11">
        <f>O10/O9</f>
        <v>2.3696682464454972</v>
      </c>
      <c r="P11">
        <f>P10/O9</f>
        <v>-2.3696682464454972</v>
      </c>
      <c r="R11">
        <f t="shared" ref="R11" si="13">R10/R9</f>
        <v>2.2624434389140271</v>
      </c>
      <c r="S11">
        <f t="shared" ref="S11" si="14">S10/R9</f>
        <v>-2.2624434389140271</v>
      </c>
      <c r="U11">
        <f t="shared" ref="U11" si="15">U10/U9</f>
        <v>2.1645021645021645</v>
      </c>
      <c r="V11">
        <f t="shared" ref="V11" si="16">V10/U9</f>
        <v>-2.1645021645021645</v>
      </c>
      <c r="W11" s="20"/>
      <c r="X11" s="22" t="s">
        <v>68</v>
      </c>
      <c r="Y11" s="3">
        <f>Y6</f>
        <v>-0.98960883042552861</v>
      </c>
      <c r="Z11" s="3">
        <f>Z6</f>
        <v>0.1437858224715407</v>
      </c>
    </row>
    <row r="12" spans="1:26" x14ac:dyDescent="0.25">
      <c r="A12">
        <v>0.13199999999999998</v>
      </c>
      <c r="B12">
        <v>0.13199999999999998</v>
      </c>
      <c r="C12">
        <v>1</v>
      </c>
      <c r="D12">
        <v>3</v>
      </c>
      <c r="E12">
        <v>2</v>
      </c>
      <c r="I12" s="20"/>
      <c r="J12" s="20"/>
      <c r="K12" t="s">
        <v>43</v>
      </c>
      <c r="M12" t="s">
        <v>65</v>
      </c>
      <c r="O12">
        <f>O7*O11-P7*P11</f>
        <v>0.78455087981810412</v>
      </c>
      <c r="P12">
        <f>O7*P11+P7*O11</f>
        <v>1.5915187567750353</v>
      </c>
      <c r="R12">
        <f t="shared" ref="R12" si="17">R7*R11-S7*S11</f>
        <v>0.74665003603294777</v>
      </c>
      <c r="S12">
        <f t="shared" ref="S12" si="18">R7*S11+S7*R11</f>
        <v>1.5146341271947821</v>
      </c>
      <c r="U12">
        <f t="shared" ref="U12" si="19">U7*U11-V7*V11</f>
        <v>0.71204532708938517</v>
      </c>
      <c r="V12">
        <f t="shared" ref="V12" si="20">U7*V11+V7*U11</f>
        <v>1.4444359478629463</v>
      </c>
      <c r="W12" s="20"/>
      <c r="X12" s="20"/>
      <c r="Y12" s="20"/>
      <c r="Z12" s="20"/>
    </row>
    <row r="13" spans="1:26" x14ac:dyDescent="0.25">
      <c r="A13">
        <v>0.13300000000000001</v>
      </c>
      <c r="B13">
        <v>0.13300000000000001</v>
      </c>
      <c r="C13">
        <v>1</v>
      </c>
      <c r="D13">
        <v>3</v>
      </c>
      <c r="E13">
        <v>3</v>
      </c>
      <c r="I13" s="20"/>
      <c r="J13" s="20"/>
      <c r="K13" t="s">
        <v>44</v>
      </c>
      <c r="O13">
        <f>O8*O12-P8*P12-O7</f>
        <v>0</v>
      </c>
      <c r="P13">
        <f>O8*P12+P8*O12-P7</f>
        <v>0</v>
      </c>
      <c r="R13">
        <f t="shared" ref="R13" si="21">R8*R12-S8*S12-R7</f>
        <v>0</v>
      </c>
      <c r="S13">
        <f t="shared" ref="S13" si="22">R8*S12+S8*R12-S7</f>
        <v>0</v>
      </c>
      <c r="U13">
        <f t="shared" ref="U13" si="23">U8*U12-V8*V12-U7</f>
        <v>0</v>
      </c>
      <c r="V13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v>0.21000000000000002</v>
      </c>
      <c r="B14">
        <v>0.21000000000000002</v>
      </c>
      <c r="C14">
        <v>2</v>
      </c>
      <c r="D14">
        <v>1</v>
      </c>
      <c r="E14">
        <v>0</v>
      </c>
      <c r="I14" s="20"/>
      <c r="J14" s="20"/>
      <c r="K14" t="s">
        <v>39</v>
      </c>
      <c r="L14">
        <f>O12+R12+U12</f>
        <v>2.2432462429404372</v>
      </c>
      <c r="M14">
        <f>P12+S12+V12</f>
        <v>4.5505888318327639</v>
      </c>
      <c r="X14" s="20"/>
      <c r="Y14" s="20"/>
      <c r="Z14" s="20"/>
    </row>
    <row r="15" spans="1:26" x14ac:dyDescent="0.25">
      <c r="A15">
        <v>0.21100000000000002</v>
      </c>
      <c r="B15">
        <v>0.21100000000000002</v>
      </c>
      <c r="C15">
        <v>2</v>
      </c>
      <c r="D15">
        <v>1</v>
      </c>
      <c r="E15">
        <v>1</v>
      </c>
      <c r="I15" s="20"/>
      <c r="J15" s="20"/>
      <c r="K15" t="s">
        <v>16</v>
      </c>
      <c r="L15">
        <f>L4</f>
        <v>1</v>
      </c>
      <c r="M15">
        <f>0-M4</f>
        <v>0</v>
      </c>
      <c r="O15">
        <f t="shared" ref="O15" si="25">O4</f>
        <v>-0.30901699437494734</v>
      </c>
      <c r="P15">
        <f t="shared" ref="P15" si="26">0-P4</f>
        <v>-0.95105651629515364</v>
      </c>
      <c r="R15">
        <f t="shared" ref="R15" si="27">R4</f>
        <v>-0.80901699437494734</v>
      </c>
      <c r="S15">
        <f t="shared" ref="S15" si="28">0-S4</f>
        <v>-0.58778525229247325</v>
      </c>
      <c r="U15">
        <f t="shared" ref="U15" si="29">U4</f>
        <v>-1</v>
      </c>
      <c r="V15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v>0.21200000000000002</v>
      </c>
      <c r="B16">
        <v>0.21200000000000002</v>
      </c>
      <c r="C16">
        <v>2</v>
      </c>
      <c r="D16">
        <v>1</v>
      </c>
      <c r="E16">
        <v>2</v>
      </c>
      <c r="I16" s="20"/>
      <c r="J16" s="20" t="s">
        <v>45</v>
      </c>
      <c r="L16">
        <f t="shared" ref="L16" si="31">($L14*L15-$M14*M15)/($J5*$Y7)</f>
        <v>7.4168461025018191</v>
      </c>
      <c r="M16">
        <f t="shared" ref="M16" si="32">($L14*M15+$M14*L15)/($J5*$Y7)</f>
        <v>15.045613983610849</v>
      </c>
      <c r="O16">
        <f t="shared" ref="O16" si="33">($L14*O15-$M14*P15)/($J5*$Y7)</f>
        <v>12.017297730437926</v>
      </c>
      <c r="P16">
        <f t="shared" ref="P16" si="34">($L14*P15+$M14*O15)/($J5*$Y7)</f>
        <v>-11.70319022788377</v>
      </c>
      <c r="R16">
        <f t="shared" ref="R16" si="35">($L14*R15-$M14*S15)/($J5*$Y7)</f>
        <v>2.8432354696643012</v>
      </c>
      <c r="S16">
        <f t="shared" ref="S16" si="36">($L14*S15+$M14*R15)/($J5*$Y7)</f>
        <v>-16.531670161120005</v>
      </c>
      <c r="U16">
        <f t="shared" ref="U16" si="37">($L14*U15-$M14*V15)/($J5*$Y7)</f>
        <v>-7.4168461025018173</v>
      </c>
      <c r="V16">
        <f t="shared" ref="V16" si="38">($L14*V15+$M14*U15)/($J5*$Y7)</f>
        <v>-15.045613983610849</v>
      </c>
      <c r="X16" s="20"/>
      <c r="Y16" s="20"/>
      <c r="Z16" s="20"/>
    </row>
    <row r="17" spans="1:26" x14ac:dyDescent="0.25">
      <c r="A17">
        <v>0.21299999999999999</v>
      </c>
      <c r="B17">
        <v>0.21299999999999999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v>0.22000000000000003</v>
      </c>
      <c r="B18">
        <v>0.22000000000000003</v>
      </c>
      <c r="C18">
        <v>2</v>
      </c>
      <c r="D18">
        <v>2</v>
      </c>
      <c r="E18">
        <v>0</v>
      </c>
      <c r="I18" s="20"/>
      <c r="J18" s="20"/>
      <c r="L18" t="s">
        <v>31</v>
      </c>
      <c r="O18" t="s">
        <v>32</v>
      </c>
      <c r="R18" t="s">
        <v>33</v>
      </c>
      <c r="U18" t="s">
        <v>34</v>
      </c>
      <c r="W18" s="20"/>
      <c r="X18" s="20"/>
      <c r="Y18" s="20"/>
      <c r="Z18" s="20"/>
    </row>
    <row r="19" spans="1:26" x14ac:dyDescent="0.25">
      <c r="A19">
        <v>0.221</v>
      </c>
      <c r="B19">
        <v>0.221</v>
      </c>
      <c r="C19">
        <v>2</v>
      </c>
      <c r="D19">
        <v>2</v>
      </c>
      <c r="E19">
        <v>1</v>
      </c>
      <c r="I19" t="s">
        <v>22</v>
      </c>
      <c r="K19" t="s">
        <v>17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26</v>
      </c>
      <c r="Y19">
        <f>L21+O21+R21+U21</f>
        <v>-0.32587876888450756</v>
      </c>
      <c r="Z19">
        <f>M21+P21+S21+V21</f>
        <v>4.7696509618283131E-2</v>
      </c>
    </row>
    <row r="20" spans="1:26" ht="15.75" thickBot="1" x14ac:dyDescent="0.3">
      <c r="A20">
        <v>0.22199999999999998</v>
      </c>
      <c r="B20">
        <v>0.22199999999999998</v>
      </c>
      <c r="C20">
        <v>2</v>
      </c>
      <c r="D20">
        <v>2</v>
      </c>
      <c r="E20">
        <v>2</v>
      </c>
      <c r="I20" t="s">
        <v>36</v>
      </c>
      <c r="J20">
        <f>J5</f>
        <v>1</v>
      </c>
      <c r="K20" t="s">
        <v>18</v>
      </c>
      <c r="L20">
        <f>A6</f>
        <v>0.12</v>
      </c>
      <c r="M20">
        <f>B6</f>
        <v>0.12</v>
      </c>
      <c r="O20">
        <f>A7</f>
        <v>0.121</v>
      </c>
      <c r="P20">
        <f>B7</f>
        <v>0.121</v>
      </c>
      <c r="R20">
        <f>A8</f>
        <v>0.122</v>
      </c>
      <c r="S20">
        <f>B8</f>
        <v>0.122</v>
      </c>
      <c r="U20">
        <f>A9</f>
        <v>0.123</v>
      </c>
      <c r="V20">
        <f>B9</f>
        <v>0.123</v>
      </c>
      <c r="Y20" t="s">
        <v>23</v>
      </c>
    </row>
    <row r="21" spans="1:26" ht="16.5" thickTop="1" thickBot="1" x14ac:dyDescent="0.3">
      <c r="A21">
        <v>0.223</v>
      </c>
      <c r="B21">
        <v>0.223</v>
      </c>
      <c r="C21">
        <v>2</v>
      </c>
      <c r="D21">
        <v>2</v>
      </c>
      <c r="E21">
        <v>3</v>
      </c>
      <c r="I21" t="s">
        <v>35</v>
      </c>
      <c r="J21">
        <f>J6</f>
        <v>3</v>
      </c>
      <c r="K21" t="s">
        <v>19</v>
      </c>
      <c r="L21" s="1">
        <f t="shared" ref="L21" si="39">L19*L20-M19*M20</f>
        <v>0.12</v>
      </c>
      <c r="M21" s="2">
        <f t="shared" ref="M21" si="40">L19*M20+M19*L20</f>
        <v>0.12</v>
      </c>
      <c r="O21" s="1">
        <f t="shared" ref="O21" si="41">O19*O20-P19*P20</f>
        <v>-0.15246889479108222</v>
      </c>
      <c r="P21" s="2">
        <f t="shared" ref="P21" si="42">O19*P20+P19*O20</f>
        <v>7.7686782152344952E-2</v>
      </c>
      <c r="R21" s="1">
        <f t="shared" ref="R21" si="43">R19*R20-S19*S20</f>
        <v>-0.17040987409342531</v>
      </c>
      <c r="S21" s="2">
        <f t="shared" ref="S21" si="44">R19*S20+S19*R20</f>
        <v>-2.6990272534061832E-2</v>
      </c>
      <c r="U21" s="1">
        <f t="shared" ref="U21" si="45">U19*U20-V19*V20</f>
        <v>-0.12300000000000001</v>
      </c>
      <c r="V21" s="2">
        <f t="shared" ref="V21" si="46">U19*V20+V19*U20</f>
        <v>-0.12299999999999998</v>
      </c>
      <c r="X21" t="s">
        <v>27</v>
      </c>
      <c r="Y21" s="3">
        <f>Y19/SQRT(Y19*Y19+Z19*Z19)</f>
        <v>-0.98945804764971967</v>
      </c>
      <c r="Z21" s="3">
        <f>Z19/SQRT(Z19*Z19+Y19*Y19)</f>
        <v>0.14481979126212452</v>
      </c>
    </row>
    <row r="22" spans="1:26" ht="15.75" thickTop="1" x14ac:dyDescent="0.25">
      <c r="A22">
        <v>0.22999999999999998</v>
      </c>
      <c r="B22">
        <v>0.22999999999999998</v>
      </c>
      <c r="C22">
        <v>2</v>
      </c>
      <c r="D22">
        <v>3</v>
      </c>
      <c r="E22">
        <v>0</v>
      </c>
      <c r="K22" t="s">
        <v>37</v>
      </c>
      <c r="M22" t="s">
        <v>64</v>
      </c>
      <c r="O22">
        <f>$L$62</f>
        <v>-0.17027022203791248</v>
      </c>
      <c r="P22">
        <f>$M$62</f>
        <v>0.50135069332115245</v>
      </c>
      <c r="R22">
        <f>$L$77</f>
        <v>-0.16972448414676536</v>
      </c>
      <c r="S22">
        <f>$M$77</f>
        <v>0.4997438000733283</v>
      </c>
      <c r="U22">
        <f>$L$92</f>
        <v>-0.16918223339869259</v>
      </c>
      <c r="V22">
        <f>$M$92</f>
        <v>0.49814717451398854</v>
      </c>
      <c r="X22" t="s">
        <v>46</v>
      </c>
      <c r="Y22">
        <f>SQRT(Y19*Y19+Z19*Z19)</f>
        <v>0.32935076899781068</v>
      </c>
    </row>
    <row r="23" spans="1:26" x14ac:dyDescent="0.25">
      <c r="A23">
        <v>0.23100000000000001</v>
      </c>
      <c r="B23">
        <v>0.23100000000000001</v>
      </c>
      <c r="C23">
        <v>2</v>
      </c>
      <c r="D23">
        <v>3</v>
      </c>
      <c r="E23">
        <v>1</v>
      </c>
      <c r="I23" s="20"/>
      <c r="J23" s="20"/>
      <c r="K23" t="s">
        <v>38</v>
      </c>
      <c r="M23" t="s">
        <v>65</v>
      </c>
      <c r="O23">
        <f>$R$53</f>
        <v>0.21200000000000002</v>
      </c>
      <c r="P23">
        <f>$S$53</f>
        <v>0.21200000000000002</v>
      </c>
      <c r="R23">
        <f>$R$68</f>
        <v>0.22199999999999998</v>
      </c>
      <c r="S23">
        <f>$S$68</f>
        <v>0.22199999999999998</v>
      </c>
      <c r="U23">
        <f>$R$83</f>
        <v>0.23199999999999998</v>
      </c>
      <c r="V23">
        <f>$S$83</f>
        <v>0.23199999999999998</v>
      </c>
      <c r="X23" s="20" t="s">
        <v>58</v>
      </c>
      <c r="Y23" s="20">
        <f>ATAN2(Y19,Z19)</f>
        <v>2.9962618122442199</v>
      </c>
      <c r="Z23" s="20"/>
    </row>
    <row r="24" spans="1:26" x14ac:dyDescent="0.25">
      <c r="A24">
        <v>0.23199999999999998</v>
      </c>
      <c r="B24">
        <v>0.23199999999999998</v>
      </c>
      <c r="C24">
        <v>2</v>
      </c>
      <c r="D24">
        <v>3</v>
      </c>
      <c r="E24">
        <v>2</v>
      </c>
      <c r="I24" s="20"/>
      <c r="J24" s="20"/>
      <c r="K24" t="s">
        <v>40</v>
      </c>
      <c r="M24" t="s">
        <v>65</v>
      </c>
      <c r="O24">
        <f>O23*O23+P23*P23</f>
        <v>8.9888000000000023E-2</v>
      </c>
      <c r="R24">
        <f t="shared" ref="R24" si="47">R23*R23+S23*S23</f>
        <v>9.8567999999999975E-2</v>
      </c>
      <c r="U24">
        <f t="shared" ref="U24" si="48">U23*U23+V23*V23</f>
        <v>0.10764799999999998</v>
      </c>
      <c r="X24" s="22" t="s">
        <v>59</v>
      </c>
      <c r="Y24">
        <f>MOD(Y23*180/PI(),360)</f>
        <v>171.67315615781328</v>
      </c>
      <c r="Z24" s="20"/>
    </row>
    <row r="25" spans="1:26" x14ac:dyDescent="0.25">
      <c r="A25">
        <v>0.23300000000000001</v>
      </c>
      <c r="B25">
        <v>0.23300000000000001</v>
      </c>
      <c r="C25">
        <v>2</v>
      </c>
      <c r="D25">
        <v>3</v>
      </c>
      <c r="E25">
        <v>3</v>
      </c>
      <c r="I25" s="20"/>
      <c r="J25" s="20"/>
      <c r="K25" t="s">
        <v>41</v>
      </c>
      <c r="M25" t="s">
        <v>65</v>
      </c>
      <c r="O25">
        <f>O23</f>
        <v>0.21200000000000002</v>
      </c>
      <c r="P25">
        <f>0-P23</f>
        <v>-0.21200000000000002</v>
      </c>
      <c r="R25">
        <f t="shared" ref="R25" si="49">R23</f>
        <v>0.22199999999999998</v>
      </c>
      <c r="S25">
        <f t="shared" ref="S25" si="50">0-S23</f>
        <v>-0.22199999999999998</v>
      </c>
      <c r="U25">
        <f t="shared" ref="U25" si="51">U23</f>
        <v>0.23199999999999998</v>
      </c>
      <c r="V25">
        <f t="shared" ref="V25" si="52">0-V23</f>
        <v>-0.23199999999999998</v>
      </c>
      <c r="X25" s="22" t="s">
        <v>60</v>
      </c>
      <c r="Y25" s="3">
        <f>INT(Y24*$B$102/360)</f>
        <v>4</v>
      </c>
      <c r="Z25" s="20"/>
    </row>
    <row r="26" spans="1:26" x14ac:dyDescent="0.25">
      <c r="A26">
        <v>0.31</v>
      </c>
      <c r="B26">
        <v>0.31</v>
      </c>
      <c r="C26">
        <v>3</v>
      </c>
      <c r="D26">
        <v>1</v>
      </c>
      <c r="E26">
        <v>0</v>
      </c>
      <c r="I26" s="20"/>
      <c r="J26" s="20"/>
      <c r="K26" t="s">
        <v>42</v>
      </c>
      <c r="M26" t="s">
        <v>65</v>
      </c>
      <c r="O26">
        <f>O25/O24</f>
        <v>2.3584905660377355</v>
      </c>
      <c r="P26">
        <f>P25/O24</f>
        <v>-2.3584905660377355</v>
      </c>
      <c r="R26">
        <f t="shared" ref="R26" si="53">R25/R24</f>
        <v>2.2522522522522528</v>
      </c>
      <c r="S26">
        <f t="shared" ref="S26" si="54">S25/R24</f>
        <v>-2.2522522522522528</v>
      </c>
      <c r="U26">
        <f t="shared" ref="U26" si="55">U25/U24</f>
        <v>2.1551724137931036</v>
      </c>
      <c r="V26">
        <f t="shared" ref="V26" si="56">V25/U24</f>
        <v>-2.1551724137931036</v>
      </c>
      <c r="X26" s="22" t="s">
        <v>68</v>
      </c>
      <c r="Y26" s="3">
        <f>Y21</f>
        <v>-0.98945804764971967</v>
      </c>
      <c r="Z26" s="3">
        <f>Z21</f>
        <v>0.14481979126212452</v>
      </c>
    </row>
    <row r="27" spans="1:26" x14ac:dyDescent="0.25">
      <c r="A27">
        <v>0.31100000000000005</v>
      </c>
      <c r="B27">
        <v>0.31100000000000005</v>
      </c>
      <c r="C27">
        <v>3</v>
      </c>
      <c r="D27">
        <v>1</v>
      </c>
      <c r="E27">
        <v>1</v>
      </c>
      <c r="I27" s="20"/>
      <c r="J27" s="20"/>
      <c r="K27" t="s">
        <v>43</v>
      </c>
      <c r="M27" t="s">
        <v>65</v>
      </c>
      <c r="O27">
        <f>O22*O26-P22*P26</f>
        <v>0.78085016812084884</v>
      </c>
      <c r="P27">
        <f>O22*P26+P22*O26</f>
        <v>1.584011592827983</v>
      </c>
      <c r="R27">
        <f t="shared" ref="R27" si="57">R22*R26-S22*S26</f>
        <v>0.74328674758234914</v>
      </c>
      <c r="S27">
        <f t="shared" ref="S27" si="58">R22*S26+S22*R26</f>
        <v>1.5078114509461571</v>
      </c>
      <c r="U27">
        <f t="shared" ref="U27" si="59">U22*U26-V22*V26</f>
        <v>0.70897616619675841</v>
      </c>
      <c r="V27">
        <f t="shared" ref="V27" si="60">U22*V26+V22*U26</f>
        <v>1.4382099308462957</v>
      </c>
      <c r="X27" s="20"/>
      <c r="Y27" s="20"/>
      <c r="Z27" s="20"/>
    </row>
    <row r="28" spans="1:26" x14ac:dyDescent="0.25">
      <c r="A28">
        <v>0.312</v>
      </c>
      <c r="B28">
        <v>0.312</v>
      </c>
      <c r="C28">
        <v>3</v>
      </c>
      <c r="D28">
        <v>1</v>
      </c>
      <c r="E28">
        <v>2</v>
      </c>
      <c r="I28" s="20"/>
      <c r="J28" s="20"/>
      <c r="K28" t="s">
        <v>44</v>
      </c>
      <c r="O28">
        <f>O23*O27-P23*P27-O22</f>
        <v>0</v>
      </c>
      <c r="P28">
        <f>O23*P27+P23*O27-P22</f>
        <v>0</v>
      </c>
      <c r="R28">
        <f t="shared" ref="R28" si="61">R23*R27-S23*S27-R22</f>
        <v>0</v>
      </c>
      <c r="S28">
        <f t="shared" ref="S28" si="62">R23*S27+S23*R27-S22</f>
        <v>0</v>
      </c>
      <c r="U28">
        <f t="shared" ref="U28" si="63">U23*U27-V23*V27-U22</f>
        <v>0</v>
      </c>
      <c r="V28">
        <f t="shared" ref="V28" si="64">U23*V27+V23*U27-V22</f>
        <v>0</v>
      </c>
      <c r="X28" s="20"/>
      <c r="Y28" s="20"/>
      <c r="Z28" s="20"/>
    </row>
    <row r="29" spans="1:26" x14ac:dyDescent="0.25">
      <c r="A29">
        <v>0.313</v>
      </c>
      <c r="B29">
        <v>0.313</v>
      </c>
      <c r="C29">
        <v>3</v>
      </c>
      <c r="D29">
        <v>1</v>
      </c>
      <c r="E29">
        <v>3</v>
      </c>
      <c r="I29" s="20"/>
      <c r="J29" s="20"/>
      <c r="K29" t="s">
        <v>39</v>
      </c>
      <c r="L29">
        <f>O27+R27+U27</f>
        <v>2.2331130818999565</v>
      </c>
      <c r="M29">
        <f>P27+S27+V27</f>
        <v>4.5300329746204362</v>
      </c>
      <c r="X29" s="20"/>
      <c r="Y29" s="20"/>
      <c r="Z29" s="20"/>
    </row>
    <row r="30" spans="1:26" x14ac:dyDescent="0.25">
      <c r="I30" s="20"/>
      <c r="J30" s="20"/>
      <c r="K30" t="s">
        <v>16</v>
      </c>
      <c r="L30">
        <f>L19</f>
        <v>1</v>
      </c>
      <c r="M30">
        <f>0-M19</f>
        <v>0</v>
      </c>
      <c r="O30">
        <f t="shared" ref="O30" si="65">O19</f>
        <v>-0.30901699437494734</v>
      </c>
      <c r="P30">
        <f t="shared" ref="P30" si="66">0-P19</f>
        <v>-0.95105651629515364</v>
      </c>
      <c r="R30">
        <f t="shared" ref="R30" si="67">R19</f>
        <v>-0.80901699437494734</v>
      </c>
      <c r="S30">
        <f t="shared" ref="S30" si="68">0-S19</f>
        <v>-0.58778525229247325</v>
      </c>
      <c r="U30">
        <f t="shared" ref="U30" si="69">U19</f>
        <v>-1</v>
      </c>
      <c r="V30">
        <f t="shared" ref="V30" si="70">0-V19</f>
        <v>-1.22514845490862E-16</v>
      </c>
      <c r="X30" s="20"/>
      <c r="Y30" s="20"/>
      <c r="Z30" s="20"/>
    </row>
    <row r="31" spans="1:26" x14ac:dyDescent="0.25">
      <c r="I31" s="20"/>
      <c r="J31" s="20" t="s">
        <v>45</v>
      </c>
      <c r="L31">
        <f t="shared" ref="L31" si="71">($L29*L30-$M29*M30)/($J20*$Y22)</f>
        <v>6.7803487712967838</v>
      </c>
      <c r="M31">
        <f t="shared" ref="M31" si="72">($L29*M30+$M29*L30)/($J20*$Y22)</f>
        <v>13.754432662795905</v>
      </c>
      <c r="O31">
        <f t="shared" ref="O31" si="73">($L29*O30-$M29*P30)/($J20*$Y22)</f>
        <v>10.985999813774947</v>
      </c>
      <c r="P31">
        <f t="shared" ref="P31" si="74">($L29*P30+$M29*O30)/($J20*$Y22)</f>
        <v>-10.698848322485437</v>
      </c>
      <c r="R31">
        <f t="shared" ref="R31" si="75">($L29*R30-$M29*S30)/($J20*$Y22)</f>
        <v>2.5992352890729342</v>
      </c>
      <c r="S31">
        <f t="shared" ref="S31" si="76">($L29*S30+$M29*R30)/($J20*$Y22)</f>
        <v>-15.112958785355389</v>
      </c>
      <c r="U31">
        <f t="shared" ref="U31" si="77">($L29*U30-$M29*V30)/($J20*$Y22)</f>
        <v>-6.780348771296782</v>
      </c>
      <c r="V31">
        <f t="shared" ref="V31" si="78">($L29*V30+$M29*U30)/($J20*$Y22)</f>
        <v>-13.754432662795905</v>
      </c>
      <c r="X31" s="20"/>
      <c r="Y31" s="20"/>
      <c r="Z31" s="20"/>
    </row>
    <row r="32" spans="1:26" x14ac:dyDescent="0.25">
      <c r="I32" s="20"/>
      <c r="J32" s="20"/>
      <c r="W32" s="20"/>
      <c r="X32" s="20"/>
      <c r="Y32" s="20"/>
      <c r="Z32" s="20"/>
    </row>
    <row r="33" spans="2:27" x14ac:dyDescent="0.25">
      <c r="I33" s="20"/>
      <c r="J33" s="20"/>
      <c r="L33" t="s">
        <v>31</v>
      </c>
      <c r="O33" t="s">
        <v>32</v>
      </c>
      <c r="R33" t="s">
        <v>33</v>
      </c>
      <c r="U33" t="s">
        <v>34</v>
      </c>
      <c r="W33" s="20"/>
      <c r="X33" s="20"/>
      <c r="Y33" s="20"/>
      <c r="Z33" s="20"/>
    </row>
    <row r="34" spans="2:27" x14ac:dyDescent="0.25">
      <c r="B34" t="s">
        <v>70</v>
      </c>
      <c r="I34" t="s">
        <v>21</v>
      </c>
      <c r="K34" t="s">
        <v>17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26</v>
      </c>
      <c r="Y34">
        <f>L36+O36+R36+U36</f>
        <v>-0.3524475264578828</v>
      </c>
      <c r="Z34">
        <f>M36+P36+S36+V36</f>
        <v>5.1904587416660458E-2</v>
      </c>
    </row>
    <row r="35" spans="2:27" ht="15.75" thickBot="1" x14ac:dyDescent="0.3">
      <c r="B35" t="s">
        <v>71</v>
      </c>
      <c r="I35" t="s">
        <v>36</v>
      </c>
      <c r="J35">
        <f>J5</f>
        <v>1</v>
      </c>
      <c r="K35" t="s">
        <v>18</v>
      </c>
      <c r="L35">
        <f>A10</f>
        <v>0.13</v>
      </c>
      <c r="M35">
        <f>B10</f>
        <v>0.13</v>
      </c>
      <c r="O35">
        <f>A11</f>
        <v>0.13100000000000001</v>
      </c>
      <c r="P35">
        <f>B11</f>
        <v>0.13100000000000001</v>
      </c>
      <c r="R35">
        <f>A12</f>
        <v>0.13199999999999998</v>
      </c>
      <c r="S35">
        <f>B12</f>
        <v>0.13199999999999998</v>
      </c>
      <c r="U35">
        <f>A13</f>
        <v>0.13300000000000001</v>
      </c>
      <c r="V35">
        <f>B13</f>
        <v>0.13300000000000001</v>
      </c>
      <c r="Y35" t="s">
        <v>24</v>
      </c>
    </row>
    <row r="36" spans="2:27" ht="16.5" thickTop="1" thickBot="1" x14ac:dyDescent="0.3">
      <c r="I36" t="s">
        <v>35</v>
      </c>
      <c r="J36">
        <f>J6</f>
        <v>3</v>
      </c>
      <c r="K36" t="s">
        <v>19</v>
      </c>
      <c r="L36" s="1">
        <f>L34*L35-M34*M35</f>
        <v>0.13</v>
      </c>
      <c r="M36" s="2">
        <f>L34*M35+M34*L35</f>
        <v>0.13</v>
      </c>
      <c r="O36" s="1">
        <f t="shared" ref="O36" si="79">O34*O35-P34*P35</f>
        <v>-0.16506962989778323</v>
      </c>
      <c r="P36" s="2">
        <f t="shared" ref="P36" si="80">O34*P35+P34*O35</f>
        <v>8.4107177371547021E-2</v>
      </c>
      <c r="R36" s="1">
        <f t="shared" ref="R36" si="81">R34*R35-S34*S35</f>
        <v>-0.18437789656009951</v>
      </c>
      <c r="S36" s="2">
        <f t="shared" ref="S36" si="82">R34*S35+S34*R35</f>
        <v>-2.9202589954886574E-2</v>
      </c>
      <c r="U36" s="1">
        <f t="shared" ref="U36" si="83">U34*U35-V34*V35</f>
        <v>-0.13300000000000003</v>
      </c>
      <c r="V36" s="2">
        <f t="shared" ref="V36" si="84">U34*V35+V34*U35</f>
        <v>-0.13299999999999998</v>
      </c>
      <c r="X36" t="s">
        <v>27</v>
      </c>
      <c r="Y36" s="3">
        <f>Y34/SQRT(Y34*Y34+Z34*Z34)</f>
        <v>-0.9893291862193816</v>
      </c>
      <c r="Z36" s="3">
        <f>Z34/SQRT(Z34*Z34+Y34*Y34)</f>
        <v>0.14569749927331044</v>
      </c>
    </row>
    <row r="37" spans="2:27" ht="15.75" thickTop="1" x14ac:dyDescent="0.25">
      <c r="K37" t="s">
        <v>37</v>
      </c>
      <c r="M37" t="s">
        <v>64</v>
      </c>
      <c r="O37">
        <f>$L$62</f>
        <v>-0.17027022203791248</v>
      </c>
      <c r="P37">
        <f>$M$62</f>
        <v>0.50135069332115245</v>
      </c>
      <c r="R37">
        <f>$L$77</f>
        <v>-0.16972448414676536</v>
      </c>
      <c r="S37">
        <f>$M$77</f>
        <v>0.4997438000733283</v>
      </c>
      <c r="U37">
        <f>$L$92</f>
        <v>-0.16918223339869259</v>
      </c>
      <c r="V37">
        <f>$M$92</f>
        <v>0.49814717451398854</v>
      </c>
      <c r="X37" t="s">
        <v>46</v>
      </c>
      <c r="Y37">
        <f>SQRT(Y34*Y34+Z34*Z34)</f>
        <v>0.35624899312303149</v>
      </c>
    </row>
    <row r="38" spans="2:27" x14ac:dyDescent="0.25">
      <c r="K38" t="s">
        <v>38</v>
      </c>
      <c r="M38" t="s">
        <v>65</v>
      </c>
      <c r="O38">
        <f>$U$53</f>
        <v>0.21299999999999999</v>
      </c>
      <c r="P38">
        <f>$V$53</f>
        <v>0.21299999999999999</v>
      </c>
      <c r="R38">
        <f>$U$68</f>
        <v>0.223</v>
      </c>
      <c r="S38">
        <f>$V$68</f>
        <v>0.223</v>
      </c>
      <c r="U38">
        <f>$U$83</f>
        <v>0.23300000000000001</v>
      </c>
      <c r="V38">
        <f>$V$83</f>
        <v>0.23300000000000001</v>
      </c>
      <c r="X38" s="20" t="s">
        <v>58</v>
      </c>
      <c r="Y38" s="20">
        <f>ATAN2(Y34,Z34)</f>
        <v>2.9953746951872651</v>
      </c>
      <c r="Z38" s="20"/>
      <c r="AA38" s="3"/>
    </row>
    <row r="39" spans="2:27" x14ac:dyDescent="0.25">
      <c r="K39" t="s">
        <v>40</v>
      </c>
      <c r="M39" t="s">
        <v>65</v>
      </c>
      <c r="O39">
        <f>O38*O38+P38*P38</f>
        <v>9.0737999999999999E-2</v>
      </c>
      <c r="R39">
        <f t="shared" ref="R39" si="85">R38*R38+S38*S38</f>
        <v>9.9458000000000005E-2</v>
      </c>
      <c r="U39">
        <f t="shared" ref="U39" si="86">U38*U38+V38*V38</f>
        <v>0.10857800000000001</v>
      </c>
      <c r="X39" s="22" t="s">
        <v>59</v>
      </c>
      <c r="Y39">
        <f>MOD(Y38*180/PI(),360)</f>
        <v>171.62232809451569</v>
      </c>
      <c r="Z39" s="20"/>
      <c r="AA39" s="3"/>
    </row>
    <row r="40" spans="2:27" x14ac:dyDescent="0.25">
      <c r="K40" t="s">
        <v>41</v>
      </c>
      <c r="M40" t="s">
        <v>65</v>
      </c>
      <c r="O40">
        <f>O38</f>
        <v>0.21299999999999999</v>
      </c>
      <c r="P40">
        <f>0-P38</f>
        <v>-0.21299999999999999</v>
      </c>
      <c r="R40">
        <f t="shared" ref="R40" si="87">R38</f>
        <v>0.223</v>
      </c>
      <c r="S40">
        <f t="shared" ref="S40" si="88">0-S38</f>
        <v>-0.223</v>
      </c>
      <c r="U40">
        <f t="shared" ref="U40" si="89">U38</f>
        <v>0.23300000000000001</v>
      </c>
      <c r="V40">
        <f t="shared" ref="V40" si="90">0-V38</f>
        <v>-0.23300000000000001</v>
      </c>
      <c r="X40" s="22" t="s">
        <v>60</v>
      </c>
      <c r="Y40" s="3">
        <f>INT(Y39*$B$102/360)</f>
        <v>4</v>
      </c>
      <c r="Z40" s="20"/>
      <c r="AA40" s="3"/>
    </row>
    <row r="41" spans="2:27" x14ac:dyDescent="0.25">
      <c r="K41" t="s">
        <v>42</v>
      </c>
      <c r="M41" t="s">
        <v>65</v>
      </c>
      <c r="O41">
        <f>O40/O39</f>
        <v>2.347417840375587</v>
      </c>
      <c r="P41">
        <f>P40/O39</f>
        <v>-2.347417840375587</v>
      </c>
      <c r="R41">
        <f t="shared" ref="R41" si="91">R40/R39</f>
        <v>2.2421524663677128</v>
      </c>
      <c r="S41">
        <f t="shared" ref="S41" si="92">S40/R39</f>
        <v>-2.2421524663677128</v>
      </c>
      <c r="U41">
        <f t="shared" ref="U41" si="93">U40/U39</f>
        <v>2.1459227467811157</v>
      </c>
      <c r="V41">
        <f t="shared" ref="V41" si="94">V40/U39</f>
        <v>-2.1459227467811157</v>
      </c>
      <c r="X41" s="22" t="s">
        <v>68</v>
      </c>
      <c r="Y41" s="3">
        <f>Y36</f>
        <v>-0.9893291862193816</v>
      </c>
      <c r="Z41" s="3">
        <f>Z36</f>
        <v>0.14569749927331044</v>
      </c>
      <c r="AA41" s="3"/>
    </row>
    <row r="42" spans="2:27" x14ac:dyDescent="0.25">
      <c r="K42" t="s">
        <v>43</v>
      </c>
      <c r="M42" t="s">
        <v>65</v>
      </c>
      <c r="O42">
        <f>O37*O41-P37*P41</f>
        <v>0.77718420489023465</v>
      </c>
      <c r="P42">
        <f>O37*P41+P37*O41</f>
        <v>1.5765749186832512</v>
      </c>
      <c r="R42">
        <f t="shared" ref="R42" si="95">R37*R41-S37*S41</f>
        <v>0.73995362315372848</v>
      </c>
      <c r="S42">
        <f t="shared" ref="S42" si="96">R37*S41+S37*R41</f>
        <v>1.5010499646190438</v>
      </c>
      <c r="U42">
        <f t="shared" ref="U42" si="97">U37*U41-V37*V41</f>
        <v>0.70593335003282387</v>
      </c>
      <c r="V42">
        <f t="shared" ref="V42" si="98">U37*V41+V37*U41</f>
        <v>1.4320373560357962</v>
      </c>
      <c r="AA42" s="3"/>
    </row>
    <row r="43" spans="2:27" x14ac:dyDescent="0.25">
      <c r="K43" t="s">
        <v>44</v>
      </c>
      <c r="O43">
        <f>O38*O42-P38*P42-O37</f>
        <v>0</v>
      </c>
      <c r="P43">
        <f>O38*P42+P38*O42-P37</f>
        <v>0</v>
      </c>
      <c r="R43">
        <f t="shared" ref="R43" si="99">R38*R42-S38*S42-R37</f>
        <v>0</v>
      </c>
      <c r="S43">
        <f t="shared" ref="S43" si="100">R38*S42+S38*R42-S37</f>
        <v>0</v>
      </c>
      <c r="U43">
        <f t="shared" ref="U43" si="101">U38*U42-V38*V42-U37</f>
        <v>0</v>
      </c>
      <c r="V43">
        <f t="shared" ref="V43" si="102">U38*V42+V38*U42-V37</f>
        <v>0</v>
      </c>
      <c r="AA43" s="3"/>
    </row>
    <row r="44" spans="2:27" x14ac:dyDescent="0.25">
      <c r="K44" t="s">
        <v>39</v>
      </c>
      <c r="L44">
        <f>O42+R42+U42</f>
        <v>2.2230711780767871</v>
      </c>
      <c r="M44">
        <f>P42+S42+V42</f>
        <v>4.5096622393380912</v>
      </c>
      <c r="AA44" s="3"/>
    </row>
    <row r="45" spans="2:27" x14ac:dyDescent="0.25">
      <c r="K45" t="s">
        <v>16</v>
      </c>
      <c r="L45">
        <f>L34</f>
        <v>1</v>
      </c>
      <c r="M45">
        <f>0-M34</f>
        <v>0</v>
      </c>
      <c r="O45">
        <f t="shared" ref="O45" si="103">O34</f>
        <v>-0.30901699437494734</v>
      </c>
      <c r="P45">
        <f t="shared" ref="P45" si="104">0-P34</f>
        <v>-0.95105651629515364</v>
      </c>
      <c r="R45">
        <f t="shared" ref="R45" si="105">R34</f>
        <v>-0.80901699437494734</v>
      </c>
      <c r="S45">
        <f t="shared" ref="S45" si="106">0-S34</f>
        <v>-0.58778525229247325</v>
      </c>
      <c r="U45">
        <f t="shared" ref="U45" si="107">U34</f>
        <v>-1</v>
      </c>
      <c r="V45">
        <f t="shared" ref="V45" si="108">0-V34</f>
        <v>-1.22514845490862E-16</v>
      </c>
      <c r="AA45" s="3"/>
    </row>
    <row r="46" spans="2:27" x14ac:dyDescent="0.25">
      <c r="J46" s="20" t="s">
        <v>45</v>
      </c>
      <c r="L46">
        <f t="shared" ref="L46" si="109">($L44*L45-$M44*M45)/($J35*$Y37)</f>
        <v>6.2402174349698267</v>
      </c>
      <c r="M46">
        <f t="shared" ref="M46" si="110">($L44*M45+$M44*L45)/($J35*$Y37)</f>
        <v>12.658736800361055</v>
      </c>
      <c r="O46">
        <f t="shared" ref="O46" si="111">($L44*O45-$M44*P45)/($J35*$Y37)</f>
        <v>10.110840886048127</v>
      </c>
      <c r="P46">
        <f t="shared" ref="P46" si="112">($L44*P45+$M44*O45)/($J35*$Y37)</f>
        <v>-9.8465642532577942</v>
      </c>
      <c r="R46">
        <f t="shared" ref="R46" si="113">($L44*R45-$M44*S45)/($J35*$Y37)</f>
        <v>2.3921768504188057</v>
      </c>
      <c r="S46">
        <f t="shared" ref="S46" si="114">($L44*S45+$M44*R45)/($J35*$Y37)</f>
        <v>-13.909040978185267</v>
      </c>
      <c r="U46">
        <f t="shared" ref="U46" si="115">($L44*U45-$M44*V45)/($J35*$Y37)</f>
        <v>-6.2402174349698258</v>
      </c>
      <c r="V46">
        <f t="shared" ref="V46" si="116">($L44*V45+$M44*U45)/($J35*$Y37)</f>
        <v>-12.658736800361055</v>
      </c>
      <c r="AA46" s="3"/>
    </row>
    <row r="47" spans="2:27" x14ac:dyDescent="0.25">
      <c r="J47" s="20"/>
      <c r="AA47" s="3"/>
    </row>
    <row r="48" spans="2:27" x14ac:dyDescent="0.25">
      <c r="I48" t="s">
        <v>47</v>
      </c>
      <c r="J48" s="20"/>
      <c r="O48">
        <f>Y6</f>
        <v>-0.98960883042552861</v>
      </c>
      <c r="P48">
        <f>Z6</f>
        <v>0.1437858224715407</v>
      </c>
      <c r="R48">
        <f>Y21</f>
        <v>-0.98945804764971967</v>
      </c>
      <c r="S48">
        <f>Z21</f>
        <v>0.14481979126212452</v>
      </c>
      <c r="U48">
        <f>Y36</f>
        <v>-0.9893291862193816</v>
      </c>
      <c r="V48">
        <f>Z36</f>
        <v>0.14569749927331044</v>
      </c>
      <c r="AA48" s="3"/>
    </row>
    <row r="49" spans="9:27" x14ac:dyDescent="0.25">
      <c r="J49" s="20"/>
      <c r="AA49" s="3"/>
    </row>
    <row r="50" spans="9:27" ht="15.75" thickBot="1" x14ac:dyDescent="0.3"/>
    <row r="51" spans="9:27" x14ac:dyDescent="0.25">
      <c r="I51" s="11"/>
      <c r="J51" s="11"/>
      <c r="K51" s="11"/>
      <c r="L51" t="s">
        <v>31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7" x14ac:dyDescent="0.25">
      <c r="I52" t="s">
        <v>20</v>
      </c>
      <c r="K52" t="s">
        <v>17</v>
      </c>
      <c r="L52">
        <v>1</v>
      </c>
      <c r="M52">
        <v>0</v>
      </c>
      <c r="O52">
        <f>$O$48</f>
        <v>-0.98960883042552861</v>
      </c>
      <c r="P52">
        <f>$P$48</f>
        <v>0.1437858224715407</v>
      </c>
      <c r="R52">
        <f>$R$48</f>
        <v>-0.98945804764971967</v>
      </c>
      <c r="S52">
        <f>$S$48</f>
        <v>0.14481979126212452</v>
      </c>
      <c r="U52">
        <f>$U$48</f>
        <v>-0.9893291862193816</v>
      </c>
      <c r="V52">
        <f>$V$48</f>
        <v>0.14569749927331044</v>
      </c>
      <c r="X52" t="s">
        <v>26</v>
      </c>
      <c r="Y52">
        <f>L54+O54+R54+U54</f>
        <v>-0.511373857620536</v>
      </c>
      <c r="Z52">
        <f>M54+P54+S54+V54</f>
        <v>-0.32722551435197478</v>
      </c>
    </row>
    <row r="53" spans="9:27" ht="15.75" thickBot="1" x14ac:dyDescent="0.3">
      <c r="I53" t="s">
        <v>36</v>
      </c>
      <c r="J53">
        <v>4</v>
      </c>
      <c r="K53" t="s">
        <v>18</v>
      </c>
      <c r="L53">
        <f>A14</f>
        <v>0.21000000000000002</v>
      </c>
      <c r="M53">
        <f>B14</f>
        <v>0.21000000000000002</v>
      </c>
      <c r="O53">
        <f>A15</f>
        <v>0.21100000000000002</v>
      </c>
      <c r="P53">
        <f>B15</f>
        <v>0.21100000000000002</v>
      </c>
      <c r="R53">
        <f>A16</f>
        <v>0.21200000000000002</v>
      </c>
      <c r="S53">
        <f>B16</f>
        <v>0.21200000000000002</v>
      </c>
      <c r="U53">
        <f>A17</f>
        <v>0.21299999999999999</v>
      </c>
      <c r="V53">
        <f>B17</f>
        <v>0.21299999999999999</v>
      </c>
      <c r="Y53" t="s">
        <v>25</v>
      </c>
    </row>
    <row r="54" spans="9:27" ht="16.5" thickTop="1" thickBot="1" x14ac:dyDescent="0.3">
      <c r="I54" t="s">
        <v>35</v>
      </c>
      <c r="J54">
        <v>1</v>
      </c>
      <c r="K54" t="s">
        <v>19</v>
      </c>
      <c r="L54" s="1">
        <f>L52*L53-M52*M53</f>
        <v>0.21000000000000002</v>
      </c>
      <c r="M54" s="2">
        <f t="shared" ref="M54" si="117">L52*M53+M52*L53</f>
        <v>0.21000000000000002</v>
      </c>
      <c r="O54" s="1">
        <f t="shared" ref="O54" si="118">O52*O53-P52*P53</f>
        <v>-0.23914627176128164</v>
      </c>
      <c r="P54" s="2">
        <f t="shared" ref="P54" si="119">O52*P53+P52*O53</f>
        <v>-0.17846865467829146</v>
      </c>
      <c r="R54" s="1">
        <f t="shared" ref="R54" si="120">R52*R53-S52*S53</f>
        <v>-0.24046690184931099</v>
      </c>
      <c r="S54" s="2">
        <f t="shared" ref="S54" si="121">R52*S53+S52*R53</f>
        <v>-0.1790633103541702</v>
      </c>
      <c r="U54" s="1">
        <f t="shared" ref="U54" si="122">U52*U53-V52*V53</f>
        <v>-0.24176068400994338</v>
      </c>
      <c r="V54" s="2">
        <f t="shared" ref="V54" si="123">U52*V53+V52*U53</f>
        <v>-0.17969354931951315</v>
      </c>
      <c r="X54" t="s">
        <v>27</v>
      </c>
      <c r="Y54" s="3">
        <f>Y52/SQRT(Y52*Y52+Z52*Z52)</f>
        <v>-0.84231159899675245</v>
      </c>
      <c r="Z54" s="3">
        <f>Z52/SQRT(Z52*Z52+Y52*Y52)</f>
        <v>-0.5389908813658485</v>
      </c>
    </row>
    <row r="55" spans="9:27" ht="15.75" thickTop="1" x14ac:dyDescent="0.25">
      <c r="K55" t="s">
        <v>37</v>
      </c>
      <c r="L55">
        <f>$L$103</f>
        <v>-0.2088741046766692</v>
      </c>
      <c r="M55">
        <f>$M$103</f>
        <v>0.10296602656908763</v>
      </c>
      <c r="X55" t="s">
        <v>46</v>
      </c>
      <c r="Y55">
        <f>SQRT(Y52*Y52+Z52*Z52)</f>
        <v>0.60710770008345527</v>
      </c>
    </row>
    <row r="56" spans="9:27" x14ac:dyDescent="0.25">
      <c r="I56" s="20"/>
      <c r="J56" s="20"/>
      <c r="K56" t="s">
        <v>38</v>
      </c>
      <c r="L56">
        <f>$O$101</f>
        <v>0.31100000000000005</v>
      </c>
      <c r="M56">
        <f>$P$101</f>
        <v>0.31100000000000005</v>
      </c>
      <c r="X56" s="20" t="s">
        <v>58</v>
      </c>
      <c r="Y56" s="20">
        <f>ATAN2(Y52,Z52)</f>
        <v>-2.5723540388768811</v>
      </c>
      <c r="Z56" s="20"/>
    </row>
    <row r="57" spans="9:27" x14ac:dyDescent="0.25">
      <c r="I57" s="20"/>
      <c r="J57" s="20"/>
      <c r="K57" t="s">
        <v>40</v>
      </c>
      <c r="L57">
        <f>L56*L56+M56*M56</f>
        <v>0.19344200000000006</v>
      </c>
      <c r="X57" s="22" t="s">
        <v>59</v>
      </c>
      <c r="Y57">
        <f>MOD(Y56*180/PI(),360)</f>
        <v>212.61497015892343</v>
      </c>
      <c r="Z57" s="20"/>
    </row>
    <row r="58" spans="9:27" x14ac:dyDescent="0.25">
      <c r="I58" s="20"/>
      <c r="J58" s="20"/>
      <c r="K58" t="s">
        <v>41</v>
      </c>
      <c r="L58">
        <f>L56</f>
        <v>0.31100000000000005</v>
      </c>
      <c r="M58">
        <f>0-M56</f>
        <v>-0.31100000000000005</v>
      </c>
      <c r="W58" s="20"/>
      <c r="X58" s="22" t="s">
        <v>60</v>
      </c>
      <c r="Y58" s="3">
        <f>INT(Y57*$B$102/360)</f>
        <v>5</v>
      </c>
      <c r="Z58" s="20"/>
    </row>
    <row r="59" spans="9:27" x14ac:dyDescent="0.25">
      <c r="I59" s="20"/>
      <c r="J59" s="20"/>
      <c r="K59" t="s">
        <v>42</v>
      </c>
      <c r="L59">
        <f>L58/L57</f>
        <v>1.6077170418006428</v>
      </c>
      <c r="M59">
        <f>M58/L57</f>
        <v>-1.6077170418006428</v>
      </c>
      <c r="W59" s="20"/>
      <c r="X59" s="22" t="s">
        <v>68</v>
      </c>
      <c r="Y59" s="3">
        <f>Y54</f>
        <v>-0.84231159899675245</v>
      </c>
      <c r="Z59" s="3">
        <f>Z54</f>
        <v>-0.5389908813658485</v>
      </c>
    </row>
    <row r="60" spans="9:27" x14ac:dyDescent="0.25">
      <c r="I60" s="20"/>
      <c r="J60" s="20"/>
      <c r="K60" t="s">
        <v>43</v>
      </c>
      <c r="L60">
        <f>L55*L59-M55*M59</f>
        <v>-0.17027022203791248</v>
      </c>
      <c r="M60">
        <f>L55*M59+M55*L59</f>
        <v>0.50135069332115245</v>
      </c>
      <c r="W60" s="20"/>
      <c r="X60" s="20"/>
      <c r="Y60" s="20"/>
      <c r="Z60" s="20"/>
    </row>
    <row r="61" spans="9:27" x14ac:dyDescent="0.25">
      <c r="I61" s="20"/>
      <c r="J61" s="20"/>
      <c r="K61" t="s">
        <v>44</v>
      </c>
      <c r="L61">
        <f>L56*L60-M56*M60-L55</f>
        <v>0</v>
      </c>
      <c r="M61">
        <f>L56*M60+M56*L60-M55</f>
        <v>0</v>
      </c>
      <c r="W61" s="20"/>
      <c r="X61" s="20"/>
      <c r="Y61" s="20"/>
      <c r="Z61" s="20"/>
    </row>
    <row r="62" spans="9:27" x14ac:dyDescent="0.25">
      <c r="I62" s="20"/>
      <c r="J62" s="20"/>
      <c r="K62" t="s">
        <v>39</v>
      </c>
      <c r="L62">
        <f>L60</f>
        <v>-0.17027022203791248</v>
      </c>
      <c r="M62">
        <f>M60</f>
        <v>0.50135069332115245</v>
      </c>
      <c r="X62" s="20"/>
      <c r="Y62" s="20"/>
      <c r="Z62" s="20"/>
    </row>
    <row r="63" spans="9:27" x14ac:dyDescent="0.25">
      <c r="I63" s="20"/>
      <c r="J63" s="29"/>
      <c r="K63" s="26" t="s">
        <v>62</v>
      </c>
      <c r="L63" s="26">
        <f>L52</f>
        <v>1</v>
      </c>
      <c r="M63" s="26">
        <f>0-M52</f>
        <v>0</v>
      </c>
      <c r="N63" s="26"/>
      <c r="O63" s="26">
        <f t="shared" ref="O63" si="124">O52</f>
        <v>-0.98960883042552861</v>
      </c>
      <c r="P63" s="26">
        <f t="shared" ref="P63" si="125">0-P52</f>
        <v>-0.1437858224715407</v>
      </c>
      <c r="Q63" s="26"/>
      <c r="R63" s="26">
        <f t="shared" ref="R63" si="126">R52</f>
        <v>-0.98945804764971967</v>
      </c>
      <c r="S63" s="26">
        <f t="shared" ref="S63" si="127">0-S52</f>
        <v>-0.14481979126212452</v>
      </c>
      <c r="T63" s="26"/>
      <c r="U63" s="26">
        <f t="shared" ref="U63" si="128">U52</f>
        <v>-0.9893291862193816</v>
      </c>
      <c r="V63" s="26">
        <f t="shared" ref="V63" si="129">0-V52</f>
        <v>-0.14569749927331044</v>
      </c>
      <c r="W63" s="20"/>
      <c r="X63" s="20"/>
      <c r="Y63" s="20"/>
      <c r="Z63" s="20"/>
    </row>
    <row r="64" spans="9:27" x14ac:dyDescent="0.25">
      <c r="I64" s="20"/>
      <c r="J64" s="29" t="s">
        <v>63</v>
      </c>
      <c r="K64" s="26"/>
      <c r="L64" s="26">
        <f t="shared" ref="L64" si="130">($L62*L63-$M62*M63)/($J53*$Y55)</f>
        <v>-7.0115327978259256E-2</v>
      </c>
      <c r="M64" s="26">
        <f t="shared" ref="M64" si="131">($L62*M63+$M62*L63)/($J53*$Y55)</f>
        <v>0.20645047544786327</v>
      </c>
      <c r="N64" s="26"/>
      <c r="O64" s="26">
        <f t="shared" ref="O64" si="132">($L62*O63-$M62*P63)/($J53*$Y55)</f>
        <v>9.9071399127379126E-2</v>
      </c>
      <c r="P64" s="26">
        <f t="shared" ref="P64" si="133">($L62*P63+$M62*O63)/($J53*$Y55)</f>
        <v>-0.19422362344753843</v>
      </c>
      <c r="Q64" s="26"/>
      <c r="R64" s="26">
        <f t="shared" ref="R64" si="134">($L62*R63-$M62*S63)/($J53*$Y55)</f>
        <v>9.9274290292014081E-2</v>
      </c>
      <c r="S64" s="26">
        <f t="shared" ref="S64" si="135">($L62*S63+$M62*R63)/($J53*$Y55)</f>
        <v>-0.19411999721091225</v>
      </c>
      <c r="T64" s="26"/>
      <c r="U64" s="26">
        <f t="shared" ref="U64" si="136">($L62*U63-$M62*V63)/($J53*$Y55)</f>
        <v>9.9446458366775917E-2</v>
      </c>
      <c r="V64" s="26">
        <f t="shared" ref="V64" si="137">($L62*V63+$M62*U63)/($J53*$Y55)</f>
        <v>-0.19403185292227862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31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48</v>
      </c>
      <c r="K67" t="s">
        <v>17</v>
      </c>
      <c r="L67">
        <v>1</v>
      </c>
      <c r="M67">
        <v>0</v>
      </c>
      <c r="O67">
        <f>$O$48</f>
        <v>-0.98960883042552861</v>
      </c>
      <c r="P67">
        <f>$P$48</f>
        <v>0.1437858224715407</v>
      </c>
      <c r="R67">
        <f>$R$48</f>
        <v>-0.98945804764971967</v>
      </c>
      <c r="S67">
        <f>$S$48</f>
        <v>0.14481979126212452</v>
      </c>
      <c r="U67">
        <f>$U$48</f>
        <v>-0.9893291862193816</v>
      </c>
      <c r="V67">
        <f>$V$48</f>
        <v>0.14569749927331044</v>
      </c>
      <c r="X67" t="s">
        <v>26</v>
      </c>
      <c r="Y67">
        <f>L69+O69+R69+U69</f>
        <v>-0.53540084939355204</v>
      </c>
      <c r="Z67">
        <f>M69+P69+S69+V69</f>
        <v>-0.3425664438648513</v>
      </c>
    </row>
    <row r="68" spans="9:26" ht="15.75" thickBot="1" x14ac:dyDescent="0.3">
      <c r="I68" t="s">
        <v>36</v>
      </c>
      <c r="J68">
        <f>J53</f>
        <v>4</v>
      </c>
      <c r="K68" t="s">
        <v>18</v>
      </c>
      <c r="L68">
        <f>A18</f>
        <v>0.22000000000000003</v>
      </c>
      <c r="M68">
        <f>B18</f>
        <v>0.22000000000000003</v>
      </c>
      <c r="O68">
        <f>A19</f>
        <v>0.221</v>
      </c>
      <c r="P68">
        <f>B19</f>
        <v>0.221</v>
      </c>
      <c r="R68">
        <f>A20</f>
        <v>0.22199999999999998</v>
      </c>
      <c r="S68">
        <f>B20</f>
        <v>0.22199999999999998</v>
      </c>
      <c r="U68">
        <f>A21</f>
        <v>0.223</v>
      </c>
      <c r="V68">
        <f>B21</f>
        <v>0.223</v>
      </c>
      <c r="Y68" t="s">
        <v>57</v>
      </c>
    </row>
    <row r="69" spans="9:26" ht="16.5" thickTop="1" thickBot="1" x14ac:dyDescent="0.3">
      <c r="I69" t="s">
        <v>35</v>
      </c>
      <c r="J69">
        <f>J54</f>
        <v>1</v>
      </c>
      <c r="K69" t="s">
        <v>19</v>
      </c>
      <c r="L69" s="1">
        <f>L67*L68-M67*M68</f>
        <v>0.22000000000000003</v>
      </c>
      <c r="M69" s="2">
        <f>L67*M68+M67*L68</f>
        <v>0.22000000000000003</v>
      </c>
      <c r="O69" s="1">
        <f t="shared" ref="O69" si="138">O67*O68-P67*P68</f>
        <v>-0.25048021829025235</v>
      </c>
      <c r="P69" s="2">
        <f t="shared" ref="P69" si="139">O67*P68+P67*O68</f>
        <v>-0.18692688475783134</v>
      </c>
      <c r="R69" s="1">
        <f t="shared" ref="R69" si="140">R67*R68-S67*S68</f>
        <v>-0.25180968023842942</v>
      </c>
      <c r="S69" s="2">
        <f t="shared" ref="S69" si="141">R67*S68+S67*R68</f>
        <v>-0.18750969291804612</v>
      </c>
      <c r="U69" s="1">
        <f t="shared" ref="U69" si="142">U67*U68-V67*V68</f>
        <v>-0.25311095086487034</v>
      </c>
      <c r="V69" s="2">
        <f t="shared" ref="V69" si="143">U67*V68+V67*U68</f>
        <v>-0.18812986618897387</v>
      </c>
      <c r="X69" t="s">
        <v>27</v>
      </c>
      <c r="Y69" s="3">
        <f>Y67/SQRT(Y67*Y67+Z67*Z67)</f>
        <v>-0.84233575433204688</v>
      </c>
      <c r="Z69" s="3">
        <f>Z67/SQRT(Z67*Z67+Y67*Y67)</f>
        <v>-0.53895313059102046</v>
      </c>
    </row>
    <row r="70" spans="9:26" ht="15.75" thickTop="1" x14ac:dyDescent="0.25">
      <c r="K70" t="s">
        <v>37</v>
      </c>
      <c r="L70">
        <f>$L$103</f>
        <v>-0.2088741046766692</v>
      </c>
      <c r="M70">
        <f>$M$103</f>
        <v>0.10296602656908763</v>
      </c>
      <c r="X70" t="s">
        <v>46</v>
      </c>
      <c r="Y70">
        <f>SQRT(Y67*Y67+Z67*Z67)</f>
        <v>0.635614535700331</v>
      </c>
    </row>
    <row r="71" spans="9:26" x14ac:dyDescent="0.25">
      <c r="I71" s="20"/>
      <c r="J71" s="20"/>
      <c r="K71" t="s">
        <v>38</v>
      </c>
      <c r="L71">
        <f>$R$101</f>
        <v>0.312</v>
      </c>
      <c r="M71">
        <f>$S$101</f>
        <v>0.312</v>
      </c>
      <c r="X71" s="20" t="s">
        <v>58</v>
      </c>
      <c r="Y71" s="20">
        <f>ATAN2(Y67,Z67)</f>
        <v>-2.5723988562978648</v>
      </c>
      <c r="Z71" s="20"/>
    </row>
    <row r="72" spans="9:26" x14ac:dyDescent="0.25">
      <c r="I72" s="20"/>
      <c r="J72" s="20"/>
      <c r="K72" t="s">
        <v>40</v>
      </c>
      <c r="L72">
        <f>L71*L71+M71*M71</f>
        <v>0.194688</v>
      </c>
      <c r="X72" s="22" t="s">
        <v>59</v>
      </c>
      <c r="Y72">
        <f>MOD(Y71*180/PI(),360)</f>
        <v>212.6124023098524</v>
      </c>
      <c r="Z72" s="20"/>
    </row>
    <row r="73" spans="9:26" x14ac:dyDescent="0.25">
      <c r="I73" s="20"/>
      <c r="J73" s="20"/>
      <c r="K73" t="s">
        <v>41</v>
      </c>
      <c r="L73">
        <f>L71</f>
        <v>0.312</v>
      </c>
      <c r="M73">
        <f>0-M71</f>
        <v>-0.312</v>
      </c>
      <c r="X73" s="22" t="s">
        <v>60</v>
      </c>
      <c r="Y73" s="3">
        <f>INT(Y72*$B$102/360)</f>
        <v>5</v>
      </c>
      <c r="Z73" s="20"/>
    </row>
    <row r="74" spans="9:26" x14ac:dyDescent="0.25">
      <c r="I74" s="20"/>
      <c r="J74" s="20"/>
      <c r="K74" t="s">
        <v>42</v>
      </c>
      <c r="L74">
        <f>L73/L72</f>
        <v>1.6025641025641026</v>
      </c>
      <c r="M74">
        <f>M73/L72</f>
        <v>-1.6025641025641026</v>
      </c>
      <c r="X74" s="22" t="s">
        <v>68</v>
      </c>
      <c r="Y74" s="3">
        <f>Y69</f>
        <v>-0.84233575433204688</v>
      </c>
      <c r="Z74" s="3">
        <f>Z69</f>
        <v>-0.53895313059102046</v>
      </c>
    </row>
    <row r="75" spans="9:26" x14ac:dyDescent="0.25">
      <c r="I75" s="20"/>
      <c r="J75" s="20"/>
      <c r="K75" t="s">
        <v>43</v>
      </c>
      <c r="L75">
        <f>L70*L74-M70*M74</f>
        <v>-0.16972448414676536</v>
      </c>
      <c r="M75">
        <f>L70*M74+M70*L74</f>
        <v>0.4997438000733283</v>
      </c>
      <c r="X75" s="20"/>
      <c r="Y75" s="20"/>
      <c r="Z75" s="20"/>
    </row>
    <row r="76" spans="9:26" x14ac:dyDescent="0.25">
      <c r="I76" s="20"/>
      <c r="J76" s="20"/>
      <c r="K76" t="s">
        <v>44</v>
      </c>
      <c r="L76">
        <f>L71*L75-M71*M75-L70</f>
        <v>0</v>
      </c>
      <c r="M76">
        <f>L71*M75+M71*L75-M70</f>
        <v>0</v>
      </c>
      <c r="X76" s="20"/>
      <c r="Y76" s="20"/>
      <c r="Z76" s="20"/>
    </row>
    <row r="77" spans="9:26" x14ac:dyDescent="0.25">
      <c r="I77" s="20"/>
      <c r="J77" s="20"/>
      <c r="K77" t="s">
        <v>39</v>
      </c>
      <c r="L77">
        <f>L75</f>
        <v>-0.16972448414676536</v>
      </c>
      <c r="M77">
        <f>M75</f>
        <v>0.4997438000733283</v>
      </c>
      <c r="X77" s="20"/>
      <c r="Y77" s="20"/>
      <c r="Z77" s="20"/>
    </row>
    <row r="78" spans="9:26" x14ac:dyDescent="0.25">
      <c r="I78" s="20"/>
      <c r="J78" s="29"/>
      <c r="K78" s="26" t="s">
        <v>62</v>
      </c>
      <c r="L78" s="26">
        <f>L67</f>
        <v>1</v>
      </c>
      <c r="M78" s="26">
        <f>0-M67</f>
        <v>0</v>
      </c>
      <c r="N78" s="26"/>
      <c r="O78" s="26">
        <f t="shared" ref="O78" si="144">O67</f>
        <v>-0.98960883042552861</v>
      </c>
      <c r="P78" s="26">
        <f t="shared" ref="P78" si="145">0-P67</f>
        <v>-0.1437858224715407</v>
      </c>
      <c r="Q78" s="26"/>
      <c r="R78" s="26">
        <f t="shared" ref="R78" si="146">R67</f>
        <v>-0.98945804764971967</v>
      </c>
      <c r="S78" s="26">
        <f t="shared" ref="S78" si="147">0-S67</f>
        <v>-0.14481979126212452</v>
      </c>
      <c r="T78" s="26"/>
      <c r="U78" s="26">
        <f t="shared" ref="U78" si="148">U67</f>
        <v>-0.9893291862193816</v>
      </c>
      <c r="V78" s="26">
        <f t="shared" ref="V78" si="149">0-V67</f>
        <v>-0.14569749927331044</v>
      </c>
      <c r="X78" s="20"/>
      <c r="Y78" s="20"/>
      <c r="Z78" s="20"/>
    </row>
    <row r="79" spans="9:26" x14ac:dyDescent="0.25">
      <c r="I79" s="20"/>
      <c r="J79" s="29" t="s">
        <v>63</v>
      </c>
      <c r="K79" s="26"/>
      <c r="L79" s="26">
        <f t="shared" ref="L79" si="150">($L77*L78-$M77*M78)/($J68*$Y70)</f>
        <v>-6.6756058355304917E-2</v>
      </c>
      <c r="M79" s="26">
        <f t="shared" ref="M79" si="151">($L77*M78+$M77*L78)/($J68*$Y70)</f>
        <v>0.19655930284960443</v>
      </c>
      <c r="N79" s="26"/>
      <c r="O79" s="26">
        <f t="shared" ref="O79" si="152">($L77*O78-$M77*P78)/($J68*$Y70)</f>
        <v>9.4324825857474662E-2</v>
      </c>
      <c r="P79" s="26">
        <f t="shared" ref="P79" si="153">($L77*P78+$M77*O78)/($J68*$Y70)</f>
        <v>-0.18491824704667864</v>
      </c>
      <c r="Q79" s="26"/>
      <c r="R79" s="26">
        <f t="shared" ref="R79" si="154">($L77*R78-$M77*S78)/($J68*$Y70)</f>
        <v>9.45179963783392E-2</v>
      </c>
      <c r="S79" s="26">
        <f t="shared" ref="S79" si="155">($L77*S78+$M77*R78)/($J68*$Y70)</f>
        <v>-0.18481958560846212</v>
      </c>
      <c r="T79" s="26"/>
      <c r="U79" s="26">
        <f t="shared" ref="U79" si="156">($L77*U78-$M77*V78)/($J68*$Y70)</f>
        <v>9.4681915771960015E-2</v>
      </c>
      <c r="V79" s="26">
        <f t="shared" ref="V79" si="157">($L77*V78+$M77*U78)/($J68*$Y70)</f>
        <v>-0.18473566436833705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7" x14ac:dyDescent="0.25">
      <c r="I81" s="20"/>
      <c r="J81" s="20"/>
      <c r="L81" t="s">
        <v>31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7" x14ac:dyDescent="0.25">
      <c r="I82" t="s">
        <v>49</v>
      </c>
      <c r="K82" t="s">
        <v>17</v>
      </c>
      <c r="L82">
        <v>1</v>
      </c>
      <c r="M82">
        <v>0</v>
      </c>
      <c r="O82">
        <f>$O$48</f>
        <v>-0.98960883042552861</v>
      </c>
      <c r="P82">
        <f>$P$48</f>
        <v>0.1437858224715407</v>
      </c>
      <c r="R82">
        <f>$R$48</f>
        <v>-0.98945804764971967</v>
      </c>
      <c r="S82">
        <f>$S$48</f>
        <v>0.14481979126212452</v>
      </c>
      <c r="U82">
        <f>$U$48</f>
        <v>-0.9893291862193816</v>
      </c>
      <c r="V82">
        <f>$V$48</f>
        <v>0.14569749927331044</v>
      </c>
      <c r="X82" t="s">
        <v>26</v>
      </c>
      <c r="Y82">
        <f>L84+O84+R84+U84</f>
        <v>-0.55942784116656807</v>
      </c>
      <c r="Z82">
        <f>M84+P84+S84+V84</f>
        <v>-0.35790737337772788</v>
      </c>
    </row>
    <row r="83" spans="9:27" ht="15.75" thickBot="1" x14ac:dyDescent="0.3">
      <c r="I83" t="s">
        <v>36</v>
      </c>
      <c r="J83">
        <f>J53</f>
        <v>4</v>
      </c>
      <c r="K83" t="s">
        <v>18</v>
      </c>
      <c r="L83">
        <f>A22</f>
        <v>0.22999999999999998</v>
      </c>
      <c r="M83">
        <f>B22</f>
        <v>0.22999999999999998</v>
      </c>
      <c r="O83">
        <f>A23</f>
        <v>0.23100000000000001</v>
      </c>
      <c r="P83">
        <f>B23</f>
        <v>0.23100000000000001</v>
      </c>
      <c r="R83">
        <f>A24</f>
        <v>0.23199999999999998</v>
      </c>
      <c r="S83">
        <f>B24</f>
        <v>0.23199999999999998</v>
      </c>
      <c r="U83">
        <f>A25</f>
        <v>0.23300000000000001</v>
      </c>
      <c r="V83">
        <f>B25</f>
        <v>0.23300000000000001</v>
      </c>
      <c r="Y83" t="s">
        <v>56</v>
      </c>
    </row>
    <row r="84" spans="9:27" ht="16.5" thickTop="1" thickBot="1" x14ac:dyDescent="0.3">
      <c r="I84" t="s">
        <v>35</v>
      </c>
      <c r="J84">
        <f>J54</f>
        <v>1</v>
      </c>
      <c r="K84" t="s">
        <v>19</v>
      </c>
      <c r="L84" s="1">
        <f>L82*L83-M82*M83</f>
        <v>0.22999999999999998</v>
      </c>
      <c r="M84" s="2">
        <f>L82*M83+M82*L83</f>
        <v>0.22999999999999998</v>
      </c>
      <c r="O84" s="1">
        <f t="shared" ref="O84" si="158">O82*O83-P82*P83</f>
        <v>-0.26181416481922304</v>
      </c>
      <c r="P84" s="2">
        <f t="shared" ref="P84" si="159">O82*P83+P82*O83</f>
        <v>-0.1953851148373712</v>
      </c>
      <c r="R84" s="1">
        <f t="shared" ref="R84" si="160">R82*R83-S82*S83</f>
        <v>-0.26315245862754783</v>
      </c>
      <c r="S84" s="2">
        <f t="shared" ref="S84" si="161">R82*S83+S82*R83</f>
        <v>-0.19595607548192207</v>
      </c>
      <c r="U84" s="1">
        <f t="shared" ref="U84" si="162">U82*U83-V82*V83</f>
        <v>-0.26446121771979725</v>
      </c>
      <c r="V84" s="2">
        <f t="shared" ref="V84" si="163">U82*V83+V82*U83</f>
        <v>-0.1965661830584346</v>
      </c>
      <c r="X84" t="s">
        <v>27</v>
      </c>
      <c r="Y84" s="3">
        <f>Y82/SQRT(Y82*Y82+Z82*Z82)</f>
        <v>-0.84235783449326129</v>
      </c>
      <c r="Z84" s="3">
        <f>Z82/SQRT(Z82*Z82+Y82*Y82)</f>
        <v>-0.53891861970785848</v>
      </c>
    </row>
    <row r="85" spans="9:27" ht="15.75" thickTop="1" x14ac:dyDescent="0.25">
      <c r="K85" t="s">
        <v>37</v>
      </c>
      <c r="L85">
        <f>$L$103</f>
        <v>-0.2088741046766692</v>
      </c>
      <c r="M85">
        <f>$M$103</f>
        <v>0.10296602656908763</v>
      </c>
      <c r="X85" t="s">
        <v>46</v>
      </c>
      <c r="Y85">
        <f>SQRT(Y82*Y82+Z82*Z82)</f>
        <v>0.6641213724843007</v>
      </c>
    </row>
    <row r="86" spans="9:27" x14ac:dyDescent="0.25">
      <c r="K86" t="s">
        <v>38</v>
      </c>
      <c r="L86">
        <f>$U$101</f>
        <v>0.313</v>
      </c>
      <c r="M86">
        <f>$V$101</f>
        <v>0.313</v>
      </c>
      <c r="X86" s="20" t="s">
        <v>58</v>
      </c>
      <c r="Y86" s="20">
        <f>ATAN2(Y82,Z82)</f>
        <v>-2.5724398262206876</v>
      </c>
      <c r="Z86" s="20"/>
      <c r="AA86" s="3"/>
    </row>
    <row r="87" spans="9:27" x14ac:dyDescent="0.25">
      <c r="K87" t="s">
        <v>40</v>
      </c>
      <c r="L87">
        <f>L86*L86+M86*M86</f>
        <v>0.195938</v>
      </c>
      <c r="X87" s="22" t="s">
        <v>59</v>
      </c>
      <c r="Y87">
        <f>MOD(Y86*180/PI(),360)</f>
        <v>212.61005490618768</v>
      </c>
      <c r="Z87" s="20"/>
      <c r="AA87" s="3"/>
    </row>
    <row r="88" spans="9:27" x14ac:dyDescent="0.25">
      <c r="K88" t="s">
        <v>41</v>
      </c>
      <c r="L88">
        <f>L86</f>
        <v>0.313</v>
      </c>
      <c r="M88">
        <f>0-M86</f>
        <v>-0.313</v>
      </c>
      <c r="X88" s="22" t="s">
        <v>60</v>
      </c>
      <c r="Y88" s="3">
        <f>INT(Y87*$B$102/360)</f>
        <v>5</v>
      </c>
      <c r="Z88" s="20"/>
      <c r="AA88" s="3"/>
    </row>
    <row r="89" spans="9:27" x14ac:dyDescent="0.25">
      <c r="K89" t="s">
        <v>42</v>
      </c>
      <c r="L89">
        <f>L88/L87</f>
        <v>1.5974440894568691</v>
      </c>
      <c r="M89">
        <f>M88/L87</f>
        <v>-1.5974440894568691</v>
      </c>
      <c r="X89" s="22" t="s">
        <v>68</v>
      </c>
      <c r="Y89" s="3">
        <f>Y84</f>
        <v>-0.84235783449326129</v>
      </c>
      <c r="Z89" s="3">
        <f>Z84</f>
        <v>-0.53891861970785848</v>
      </c>
      <c r="AA89" s="3"/>
    </row>
    <row r="90" spans="9:27" x14ac:dyDescent="0.25">
      <c r="K90" t="s">
        <v>43</v>
      </c>
      <c r="L90">
        <f>L85*L89-M85*M89</f>
        <v>-0.16918223339869259</v>
      </c>
      <c r="M90">
        <f>L85*M89+M85*L89</f>
        <v>0.49814717451398854</v>
      </c>
      <c r="AA90" s="3"/>
    </row>
    <row r="91" spans="9:27" x14ac:dyDescent="0.25">
      <c r="K91" t="s">
        <v>44</v>
      </c>
      <c r="L91">
        <f>L86*L90-M86*M90-L85</f>
        <v>0</v>
      </c>
      <c r="M91">
        <f>L86*M90+M86*L90-M85</f>
        <v>0</v>
      </c>
      <c r="AA91" s="3"/>
    </row>
    <row r="92" spans="9:27" x14ac:dyDescent="0.25">
      <c r="K92" t="s">
        <v>39</v>
      </c>
      <c r="L92">
        <f>L90</f>
        <v>-0.16918223339869259</v>
      </c>
      <c r="M92">
        <f>M90</f>
        <v>0.49814717451398854</v>
      </c>
      <c r="AA92" s="3"/>
    </row>
    <row r="93" spans="9:27" x14ac:dyDescent="0.25">
      <c r="J93" s="26"/>
      <c r="K93" s="26" t="s">
        <v>62</v>
      </c>
      <c r="L93" s="26">
        <f>L82</f>
        <v>1</v>
      </c>
      <c r="M93" s="26">
        <f>0-M82</f>
        <v>0</v>
      </c>
      <c r="N93" s="26"/>
      <c r="O93" s="26">
        <f t="shared" ref="O93" si="164">O82</f>
        <v>-0.98960883042552861</v>
      </c>
      <c r="P93" s="26">
        <f t="shared" ref="P93" si="165">0-P82</f>
        <v>-0.1437858224715407</v>
      </c>
      <c r="Q93" s="26"/>
      <c r="R93" s="26">
        <f t="shared" ref="R93" si="166">R82</f>
        <v>-0.98945804764971967</v>
      </c>
      <c r="S93" s="26">
        <f t="shared" ref="S93" si="167">0-S82</f>
        <v>-0.14481979126212452</v>
      </c>
      <c r="T93" s="26"/>
      <c r="U93" s="26">
        <f t="shared" ref="U93" si="168">U82</f>
        <v>-0.9893291862193816</v>
      </c>
      <c r="V93" s="26">
        <f t="shared" ref="V93" si="169">0-V82</f>
        <v>-0.14569749927331044</v>
      </c>
      <c r="AA93" s="3"/>
    </row>
    <row r="94" spans="9:27" x14ac:dyDescent="0.25">
      <c r="J94" s="29" t="s">
        <v>63</v>
      </c>
      <c r="K94" s="26"/>
      <c r="L94" s="26">
        <f>($L92*L93-$M92*M93)/($J83*$Y85)</f>
        <v>-6.3686488798661539E-2</v>
      </c>
      <c r="M94" s="26">
        <f>($L92*M93+$M92*L93)/($J83*$Y85)</f>
        <v>0.18752113512419913</v>
      </c>
      <c r="N94" s="26"/>
      <c r="O94" s="26">
        <f t="shared" ref="O94" si="170">($L92*O93-$M92*P93)/($J83*$Y85)</f>
        <v>8.9987592338581876E-2</v>
      </c>
      <c r="P94" s="26">
        <f t="shared" ref="P94" si="171">($L92*P93+$M92*O93)/($J83*$Y85)</f>
        <v>-0.17641535703808611</v>
      </c>
      <c r="Q94" s="26"/>
      <c r="R94" s="26">
        <f t="shared" ref="R94" si="172">($L92*R93-$M92*S93)/($J83*$Y85)</f>
        <v>9.0171880514312547E-2</v>
      </c>
      <c r="S94" s="26">
        <f t="shared" ref="S94" si="173">($L92*S93+$M92*R93)/($J83*$Y85)</f>
        <v>-0.17632123223900953</v>
      </c>
      <c r="T94" s="26"/>
      <c r="U94" s="26">
        <f t="shared" ref="U94" si="174">($L92*U93-$M92*V93)/($J83*$Y85)</f>
        <v>9.0328262584837934E-2</v>
      </c>
      <c r="V94" s="26">
        <f t="shared" ref="V94" si="175">($L92*V93+$M92*U93)/($J83*$Y85)</f>
        <v>-0.17624116985589594</v>
      </c>
      <c r="AA94" s="3"/>
    </row>
    <row r="95" spans="9:27" x14ac:dyDescent="0.25">
      <c r="J95" s="20"/>
      <c r="AA95" s="3"/>
    </row>
    <row r="96" spans="9:27" x14ac:dyDescent="0.25">
      <c r="I96" t="s">
        <v>50</v>
      </c>
      <c r="J96" s="20"/>
      <c r="O96">
        <f>Y54</f>
        <v>-0.84231159899675245</v>
      </c>
      <c r="P96">
        <f>Z54</f>
        <v>-0.5389908813658485</v>
      </c>
      <c r="R96">
        <f>Y69</f>
        <v>-0.84233575433204688</v>
      </c>
      <c r="S96">
        <f>Z69</f>
        <v>-0.53895313059102046</v>
      </c>
      <c r="U96">
        <f>Y84</f>
        <v>-0.84235783449326129</v>
      </c>
      <c r="V96">
        <f>Z84</f>
        <v>-0.53891861970785848</v>
      </c>
      <c r="AA96" s="3"/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4"/>
      <c r="E98">
        <f t="shared" ref="E98:G98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5"/>
      <c r="E99">
        <f>A99*$D99</f>
        <v>0</v>
      </c>
      <c r="F99">
        <f t="shared" ref="F99:G100" si="177">B99*$D99</f>
        <v>0</v>
      </c>
      <c r="G99">
        <f t="shared" si="177"/>
        <v>0</v>
      </c>
      <c r="H99">
        <f>5*$D99</f>
        <v>0</v>
      </c>
      <c r="L99" t="s">
        <v>31</v>
      </c>
      <c r="O99" t="s">
        <v>52</v>
      </c>
      <c r="R99" t="s">
        <v>53</v>
      </c>
      <c r="U99" t="s">
        <v>54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6">
        <v>1</v>
      </c>
      <c r="E100">
        <f t="shared" ref="E100" si="178">A100*$D100</f>
        <v>3</v>
      </c>
      <c r="F100">
        <f t="shared" si="177"/>
        <v>4</v>
      </c>
      <c r="G100">
        <f t="shared" si="177"/>
        <v>5</v>
      </c>
      <c r="H100">
        <f>6*$D100</f>
        <v>6</v>
      </c>
      <c r="I100" t="s">
        <v>51</v>
      </c>
      <c r="K100" t="s">
        <v>17</v>
      </c>
      <c r="L100">
        <v>1</v>
      </c>
      <c r="M100">
        <v>0</v>
      </c>
      <c r="O100">
        <f>$O$96</f>
        <v>-0.84231159899675245</v>
      </c>
      <c r="P100">
        <f>$P$96</f>
        <v>-0.5389908813658485</v>
      </c>
      <c r="R100">
        <f>$R$96</f>
        <v>-0.84233575433204688</v>
      </c>
      <c r="S100">
        <f>$S$96</f>
        <v>-0.53895313059102046</v>
      </c>
      <c r="U100">
        <f>$U$96</f>
        <v>-0.84235783449326129</v>
      </c>
      <c r="V100">
        <f>$V$96</f>
        <v>-0.53891861970785848</v>
      </c>
      <c r="X100" t="s">
        <v>26</v>
      </c>
      <c r="Y100">
        <f>L102+O102+R102+U102</f>
        <v>2.6035403981757493E-2</v>
      </c>
      <c r="Z100">
        <f>M102+P102+S102+V102</f>
        <v>-0.98288673365371648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36</v>
      </c>
      <c r="J101">
        <v>4</v>
      </c>
      <c r="K101" t="s">
        <v>18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55</v>
      </c>
    </row>
    <row r="102" spans="1:26" ht="16.5" thickTop="1" thickBot="1" x14ac:dyDescent="0.3">
      <c r="A102" s="17" t="s">
        <v>9</v>
      </c>
      <c r="B102" s="17">
        <v>10</v>
      </c>
      <c r="I102" t="s">
        <v>35</v>
      </c>
      <c r="J102">
        <v>1</v>
      </c>
      <c r="K102" t="s">
        <v>19</v>
      </c>
      <c r="L102" s="1">
        <f>L100*L101-M100*M101</f>
        <v>0.31</v>
      </c>
      <c r="M102" s="2">
        <f>L100*M101+M100*L101</f>
        <v>0.31</v>
      </c>
      <c r="O102" s="1">
        <f>O100*O101-P100*P101</f>
        <v>-9.4332743183211137E-2</v>
      </c>
      <c r="P102" s="2">
        <f>O100*P101+P100*O101</f>
        <v>-0.42958507139276891</v>
      </c>
      <c r="R102" s="1">
        <f>R100*R101-S100*S101</f>
        <v>-9.4655378607200275E-2</v>
      </c>
      <c r="S102" s="2">
        <f>R100*S101+S100*R101</f>
        <v>-0.43096213209599699</v>
      </c>
      <c r="U102" s="1">
        <f>U100*U101-V100*V101</f>
        <v>-9.4976474227831093E-2</v>
      </c>
      <c r="V102" s="2">
        <f>U100*V101+V100*U101</f>
        <v>-0.43233953016495053</v>
      </c>
      <c r="X102" t="s">
        <v>27</v>
      </c>
      <c r="Y102" s="3">
        <f>Y100/SQRT(Y100*Y100+Z100*Z100)</f>
        <v>2.6479424331729215E-2</v>
      </c>
      <c r="Z102" s="3">
        <f>Z100/SQRT(Z100*Z100+Y100*Y100)</f>
        <v>-0.99964935856882353</v>
      </c>
    </row>
    <row r="103" spans="1:26" ht="15.75" thickTop="1" x14ac:dyDescent="0.25">
      <c r="J103" t="s">
        <v>28</v>
      </c>
      <c r="L103">
        <f>$Y$111/$J$101</f>
        <v>-0.2088741046766692</v>
      </c>
      <c r="M103">
        <f>$Z$111/$J$101</f>
        <v>0.10296602656908763</v>
      </c>
      <c r="X103" t="s">
        <v>46</v>
      </c>
      <c r="Y103">
        <f>SQRT(Y100*Y100+Z100*Z100)</f>
        <v>0.9832314953524246</v>
      </c>
    </row>
    <row r="104" spans="1:26" x14ac:dyDescent="0.25">
      <c r="K104" s="26" t="s">
        <v>62</v>
      </c>
      <c r="L104" s="26">
        <f>L100</f>
        <v>1</v>
      </c>
      <c r="M104" s="26">
        <f>0-M100</f>
        <v>0</v>
      </c>
      <c r="N104" s="26"/>
      <c r="O104" s="26">
        <f>O100</f>
        <v>-0.84231159899675245</v>
      </c>
      <c r="P104" s="26">
        <f>0-P100</f>
        <v>0.5389908813658485</v>
      </c>
      <c r="Q104" s="26"/>
      <c r="R104" s="26">
        <f>R100</f>
        <v>-0.84233575433204688</v>
      </c>
      <c r="S104" s="26">
        <f>0-S100</f>
        <v>0.53895313059102046</v>
      </c>
      <c r="T104" s="26"/>
      <c r="U104" s="26">
        <f>U100</f>
        <v>-0.84235783449326129</v>
      </c>
      <c r="V104" s="26">
        <f>0-V100</f>
        <v>0.53891861970785848</v>
      </c>
      <c r="X104" s="20" t="s">
        <v>58</v>
      </c>
      <c r="Y104" s="20">
        <f>ATAN2(Y100,Z100)</f>
        <v>-1.5443138071012701</v>
      </c>
      <c r="Z104" s="20"/>
    </row>
    <row r="105" spans="1:26" x14ac:dyDescent="0.25">
      <c r="K105" s="26" t="s">
        <v>29</v>
      </c>
      <c r="L105" s="27">
        <f>$L$103*L104-$M$103*M104</f>
        <v>-0.2088741046766692</v>
      </c>
      <c r="M105" s="27">
        <f>$L$103*M104+$M$103*L104</f>
        <v>0.10296602656908763</v>
      </c>
      <c r="N105" s="27"/>
      <c r="O105" s="27">
        <f t="shared" ref="O105" si="179">$L$103*O104-$M$103*P104</f>
        <v>0.12043933168800838</v>
      </c>
      <c r="P105" s="27">
        <f t="shared" ref="P105" si="180">$L$103*P104+$M$103*O104</f>
        <v>-0.19931071625593072</v>
      </c>
      <c r="Q105" s="27"/>
      <c r="R105" s="27">
        <f t="shared" ref="R105" si="181">$L$103*R104-$M$103*S104</f>
        <v>0.12044826415932511</v>
      </c>
      <c r="S105" s="27">
        <f t="shared" ref="S105" si="182">$L$103*S104+$M$103*R104</f>
        <v>-0.19930531827553338</v>
      </c>
      <c r="T105" s="27"/>
      <c r="U105" s="27">
        <f t="shared" ref="U105" si="183">$L$103*U104-$M$103*V104</f>
        <v>0.12045642958174245</v>
      </c>
      <c r="V105" s="27">
        <f t="shared" ref="V105" si="184">$L$103*V104+$M$103*U104</f>
        <v>-0.19930038335217759</v>
      </c>
      <c r="W105" s="18"/>
      <c r="X105" s="22" t="s">
        <v>59</v>
      </c>
      <c r="Y105">
        <f>MOD(Y104*180/PI(),360)</f>
        <v>271.51733660931689</v>
      </c>
      <c r="Z105" s="20"/>
    </row>
    <row r="106" spans="1:26" x14ac:dyDescent="0.25">
      <c r="I106" s="20"/>
      <c r="J106" s="20"/>
      <c r="K106" s="26" t="s">
        <v>30</v>
      </c>
      <c r="L106" s="28">
        <f>L101+L105</f>
        <v>0.1011258953233308</v>
      </c>
      <c r="M106" s="28">
        <f>M101+M105</f>
        <v>0.41296602656908765</v>
      </c>
      <c r="N106" s="29"/>
      <c r="O106" s="28">
        <f>O101+O105</f>
        <v>0.43143933168800841</v>
      </c>
      <c r="P106" s="28">
        <f>P101+P105</f>
        <v>0.11168928374406933</v>
      </c>
      <c r="Q106" s="29"/>
      <c r="R106" s="28">
        <f t="shared" ref="R106:S106" si="185">R101+R105</f>
        <v>0.43244826415932514</v>
      </c>
      <c r="S106" s="28">
        <f t="shared" si="185"/>
        <v>0.11269468172446662</v>
      </c>
      <c r="T106" s="29"/>
      <c r="U106" s="28">
        <f t="shared" ref="U106:V106" si="186">U101+U105</f>
        <v>0.43345642958174246</v>
      </c>
      <c r="V106" s="28">
        <f t="shared" si="186"/>
        <v>0.11369961664782241</v>
      </c>
      <c r="X106" s="22" t="s">
        <v>60</v>
      </c>
      <c r="Y106" s="3">
        <f>INT(Y105*$B$102/360)</f>
        <v>7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68</v>
      </c>
      <c r="Y107" s="3">
        <f>Y102</f>
        <v>2.6479424331729215E-2</v>
      </c>
      <c r="Z107" s="3">
        <f>Z102</f>
        <v>-0.99964935856882353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61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-1</v>
      </c>
    </row>
    <row r="111" spans="1:26" x14ac:dyDescent="0.25">
      <c r="U111" t="s">
        <v>69</v>
      </c>
      <c r="Y111" s="3">
        <f>COS($Z$109*2*PI()/$B$102)-$Y$107</f>
        <v>-0.83549641870667679</v>
      </c>
      <c r="Z111" s="3">
        <f>SIN($Z$109*2*PI()/$B$102)-$Z$107</f>
        <v>0.41186410627635051</v>
      </c>
    </row>
    <row r="112" spans="1:26" x14ac:dyDescent="0.25">
      <c r="U112" t="s">
        <v>15</v>
      </c>
      <c r="Y112">
        <f>$Y$111/$J$101</f>
        <v>-0.2088741046766692</v>
      </c>
      <c r="Z112">
        <f>$Z$111/$J$101</f>
        <v>0.10296602656908763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selection activeCell="A20" sqref="A20"/>
    </sheetView>
  </sheetViews>
  <sheetFormatPr defaultRowHeight="15" x14ac:dyDescent="0.25"/>
  <cols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7.5268461025018194</v>
      </c>
      <c r="B2">
        <f>SH0!B2+SH0!M16</f>
        <v>15.155613983610849</v>
      </c>
      <c r="C2">
        <v>1</v>
      </c>
      <c r="D2">
        <v>1</v>
      </c>
      <c r="E2">
        <v>0</v>
      </c>
      <c r="G2">
        <f>A2/10</f>
        <v>0.75268461025018196</v>
      </c>
    </row>
    <row r="3" spans="1:26" x14ac:dyDescent="0.25">
      <c r="A3">
        <f>SH0!A3+SH0!O16</f>
        <v>12.128297730437927</v>
      </c>
      <c r="B3">
        <f>SH0!B3+SH0!P16</f>
        <v>-11.592190227883769</v>
      </c>
      <c r="C3">
        <v>1</v>
      </c>
      <c r="D3">
        <v>1</v>
      </c>
      <c r="E3">
        <v>1</v>
      </c>
      <c r="G3">
        <f t="shared" ref="G3:G29" si="0">A3/10</f>
        <v>1.2128297730437927</v>
      </c>
      <c r="I3" s="11"/>
      <c r="J3" s="11"/>
      <c r="K3" s="11"/>
      <c r="L3" t="s">
        <v>31</v>
      </c>
      <c r="O3" t="s">
        <v>32</v>
      </c>
      <c r="R3" t="s">
        <v>33</v>
      </c>
      <c r="U3" t="s">
        <v>34</v>
      </c>
      <c r="V3" s="11"/>
      <c r="W3" s="11"/>
      <c r="X3" s="11"/>
      <c r="Y3" s="11"/>
      <c r="Z3" s="11"/>
    </row>
    <row r="4" spans="1:26" x14ac:dyDescent="0.25">
      <c r="A4">
        <f>SH0!A4+SH0!R16</f>
        <v>2.9552354696643013</v>
      </c>
      <c r="B4">
        <f>SH0!B4+SH0!S16</f>
        <v>-16.419670161120006</v>
      </c>
      <c r="C4">
        <v>1</v>
      </c>
      <c r="D4">
        <v>1</v>
      </c>
      <c r="E4">
        <v>2</v>
      </c>
      <c r="G4">
        <f t="shared" si="0"/>
        <v>0.29552354696643013</v>
      </c>
      <c r="I4" t="s">
        <v>6</v>
      </c>
      <c r="K4" t="s">
        <v>17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26</v>
      </c>
      <c r="Y4">
        <f>L6+O6+R6+U6</f>
        <v>29.368074398696141</v>
      </c>
      <c r="Z4">
        <f>M6+P6+S6+V6</f>
        <v>60.225944366263306</v>
      </c>
    </row>
    <row r="5" spans="1:26" ht="15.75" thickBot="1" x14ac:dyDescent="0.3">
      <c r="A5">
        <f>SH0!A5+SH0!U16</f>
        <v>-7.3038461025018169</v>
      </c>
      <c r="B5">
        <f>SH0!B5+SH0!V16</f>
        <v>-14.93261398361085</v>
      </c>
      <c r="C5">
        <v>1</v>
      </c>
      <c r="D5">
        <v>1</v>
      </c>
      <c r="E5">
        <v>3</v>
      </c>
      <c r="G5">
        <f t="shared" si="0"/>
        <v>-0.73038461025018164</v>
      </c>
      <c r="I5" t="s">
        <v>36</v>
      </c>
      <c r="J5">
        <v>1</v>
      </c>
      <c r="K5" t="s">
        <v>18</v>
      </c>
      <c r="L5">
        <f>A2</f>
        <v>7.5268461025018194</v>
      </c>
      <c r="M5">
        <f>B2</f>
        <v>15.155613983610849</v>
      </c>
      <c r="O5">
        <f>A3</f>
        <v>12.128297730437927</v>
      </c>
      <c r="P5">
        <f>B3</f>
        <v>-11.592190227883769</v>
      </c>
      <c r="R5">
        <f>A4</f>
        <v>2.9552354696643013</v>
      </c>
      <c r="S5">
        <f>B4</f>
        <v>-16.419670161120006</v>
      </c>
      <c r="U5">
        <f>A5</f>
        <v>-7.3038461025018169</v>
      </c>
      <c r="V5">
        <f>B5</f>
        <v>-14.93261398361085</v>
      </c>
      <c r="Y5" t="s">
        <v>7</v>
      </c>
    </row>
    <row r="6" spans="1:26" ht="16.5" thickTop="1" thickBot="1" x14ac:dyDescent="0.3">
      <c r="A6">
        <f>SH0!A6+SH0!L31</f>
        <v>6.9003487712967839</v>
      </c>
      <c r="B6">
        <f>SH0!B6+SH0!M31</f>
        <v>13.874432662795904</v>
      </c>
      <c r="C6">
        <v>1</v>
      </c>
      <c r="D6">
        <v>2</v>
      </c>
      <c r="E6">
        <v>0</v>
      </c>
      <c r="G6">
        <f t="shared" si="0"/>
        <v>0.69003487712967837</v>
      </c>
      <c r="I6" t="s">
        <v>35</v>
      </c>
      <c r="J6">
        <v>3</v>
      </c>
      <c r="K6" t="s">
        <v>19</v>
      </c>
      <c r="L6" s="1">
        <f>L4*L5-M4*M5</f>
        <v>7.5268461025018194</v>
      </c>
      <c r="M6" s="2">
        <f t="shared" ref="M6" si="1">L4*M5+M4*L5</f>
        <v>15.155613983610849</v>
      </c>
      <c r="O6" s="1">
        <f t="shared" ref="O6" si="2">O4*O5-P4*P5</f>
        <v>7.276977942817437</v>
      </c>
      <c r="P6" s="2">
        <f t="shared" ref="P6" si="3">O4*P5+P4*O5</f>
        <v>15.116880370543992</v>
      </c>
      <c r="R6" s="1">
        <f t="shared" ref="R6" si="4">R4*R5-S4*S5</f>
        <v>7.2604042508750677</v>
      </c>
      <c r="S6" s="2">
        <f t="shared" ref="S6" si="5">R4*S5+S4*R5</f>
        <v>15.020836028497612</v>
      </c>
      <c r="U6" s="1">
        <f t="shared" ref="U6" si="6">U4*U5-V4*V5</f>
        <v>7.3038461025018186</v>
      </c>
      <c r="V6" s="2">
        <f t="shared" ref="V6" si="7">U4*V5+V4*U5</f>
        <v>14.932613983610848</v>
      </c>
      <c r="X6" t="s">
        <v>27</v>
      </c>
      <c r="Y6" s="3">
        <f>Y4/SQRT(Y4*Y4+Z4*Z4)</f>
        <v>0.4382978267708717</v>
      </c>
      <c r="Z6" s="3">
        <f>Z4/SQRT(Z4*Z4+Y4*Y4)</f>
        <v>0.89882980315960304</v>
      </c>
    </row>
    <row r="7" spans="1:26" ht="15.75" thickTop="1" x14ac:dyDescent="0.25">
      <c r="A7">
        <f>SH0!A7+SH0!O31</f>
        <v>11.106999813774948</v>
      </c>
      <c r="B7">
        <f>SH0!B7+SH0!P31</f>
        <v>-10.577848322485437</v>
      </c>
      <c r="C7">
        <v>1</v>
      </c>
      <c r="D7">
        <v>2</v>
      </c>
      <c r="E7">
        <v>1</v>
      </c>
      <c r="G7">
        <f t="shared" si="0"/>
        <v>1.1106999813774947</v>
      </c>
      <c r="J7" s="30"/>
      <c r="K7" s="30" t="s">
        <v>37</v>
      </c>
      <c r="L7" s="30"/>
      <c r="M7" s="30"/>
      <c r="N7" s="30"/>
      <c r="O7" s="30">
        <f>$L$62</f>
        <v>-0.7010569063285631</v>
      </c>
      <c r="P7" s="30">
        <f>$M$62</f>
        <v>-0.46207467517650408</v>
      </c>
      <c r="Q7" s="30"/>
      <c r="R7" s="30">
        <f>$L$77</f>
        <v>-0.69880992906468964</v>
      </c>
      <c r="S7" s="30">
        <f>$M$77</f>
        <v>-0.46059366660222056</v>
      </c>
      <c r="T7" s="30"/>
      <c r="U7" s="30">
        <f>$L$92</f>
        <v>-0.69657730948301333</v>
      </c>
      <c r="V7" s="30">
        <f>$M$92</f>
        <v>-0.45912212134151054</v>
      </c>
      <c r="X7" t="s">
        <v>46</v>
      </c>
      <c r="Y7">
        <f>SQRT(Y4*Y4+Z4*Z4)</f>
        <v>67.004836905223456</v>
      </c>
    </row>
    <row r="8" spans="1:26" x14ac:dyDescent="0.25">
      <c r="A8">
        <f>SH0!A8+SH0!R31</f>
        <v>2.7212352890729341</v>
      </c>
      <c r="B8">
        <f>SH0!B8+SH0!S31</f>
        <v>-14.990958785355389</v>
      </c>
      <c r="C8">
        <v>1</v>
      </c>
      <c r="D8">
        <v>2</v>
      </c>
      <c r="E8">
        <v>2</v>
      </c>
      <c r="G8">
        <f t="shared" si="0"/>
        <v>0.27212352890729341</v>
      </c>
      <c r="I8" s="20"/>
      <c r="J8" s="31"/>
      <c r="K8" s="30" t="s">
        <v>38</v>
      </c>
      <c r="L8" s="30"/>
      <c r="M8" s="30"/>
      <c r="N8" s="30"/>
      <c r="O8" s="30">
        <f>$O$53</f>
        <v>0.21100000000000002</v>
      </c>
      <c r="P8" s="30">
        <f>$P$53</f>
        <v>0.21100000000000002</v>
      </c>
      <c r="Q8" s="30"/>
      <c r="R8" s="30">
        <f>$O$68</f>
        <v>0.221</v>
      </c>
      <c r="S8" s="30">
        <f>$P$68</f>
        <v>0.221</v>
      </c>
      <c r="T8" s="30"/>
      <c r="U8" s="30">
        <f>$O$83</f>
        <v>0.23100000000000001</v>
      </c>
      <c r="V8" s="30">
        <f>$P$83</f>
        <v>0.23100000000000001</v>
      </c>
      <c r="X8" s="20" t="s">
        <v>58</v>
      </c>
      <c r="Y8" s="20">
        <f>ATAN2(Y4,Z4)</f>
        <v>1.1170922956482141</v>
      </c>
      <c r="Z8" s="20"/>
    </row>
    <row r="9" spans="1:26" x14ac:dyDescent="0.25">
      <c r="A9">
        <f>SH0!A9+SH0!U31</f>
        <v>-6.6573487712967818</v>
      </c>
      <c r="B9">
        <f>SH0!B9+SH0!V31</f>
        <v>-13.631432662795905</v>
      </c>
      <c r="C9">
        <v>1</v>
      </c>
      <c r="D9">
        <v>2</v>
      </c>
      <c r="E9">
        <v>3</v>
      </c>
      <c r="G9">
        <f t="shared" si="0"/>
        <v>-0.66573487712967816</v>
      </c>
      <c r="I9" s="20"/>
      <c r="J9" s="31"/>
      <c r="K9" s="30" t="s">
        <v>40</v>
      </c>
      <c r="L9" s="30"/>
      <c r="M9" s="30"/>
      <c r="N9" s="30"/>
      <c r="O9" s="30">
        <f>O8*O8+P8*P8</f>
        <v>8.9042000000000024E-2</v>
      </c>
      <c r="P9" s="30"/>
      <c r="Q9" s="30"/>
      <c r="R9" s="30">
        <f t="shared" ref="R9" si="8">R8*R8+S8*S8</f>
        <v>9.7682000000000005E-2</v>
      </c>
      <c r="S9" s="30"/>
      <c r="T9" s="30"/>
      <c r="U9" s="30">
        <f t="shared" ref="U9" si="9">U8*U8+V8*V8</f>
        <v>0.10672200000000001</v>
      </c>
      <c r="V9" s="30"/>
      <c r="X9" s="22" t="s">
        <v>59</v>
      </c>
      <c r="Y9">
        <f>MOD(Y8*180/PI(),360)</f>
        <v>64.004673867223048</v>
      </c>
      <c r="Z9" s="20"/>
    </row>
    <row r="10" spans="1:26" x14ac:dyDescent="0.25">
      <c r="A10">
        <f>SH0!A10+SH0!L46</f>
        <v>6.3702174349698266</v>
      </c>
      <c r="B10">
        <f>SH0!B10+SH0!M46</f>
        <v>12.788736800361056</v>
      </c>
      <c r="C10">
        <v>1</v>
      </c>
      <c r="D10">
        <v>3</v>
      </c>
      <c r="E10">
        <v>0</v>
      </c>
      <c r="G10">
        <f t="shared" si="0"/>
        <v>0.63702174349698271</v>
      </c>
      <c r="I10" s="20"/>
      <c r="J10" s="31"/>
      <c r="K10" s="30" t="s">
        <v>41</v>
      </c>
      <c r="L10" s="30"/>
      <c r="M10" s="30"/>
      <c r="N10" s="30"/>
      <c r="O10" s="30">
        <f>O8</f>
        <v>0.21100000000000002</v>
      </c>
      <c r="P10" s="30">
        <f>0-P8</f>
        <v>-0.21100000000000002</v>
      </c>
      <c r="Q10" s="30"/>
      <c r="R10" s="30">
        <f t="shared" ref="R10" si="10">R8</f>
        <v>0.221</v>
      </c>
      <c r="S10" s="30">
        <f t="shared" ref="S10" si="11">0-S8</f>
        <v>-0.221</v>
      </c>
      <c r="T10" s="30"/>
      <c r="U10" s="30">
        <f t="shared" ref="U10" si="12">U8</f>
        <v>0.23100000000000001</v>
      </c>
      <c r="V10" s="30">
        <f t="shared" ref="V10" si="13">0-V8</f>
        <v>-0.23100000000000001</v>
      </c>
      <c r="W10" s="20"/>
      <c r="X10" s="22" t="s">
        <v>60</v>
      </c>
      <c r="Y10" s="3">
        <f>INT(Y9*$B$102/360)</f>
        <v>1</v>
      </c>
      <c r="Z10" s="20"/>
    </row>
    <row r="11" spans="1:26" x14ac:dyDescent="0.25">
      <c r="A11">
        <f>SH0!A11+SH0!O46</f>
        <v>10.241840886048127</v>
      </c>
      <c r="B11">
        <f>SH0!B11+SH0!P46</f>
        <v>-9.7155642532577939</v>
      </c>
      <c r="C11">
        <v>1</v>
      </c>
      <c r="D11">
        <v>3</v>
      </c>
      <c r="E11">
        <v>1</v>
      </c>
      <c r="G11">
        <f t="shared" si="0"/>
        <v>1.0241840886048128</v>
      </c>
      <c r="I11" s="20"/>
      <c r="J11" s="31"/>
      <c r="K11" s="30" t="s">
        <v>42</v>
      </c>
      <c r="L11" s="30"/>
      <c r="M11" s="30"/>
      <c r="N11" s="30"/>
      <c r="O11" s="30">
        <f>O10/O9</f>
        <v>2.3696682464454972</v>
      </c>
      <c r="P11" s="30">
        <f>P10/O9</f>
        <v>-2.3696682464454972</v>
      </c>
      <c r="Q11" s="30"/>
      <c r="R11" s="30">
        <f t="shared" ref="R11" si="14">R10/R9</f>
        <v>2.2624434389140271</v>
      </c>
      <c r="S11" s="30">
        <f t="shared" ref="S11" si="15">S10/R9</f>
        <v>-2.2624434389140271</v>
      </c>
      <c r="T11" s="30"/>
      <c r="U11" s="30">
        <f t="shared" ref="U11" si="16">U10/U9</f>
        <v>2.1645021645021645</v>
      </c>
      <c r="V11" s="30">
        <f t="shared" ref="V11" si="17">V10/U9</f>
        <v>-2.1645021645021645</v>
      </c>
      <c r="W11" s="20"/>
      <c r="X11" s="22" t="s">
        <v>68</v>
      </c>
      <c r="Y11" s="3">
        <f>Y6</f>
        <v>0.4382978267708717</v>
      </c>
      <c r="Z11" s="3">
        <f>Z6</f>
        <v>0.89882980315960304</v>
      </c>
    </row>
    <row r="12" spans="1:26" x14ac:dyDescent="0.25">
      <c r="A12">
        <f>SH0!A12+SH0!R46</f>
        <v>2.5241768504188058</v>
      </c>
      <c r="B12">
        <f>SH0!B12+SH0!S46</f>
        <v>-13.777040978185267</v>
      </c>
      <c r="C12">
        <v>1</v>
      </c>
      <c r="D12">
        <v>3</v>
      </c>
      <c r="E12">
        <v>2</v>
      </c>
      <c r="G12">
        <f t="shared" si="0"/>
        <v>0.25241768504188056</v>
      </c>
      <c r="I12" s="20"/>
      <c r="J12" s="31"/>
      <c r="K12" s="30" t="s">
        <v>43</v>
      </c>
      <c r="L12" s="30"/>
      <c r="M12" s="30"/>
      <c r="N12" s="30"/>
      <c r="O12" s="30">
        <f>O7*O11-P7*P11</f>
        <v>-2.7562359751304903</v>
      </c>
      <c r="P12" s="30">
        <f>O7*P11+P7*O11</f>
        <v>0.56630860462573218</v>
      </c>
      <c r="Q12" s="30"/>
      <c r="R12" s="30">
        <f t="shared" ref="R12" si="18">R7*R11-S7*S11</f>
        <v>-2.6230850580699325</v>
      </c>
      <c r="S12" s="30">
        <f t="shared" ref="S12" si="19">R7*S11+S7*R11</f>
        <v>0.53895082005083506</v>
      </c>
      <c r="T12" s="30"/>
      <c r="U12" s="30">
        <f t="shared" ref="U12" si="20">U7*U11-V7*V11</f>
        <v>-2.5015139195336014</v>
      </c>
      <c r="V12" s="30">
        <f t="shared" ref="V12" si="21">U7*V11+V7*U11</f>
        <v>0.51397226870455137</v>
      </c>
      <c r="W12" s="20"/>
      <c r="X12" s="20"/>
      <c r="Y12" s="20"/>
      <c r="Z12" s="20"/>
    </row>
    <row r="13" spans="1:26" x14ac:dyDescent="0.25">
      <c r="A13">
        <f>SH0!A13+SH0!U46</f>
        <v>-6.1072174349698258</v>
      </c>
      <c r="B13">
        <f>SH0!B13+SH0!V46</f>
        <v>-12.525736800361056</v>
      </c>
      <c r="C13">
        <v>1</v>
      </c>
      <c r="D13">
        <v>3</v>
      </c>
      <c r="E13">
        <v>3</v>
      </c>
      <c r="G13">
        <f t="shared" si="0"/>
        <v>-0.61072174349698261</v>
      </c>
      <c r="I13" s="20"/>
      <c r="J13" s="31"/>
      <c r="K13" s="30" t="s">
        <v>44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2">R8*R12-S8*S12-R7</f>
        <v>0</v>
      </c>
      <c r="S13" s="30">
        <f t="shared" ref="S13" si="23">R8*S12+S8*R12-S7</f>
        <v>0</v>
      </c>
      <c r="T13" s="30"/>
      <c r="U13" s="30">
        <f t="shared" ref="U13" si="24">U8*U12-V8*V12-U7</f>
        <v>0</v>
      </c>
      <c r="V13" s="30">
        <f t="shared" ref="V13" si="25">U8*V12+V8*U12-V7</f>
        <v>0</v>
      </c>
      <c r="W13" s="20"/>
      <c r="X13" s="20"/>
      <c r="Y13" s="20"/>
      <c r="Z13" s="20"/>
    </row>
    <row r="14" spans="1:26" x14ac:dyDescent="0.25">
      <c r="A14">
        <f>SH0!A14</f>
        <v>0.21000000000000002</v>
      </c>
      <c r="B14">
        <f>SH0!B14</f>
        <v>0.21000000000000002</v>
      </c>
      <c r="C14">
        <v>2</v>
      </c>
      <c r="D14">
        <v>1</v>
      </c>
      <c r="E14">
        <v>0</v>
      </c>
      <c r="G14">
        <f t="shared" si="0"/>
        <v>2.1000000000000001E-2</v>
      </c>
      <c r="I14" s="20"/>
      <c r="J14" s="31"/>
      <c r="K14" s="30" t="s">
        <v>39</v>
      </c>
      <c r="L14" s="30">
        <f>O12+R12+U12</f>
        <v>-7.8808349527340242</v>
      </c>
      <c r="M14" s="30">
        <f>P12+S12+V12</f>
        <v>1.6192316933811186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SH0!A15</f>
        <v>0.21100000000000002</v>
      </c>
      <c r="B15">
        <f>SH0!B15</f>
        <v>0.21100000000000002</v>
      </c>
      <c r="C15">
        <v>2</v>
      </c>
      <c r="D15">
        <v>1</v>
      </c>
      <c r="E15">
        <v>1</v>
      </c>
      <c r="G15">
        <f t="shared" si="0"/>
        <v>2.1100000000000001E-2</v>
      </c>
      <c r="I15" s="20"/>
      <c r="J15" s="31"/>
      <c r="K15" s="30" t="s">
        <v>16</v>
      </c>
      <c r="L15" s="30">
        <f>L4</f>
        <v>1</v>
      </c>
      <c r="M15" s="30">
        <f>0-M4</f>
        <v>0</v>
      </c>
      <c r="N15" s="30"/>
      <c r="O15" s="30">
        <f t="shared" ref="O15" si="26">O4</f>
        <v>-0.30901699437494734</v>
      </c>
      <c r="P15" s="30">
        <f t="shared" ref="P15" si="27">0-P4</f>
        <v>-0.95105651629515364</v>
      </c>
      <c r="Q15" s="30"/>
      <c r="R15" s="30">
        <f t="shared" ref="R15" si="28">R4</f>
        <v>-0.80901699437494734</v>
      </c>
      <c r="S15" s="30">
        <f t="shared" ref="S15" si="29">0-S4</f>
        <v>-0.58778525229247325</v>
      </c>
      <c r="T15" s="30"/>
      <c r="U15" s="30">
        <f t="shared" ref="U15" si="30">U4</f>
        <v>-1</v>
      </c>
      <c r="V15" s="30">
        <f t="shared" ref="V15" si="31">0-V4</f>
        <v>-1.22514845490862E-16</v>
      </c>
      <c r="W15" s="20"/>
      <c r="X15" s="20"/>
      <c r="Y15" s="20"/>
      <c r="Z15" s="20"/>
    </row>
    <row r="16" spans="1:26" x14ac:dyDescent="0.25">
      <c r="A16">
        <f>SH0!A16</f>
        <v>0.21200000000000002</v>
      </c>
      <c r="B16">
        <f>SH0!B16</f>
        <v>0.21200000000000002</v>
      </c>
      <c r="C16">
        <v>2</v>
      </c>
      <c r="D16">
        <v>1</v>
      </c>
      <c r="E16">
        <v>2</v>
      </c>
      <c r="G16">
        <f t="shared" si="0"/>
        <v>2.1200000000000004E-2</v>
      </c>
      <c r="I16" s="20"/>
      <c r="J16" s="31" t="s">
        <v>45</v>
      </c>
      <c r="K16" s="30"/>
      <c r="L16" s="30">
        <f t="shared" ref="L16" si="32">($L14*L15-$M14*M15)/($J5*$Y7)</f>
        <v>-0.11761591127937904</v>
      </c>
      <c r="M16" s="30">
        <f t="shared" ref="M16" si="33">($L14*M15+$M14*L15)/($J5*$Y7)</f>
        <v>2.4165892615655171E-2</v>
      </c>
      <c r="N16" s="30"/>
      <c r="O16" s="30">
        <f t="shared" ref="O16" si="34">($L14*O15-$M14*P15)/($J5*$Y7)</f>
        <v>5.9328445038431959E-2</v>
      </c>
      <c r="P16" s="30">
        <f t="shared" ref="P16" si="35">($L14*P15+$M14*O15)/($J5*$Y7)</f>
        <v>0.10439170733976859</v>
      </c>
      <c r="Q16" s="30"/>
      <c r="R16" s="30">
        <f t="shared" ref="R16" si="36">($L14*R15-$M14*S15)/($J5*$Y7)</f>
        <v>0.10935762632187938</v>
      </c>
      <c r="S16" s="30">
        <f t="shared" ref="S16" si="37">($L14*S15+$M14*R15)/($J5*$Y7)</f>
        <v>4.9582280274653882E-2</v>
      </c>
      <c r="T16" s="30"/>
      <c r="U16" s="30">
        <f t="shared" ref="U16" si="38">($L14*U15-$M14*V15)/($J5*$Y7)</f>
        <v>0.11761591127937904</v>
      </c>
      <c r="V16" s="30">
        <f t="shared" ref="V16" si="39">($L14*V15+$M14*U15)/($J5*$Y7)</f>
        <v>-2.4165892615655157E-2</v>
      </c>
      <c r="X16" s="20"/>
      <c r="Y16" s="20"/>
      <c r="Z16" s="20"/>
    </row>
    <row r="17" spans="1:26" x14ac:dyDescent="0.25">
      <c r="A17">
        <f>SH0!A17</f>
        <v>0.21299999999999999</v>
      </c>
      <c r="B17">
        <f>SH0!B17</f>
        <v>0.21299999999999999</v>
      </c>
      <c r="C17">
        <v>2</v>
      </c>
      <c r="D17">
        <v>1</v>
      </c>
      <c r="E17">
        <v>3</v>
      </c>
      <c r="G17">
        <f t="shared" si="0"/>
        <v>2.1299999999999999E-2</v>
      </c>
      <c r="I17" s="20"/>
      <c r="J17" s="20"/>
      <c r="W17" s="20"/>
      <c r="X17" s="20"/>
      <c r="Y17" s="20"/>
      <c r="Z17" s="20"/>
    </row>
    <row r="18" spans="1:26" x14ac:dyDescent="0.25">
      <c r="A18">
        <f>SH0!A18</f>
        <v>0.22000000000000003</v>
      </c>
      <c r="B18">
        <f>SH0!B18</f>
        <v>0.22000000000000003</v>
      </c>
      <c r="C18">
        <v>2</v>
      </c>
      <c r="D18">
        <v>2</v>
      </c>
      <c r="E18">
        <v>0</v>
      </c>
      <c r="G18">
        <f t="shared" si="0"/>
        <v>2.2000000000000002E-2</v>
      </c>
      <c r="I18" s="20"/>
      <c r="J18" s="20"/>
      <c r="L18" t="s">
        <v>31</v>
      </c>
      <c r="O18" t="s">
        <v>32</v>
      </c>
      <c r="R18" t="s">
        <v>33</v>
      </c>
      <c r="U18" t="s">
        <v>34</v>
      </c>
      <c r="W18" s="20"/>
      <c r="X18" s="20"/>
      <c r="Y18" s="20"/>
      <c r="Z18" s="20"/>
    </row>
    <row r="19" spans="1:26" x14ac:dyDescent="0.25">
      <c r="A19">
        <f>SH0!A19</f>
        <v>0.221</v>
      </c>
      <c r="B19">
        <f>SH0!B19</f>
        <v>0.221</v>
      </c>
      <c r="C19">
        <v>2</v>
      </c>
      <c r="D19">
        <v>2</v>
      </c>
      <c r="E19">
        <v>1</v>
      </c>
      <c r="G19">
        <f t="shared" si="0"/>
        <v>2.2100000000000002E-2</v>
      </c>
      <c r="I19" t="s">
        <v>22</v>
      </c>
      <c r="K19" t="s">
        <v>17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26</v>
      </c>
      <c r="Y19">
        <f>L21+O21+R21+U21</f>
        <v>26.795516316302624</v>
      </c>
      <c r="Z19">
        <f>M21+P21+S21+V21</f>
        <v>55.065427160801903</v>
      </c>
    </row>
    <row r="20" spans="1:26" ht="15.75" thickBot="1" x14ac:dyDescent="0.3">
      <c r="A20">
        <f>SH0!A20</f>
        <v>0.22199999999999998</v>
      </c>
      <c r="B20">
        <f>SH0!B20</f>
        <v>0.22199999999999998</v>
      </c>
      <c r="C20">
        <v>2</v>
      </c>
      <c r="D20">
        <v>2</v>
      </c>
      <c r="E20">
        <v>2</v>
      </c>
      <c r="G20">
        <f t="shared" si="0"/>
        <v>2.2199999999999998E-2</v>
      </c>
      <c r="I20" t="s">
        <v>36</v>
      </c>
      <c r="J20">
        <f>J5</f>
        <v>1</v>
      </c>
      <c r="K20" t="s">
        <v>18</v>
      </c>
      <c r="L20">
        <f>A6</f>
        <v>6.9003487712967839</v>
      </c>
      <c r="M20">
        <f>B6</f>
        <v>13.874432662795904</v>
      </c>
      <c r="O20">
        <f>A7</f>
        <v>11.106999813774948</v>
      </c>
      <c r="P20">
        <f>B7</f>
        <v>-10.577848322485437</v>
      </c>
      <c r="R20">
        <f>A8</f>
        <v>2.7212352890729341</v>
      </c>
      <c r="S20">
        <f>B8</f>
        <v>-14.990958785355389</v>
      </c>
      <c r="U20">
        <f>A9</f>
        <v>-6.6573487712967818</v>
      </c>
      <c r="V20">
        <f>B9</f>
        <v>-13.631432662795905</v>
      </c>
      <c r="Y20" t="s">
        <v>23</v>
      </c>
    </row>
    <row r="21" spans="1:26" ht="16.5" thickTop="1" thickBot="1" x14ac:dyDescent="0.3">
      <c r="A21">
        <f>SH0!A21</f>
        <v>0.223</v>
      </c>
      <c r="B21">
        <f>SH0!B21</f>
        <v>0.223</v>
      </c>
      <c r="C21">
        <v>2</v>
      </c>
      <c r="D21">
        <v>2</v>
      </c>
      <c r="E21">
        <v>3</v>
      </c>
      <c r="G21">
        <f t="shared" si="0"/>
        <v>2.23E-2</v>
      </c>
      <c r="I21" t="s">
        <v>35</v>
      </c>
      <c r="J21">
        <f>J6</f>
        <v>3</v>
      </c>
      <c r="K21" t="s">
        <v>19</v>
      </c>
      <c r="L21" s="1">
        <f t="shared" ref="L21" si="40">L19*L20-M19*M20</f>
        <v>6.9003487712967839</v>
      </c>
      <c r="M21" s="2">
        <f t="shared" ref="M21" si="41">L19*M20+M19*L20</f>
        <v>13.874432662795904</v>
      </c>
      <c r="O21" s="1">
        <f t="shared" ref="O21" si="42">O19*O20-P19*P20</f>
        <v>6.6278798765057001</v>
      </c>
      <c r="P21" s="2">
        <f t="shared" ref="P21" si="43">O19*P20+P19*O20</f>
        <v>13.832119444948249</v>
      </c>
      <c r="R21" s="1">
        <f t="shared" ref="R21" si="44">R19*R20-S19*S20</f>
        <v>6.6099388972033584</v>
      </c>
      <c r="S21" s="2">
        <f t="shared" ref="S21" si="45">R19*S20+S19*R20</f>
        <v>13.727442390261844</v>
      </c>
      <c r="U21" s="1">
        <f t="shared" ref="U21" si="46">U19*U20-V19*V20</f>
        <v>6.6573487712967836</v>
      </c>
      <c r="V21" s="2">
        <f t="shared" ref="V21" si="47">U19*V20+V19*U20</f>
        <v>13.631432662795905</v>
      </c>
      <c r="X21" t="s">
        <v>27</v>
      </c>
      <c r="Y21" s="3">
        <f>Y19/SQRT(Y19*Y19+Z19*Z19)</f>
        <v>0.43755722490771387</v>
      </c>
      <c r="Z21" s="3">
        <f>Z19/SQRT(Z19*Z19+Y19*Y19)</f>
        <v>0.89919056652695162</v>
      </c>
    </row>
    <row r="22" spans="1:26" ht="15.75" thickTop="1" x14ac:dyDescent="0.25">
      <c r="A22">
        <f>SH0!A22</f>
        <v>0.22999999999999998</v>
      </c>
      <c r="B22">
        <f>SH0!B22</f>
        <v>0.22999999999999998</v>
      </c>
      <c r="C22">
        <v>2</v>
      </c>
      <c r="D22">
        <v>3</v>
      </c>
      <c r="E22">
        <v>0</v>
      </c>
      <c r="G22">
        <f t="shared" si="0"/>
        <v>2.3E-2</v>
      </c>
      <c r="J22" s="30"/>
      <c r="K22" s="30" t="s">
        <v>37</v>
      </c>
      <c r="L22" s="30"/>
      <c r="M22" s="30"/>
      <c r="N22" s="30"/>
      <c r="O22" s="30">
        <f>$L$62</f>
        <v>-0.7010569063285631</v>
      </c>
      <c r="P22" s="30">
        <f>$M$62</f>
        <v>-0.46207467517650408</v>
      </c>
      <c r="Q22" s="30"/>
      <c r="R22" s="30">
        <f>$L$77</f>
        <v>-0.69880992906468964</v>
      </c>
      <c r="S22" s="30">
        <f>$M$77</f>
        <v>-0.46059366660222056</v>
      </c>
      <c r="T22" s="30"/>
      <c r="U22" s="30">
        <f>$L$92</f>
        <v>-0.69657730948301333</v>
      </c>
      <c r="V22" s="30">
        <f>$M$92</f>
        <v>-0.45912212134151054</v>
      </c>
      <c r="X22" t="s">
        <v>46</v>
      </c>
      <c r="Y22">
        <f>SQRT(Y19*Y19+Z19*Z19)</f>
        <v>61.238884404100801</v>
      </c>
    </row>
    <row r="23" spans="1:26" x14ac:dyDescent="0.25">
      <c r="A23">
        <f>SH0!A23</f>
        <v>0.23100000000000001</v>
      </c>
      <c r="B23">
        <f>SH0!B23</f>
        <v>0.23100000000000001</v>
      </c>
      <c r="C23">
        <v>2</v>
      </c>
      <c r="D23">
        <v>3</v>
      </c>
      <c r="E23">
        <v>1</v>
      </c>
      <c r="G23">
        <f t="shared" si="0"/>
        <v>2.3100000000000002E-2</v>
      </c>
      <c r="I23" s="20"/>
      <c r="J23" s="31"/>
      <c r="K23" s="30" t="s">
        <v>38</v>
      </c>
      <c r="L23" s="30"/>
      <c r="M23" s="30"/>
      <c r="N23" s="30"/>
      <c r="O23" s="30">
        <f>$R$53</f>
        <v>0.21200000000000002</v>
      </c>
      <c r="P23" s="30">
        <f>$S$53</f>
        <v>0.21200000000000002</v>
      </c>
      <c r="Q23" s="30"/>
      <c r="R23" s="30">
        <f>$R$68</f>
        <v>0.22199999999999998</v>
      </c>
      <c r="S23" s="30">
        <f>$S$68</f>
        <v>0.22199999999999998</v>
      </c>
      <c r="T23" s="30"/>
      <c r="U23" s="30">
        <f>$R$83</f>
        <v>0.23199999999999998</v>
      </c>
      <c r="V23" s="30">
        <f>$S$83</f>
        <v>0.23199999999999998</v>
      </c>
      <c r="X23" s="20" t="s">
        <v>58</v>
      </c>
      <c r="Y23" s="20">
        <f>ATAN2(Y19,Z19)</f>
        <v>1.1179160925681606</v>
      </c>
      <c r="Z23" s="20"/>
    </row>
    <row r="24" spans="1:26" x14ac:dyDescent="0.25">
      <c r="A24">
        <f>SH0!A24</f>
        <v>0.23199999999999998</v>
      </c>
      <c r="B24">
        <f>SH0!B24</f>
        <v>0.23199999999999998</v>
      </c>
      <c r="C24">
        <v>2</v>
      </c>
      <c r="D24">
        <v>3</v>
      </c>
      <c r="E24">
        <v>2</v>
      </c>
      <c r="G24">
        <f t="shared" si="0"/>
        <v>2.3199999999999998E-2</v>
      </c>
      <c r="I24" s="20"/>
      <c r="J24" s="31"/>
      <c r="K24" s="30" t="s">
        <v>40</v>
      </c>
      <c r="L24" s="30"/>
      <c r="M24" s="30"/>
      <c r="N24" s="30"/>
      <c r="O24" s="30">
        <f>O23*O23+P23*P23</f>
        <v>8.9888000000000023E-2</v>
      </c>
      <c r="P24" s="30"/>
      <c r="Q24" s="30"/>
      <c r="R24" s="30">
        <f t="shared" ref="R24" si="48">R23*R23+S23*S23</f>
        <v>9.8567999999999975E-2</v>
      </c>
      <c r="S24" s="30"/>
      <c r="T24" s="30"/>
      <c r="U24" s="30">
        <f t="shared" ref="U24" si="49">U23*U23+V23*V23</f>
        <v>0.10764799999999998</v>
      </c>
      <c r="V24" s="30"/>
      <c r="X24" s="22" t="s">
        <v>59</v>
      </c>
      <c r="Y24">
        <f>MOD(Y23*180/PI(),360)</f>
        <v>64.051873953911866</v>
      </c>
      <c r="Z24" s="20"/>
    </row>
    <row r="25" spans="1:26" x14ac:dyDescent="0.25">
      <c r="A25">
        <f>SH0!A25</f>
        <v>0.23300000000000001</v>
      </c>
      <c r="B25">
        <f>SH0!B25</f>
        <v>0.23300000000000001</v>
      </c>
      <c r="C25">
        <v>2</v>
      </c>
      <c r="D25">
        <v>3</v>
      </c>
      <c r="E25">
        <v>3</v>
      </c>
      <c r="G25">
        <f t="shared" si="0"/>
        <v>2.3300000000000001E-2</v>
      </c>
      <c r="I25" s="20"/>
      <c r="J25" s="31"/>
      <c r="K25" s="30" t="s">
        <v>41</v>
      </c>
      <c r="L25" s="30"/>
      <c r="M25" s="30"/>
      <c r="N25" s="30"/>
      <c r="O25" s="30">
        <f>O23</f>
        <v>0.21200000000000002</v>
      </c>
      <c r="P25" s="30">
        <f>0-P23</f>
        <v>-0.21200000000000002</v>
      </c>
      <c r="Q25" s="30"/>
      <c r="R25" s="30">
        <f t="shared" ref="R25" si="50">R23</f>
        <v>0.22199999999999998</v>
      </c>
      <c r="S25" s="30">
        <f t="shared" ref="S25" si="51">0-S23</f>
        <v>-0.22199999999999998</v>
      </c>
      <c r="T25" s="30"/>
      <c r="U25" s="30">
        <f t="shared" ref="U25" si="52">U23</f>
        <v>0.23199999999999998</v>
      </c>
      <c r="V25" s="30">
        <f t="shared" ref="V25" si="53">0-V23</f>
        <v>-0.23199999999999998</v>
      </c>
      <c r="X25" s="22" t="s">
        <v>60</v>
      </c>
      <c r="Y25" s="3">
        <f>INT(Y24*$B$102/360)</f>
        <v>1</v>
      </c>
      <c r="Z25" s="20"/>
    </row>
    <row r="26" spans="1:26" x14ac:dyDescent="0.25">
      <c r="A26">
        <f>SH0!A26</f>
        <v>0.31</v>
      </c>
      <c r="B26">
        <f>SH0!B26</f>
        <v>0.31</v>
      </c>
      <c r="C26">
        <v>3</v>
      </c>
      <c r="D26">
        <v>1</v>
      </c>
      <c r="E26">
        <v>0</v>
      </c>
      <c r="G26">
        <f t="shared" si="0"/>
        <v>3.1E-2</v>
      </c>
      <c r="I26" s="20"/>
      <c r="J26" s="31"/>
      <c r="K26" s="30" t="s">
        <v>42</v>
      </c>
      <c r="L26" s="30"/>
      <c r="M26" s="30"/>
      <c r="N26" s="30"/>
      <c r="O26" s="30">
        <f>O25/O24</f>
        <v>2.3584905660377355</v>
      </c>
      <c r="P26" s="30">
        <f>P25/O24</f>
        <v>-2.3584905660377355</v>
      </c>
      <c r="Q26" s="30"/>
      <c r="R26" s="30">
        <f t="shared" ref="R26" si="54">R25/R24</f>
        <v>2.2522522522522528</v>
      </c>
      <c r="S26" s="30">
        <f t="shared" ref="S26" si="55">S25/R24</f>
        <v>-2.2522522522522528</v>
      </c>
      <c r="T26" s="30"/>
      <c r="U26" s="30">
        <f t="shared" ref="U26" si="56">U25/U24</f>
        <v>2.1551724137931036</v>
      </c>
      <c r="V26" s="30">
        <f t="shared" ref="V26" si="57">V25/U24</f>
        <v>-2.1551724137931036</v>
      </c>
      <c r="X26" s="22" t="s">
        <v>68</v>
      </c>
      <c r="Y26" s="3">
        <f>Y21</f>
        <v>0.43755722490771387</v>
      </c>
      <c r="Z26" s="3">
        <f>Z21</f>
        <v>0.89919056652695162</v>
      </c>
    </row>
    <row r="27" spans="1:26" x14ac:dyDescent="0.25">
      <c r="A27">
        <f>SH0!A27</f>
        <v>0.31100000000000005</v>
      </c>
      <c r="B27">
        <f>SH0!B27</f>
        <v>0.31100000000000005</v>
      </c>
      <c r="C27">
        <v>3</v>
      </c>
      <c r="D27">
        <v>1</v>
      </c>
      <c r="E27">
        <v>1</v>
      </c>
      <c r="G27">
        <f t="shared" si="0"/>
        <v>3.1100000000000006E-2</v>
      </c>
      <c r="I27" s="20"/>
      <c r="J27" s="31"/>
      <c r="K27" s="30" t="s">
        <v>43</v>
      </c>
      <c r="L27" s="30"/>
      <c r="M27" s="30"/>
      <c r="N27" s="30"/>
      <c r="O27" s="30">
        <f>O22*O26-P22*P26</f>
        <v>-2.7432348620402527</v>
      </c>
      <c r="P27" s="30">
        <f>O22*P26+P22*O26</f>
        <v>0.56363733762278057</v>
      </c>
      <c r="Q27" s="30"/>
      <c r="R27" s="30">
        <f t="shared" ref="R27" si="58">R22*R26-S22*S26</f>
        <v>-2.6112693596101586</v>
      </c>
      <c r="S27" s="30">
        <f t="shared" ref="S27" si="59">R22*S26+S22*R26</f>
        <v>0.53652311365420968</v>
      </c>
      <c r="T27" s="30"/>
      <c r="U27" s="30">
        <f t="shared" ref="U27" si="60">U22*U26-V22*V26</f>
        <v>-2.4907315319494048</v>
      </c>
      <c r="V27" s="30">
        <f t="shared" ref="V27" si="61">U22*V26+V22*U26</f>
        <v>0.51175687099461808</v>
      </c>
      <c r="X27" s="20"/>
      <c r="Y27" s="20"/>
      <c r="Z27" s="20"/>
    </row>
    <row r="28" spans="1:26" x14ac:dyDescent="0.25">
      <c r="A28">
        <f>SH0!A28</f>
        <v>0.312</v>
      </c>
      <c r="B28">
        <f>SH0!B28</f>
        <v>0.312</v>
      </c>
      <c r="C28">
        <v>3</v>
      </c>
      <c r="D28">
        <v>1</v>
      </c>
      <c r="E28">
        <v>2</v>
      </c>
      <c r="G28">
        <f t="shared" si="0"/>
        <v>3.1199999999999999E-2</v>
      </c>
      <c r="I28" s="20"/>
      <c r="J28" s="31"/>
      <c r="K28" s="30" t="s">
        <v>44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2">R23*R27-S23*S27-R22</f>
        <v>0</v>
      </c>
      <c r="S28" s="30">
        <f t="shared" ref="S28" si="63">R23*S27+S23*R27-S22</f>
        <v>0</v>
      </c>
      <c r="T28" s="30"/>
      <c r="U28" s="30">
        <f t="shared" ref="U28" si="64">U23*U27-V23*V27-U22</f>
        <v>0</v>
      </c>
      <c r="V28" s="30">
        <f t="shared" ref="V28" si="65">U23*V27+V23*U27-V22</f>
        <v>0</v>
      </c>
      <c r="X28" s="20"/>
      <c r="Y28" s="20"/>
      <c r="Z28" s="20"/>
    </row>
    <row r="29" spans="1:26" x14ac:dyDescent="0.25">
      <c r="A29">
        <f>SH0!A29</f>
        <v>0.313</v>
      </c>
      <c r="B29">
        <f>SH0!B29</f>
        <v>0.313</v>
      </c>
      <c r="C29">
        <v>3</v>
      </c>
      <c r="D29">
        <v>1</v>
      </c>
      <c r="E29">
        <v>3</v>
      </c>
      <c r="G29">
        <f t="shared" si="0"/>
        <v>3.1300000000000001E-2</v>
      </c>
      <c r="I29" s="20"/>
      <c r="J29" s="31"/>
      <c r="K29" s="30" t="s">
        <v>39</v>
      </c>
      <c r="L29" s="30">
        <f>O27+R27+U27</f>
        <v>-7.8452357535998161</v>
      </c>
      <c r="M29" s="30">
        <f>P27+S27+V27</f>
        <v>1.6119173222716083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16</v>
      </c>
      <c r="L30" s="30">
        <f>L19</f>
        <v>1</v>
      </c>
      <c r="M30" s="30">
        <f>0-M19</f>
        <v>0</v>
      </c>
      <c r="N30" s="30"/>
      <c r="O30" s="30">
        <f t="shared" ref="O30" si="66">O19</f>
        <v>-0.30901699437494734</v>
      </c>
      <c r="P30" s="30">
        <f t="shared" ref="P30" si="67">0-P19</f>
        <v>-0.95105651629515364</v>
      </c>
      <c r="Q30" s="30"/>
      <c r="R30" s="30">
        <f t="shared" ref="R30" si="68">R19</f>
        <v>-0.80901699437494734</v>
      </c>
      <c r="S30" s="30">
        <f t="shared" ref="S30" si="69">0-S19</f>
        <v>-0.58778525229247325</v>
      </c>
      <c r="T30" s="30"/>
      <c r="U30" s="30">
        <f t="shared" ref="U30" si="70">U19</f>
        <v>-1</v>
      </c>
      <c r="V30" s="30">
        <f t="shared" ref="V30" si="71">0-V19</f>
        <v>-1.22514845490862E-16</v>
      </c>
      <c r="X30" s="20"/>
      <c r="Y30" s="20"/>
      <c r="Z30" s="20"/>
    </row>
    <row r="31" spans="1:26" x14ac:dyDescent="0.25">
      <c r="I31" s="20"/>
      <c r="J31" s="31" t="s">
        <v>45</v>
      </c>
      <c r="K31" s="30"/>
      <c r="L31" s="30">
        <f t="shared" ref="L31" si="72">($L29*L30-$M29*M30)/($J20*$Y22)</f>
        <v>-0.12810873075072654</v>
      </c>
      <c r="M31" s="30">
        <f t="shared" ref="M31" si="73">($L29*M30+$M29*L30)/($J20*$Y22)</f>
        <v>2.6321794362466667E-2</v>
      </c>
      <c r="N31" s="30"/>
      <c r="O31" s="30">
        <f t="shared" ref="O31" si="74">($L29*O30-$M29*P30)/($J20*$Y22)</f>
        <v>6.4621288978783872E-2</v>
      </c>
      <c r="P31" s="30">
        <f t="shared" ref="P31" si="75">($L29*P30+$M29*O30)/($J20*$Y22)</f>
        <v>0.11370476139433491</v>
      </c>
      <c r="Q31" s="30"/>
      <c r="R31" s="30">
        <f t="shared" ref="R31" si="76">($L29*R30-$M29*S30)/($J20*$Y22)</f>
        <v>0.11911370284527524</v>
      </c>
      <c r="S31" s="30">
        <f t="shared" ref="S31" si="77">($L29*S30+$M29*R30)/($J20*$Y22)</f>
        <v>5.400564366350611E-2</v>
      </c>
      <c r="T31" s="30"/>
      <c r="U31" s="30">
        <f t="shared" ref="U31" si="78">($L29*U30-$M29*V30)/($J20*$Y22)</f>
        <v>0.12810873075072654</v>
      </c>
      <c r="V31" s="30">
        <f t="shared" ref="V31" si="79">($L29*V30+$M29*U30)/($J20*$Y22)</f>
        <v>-2.6321794362466653E-2</v>
      </c>
      <c r="X31" s="20"/>
      <c r="Y31" s="20"/>
      <c r="Z31" s="20"/>
    </row>
    <row r="32" spans="1:26" x14ac:dyDescent="0.25">
      <c r="I32" s="20"/>
      <c r="J32" s="20"/>
      <c r="W32" s="20"/>
      <c r="X32" s="20"/>
      <c r="Y32" s="20"/>
      <c r="Z32" s="20"/>
    </row>
    <row r="33" spans="9:27" x14ac:dyDescent="0.25">
      <c r="I33" s="20"/>
      <c r="J33" s="20"/>
      <c r="L33" t="s">
        <v>31</v>
      </c>
      <c r="O33" t="s">
        <v>32</v>
      </c>
      <c r="R33" t="s">
        <v>33</v>
      </c>
      <c r="U33" t="s">
        <v>34</v>
      </c>
      <c r="W33" s="20"/>
      <c r="X33" s="20"/>
      <c r="Y33" s="20"/>
      <c r="Z33" s="20"/>
    </row>
    <row r="34" spans="9:27" x14ac:dyDescent="0.25">
      <c r="I34" t="s">
        <v>21</v>
      </c>
      <c r="K34" t="s">
        <v>17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26</v>
      </c>
      <c r="Y34">
        <f>L36+O36+R36+U36</f>
        <v>24.60842221342142</v>
      </c>
      <c r="Z34">
        <f>M36+P36+S36+V36</f>
        <v>50.686851788860892</v>
      </c>
    </row>
    <row r="35" spans="9:27" ht="15.75" thickBot="1" x14ac:dyDescent="0.3">
      <c r="I35" t="s">
        <v>36</v>
      </c>
      <c r="J35">
        <f>J5</f>
        <v>1</v>
      </c>
      <c r="K35" t="s">
        <v>18</v>
      </c>
      <c r="L35">
        <f>A10</f>
        <v>6.3702174349698266</v>
      </c>
      <c r="M35">
        <f>B10</f>
        <v>12.788736800361056</v>
      </c>
      <c r="O35">
        <f>A11</f>
        <v>10.241840886048127</v>
      </c>
      <c r="P35">
        <f>B11</f>
        <v>-9.7155642532577939</v>
      </c>
      <c r="R35">
        <f>A12</f>
        <v>2.5241768504188058</v>
      </c>
      <c r="S35">
        <f>B12</f>
        <v>-13.777040978185267</v>
      </c>
      <c r="U35">
        <f>A13</f>
        <v>-6.1072174349698258</v>
      </c>
      <c r="V35">
        <f>B13</f>
        <v>-12.525736800361056</v>
      </c>
      <c r="Y35" t="s">
        <v>24</v>
      </c>
    </row>
    <row r="36" spans="9:27" ht="16.5" thickTop="1" thickBot="1" x14ac:dyDescent="0.3">
      <c r="I36" t="s">
        <v>35</v>
      </c>
      <c r="J36">
        <f>J6</f>
        <v>3</v>
      </c>
      <c r="K36" t="s">
        <v>19</v>
      </c>
      <c r="L36" s="1">
        <f>L34*L35-M34*M35</f>
        <v>6.3702174349698266</v>
      </c>
      <c r="M36" s="2">
        <f>L34*M35+M34*L35</f>
        <v>12.788736800361056</v>
      </c>
      <c r="O36" s="1">
        <f t="shared" ref="O36" si="80">O34*O35-P34*P35</f>
        <v>6.0751478050720431</v>
      </c>
      <c r="P36" s="2">
        <f t="shared" ref="P36" si="81">O34*P35+P34*O35</f>
        <v>12.742843977732605</v>
      </c>
      <c r="R36" s="1">
        <f t="shared" ref="R36" si="82">R34*R35-S34*S35</f>
        <v>6.0558395384097263</v>
      </c>
      <c r="S36" s="2">
        <f t="shared" ref="S36" si="83">R34*S35+S34*R35</f>
        <v>12.629534210406167</v>
      </c>
      <c r="U36" s="1">
        <f t="shared" ref="U36" si="84">U34*U35-V34*V35</f>
        <v>6.1072174349698276</v>
      </c>
      <c r="V36" s="2">
        <f t="shared" ref="V36" si="85">U34*V35+V34*U35</f>
        <v>12.525736800361056</v>
      </c>
      <c r="X36" t="s">
        <v>27</v>
      </c>
      <c r="Y36" s="3">
        <f>Y34/SQRT(Y34*Y34+Z34*Z34)</f>
        <v>0.43674734802896215</v>
      </c>
      <c r="Z36" s="3">
        <f>Z34/SQRT(Z34*Z34+Y34*Y34)</f>
        <v>0.89958421172765612</v>
      </c>
    </row>
    <row r="37" spans="9:27" ht="15.75" thickTop="1" x14ac:dyDescent="0.25">
      <c r="J37" s="30"/>
      <c r="K37" s="30" t="s">
        <v>37</v>
      </c>
      <c r="L37" s="30"/>
      <c r="M37" s="30"/>
      <c r="N37" s="30"/>
      <c r="O37" s="30">
        <f>$L$62</f>
        <v>-0.7010569063285631</v>
      </c>
      <c r="P37" s="30">
        <f>$M$62</f>
        <v>-0.46207467517650408</v>
      </c>
      <c r="Q37" s="30"/>
      <c r="R37" s="30">
        <f>$L$77</f>
        <v>-0.69880992906468964</v>
      </c>
      <c r="S37" s="30">
        <f>$M$77</f>
        <v>-0.46059366660222056</v>
      </c>
      <c r="T37" s="30"/>
      <c r="U37" s="30">
        <f>$L$92</f>
        <v>-0.69657730948301333</v>
      </c>
      <c r="V37" s="30">
        <f>$M$92</f>
        <v>-0.45912212134151054</v>
      </c>
      <c r="X37" t="s">
        <v>46</v>
      </c>
      <c r="Y37">
        <f>SQRT(Y34*Y34+Z34*Z34)</f>
        <v>56.344754752327781</v>
      </c>
    </row>
    <row r="38" spans="9:27" x14ac:dyDescent="0.25">
      <c r="J38" s="30"/>
      <c r="K38" s="30" t="s">
        <v>38</v>
      </c>
      <c r="L38" s="30"/>
      <c r="M38" s="30"/>
      <c r="N38" s="30"/>
      <c r="O38" s="30">
        <f>$U$53</f>
        <v>0.21299999999999999</v>
      </c>
      <c r="P38" s="30">
        <f>$V$53</f>
        <v>0.21299999999999999</v>
      </c>
      <c r="Q38" s="30"/>
      <c r="R38" s="30">
        <f>$U$68</f>
        <v>0.223</v>
      </c>
      <c r="S38" s="30">
        <f>$V$68</f>
        <v>0.223</v>
      </c>
      <c r="T38" s="30"/>
      <c r="U38" s="30">
        <f>$U$83</f>
        <v>0.23300000000000001</v>
      </c>
      <c r="V38" s="30">
        <f>$V$83</f>
        <v>0.23300000000000001</v>
      </c>
      <c r="X38" s="20" t="s">
        <v>58</v>
      </c>
      <c r="Y38" s="20">
        <f>ATAN2(Y34,Z34)</f>
        <v>1.1188165686408937</v>
      </c>
      <c r="Z38" s="20"/>
      <c r="AA38" s="3"/>
    </row>
    <row r="39" spans="9:27" x14ac:dyDescent="0.25">
      <c r="J39" s="30"/>
      <c r="K39" s="30" t="s">
        <v>40</v>
      </c>
      <c r="L39" s="30"/>
      <c r="M39" s="30"/>
      <c r="N39" s="30"/>
      <c r="O39" s="30">
        <f>O38*O38+P38*P38</f>
        <v>9.0737999999999999E-2</v>
      </c>
      <c r="P39" s="30"/>
      <c r="Q39" s="30"/>
      <c r="R39" s="30">
        <f t="shared" ref="R39" si="86">R38*R38+S38*S38</f>
        <v>9.9458000000000005E-2</v>
      </c>
      <c r="S39" s="30"/>
      <c r="T39" s="30"/>
      <c r="U39" s="30">
        <f t="shared" ref="U39" si="87">U38*U38+V38*V38</f>
        <v>0.10857800000000001</v>
      </c>
      <c r="V39" s="30"/>
      <c r="X39" s="22" t="s">
        <v>59</v>
      </c>
      <c r="Y39">
        <f>MOD(Y38*180/PI(),360)</f>
        <v>64.103467432431984</v>
      </c>
      <c r="Z39" s="20"/>
      <c r="AA39" s="3"/>
    </row>
    <row r="40" spans="9:27" x14ac:dyDescent="0.25">
      <c r="J40" s="30"/>
      <c r="K40" s="30" t="s">
        <v>41</v>
      </c>
      <c r="L40" s="30"/>
      <c r="M40" s="30"/>
      <c r="N40" s="30"/>
      <c r="O40" s="30">
        <f>O38</f>
        <v>0.21299999999999999</v>
      </c>
      <c r="P40" s="30">
        <f>0-P38</f>
        <v>-0.21299999999999999</v>
      </c>
      <c r="Q40" s="30"/>
      <c r="R40" s="30">
        <f t="shared" ref="R40" si="88">R38</f>
        <v>0.223</v>
      </c>
      <c r="S40" s="30">
        <f t="shared" ref="S40" si="89">0-S38</f>
        <v>-0.223</v>
      </c>
      <c r="T40" s="30"/>
      <c r="U40" s="30">
        <f t="shared" ref="U40" si="90">U38</f>
        <v>0.23300000000000001</v>
      </c>
      <c r="V40" s="30">
        <f t="shared" ref="V40" si="91">0-V38</f>
        <v>-0.23300000000000001</v>
      </c>
      <c r="X40" s="22" t="s">
        <v>60</v>
      </c>
      <c r="Y40" s="3">
        <f>INT(Y39*$B$102/360)</f>
        <v>1</v>
      </c>
      <c r="Z40" s="20"/>
      <c r="AA40" s="3"/>
    </row>
    <row r="41" spans="9:27" x14ac:dyDescent="0.25">
      <c r="J41" s="30"/>
      <c r="K41" s="30" t="s">
        <v>42</v>
      </c>
      <c r="L41" s="30"/>
      <c r="M41" s="30"/>
      <c r="N41" s="30"/>
      <c r="O41" s="30">
        <f>O40/O39</f>
        <v>2.347417840375587</v>
      </c>
      <c r="P41" s="30">
        <f>P40/O39</f>
        <v>-2.347417840375587</v>
      </c>
      <c r="Q41" s="30"/>
      <c r="R41" s="30">
        <f t="shared" ref="R41" si="92">R40/R39</f>
        <v>2.2421524663677128</v>
      </c>
      <c r="S41" s="30">
        <f t="shared" ref="S41" si="93">S40/R39</f>
        <v>-2.2421524663677128</v>
      </c>
      <c r="T41" s="30"/>
      <c r="U41" s="30">
        <f t="shared" ref="U41" si="94">U40/U39</f>
        <v>2.1459227467811157</v>
      </c>
      <c r="V41" s="30">
        <f t="shared" ref="V41" si="95">V40/U39</f>
        <v>-2.1459227467811157</v>
      </c>
      <c r="X41" s="22" t="s">
        <v>68</v>
      </c>
      <c r="Y41" s="3">
        <f>Y36</f>
        <v>0.43674734802896215</v>
      </c>
      <c r="Z41" s="3">
        <f>Z36</f>
        <v>0.89958421172765612</v>
      </c>
      <c r="AA41" s="3"/>
    </row>
    <row r="42" spans="9:27" x14ac:dyDescent="0.25">
      <c r="J42" s="30"/>
      <c r="K42" s="30" t="s">
        <v>43</v>
      </c>
      <c r="L42" s="30"/>
      <c r="M42" s="30"/>
      <c r="N42" s="30"/>
      <c r="O42" s="30">
        <f>O37*O41-P37*P41</f>
        <v>-2.7303558251292657</v>
      </c>
      <c r="P42" s="30">
        <f>O37*P41+P37*O41</f>
        <v>0.56099115293910562</v>
      </c>
      <c r="Q42" s="30"/>
      <c r="R42" s="30">
        <f t="shared" ref="R42" si="96">R37*R41-S37*S41</f>
        <v>-2.5995596315401572</v>
      </c>
      <c r="S42" s="30">
        <f t="shared" ref="S42" si="97">R37*S41+S37*R41</f>
        <v>0.53411718040912337</v>
      </c>
      <c r="T42" s="30"/>
      <c r="U42" s="30">
        <f t="shared" ref="U42" si="98">U37*U41-V37*V41</f>
        <v>-2.4800416970483341</v>
      </c>
      <c r="V42" s="30">
        <f t="shared" ref="V42" si="99">U37*V41+V37*U41</f>
        <v>0.50956048957404032</v>
      </c>
      <c r="AA42" s="3"/>
    </row>
    <row r="43" spans="9:27" x14ac:dyDescent="0.25">
      <c r="J43" s="30"/>
      <c r="K43" s="30" t="s">
        <v>44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100">R38*R42-S38*S42-R37</f>
        <v>0</v>
      </c>
      <c r="S43" s="30">
        <f t="shared" ref="S43" si="101">R38*S42+S38*R42-S37</f>
        <v>0</v>
      </c>
      <c r="T43" s="30"/>
      <c r="U43" s="30">
        <f t="shared" ref="U43" si="102">U38*U42-V38*V42-U37</f>
        <v>0</v>
      </c>
      <c r="V43" s="30">
        <f t="shared" ref="V43" si="103">U38*V42+V38*U42-V37</f>
        <v>0</v>
      </c>
      <c r="AA43" s="3"/>
    </row>
    <row r="44" spans="9:27" x14ac:dyDescent="0.25">
      <c r="J44" s="30"/>
      <c r="K44" s="30" t="s">
        <v>39</v>
      </c>
      <c r="L44" s="30">
        <f>O42+R42+U42</f>
        <v>-7.8099571537177574</v>
      </c>
      <c r="M44" s="30">
        <f>P42+S42+V42</f>
        <v>1.6046688229222692</v>
      </c>
      <c r="N44" s="30"/>
      <c r="O44" s="30"/>
      <c r="P44" s="30"/>
      <c r="Q44" s="30"/>
      <c r="R44" s="30"/>
      <c r="S44" s="30"/>
      <c r="T44" s="30"/>
      <c r="U44" s="30"/>
      <c r="V44" s="30"/>
      <c r="AA44" s="3"/>
    </row>
    <row r="45" spans="9:27" x14ac:dyDescent="0.25">
      <c r="J45" s="30"/>
      <c r="K45" s="30" t="s">
        <v>16</v>
      </c>
      <c r="L45" s="30">
        <f>L34</f>
        <v>1</v>
      </c>
      <c r="M45" s="30">
        <f>0-M34</f>
        <v>0</v>
      </c>
      <c r="N45" s="30"/>
      <c r="O45" s="30">
        <f t="shared" ref="O45" si="104">O34</f>
        <v>-0.30901699437494734</v>
      </c>
      <c r="P45" s="30">
        <f t="shared" ref="P45" si="105">0-P34</f>
        <v>-0.95105651629515364</v>
      </c>
      <c r="Q45" s="30"/>
      <c r="R45" s="30">
        <f t="shared" ref="R45" si="106">R34</f>
        <v>-0.80901699437494734</v>
      </c>
      <c r="S45" s="30">
        <f t="shared" ref="S45" si="107">0-S34</f>
        <v>-0.58778525229247325</v>
      </c>
      <c r="T45" s="30"/>
      <c r="U45" s="30">
        <f t="shared" ref="U45" si="108">U34</f>
        <v>-1</v>
      </c>
      <c r="V45" s="30">
        <f t="shared" ref="V45" si="109">0-V34</f>
        <v>-1.22514845490862E-16</v>
      </c>
      <c r="AA45" s="3"/>
    </row>
    <row r="46" spans="9:27" x14ac:dyDescent="0.25">
      <c r="J46" s="31" t="s">
        <v>45</v>
      </c>
      <c r="K46" s="30"/>
      <c r="L46" s="30">
        <f t="shared" ref="L46" si="110">($L44*L45-$M44*M45)/($J35*$Y37)</f>
        <v>-0.13861018985791404</v>
      </c>
      <c r="M46" s="30">
        <f t="shared" ref="M46" si="111">($L44*M45+$M44*L45)/($J35*$Y37)</f>
        <v>2.8479471247604912E-2</v>
      </c>
      <c r="N46" s="30"/>
      <c r="O46" s="30">
        <f t="shared" ref="O46" si="112">($L44*O45-$M44*P45)/($J35*$Y37)</f>
        <v>6.9918490970308514E-2</v>
      </c>
      <c r="P46" s="30">
        <f t="shared" ref="P46" si="113">($L44*P45+$M44*O45)/($J35*$Y37)</f>
        <v>0.12302548368295495</v>
      </c>
      <c r="Q46" s="30"/>
      <c r="R46" s="30">
        <f t="shared" ref="R46" si="114">($L44*R45-$M44*S45)/($J35*$Y37)</f>
        <v>0.12887781238102011</v>
      </c>
      <c r="S46" s="30">
        <f t="shared" ref="S46" si="115">($L44*S45+$M44*R45)/($J35*$Y37)</f>
        <v>5.8432649185816553E-2</v>
      </c>
      <c r="T46" s="30"/>
      <c r="U46" s="30">
        <f t="shared" ref="U46" si="116">($L44*U45-$M44*V45)/($J35*$Y37)</f>
        <v>0.13861018985791404</v>
      </c>
      <c r="V46" s="30">
        <f t="shared" ref="V46" si="117">($L44*V45+$M44*U45)/($J35*$Y37)</f>
        <v>-2.8479471247604894E-2</v>
      </c>
      <c r="AA46" s="3"/>
    </row>
    <row r="47" spans="9:27" x14ac:dyDescent="0.25">
      <c r="J47" s="20"/>
    </row>
    <row r="48" spans="9:27" x14ac:dyDescent="0.25">
      <c r="I48" t="s">
        <v>47</v>
      </c>
      <c r="J48" s="20"/>
      <c r="O48">
        <f>Y6</f>
        <v>0.4382978267708717</v>
      </c>
      <c r="P48">
        <f>Z6</f>
        <v>0.89882980315960304</v>
      </c>
      <c r="R48">
        <f>Y21</f>
        <v>0.43755722490771387</v>
      </c>
      <c r="S48">
        <f>Z21</f>
        <v>0.89919056652695162</v>
      </c>
      <c r="U48">
        <f>Y36</f>
        <v>0.43674734802896215</v>
      </c>
      <c r="V48">
        <f>Z36</f>
        <v>0.89958421172765612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31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20</v>
      </c>
      <c r="K52" t="s">
        <v>17</v>
      </c>
      <c r="L52">
        <v>1</v>
      </c>
      <c r="M52">
        <v>0</v>
      </c>
      <c r="O52">
        <f>$O$48</f>
        <v>0.4382978267708717</v>
      </c>
      <c r="P52">
        <f>$P$48</f>
        <v>0.89882980315960304</v>
      </c>
      <c r="R52">
        <f>$R$48</f>
        <v>0.43755722490771387</v>
      </c>
      <c r="S52">
        <f>$S$48</f>
        <v>0.89919056652695162</v>
      </c>
      <c r="U52">
        <f>$U$48</f>
        <v>0.43674734802896215</v>
      </c>
      <c r="V52">
        <f>$V$48</f>
        <v>0.89958421172765612</v>
      </c>
      <c r="X52" t="s">
        <v>26</v>
      </c>
      <c r="Y52">
        <f>L54+O54+R54+U54</f>
        <v>-8.3622767409122528E-2</v>
      </c>
      <c r="Z52">
        <f>M54+P54+S54+V54</f>
        <v>1.060163083927639</v>
      </c>
    </row>
    <row r="53" spans="9:26" ht="15.75" thickBot="1" x14ac:dyDescent="0.3">
      <c r="I53" t="s">
        <v>36</v>
      </c>
      <c r="J53">
        <v>4</v>
      </c>
      <c r="K53" t="s">
        <v>18</v>
      </c>
      <c r="L53">
        <f>A14</f>
        <v>0.21000000000000002</v>
      </c>
      <c r="M53">
        <f>B14</f>
        <v>0.21000000000000002</v>
      </c>
      <c r="O53">
        <f>A15</f>
        <v>0.21100000000000002</v>
      </c>
      <c r="P53">
        <f>B15</f>
        <v>0.21100000000000002</v>
      </c>
      <c r="R53">
        <f>A16</f>
        <v>0.21200000000000002</v>
      </c>
      <c r="S53">
        <f>B16</f>
        <v>0.21200000000000002</v>
      </c>
      <c r="U53">
        <f>A17</f>
        <v>0.21299999999999999</v>
      </c>
      <c r="V53">
        <f>B17</f>
        <v>0.21299999999999999</v>
      </c>
      <c r="Y53" t="s">
        <v>25</v>
      </c>
    </row>
    <row r="54" spans="9:26" ht="16.5" thickTop="1" thickBot="1" x14ac:dyDescent="0.3">
      <c r="I54" t="s">
        <v>35</v>
      </c>
      <c r="J54">
        <v>1</v>
      </c>
      <c r="K54" t="s">
        <v>19</v>
      </c>
      <c r="L54" s="1">
        <f>L52*L53-M52*M53</f>
        <v>0.21000000000000002</v>
      </c>
      <c r="M54" s="2">
        <f t="shared" ref="M54" si="118">L52*M53+M52*L53</f>
        <v>0.21000000000000002</v>
      </c>
      <c r="O54" s="1">
        <f t="shared" ref="O54" si="119">O52*O53-P52*P53</f>
        <v>-9.7172247018022309E-2</v>
      </c>
      <c r="P54" s="2">
        <f t="shared" ref="P54" si="120">O52*P53+P52*O53</f>
        <v>0.28213392991533021</v>
      </c>
      <c r="R54" s="1">
        <f t="shared" ref="R54" si="121">R52*R53-S52*S53</f>
        <v>-9.7866268423278419E-2</v>
      </c>
      <c r="S54" s="2">
        <f t="shared" ref="S54" si="122">R52*S53+S52*R53</f>
        <v>0.28339053178414908</v>
      </c>
      <c r="U54" s="1">
        <f t="shared" ref="U54" si="123">U52*U53-V52*V53</f>
        <v>-9.858425196782182E-2</v>
      </c>
      <c r="V54" s="2">
        <f t="shared" ref="V54" si="124">U52*V53+V52*U53</f>
        <v>0.28463862222815967</v>
      </c>
      <c r="X54" t="s">
        <v>27</v>
      </c>
      <c r="Y54" s="3">
        <f>Y52/SQRT(Y52*Y52+Z52*Z52)</f>
        <v>-7.8633034461255413E-2</v>
      </c>
      <c r="Z54" s="3">
        <f>Z52/SQRT(Z52*Z52+Y52*Y52)</f>
        <v>0.99690362918960973</v>
      </c>
    </row>
    <row r="55" spans="9:26" ht="15.75" thickTop="1" x14ac:dyDescent="0.25">
      <c r="K55" t="s">
        <v>37</v>
      </c>
      <c r="L55">
        <f>$L$103</f>
        <v>-7.4323473888290359E-2</v>
      </c>
      <c r="M55">
        <f>$M$103</f>
        <v>-0.36173392184807596</v>
      </c>
      <c r="X55" t="s">
        <v>46</v>
      </c>
      <c r="Y55">
        <f>SQRT(Y52*Y52+Z52*Z52)</f>
        <v>1.0634559378517394</v>
      </c>
    </row>
    <row r="56" spans="9:26" x14ac:dyDescent="0.25">
      <c r="I56" s="20"/>
      <c r="J56" s="20"/>
      <c r="K56" t="s">
        <v>38</v>
      </c>
      <c r="L56">
        <f>$O$101</f>
        <v>0.31100000000000005</v>
      </c>
      <c r="M56">
        <f>$P$101</f>
        <v>0.31100000000000005</v>
      </c>
      <c r="X56" s="20" t="s">
        <v>58</v>
      </c>
      <c r="Y56" s="20">
        <f>ATAN2(Y52,Z52)</f>
        <v>1.6495106209199628</v>
      </c>
      <c r="Z56" s="20"/>
    </row>
    <row r="57" spans="9:26" x14ac:dyDescent="0.25">
      <c r="I57" s="20"/>
      <c r="J57" s="20"/>
      <c r="K57" t="s">
        <v>40</v>
      </c>
      <c r="L57">
        <f>L56*L56+M56*M56</f>
        <v>0.19344200000000006</v>
      </c>
      <c r="X57" s="22" t="s">
        <v>59</v>
      </c>
      <c r="Y57">
        <f>MOD(Y56*180/PI(),360)</f>
        <v>94.509996840717704</v>
      </c>
      <c r="Z57" s="20"/>
    </row>
    <row r="58" spans="9:26" x14ac:dyDescent="0.25">
      <c r="I58" s="20"/>
      <c r="J58" s="20"/>
      <c r="K58" t="s">
        <v>41</v>
      </c>
      <c r="L58">
        <f>L56</f>
        <v>0.31100000000000005</v>
      </c>
      <c r="M58">
        <f>0-M56</f>
        <v>-0.31100000000000005</v>
      </c>
      <c r="W58" s="20"/>
      <c r="X58" s="22" t="s">
        <v>60</v>
      </c>
      <c r="Y58" s="3">
        <f>INT(Y57*$B$102/360)</f>
        <v>2</v>
      </c>
      <c r="Z58" s="20"/>
    </row>
    <row r="59" spans="9:26" x14ac:dyDescent="0.25">
      <c r="I59" s="20"/>
      <c r="J59" s="20"/>
      <c r="K59" t="s">
        <v>42</v>
      </c>
      <c r="L59">
        <f>L58/L57</f>
        <v>1.6077170418006428</v>
      </c>
      <c r="M59">
        <f>M58/L57</f>
        <v>-1.6077170418006428</v>
      </c>
      <c r="W59" s="20"/>
      <c r="X59" s="22" t="s">
        <v>68</v>
      </c>
      <c r="Y59" s="3">
        <f>Y54</f>
        <v>-7.8633034461255413E-2</v>
      </c>
      <c r="Z59" s="3">
        <f>Z54</f>
        <v>0.99690362918960973</v>
      </c>
    </row>
    <row r="60" spans="9:26" x14ac:dyDescent="0.25">
      <c r="I60" s="20"/>
      <c r="J60" s="20"/>
      <c r="K60" t="s">
        <v>43</v>
      </c>
      <c r="L60">
        <f>L55*L59-M55*M59</f>
        <v>-0.7010569063285631</v>
      </c>
      <c r="M60">
        <f>L55*M59+M55*L59</f>
        <v>-0.46207467517650408</v>
      </c>
      <c r="W60" s="20"/>
      <c r="X60" s="20"/>
      <c r="Y60" s="20"/>
      <c r="Z60" s="20"/>
    </row>
    <row r="61" spans="9:26" x14ac:dyDescent="0.25">
      <c r="I61" s="20"/>
      <c r="J61" s="20"/>
      <c r="K61" t="s">
        <v>44</v>
      </c>
      <c r="L61">
        <f>L56*L60-M56*M60-L55</f>
        <v>0</v>
      </c>
      <c r="M61">
        <f>L56*M60+M56*L60-M55</f>
        <v>0</v>
      </c>
      <c r="W61" s="20"/>
      <c r="X61" s="20"/>
      <c r="Y61" s="20"/>
      <c r="Z61" s="20"/>
    </row>
    <row r="62" spans="9:26" x14ac:dyDescent="0.25">
      <c r="I62" s="20"/>
      <c r="J62" s="20"/>
      <c r="K62" t="s">
        <v>39</v>
      </c>
      <c r="L62">
        <f>L60</f>
        <v>-0.7010569063285631</v>
      </c>
      <c r="M62">
        <f>M60</f>
        <v>-0.46207467517650408</v>
      </c>
      <c r="X62" s="20"/>
      <c r="Y62" s="20"/>
      <c r="Z62" s="20"/>
    </row>
    <row r="63" spans="9:26" x14ac:dyDescent="0.25">
      <c r="I63" s="20"/>
      <c r="J63" s="20"/>
      <c r="K63" t="s">
        <v>62</v>
      </c>
      <c r="L63">
        <f>L52</f>
        <v>1</v>
      </c>
      <c r="M63">
        <f>0-M52</f>
        <v>0</v>
      </c>
      <c r="O63">
        <f t="shared" ref="O63" si="125">O52</f>
        <v>0.4382978267708717</v>
      </c>
      <c r="P63">
        <f t="shared" ref="P63" si="126">0-P52</f>
        <v>-0.89882980315960304</v>
      </c>
      <c r="R63">
        <f t="shared" ref="R63" si="127">R52</f>
        <v>0.43755722490771387</v>
      </c>
      <c r="S63">
        <f t="shared" ref="S63" si="128">0-S52</f>
        <v>-0.89919056652695162</v>
      </c>
      <c r="U63">
        <f t="shared" ref="U63" si="129">U52</f>
        <v>0.43674734802896215</v>
      </c>
      <c r="V63">
        <f t="shared" ref="V63" si="130">0-V52</f>
        <v>-0.89958421172765612</v>
      </c>
      <c r="W63" s="20"/>
      <c r="X63" s="20"/>
      <c r="Y63" s="20"/>
      <c r="Z63" s="20"/>
    </row>
    <row r="64" spans="9:26" x14ac:dyDescent="0.25">
      <c r="I64" s="20"/>
      <c r="J64" s="20" t="s">
        <v>63</v>
      </c>
      <c r="L64">
        <f t="shared" ref="L64" si="131">($L62*L63-$M62*M63)/($J53*$Y55)</f>
        <v>-0.16480628895277752</v>
      </c>
      <c r="M64">
        <f t="shared" ref="M64" si="132">($L62*M63+$M62*L63)/($J53*$Y55)</f>
        <v>-0.10862572174591678</v>
      </c>
      <c r="O64">
        <f t="shared" ref="O64" si="133">($L62*O63-$M62*P63)/($J53*$Y55)</f>
        <v>-0.1698702743811269</v>
      </c>
      <c r="P64">
        <f t="shared" ref="P64" si="134">($L62*P63+$M62*O63)/($J53*$Y55)</f>
        <v>0.10052238648623693</v>
      </c>
      <c r="R64">
        <f t="shared" ref="R64" si="135">($L62*R63-$M62*S63)/($J53*$Y55)</f>
        <v>-0.16978740671762607</v>
      </c>
      <c r="S64">
        <f t="shared" ref="S64" si="136">($L62*S63+$M62*R63)/($J53*$Y55)</f>
        <v>0.10066229096991164</v>
      </c>
      <c r="U64">
        <f t="shared" ref="U64" si="137">($L62*U63-$M62*V63)/($J53*$Y55)</f>
        <v>-0.16969669390876868</v>
      </c>
      <c r="V64">
        <f t="shared" ref="V64" si="138">($L62*V63+$M62*U63)/($J53*$Y55)</f>
        <v>0.10081513963508355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31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48</v>
      </c>
      <c r="K67" t="s">
        <v>17</v>
      </c>
      <c r="L67">
        <v>1</v>
      </c>
      <c r="M67">
        <v>0</v>
      </c>
      <c r="O67">
        <f>$O$48</f>
        <v>0.4382978267708717</v>
      </c>
      <c r="P67">
        <f>$P$48</f>
        <v>0.89882980315960304</v>
      </c>
      <c r="R67">
        <f>$R$48</f>
        <v>0.43755722490771387</v>
      </c>
      <c r="S67">
        <f>$S$48</f>
        <v>0.89919056652695162</v>
      </c>
      <c r="U67">
        <f>$U$48</f>
        <v>0.43674734802896215</v>
      </c>
      <c r="V67">
        <f>$V$48</f>
        <v>0.89958421172765612</v>
      </c>
      <c r="X67" t="s">
        <v>26</v>
      </c>
      <c r="Y67">
        <f>L69+O69+R69+U69</f>
        <v>-8.7472789226189118E-2</v>
      </c>
      <c r="Z67">
        <f>M69+P69+S69+V69</f>
        <v>1.1102651537388566</v>
      </c>
    </row>
    <row r="68" spans="9:26" ht="15.75" thickBot="1" x14ac:dyDescent="0.3">
      <c r="I68" t="s">
        <v>36</v>
      </c>
      <c r="J68">
        <f>J53</f>
        <v>4</v>
      </c>
      <c r="K68" t="s">
        <v>18</v>
      </c>
      <c r="L68">
        <f>A18</f>
        <v>0.22000000000000003</v>
      </c>
      <c r="M68">
        <f>B18</f>
        <v>0.22000000000000003</v>
      </c>
      <c r="O68">
        <f>A19</f>
        <v>0.221</v>
      </c>
      <c r="P68">
        <f>B19</f>
        <v>0.221</v>
      </c>
      <c r="R68">
        <f>A20</f>
        <v>0.22199999999999998</v>
      </c>
      <c r="S68">
        <f>B20</f>
        <v>0.22199999999999998</v>
      </c>
      <c r="U68">
        <f>A21</f>
        <v>0.223</v>
      </c>
      <c r="V68">
        <f>B21</f>
        <v>0.223</v>
      </c>
      <c r="Y68" t="s">
        <v>57</v>
      </c>
    </row>
    <row r="69" spans="9:26" ht="16.5" thickTop="1" thickBot="1" x14ac:dyDescent="0.3">
      <c r="I69" t="s">
        <v>35</v>
      </c>
      <c r="J69">
        <f>J54</f>
        <v>1</v>
      </c>
      <c r="K69" t="s">
        <v>19</v>
      </c>
      <c r="L69" s="1">
        <f>L67*L68-M67*M68</f>
        <v>0.22000000000000003</v>
      </c>
      <c r="M69" s="2">
        <f>L67*M68+M67*L68</f>
        <v>0.22000000000000003</v>
      </c>
      <c r="O69" s="1">
        <f t="shared" ref="O69" si="139">O67*O68-P67*P68</f>
        <v>-0.10177756678190961</v>
      </c>
      <c r="P69" s="2">
        <f t="shared" ref="P69" si="140">O67*P68+P67*O68</f>
        <v>0.29550520621463494</v>
      </c>
      <c r="R69" s="1">
        <f t="shared" ref="R69" si="141">R67*R68-S67*S68</f>
        <v>-0.10248260183947076</v>
      </c>
      <c r="S69" s="2">
        <f t="shared" ref="S69" si="142">R67*S68+S67*R68</f>
        <v>0.29675800969849569</v>
      </c>
      <c r="U69" s="1">
        <f t="shared" ref="U69" si="143">U67*U68-V67*V68</f>
        <v>-0.10321262060480878</v>
      </c>
      <c r="V69" s="2">
        <f t="shared" ref="V69" si="144">U67*V68+V67*U68</f>
        <v>0.29800193782572587</v>
      </c>
      <c r="X69" t="s">
        <v>27</v>
      </c>
      <c r="Y69" s="3">
        <f>Y67/SQRT(Y67*Y67+Z67*Z67)</f>
        <v>-7.8542110160752909E-2</v>
      </c>
      <c r="Z69" s="3">
        <f>Z67/SQRT(Z67*Z67+Y67*Y67)</f>
        <v>0.99691079687778306</v>
      </c>
    </row>
    <row r="70" spans="9:26" ht="15.75" thickTop="1" x14ac:dyDescent="0.25">
      <c r="K70" t="s">
        <v>37</v>
      </c>
      <c r="L70">
        <f>$L$103</f>
        <v>-7.4323473888290359E-2</v>
      </c>
      <c r="M70">
        <f>$M$103</f>
        <v>-0.36173392184807596</v>
      </c>
      <c r="X70" t="s">
        <v>46</v>
      </c>
      <c r="Y70">
        <f>SQRT(Y67*Y67+Z67*Z67)</f>
        <v>1.1137056166069093</v>
      </c>
    </row>
    <row r="71" spans="9:26" x14ac:dyDescent="0.25">
      <c r="I71" s="20"/>
      <c r="J71" s="20"/>
      <c r="K71" t="s">
        <v>38</v>
      </c>
      <c r="L71">
        <f>$R$101</f>
        <v>0.312</v>
      </c>
      <c r="M71">
        <f>$S$101</f>
        <v>0.312</v>
      </c>
      <c r="X71" s="20" t="s">
        <v>58</v>
      </c>
      <c r="Y71" s="20">
        <f>ATAN2(Y67,Z67)</f>
        <v>1.6494194145376129</v>
      </c>
      <c r="Z71" s="20"/>
    </row>
    <row r="72" spans="9:26" x14ac:dyDescent="0.25">
      <c r="I72" s="20"/>
      <c r="J72" s="20"/>
      <c r="K72" t="s">
        <v>40</v>
      </c>
      <c r="L72">
        <f>L71*L71+M71*M71</f>
        <v>0.194688</v>
      </c>
      <c r="X72" s="22" t="s">
        <v>59</v>
      </c>
      <c r="Y72">
        <f>MOD(Y71*180/PI(),360)</f>
        <v>94.504771099944392</v>
      </c>
      <c r="Z72" s="20"/>
    </row>
    <row r="73" spans="9:26" x14ac:dyDescent="0.25">
      <c r="I73" s="20"/>
      <c r="J73" s="20"/>
      <c r="K73" t="s">
        <v>41</v>
      </c>
      <c r="L73">
        <f>L71</f>
        <v>0.312</v>
      </c>
      <c r="M73">
        <f>0-M71</f>
        <v>-0.312</v>
      </c>
      <c r="X73" s="22" t="s">
        <v>60</v>
      </c>
      <c r="Y73" s="3">
        <f>INT(Y72*$B$102/360)</f>
        <v>2</v>
      </c>
      <c r="Z73" s="20"/>
    </row>
    <row r="74" spans="9:26" x14ac:dyDescent="0.25">
      <c r="I74" s="20"/>
      <c r="J74" s="20"/>
      <c r="K74" t="s">
        <v>42</v>
      </c>
      <c r="L74">
        <f>L73/L72</f>
        <v>1.6025641025641026</v>
      </c>
      <c r="M74">
        <f>M73/L72</f>
        <v>-1.6025641025641026</v>
      </c>
      <c r="X74" s="22" t="s">
        <v>68</v>
      </c>
      <c r="Y74" s="3">
        <f>Y69</f>
        <v>-7.8542110160752909E-2</v>
      </c>
      <c r="Z74" s="3">
        <f>Z69</f>
        <v>0.99691079687778306</v>
      </c>
    </row>
    <row r="75" spans="9:26" x14ac:dyDescent="0.25">
      <c r="I75" s="20"/>
      <c r="J75" s="20"/>
      <c r="K75" t="s">
        <v>43</v>
      </c>
      <c r="L75">
        <f>L70*L74-M70*M74</f>
        <v>-0.69880992906468964</v>
      </c>
      <c r="M75">
        <f>L70*M74+M70*L74</f>
        <v>-0.46059366660222056</v>
      </c>
      <c r="X75" s="20"/>
      <c r="Y75" s="20"/>
      <c r="Z75" s="20"/>
    </row>
    <row r="76" spans="9:26" x14ac:dyDescent="0.25">
      <c r="I76" s="20"/>
      <c r="J76" s="20"/>
      <c r="K76" t="s">
        <v>44</v>
      </c>
      <c r="L76">
        <f>L71*L75-M71*M75-L70</f>
        <v>0</v>
      </c>
      <c r="M76">
        <f>L71*M75+M71*L75-M70</f>
        <v>0</v>
      </c>
      <c r="X76" s="20"/>
      <c r="Y76" s="20"/>
      <c r="Z76" s="20"/>
    </row>
    <row r="77" spans="9:26" x14ac:dyDescent="0.25">
      <c r="I77" s="20"/>
      <c r="J77" s="20"/>
      <c r="K77" t="s">
        <v>39</v>
      </c>
      <c r="L77">
        <f>L75</f>
        <v>-0.69880992906468964</v>
      </c>
      <c r="M77">
        <f>M75</f>
        <v>-0.46059366660222056</v>
      </c>
      <c r="X77" s="20"/>
      <c r="Y77" s="20"/>
      <c r="Z77" s="20"/>
    </row>
    <row r="78" spans="9:26" x14ac:dyDescent="0.25">
      <c r="I78" s="20"/>
      <c r="J78" s="20"/>
      <c r="K78" t="s">
        <v>62</v>
      </c>
      <c r="L78">
        <f>L67</f>
        <v>1</v>
      </c>
      <c r="M78">
        <f>0-M67</f>
        <v>0</v>
      </c>
      <c r="O78">
        <f t="shared" ref="O78" si="145">O67</f>
        <v>0.4382978267708717</v>
      </c>
      <c r="P78">
        <f t="shared" ref="P78" si="146">0-P67</f>
        <v>-0.89882980315960304</v>
      </c>
      <c r="R78">
        <f t="shared" ref="R78" si="147">R67</f>
        <v>0.43755722490771387</v>
      </c>
      <c r="S78">
        <f t="shared" ref="S78" si="148">0-S67</f>
        <v>-0.89919056652695162</v>
      </c>
      <c r="U78">
        <f t="shared" ref="U78" si="149">U67</f>
        <v>0.43674734802896215</v>
      </c>
      <c r="V78">
        <f t="shared" ref="V78" si="150">0-V67</f>
        <v>-0.89958421172765612</v>
      </c>
      <c r="X78" s="20"/>
      <c r="Y78" s="20"/>
      <c r="Z78" s="20"/>
    </row>
    <row r="79" spans="9:26" x14ac:dyDescent="0.25">
      <c r="I79" s="20"/>
      <c r="J79" s="20" t="s">
        <v>63</v>
      </c>
      <c r="L79">
        <f t="shared" ref="L79" si="151">($L77*L78-$M77*M78)/($J68*$Y70)</f>
        <v>-0.15686594344242671</v>
      </c>
      <c r="M79">
        <f t="shared" ref="M79" si="152">($L77*M78+$M77*L78)/($J68*$Y70)</f>
        <v>-0.10339214863742367</v>
      </c>
      <c r="O79">
        <f t="shared" ref="O79" si="153">($L77*O78-$M77*P78)/($J68*$Y70)</f>
        <v>-0.16168594671320202</v>
      </c>
      <c r="P79">
        <f t="shared" ref="P79" si="154">($L77*P78+$M77*O78)/($J68*$Y70)</f>
        <v>9.5679231013848093E-2</v>
      </c>
      <c r="R79">
        <f t="shared" ref="R79" si="155">($L77*R78-$M77*S78)/($J68*$Y70)</f>
        <v>-0.1616070716029224</v>
      </c>
      <c r="S79">
        <f t="shared" ref="S79" si="156">($L77*S78+$M77*R78)/($J68*$Y70)</f>
        <v>9.5812394917743474E-2</v>
      </c>
      <c r="U79">
        <f t="shared" ref="U79" si="157">($L77*U78-$M77*V78)/($J68*$Y70)</f>
        <v>-0.16152072932536646</v>
      </c>
      <c r="V79">
        <f t="shared" ref="V79" si="158">($L77*V78+$M77*U78)/($J68*$Y70)</f>
        <v>9.5957879354159475E-2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31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49</v>
      </c>
      <c r="K82" t="s">
        <v>17</v>
      </c>
      <c r="L82">
        <v>1</v>
      </c>
      <c r="M82">
        <v>0</v>
      </c>
      <c r="O82">
        <f>$O$48</f>
        <v>0.4382978267708717</v>
      </c>
      <c r="P82">
        <f>$P$48</f>
        <v>0.89882980315960304</v>
      </c>
      <c r="R82">
        <f>$R$48</f>
        <v>0.43755722490771387</v>
      </c>
      <c r="S82">
        <f>$S$48</f>
        <v>0.89919056652695162</v>
      </c>
      <c r="U82">
        <f>$U$48</f>
        <v>0.43674734802896215</v>
      </c>
      <c r="V82">
        <f>$V$48</f>
        <v>0.89958421172765612</v>
      </c>
      <c r="X82" t="s">
        <v>26</v>
      </c>
      <c r="Y82">
        <f>L84+O84+R84+U84</f>
        <v>-9.1322811043255819E-2</v>
      </c>
      <c r="Z82">
        <f>M84+P84+S84+V84</f>
        <v>1.1603672235500739</v>
      </c>
    </row>
    <row r="83" spans="9:26" ht="15.75" thickBot="1" x14ac:dyDescent="0.3">
      <c r="I83" t="s">
        <v>36</v>
      </c>
      <c r="J83">
        <f>J53</f>
        <v>4</v>
      </c>
      <c r="K83" t="s">
        <v>18</v>
      </c>
      <c r="L83">
        <f>A22</f>
        <v>0.22999999999999998</v>
      </c>
      <c r="M83">
        <f>B22</f>
        <v>0.22999999999999998</v>
      </c>
      <c r="O83">
        <f>A23</f>
        <v>0.23100000000000001</v>
      </c>
      <c r="P83">
        <f>B23</f>
        <v>0.23100000000000001</v>
      </c>
      <c r="R83">
        <f>A24</f>
        <v>0.23199999999999998</v>
      </c>
      <c r="S83">
        <f>B24</f>
        <v>0.23199999999999998</v>
      </c>
      <c r="U83">
        <f>A25</f>
        <v>0.23300000000000001</v>
      </c>
      <c r="V83">
        <f>B25</f>
        <v>0.23300000000000001</v>
      </c>
      <c r="Y83" t="s">
        <v>56</v>
      </c>
    </row>
    <row r="84" spans="9:26" ht="16.5" thickTop="1" thickBot="1" x14ac:dyDescent="0.3">
      <c r="I84" t="s">
        <v>35</v>
      </c>
      <c r="J84">
        <f>J54</f>
        <v>1</v>
      </c>
      <c r="K84" t="s">
        <v>19</v>
      </c>
      <c r="L84" s="1">
        <f>L82*L83-M82*M83</f>
        <v>0.22999999999999998</v>
      </c>
      <c r="M84" s="2">
        <f>L82*M83+M82*L83</f>
        <v>0.22999999999999998</v>
      </c>
      <c r="O84" s="1">
        <f t="shared" ref="O84" si="159">O82*O83-P82*P83</f>
        <v>-0.10638288654579696</v>
      </c>
      <c r="P84" s="2">
        <f t="shared" ref="P84" si="160">O82*P83+P82*O83</f>
        <v>0.30887648251393968</v>
      </c>
      <c r="R84" s="1">
        <f t="shared" ref="R84" si="161">R82*R83-S82*S83</f>
        <v>-0.10709893525566315</v>
      </c>
      <c r="S84" s="2">
        <f t="shared" ref="S84" si="162">R82*S83+S82*R83</f>
        <v>0.31012548761284237</v>
      </c>
      <c r="U84" s="1">
        <f t="shared" ref="U84" si="163">U82*U83-V82*V83</f>
        <v>-0.10784098924179569</v>
      </c>
      <c r="V84" s="2">
        <f t="shared" ref="V84" si="164">U82*V83+V82*U83</f>
        <v>0.31136525342329208</v>
      </c>
      <c r="X84" t="s">
        <v>27</v>
      </c>
      <c r="Y84" s="3">
        <f>Y82/SQRT(Y82*Y82+Z82*Z82)</f>
        <v>-7.8459035963856949E-2</v>
      </c>
      <c r="Z84" s="3">
        <f>Z82/SQRT(Z82*Z82+Y82*Y82)</f>
        <v>0.9969173384366542</v>
      </c>
    </row>
    <row r="85" spans="9:26" ht="15.75" thickTop="1" x14ac:dyDescent="0.25">
      <c r="K85" t="s">
        <v>37</v>
      </c>
      <c r="L85">
        <f>$L$103</f>
        <v>-7.4323473888290359E-2</v>
      </c>
      <c r="M85">
        <f>$M$103</f>
        <v>-0.36173392184807596</v>
      </c>
      <c r="X85" t="s">
        <v>46</v>
      </c>
      <c r="Y85">
        <f>SQRT(Y82*Y82+Z82*Z82)</f>
        <v>1.1639553038266328</v>
      </c>
    </row>
    <row r="86" spans="9:26" x14ac:dyDescent="0.25">
      <c r="K86" t="s">
        <v>38</v>
      </c>
      <c r="L86">
        <f>$U$101</f>
        <v>0.313</v>
      </c>
      <c r="M86">
        <f>$V$101</f>
        <v>0.313</v>
      </c>
      <c r="X86" s="20" t="s">
        <v>58</v>
      </c>
      <c r="Y86" s="20">
        <f>ATAN2(Y82,Z82)</f>
        <v>1.6493360831858515</v>
      </c>
      <c r="Z86" s="20"/>
    </row>
    <row r="87" spans="9:26" x14ac:dyDescent="0.25">
      <c r="K87" t="s">
        <v>40</v>
      </c>
      <c r="L87">
        <f>L86*L86+M86*M86</f>
        <v>0.195938</v>
      </c>
      <c r="X87" s="22" t="s">
        <v>59</v>
      </c>
      <c r="Y87">
        <f>MOD(Y86*180/PI(),360)</f>
        <v>94.499996565187345</v>
      </c>
      <c r="Z87" s="20"/>
    </row>
    <row r="88" spans="9:26" x14ac:dyDescent="0.25">
      <c r="K88" t="s">
        <v>41</v>
      </c>
      <c r="L88">
        <f>L86</f>
        <v>0.313</v>
      </c>
      <c r="M88">
        <f>0-M86</f>
        <v>-0.313</v>
      </c>
      <c r="X88" s="22" t="s">
        <v>60</v>
      </c>
      <c r="Y88" s="3">
        <f>INT(Y87*$B$102/360)</f>
        <v>2</v>
      </c>
      <c r="Z88" s="20"/>
    </row>
    <row r="89" spans="9:26" x14ac:dyDescent="0.25">
      <c r="K89" t="s">
        <v>42</v>
      </c>
      <c r="L89">
        <f>L88/L87</f>
        <v>1.5974440894568691</v>
      </c>
      <c r="M89">
        <f>M88/L87</f>
        <v>-1.5974440894568691</v>
      </c>
      <c r="X89" s="22" t="s">
        <v>68</v>
      </c>
      <c r="Y89" s="3">
        <f>Y84</f>
        <v>-7.8459035963856949E-2</v>
      </c>
      <c r="Z89" s="3">
        <f>Z84</f>
        <v>0.9969173384366542</v>
      </c>
    </row>
    <row r="90" spans="9:26" x14ac:dyDescent="0.25">
      <c r="K90" t="s">
        <v>43</v>
      </c>
      <c r="L90">
        <f>L85*L89-M85*M89</f>
        <v>-0.69657730948301333</v>
      </c>
      <c r="M90">
        <f>L85*M89+M85*L89</f>
        <v>-0.45912212134151054</v>
      </c>
    </row>
    <row r="91" spans="9:26" x14ac:dyDescent="0.25">
      <c r="K91" t="s">
        <v>44</v>
      </c>
      <c r="L91">
        <f>L86*L90-M86*M90-L85</f>
        <v>0</v>
      </c>
      <c r="M91">
        <f>L86*M90+M86*L90-M85</f>
        <v>0</v>
      </c>
    </row>
    <row r="92" spans="9:26" x14ac:dyDescent="0.25">
      <c r="K92" t="s">
        <v>39</v>
      </c>
      <c r="L92">
        <f>L90</f>
        <v>-0.69657730948301333</v>
      </c>
      <c r="M92">
        <f>M90</f>
        <v>-0.45912212134151054</v>
      </c>
    </row>
    <row r="93" spans="9:26" x14ac:dyDescent="0.25">
      <c r="K93" t="s">
        <v>62</v>
      </c>
      <c r="L93">
        <f>L82</f>
        <v>1</v>
      </c>
      <c r="M93">
        <f>0-M82</f>
        <v>0</v>
      </c>
      <c r="O93">
        <f t="shared" ref="O93" si="165">O82</f>
        <v>0.4382978267708717</v>
      </c>
      <c r="P93">
        <f t="shared" ref="P93" si="166">0-P82</f>
        <v>-0.89882980315960304</v>
      </c>
      <c r="R93">
        <f t="shared" ref="R93" si="167">R82</f>
        <v>0.43755722490771387</v>
      </c>
      <c r="S93">
        <f t="shared" ref="S93" si="168">0-S82</f>
        <v>-0.89919056652695162</v>
      </c>
      <c r="U93">
        <f t="shared" ref="U93" si="169">U82</f>
        <v>0.43674734802896215</v>
      </c>
      <c r="V93">
        <f t="shared" ref="V93" si="170">0-V82</f>
        <v>-0.89958421172765612</v>
      </c>
    </row>
    <row r="94" spans="9:26" x14ac:dyDescent="0.25">
      <c r="J94" s="20" t="s">
        <v>63</v>
      </c>
      <c r="L94">
        <f>($L92*L93-$M92*M93)/($J83*$Y85)</f>
        <v>-0.14961427367376948</v>
      </c>
      <c r="M94">
        <f>($L92*M93+$M92*L93)/($J83*$Y85)</f>
        <v>-9.8612489636005649E-2</v>
      </c>
      <c r="O94">
        <f t="shared" ref="O94" si="171">($L92*O93-$M92*P93)/($J83*$Y85)</f>
        <v>-0.15421145565372496</v>
      </c>
      <c r="P94">
        <f t="shared" ref="P94" si="172">($L92*P93+$M92*O93)/($J83*$Y85)</f>
        <v>9.1256128256134827E-2</v>
      </c>
      <c r="R94">
        <f t="shared" ref="R94" si="173">($L92*R93-$M92*S93)/($J83*$Y85)</f>
        <v>-0.15413622681771086</v>
      </c>
      <c r="S94">
        <f t="shared" ref="S94" si="174">($L92*S93+$M92*R93)/($J83*$Y85)</f>
        <v>9.1383136198863804E-2</v>
      </c>
      <c r="U94">
        <f t="shared" ref="U94" si="175">($L92*U93-$M92*V93)/($J83*$Y85)</f>
        <v>-0.15405387601000597</v>
      </c>
      <c r="V94">
        <f t="shared" ref="V94" si="176">($L92*V93+$M92*U93)/($J83*$Y85)</f>
        <v>9.1521895114964724E-2</v>
      </c>
    </row>
    <row r="95" spans="9:26" x14ac:dyDescent="0.25">
      <c r="J95" s="20"/>
    </row>
    <row r="96" spans="9:26" x14ac:dyDescent="0.25">
      <c r="I96" t="s">
        <v>50</v>
      </c>
      <c r="J96" s="20"/>
      <c r="O96">
        <f>Y54</f>
        <v>-7.8633034461255413E-2</v>
      </c>
      <c r="P96">
        <f>Z54</f>
        <v>0.99690362918960973</v>
      </c>
      <c r="R96">
        <f>Y69</f>
        <v>-7.8542110160752909E-2</v>
      </c>
      <c r="S96">
        <f>Z69</f>
        <v>0.99691079687778306</v>
      </c>
      <c r="U96">
        <f>Y84</f>
        <v>-7.8459035963856949E-2</v>
      </c>
      <c r="V96">
        <f>Z84</f>
        <v>0.9969173384366542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7">A98*$D98</f>
        <v>0</v>
      </c>
      <c r="F98">
        <f t="shared" si="177"/>
        <v>0</v>
      </c>
      <c r="G98">
        <f t="shared" si="177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7"/>
        <v>0</v>
      </c>
      <c r="G99">
        <f t="shared" si="177"/>
        <v>0</v>
      </c>
      <c r="H99">
        <f>5*$D99</f>
        <v>0</v>
      </c>
      <c r="L99" t="s">
        <v>31</v>
      </c>
      <c r="O99" t="s">
        <v>52</v>
      </c>
      <c r="R99" t="s">
        <v>53</v>
      </c>
      <c r="U99" t="s">
        <v>54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8">A100*$D100</f>
        <v>3</v>
      </c>
      <c r="F100">
        <f t="shared" si="177"/>
        <v>4</v>
      </c>
      <c r="G100">
        <f t="shared" si="177"/>
        <v>5</v>
      </c>
      <c r="H100">
        <f>6*$D100</f>
        <v>6</v>
      </c>
      <c r="I100" t="s">
        <v>51</v>
      </c>
      <c r="K100" t="s">
        <v>17</v>
      </c>
      <c r="L100">
        <v>1</v>
      </c>
      <c r="M100">
        <v>0</v>
      </c>
      <c r="O100">
        <f>$O$96</f>
        <v>-7.8633034461255413E-2</v>
      </c>
      <c r="P100">
        <f>$P$96</f>
        <v>0.99690362918960973</v>
      </c>
      <c r="R100">
        <f>$R$96</f>
        <v>-7.8542110160752909E-2</v>
      </c>
      <c r="S100">
        <f>$S$96</f>
        <v>0.99691079687778306</v>
      </c>
      <c r="U100">
        <f>$U$96</f>
        <v>-7.8459035963856949E-2</v>
      </c>
      <c r="V100">
        <f>$V$96</f>
        <v>0.9969173384366542</v>
      </c>
      <c r="X100" t="s">
        <v>26</v>
      </c>
      <c r="Y100">
        <f>L102+O102+R102+U102</f>
        <v>-0.69662601457880236</v>
      </c>
      <c r="Z100">
        <f>M102+P102+S102+V102</f>
        <v>1.1695906338902171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36</v>
      </c>
      <c r="J101">
        <v>4</v>
      </c>
      <c r="K101" t="s">
        <v>18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55</v>
      </c>
    </row>
    <row r="102" spans="1:26" ht="16.5" thickTop="1" thickBot="1" x14ac:dyDescent="0.3">
      <c r="A102" s="17" t="s">
        <v>9</v>
      </c>
      <c r="B102" s="17">
        <v>10</v>
      </c>
      <c r="I102" t="s">
        <v>35</v>
      </c>
      <c r="J102">
        <v>1</v>
      </c>
      <c r="K102" t="s">
        <v>19</v>
      </c>
      <c r="L102" s="1">
        <f>L100*L101-M100*M101</f>
        <v>0.31</v>
      </c>
      <c r="M102" s="2">
        <f>L100*M101+M100*L101</f>
        <v>0.31</v>
      </c>
      <c r="O102" s="1">
        <f>O100*O101-P100*P101</f>
        <v>-0.33449190239541909</v>
      </c>
      <c r="P102" s="2">
        <f>O100*P101+P100*O101</f>
        <v>0.28558215496051825</v>
      </c>
      <c r="R102" s="1">
        <f>R100*R101-S100*S101</f>
        <v>-0.33554130699602319</v>
      </c>
      <c r="S102" s="2">
        <f>R100*S101+S100*R101</f>
        <v>0.28653103025571341</v>
      </c>
      <c r="U102" s="1">
        <f>U100*U101-V100*V101</f>
        <v>-0.33659280518736001</v>
      </c>
      <c r="V102" s="2">
        <f>U100*V101+V100*U101</f>
        <v>0.2874774486739855</v>
      </c>
      <c r="X102" t="s">
        <v>27</v>
      </c>
      <c r="Y102" s="3">
        <f>Y100/SQRT(Y100*Y100+Z100*Z100)</f>
        <v>-0.51172309882178613</v>
      </c>
      <c r="Z102" s="3">
        <f>Z100/SQRT(Z100*Z100+Y100*Y100)</f>
        <v>0.85915043509983069</v>
      </c>
    </row>
    <row r="103" spans="1:26" ht="15.75" thickTop="1" x14ac:dyDescent="0.25">
      <c r="J103" t="s">
        <v>28</v>
      </c>
      <c r="L103">
        <f>$Y$111/$J$101</f>
        <v>-7.4323473888290359E-2</v>
      </c>
      <c r="M103">
        <f>$Z$111/$J$101</f>
        <v>-0.36173392184807596</v>
      </c>
      <c r="X103" t="s">
        <v>46</v>
      </c>
      <c r="Y103">
        <f>SQRT(Y100*Y100+Z100*Z100)</f>
        <v>1.3613339248956025</v>
      </c>
    </row>
    <row r="104" spans="1:26" x14ac:dyDescent="0.25">
      <c r="K104" s="26" t="s">
        <v>62</v>
      </c>
      <c r="L104" s="26">
        <f>L100</f>
        <v>1</v>
      </c>
      <c r="M104" s="26">
        <f>0-M100</f>
        <v>0</v>
      </c>
      <c r="N104" s="26"/>
      <c r="O104" s="26">
        <f>O100</f>
        <v>-7.8633034461255413E-2</v>
      </c>
      <c r="P104" s="26">
        <f>0-P100</f>
        <v>-0.99690362918960973</v>
      </c>
      <c r="Q104" s="26"/>
      <c r="R104" s="26">
        <f>R100</f>
        <v>-7.8542110160752909E-2</v>
      </c>
      <c r="S104" s="26">
        <f>0-S100</f>
        <v>-0.99691079687778306</v>
      </c>
      <c r="T104" s="26"/>
      <c r="U104" s="26">
        <f>U100</f>
        <v>-7.8459035963856949E-2</v>
      </c>
      <c r="V104" s="26">
        <f>0-V100</f>
        <v>-0.9969173384366542</v>
      </c>
      <c r="X104" s="20" t="s">
        <v>58</v>
      </c>
      <c r="Y104" s="20">
        <f>ATAN2(Y100,Z100)</f>
        <v>2.1079855064782405</v>
      </c>
      <c r="Z104" s="20"/>
    </row>
    <row r="105" spans="1:26" x14ac:dyDescent="0.25">
      <c r="K105" s="26" t="s">
        <v>29</v>
      </c>
      <c r="L105" s="27">
        <f>$L$103*L104-$M$103*M104</f>
        <v>-7.4323473888290359E-2</v>
      </c>
      <c r="M105" s="27">
        <f>$L$103*M104+$M$103*L104</f>
        <v>-0.36173392184807596</v>
      </c>
      <c r="N105" s="27"/>
      <c r="O105" s="27">
        <f t="shared" ref="O105" si="179">$L$103*O104-$M$103*P104</f>
        <v>-0.35476957920779939</v>
      </c>
      <c r="P105" s="27">
        <f t="shared" ref="P105" si="180">$L$103*P104+$M$103*O104</f>
        <v>0.10253757679570068</v>
      </c>
      <c r="Q105" s="27"/>
      <c r="R105" s="27">
        <f t="shared" ref="R105" si="181">$L$103*R104-$M$103*S104</f>
        <v>-0.35477892981362719</v>
      </c>
      <c r="S105" s="27">
        <f t="shared" ref="S105" si="182">$L$103*S104+$M$103*R104</f>
        <v>0.10250521911937341</v>
      </c>
      <c r="T105" s="27"/>
      <c r="U105" s="27">
        <f t="shared" ref="U105" si="183">$L$103*U104-$M$103*V104</f>
        <v>-0.35478747048027642</v>
      </c>
      <c r="V105" s="27">
        <f t="shared" ref="V105" si="184">$L$103*V104+$M$103*U104</f>
        <v>0.1024756545557058</v>
      </c>
      <c r="W105" s="18"/>
      <c r="X105" s="22" t="s">
        <v>59</v>
      </c>
      <c r="Y105">
        <f>MOD(Y104*180/PI(),360)</f>
        <v>120.77867279595043</v>
      </c>
      <c r="Z105" s="20"/>
    </row>
    <row r="106" spans="1:26" x14ac:dyDescent="0.25">
      <c r="I106" s="20"/>
      <c r="J106" s="20"/>
      <c r="K106" s="26" t="s">
        <v>30</v>
      </c>
      <c r="L106" s="28">
        <f>L101+L105</f>
        <v>0.23567652611170964</v>
      </c>
      <c r="M106" s="28">
        <f>M101+M105</f>
        <v>-5.1733921848075959E-2</v>
      </c>
      <c r="N106" s="29"/>
      <c r="O106" s="28">
        <f>O101+O105</f>
        <v>-4.3769579207799336E-2</v>
      </c>
      <c r="P106" s="28">
        <f>P101+P105</f>
        <v>0.41353757679570075</v>
      </c>
      <c r="Q106" s="29"/>
      <c r="R106" s="28">
        <f t="shared" ref="R106:S106" si="185">R101+R105</f>
        <v>-4.2778929813627187E-2</v>
      </c>
      <c r="S106" s="28">
        <f t="shared" si="185"/>
        <v>0.41450521911937344</v>
      </c>
      <c r="T106" s="29"/>
      <c r="U106" s="28">
        <f t="shared" ref="U106:V106" si="186">U101+U105</f>
        <v>-4.1787470480276423E-2</v>
      </c>
      <c r="V106" s="28">
        <f t="shared" si="186"/>
        <v>0.41547565455570579</v>
      </c>
      <c r="X106" s="22" t="s">
        <v>60</v>
      </c>
      <c r="Y106" s="3">
        <f>INT(Y105*$B$102/360)</f>
        <v>3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68</v>
      </c>
      <c r="Y107" s="3">
        <f>Y102</f>
        <v>-0.51172309882178613</v>
      </c>
      <c r="Z107" s="3">
        <f>Z102</f>
        <v>0.85915043509983069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61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3</v>
      </c>
    </row>
    <row r="111" spans="1:26" x14ac:dyDescent="0.25">
      <c r="U111" t="s">
        <v>69</v>
      </c>
      <c r="Y111" s="3">
        <f>COS($Z$109*2*PI()/$B$102)-$Y$107</f>
        <v>-0.29729389555316144</v>
      </c>
      <c r="Z111" s="3">
        <f>SIN($Z$109*2*PI()/$B$102)-$Z$107</f>
        <v>-1.4469356873923038</v>
      </c>
    </row>
    <row r="112" spans="1:26" x14ac:dyDescent="0.25">
      <c r="U112" t="s">
        <v>15</v>
      </c>
      <c r="Y112">
        <f>$Y$111/$J$101</f>
        <v>-7.4323473888290359E-2</v>
      </c>
      <c r="Z112">
        <f>$Z$111/$J$101</f>
        <v>-0.36173392184807596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A20" sqref="A20"/>
    </sheetView>
  </sheetViews>
  <sheetFormatPr defaultRowHeight="15" x14ac:dyDescent="0.25"/>
  <cols>
    <col min="1" max="1" width="9.28515625" customWidth="1"/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7.5268461025018194</v>
      </c>
      <c r="B2">
        <f>SH0!B2+SH0!M16</f>
        <v>15.155613983610849</v>
      </c>
      <c r="C2">
        <v>1</v>
      </c>
      <c r="D2">
        <v>1</v>
      </c>
      <c r="E2">
        <v>0</v>
      </c>
    </row>
    <row r="3" spans="1:26" x14ac:dyDescent="0.25">
      <c r="A3">
        <f>SH0!A3+SH0!O16</f>
        <v>12.128297730437927</v>
      </c>
      <c r="B3">
        <f>SH0!B3+SH0!P16</f>
        <v>-11.592190227883769</v>
      </c>
      <c r="C3">
        <v>1</v>
      </c>
      <c r="D3">
        <v>1</v>
      </c>
      <c r="E3">
        <v>1</v>
      </c>
      <c r="I3" s="11"/>
      <c r="J3" s="11"/>
      <c r="K3" s="11"/>
      <c r="L3" t="s">
        <v>31</v>
      </c>
      <c r="O3" t="s">
        <v>32</v>
      </c>
      <c r="R3" t="s">
        <v>33</v>
      </c>
      <c r="U3" t="s">
        <v>34</v>
      </c>
      <c r="V3" s="11"/>
      <c r="W3" s="11"/>
      <c r="X3" s="11"/>
      <c r="Y3" s="11"/>
      <c r="Z3" s="11"/>
    </row>
    <row r="4" spans="1:26" x14ac:dyDescent="0.25">
      <c r="A4">
        <f>SH0!A4+SH0!R16</f>
        <v>2.9552354696643013</v>
      </c>
      <c r="B4">
        <f>SH0!B4+SH0!S16</f>
        <v>-16.419670161120006</v>
      </c>
      <c r="C4">
        <v>1</v>
      </c>
      <c r="D4">
        <v>1</v>
      </c>
      <c r="E4">
        <v>2</v>
      </c>
      <c r="I4" t="s">
        <v>6</v>
      </c>
      <c r="K4" t="s">
        <v>17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26</v>
      </c>
      <c r="Y4">
        <f>L6+O6+R6+U6</f>
        <v>29.368074398696141</v>
      </c>
      <c r="Z4">
        <f>M6+P6+S6+V6</f>
        <v>60.225944366263306</v>
      </c>
    </row>
    <row r="5" spans="1:26" ht="15.75" thickBot="1" x14ac:dyDescent="0.3">
      <c r="A5">
        <f>SH0!A5+SH0!U16</f>
        <v>-7.3038461025018169</v>
      </c>
      <c r="B5">
        <f>SH0!B5+SH0!V16</f>
        <v>-14.93261398361085</v>
      </c>
      <c r="C5">
        <v>1</v>
      </c>
      <c r="D5">
        <v>1</v>
      </c>
      <c r="E5">
        <v>3</v>
      </c>
      <c r="I5" t="s">
        <v>36</v>
      </c>
      <c r="J5">
        <v>1</v>
      </c>
      <c r="K5" t="s">
        <v>18</v>
      </c>
      <c r="L5">
        <f>A2</f>
        <v>7.5268461025018194</v>
      </c>
      <c r="M5">
        <f>B2</f>
        <v>15.155613983610849</v>
      </c>
      <c r="O5">
        <f>A3</f>
        <v>12.128297730437927</v>
      </c>
      <c r="P5">
        <f>B3</f>
        <v>-11.592190227883769</v>
      </c>
      <c r="R5">
        <f>A4</f>
        <v>2.9552354696643013</v>
      </c>
      <c r="S5">
        <f>B4</f>
        <v>-16.419670161120006</v>
      </c>
      <c r="U5">
        <f>A5</f>
        <v>-7.3038461025018169</v>
      </c>
      <c r="V5">
        <f>B5</f>
        <v>-14.93261398361085</v>
      </c>
      <c r="Y5" t="s">
        <v>7</v>
      </c>
    </row>
    <row r="6" spans="1:26" ht="16.5" thickTop="1" thickBot="1" x14ac:dyDescent="0.3">
      <c r="A6">
        <f>SH0!A6+SH0!L31</f>
        <v>6.9003487712967839</v>
      </c>
      <c r="B6">
        <f>SH0!B6+SH0!M31</f>
        <v>13.874432662795904</v>
      </c>
      <c r="C6">
        <v>1</v>
      </c>
      <c r="D6">
        <v>2</v>
      </c>
      <c r="E6">
        <v>0</v>
      </c>
      <c r="I6" t="s">
        <v>35</v>
      </c>
      <c r="J6">
        <v>3</v>
      </c>
      <c r="K6" t="s">
        <v>19</v>
      </c>
      <c r="L6" s="1">
        <f>L4*L5-M4*M5</f>
        <v>7.5268461025018194</v>
      </c>
      <c r="M6" s="2">
        <f t="shared" ref="M6" si="0">L4*M5+M4*L5</f>
        <v>15.155613983610849</v>
      </c>
      <c r="O6" s="1">
        <f t="shared" ref="O6" si="1">O4*O5-P4*P5</f>
        <v>7.276977942817437</v>
      </c>
      <c r="P6" s="2">
        <f t="shared" ref="P6" si="2">O4*P5+P4*O5</f>
        <v>15.116880370543992</v>
      </c>
      <c r="R6" s="1">
        <f t="shared" ref="R6" si="3">R4*R5-S4*S5</f>
        <v>7.2604042508750677</v>
      </c>
      <c r="S6" s="2">
        <f t="shared" ref="S6" si="4">R4*S5+S4*R5</f>
        <v>15.020836028497612</v>
      </c>
      <c r="U6" s="1">
        <f t="shared" ref="U6" si="5">U4*U5-V4*V5</f>
        <v>7.3038461025018186</v>
      </c>
      <c r="V6" s="2">
        <f t="shared" ref="V6" si="6">U4*V5+V4*U5</f>
        <v>14.932613983610848</v>
      </c>
      <c r="X6" t="s">
        <v>27</v>
      </c>
      <c r="Y6" s="3">
        <f>Y4/SQRT(Y4*Y4+Z4*Z4)</f>
        <v>0.4382978267708717</v>
      </c>
      <c r="Z6" s="3">
        <f>Z4/SQRT(Z4*Z4+Y4*Y4)</f>
        <v>0.89882980315960304</v>
      </c>
    </row>
    <row r="7" spans="1:26" ht="15.75" thickTop="1" x14ac:dyDescent="0.25">
      <c r="A7">
        <f>SH0!A7+SH0!O31</f>
        <v>11.106999813774948</v>
      </c>
      <c r="B7">
        <f>SH0!B7+SH0!P31</f>
        <v>-10.577848322485437</v>
      </c>
      <c r="C7">
        <v>1</v>
      </c>
      <c r="D7">
        <v>2</v>
      </c>
      <c r="E7">
        <v>1</v>
      </c>
      <c r="J7" s="30"/>
      <c r="K7" s="30" t="s">
        <v>37</v>
      </c>
      <c r="L7" s="30"/>
      <c r="M7" s="30"/>
      <c r="N7" s="30"/>
      <c r="O7" s="30">
        <f>$L$62</f>
        <v>-0.28578097713174544</v>
      </c>
      <c r="P7" s="30">
        <f>$M$62</f>
        <v>-0.40819190929096794</v>
      </c>
      <c r="Q7" s="30"/>
      <c r="R7" s="30">
        <f>$L$77</f>
        <v>-0.28486501246145146</v>
      </c>
      <c r="S7" s="30">
        <f>$M$77</f>
        <v>-0.40688360188939443</v>
      </c>
      <c r="T7" s="30"/>
      <c r="U7" s="30">
        <f>$L$92</f>
        <v>-0.28395490060055223</v>
      </c>
      <c r="V7" s="30">
        <f>$M$92</f>
        <v>-0.4055836542795242</v>
      </c>
      <c r="X7" t="s">
        <v>46</v>
      </c>
      <c r="Y7">
        <f>SQRT(Y4*Y4+Z4*Z4)</f>
        <v>67.004836905223456</v>
      </c>
    </row>
    <row r="8" spans="1:26" x14ac:dyDescent="0.25">
      <c r="A8">
        <f>SH0!A8+SH0!R31</f>
        <v>2.7212352890729341</v>
      </c>
      <c r="B8">
        <f>SH0!B8+SH0!S31</f>
        <v>-14.990958785355389</v>
      </c>
      <c r="C8">
        <v>1</v>
      </c>
      <c r="D8">
        <v>2</v>
      </c>
      <c r="E8">
        <v>2</v>
      </c>
      <c r="I8" s="20"/>
      <c r="J8" s="31"/>
      <c r="K8" s="30" t="s">
        <v>38</v>
      </c>
      <c r="L8" s="30"/>
      <c r="M8" s="30"/>
      <c r="N8" s="30"/>
      <c r="O8" s="30">
        <f>$O$53</f>
        <v>4.1129725618873125E-2</v>
      </c>
      <c r="P8" s="30">
        <f>$P$53</f>
        <v>0.31152238648623698</v>
      </c>
      <c r="Q8" s="30"/>
      <c r="R8" s="30">
        <f>$O$68</f>
        <v>5.931405328679798E-2</v>
      </c>
      <c r="S8" s="30">
        <f>$P$68</f>
        <v>0.31667923101384809</v>
      </c>
      <c r="T8" s="30"/>
      <c r="U8" s="30">
        <f>$O$83</f>
        <v>7.6788544346275051E-2</v>
      </c>
      <c r="V8" s="30">
        <f>$P$83</f>
        <v>0.32225612825613481</v>
      </c>
      <c r="X8" s="20" t="s">
        <v>58</v>
      </c>
      <c r="Y8" s="20">
        <f>ATAN2(Y4,Z4)</f>
        <v>1.1170922956482141</v>
      </c>
      <c r="Z8" s="20"/>
    </row>
    <row r="9" spans="1:26" x14ac:dyDescent="0.25">
      <c r="A9">
        <f>SH0!A9+SH0!U31</f>
        <v>-6.6573487712967818</v>
      </c>
      <c r="B9">
        <f>SH0!B9+SH0!V31</f>
        <v>-13.631432662795905</v>
      </c>
      <c r="C9">
        <v>1</v>
      </c>
      <c r="D9">
        <v>2</v>
      </c>
      <c r="E9">
        <v>3</v>
      </c>
      <c r="I9" s="20"/>
      <c r="J9" s="31"/>
      <c r="K9" s="30" t="s">
        <v>40</v>
      </c>
      <c r="L9" s="30"/>
      <c r="M9" s="30"/>
      <c r="N9" s="30"/>
      <c r="O9" s="30">
        <f>O8*O8+P8*P8</f>
        <v>9.873785161156419E-2</v>
      </c>
      <c r="P9" s="30"/>
      <c r="Q9" s="30"/>
      <c r="R9" s="30">
        <f t="shared" ref="R9" si="7">R8*R8+S8*S8</f>
        <v>0.10380389227283128</v>
      </c>
      <c r="S9" s="30"/>
      <c r="T9" s="30"/>
      <c r="U9" s="30">
        <f t="shared" ref="U9" si="8">U8*U8+V8*V8</f>
        <v>0.10974549274145426</v>
      </c>
      <c r="V9" s="30"/>
      <c r="X9" s="22" t="s">
        <v>59</v>
      </c>
      <c r="Y9">
        <f>MOD(Y8*180/PI(),360)</f>
        <v>64.004673867223048</v>
      </c>
      <c r="Z9" s="20"/>
    </row>
    <row r="10" spans="1:26" x14ac:dyDescent="0.25">
      <c r="A10">
        <f>SH0!A10+SH0!L46</f>
        <v>6.3702174349698266</v>
      </c>
      <c r="B10">
        <f>SH0!B10+SH0!M46</f>
        <v>12.788736800361056</v>
      </c>
      <c r="C10">
        <v>1</v>
      </c>
      <c r="D10">
        <v>3</v>
      </c>
      <c r="E10">
        <v>0</v>
      </c>
      <c r="I10" s="20"/>
      <c r="J10" s="31"/>
      <c r="K10" s="30" t="s">
        <v>41</v>
      </c>
      <c r="L10" s="30"/>
      <c r="M10" s="30"/>
      <c r="N10" s="30"/>
      <c r="O10" s="30">
        <f>O8</f>
        <v>4.1129725618873125E-2</v>
      </c>
      <c r="P10" s="30">
        <f>0-P8</f>
        <v>-0.31152238648623698</v>
      </c>
      <c r="Q10" s="30"/>
      <c r="R10" s="30">
        <f t="shared" ref="R10" si="9">R8</f>
        <v>5.931405328679798E-2</v>
      </c>
      <c r="S10" s="30">
        <f t="shared" ref="S10" si="10">0-S8</f>
        <v>-0.31667923101384809</v>
      </c>
      <c r="T10" s="30"/>
      <c r="U10" s="30">
        <f t="shared" ref="U10" si="11">U8</f>
        <v>7.6788544346275051E-2</v>
      </c>
      <c r="V10" s="30">
        <f t="shared" ref="V10" si="12">0-V8</f>
        <v>-0.32225612825613481</v>
      </c>
      <c r="W10" s="20"/>
      <c r="X10" s="22" t="s">
        <v>60</v>
      </c>
      <c r="Y10" s="3">
        <f>INT(Y9*$B$102/360)</f>
        <v>1</v>
      </c>
      <c r="Z10" s="20"/>
    </row>
    <row r="11" spans="1:26" x14ac:dyDescent="0.25">
      <c r="A11">
        <f>SH0!A11+SH0!O46</f>
        <v>10.241840886048127</v>
      </c>
      <c r="B11">
        <f>SH0!B11+SH0!P46</f>
        <v>-9.7155642532577939</v>
      </c>
      <c r="C11">
        <v>1</v>
      </c>
      <c r="D11">
        <v>3</v>
      </c>
      <c r="E11">
        <v>1</v>
      </c>
      <c r="I11" s="20"/>
      <c r="J11" s="31"/>
      <c r="K11" s="30" t="s">
        <v>42</v>
      </c>
      <c r="L11" s="30"/>
      <c r="M11" s="30"/>
      <c r="N11" s="30"/>
      <c r="O11" s="30">
        <f>O10/O9</f>
        <v>0.4165547958312677</v>
      </c>
      <c r="P11" s="30">
        <f>P10/O9</f>
        <v>-3.1550452172260091</v>
      </c>
      <c r="Q11" s="30"/>
      <c r="R11" s="30">
        <f t="shared" ref="R11" si="13">R10/R9</f>
        <v>0.57140490580932024</v>
      </c>
      <c r="S11" s="30">
        <f t="shared" ref="S11" si="14">S10/R9</f>
        <v>-3.0507452474085399</v>
      </c>
      <c r="T11" s="30"/>
      <c r="U11" s="30">
        <f t="shared" ref="U11" si="15">U10/U9</f>
        <v>0.69969656546331804</v>
      </c>
      <c r="V11" s="30">
        <f t="shared" ref="V11" si="16">V10/U9</f>
        <v>-2.9363951102331578</v>
      </c>
      <c r="W11" s="20"/>
      <c r="X11" s="22" t="s">
        <v>68</v>
      </c>
      <c r="Y11" s="3">
        <f>Y6</f>
        <v>0.4382978267708717</v>
      </c>
      <c r="Z11" s="3">
        <f>Z6</f>
        <v>0.89882980315960304</v>
      </c>
    </row>
    <row r="12" spans="1:26" x14ac:dyDescent="0.25">
      <c r="A12">
        <f>SH0!A12+SH0!R46</f>
        <v>2.5241768504188058</v>
      </c>
      <c r="B12">
        <f>SH0!B12+SH0!S46</f>
        <v>-13.777040978185267</v>
      </c>
      <c r="C12">
        <v>1</v>
      </c>
      <c r="D12">
        <v>3</v>
      </c>
      <c r="E12">
        <v>2</v>
      </c>
      <c r="I12" s="20"/>
      <c r="J12" s="31"/>
      <c r="K12" s="30" t="s">
        <v>43</v>
      </c>
      <c r="L12" s="30"/>
      <c r="M12" s="30"/>
      <c r="N12" s="30"/>
      <c r="O12" s="30">
        <f>O7*O11-P7*P11</f>
        <v>-1.4069073677003958</v>
      </c>
      <c r="P12" s="30">
        <f>O7*P11+P7*O11</f>
        <v>0.7316176076390144</v>
      </c>
      <c r="Q12" s="30"/>
      <c r="R12" s="30">
        <f t="shared" ref="R12" si="17">R7*R11-S7*S11</f>
        <v>-1.4040714803264449</v>
      </c>
      <c r="S12" s="30">
        <f t="shared" ref="S12" si="18">R7*S11+S7*R11</f>
        <v>0.63655529670678113</v>
      </c>
      <c r="T12" s="30"/>
      <c r="U12" s="30">
        <f t="shared" ref="U12" si="19">U7*U11-V7*V11</f>
        <v>-1.3896361279135747</v>
      </c>
      <c r="V12" s="30">
        <f t="shared" ref="V12" si="20">U7*V11+V7*U11</f>
        <v>0.55001829174275918</v>
      </c>
      <c r="W12" s="20"/>
      <c r="X12" s="20"/>
      <c r="Y12" s="20"/>
      <c r="Z12" s="20"/>
    </row>
    <row r="13" spans="1:26" x14ac:dyDescent="0.25">
      <c r="A13">
        <f>SH0!A13+SH0!U46</f>
        <v>-6.1072174349698258</v>
      </c>
      <c r="B13">
        <f>SH0!B13+SH0!V46</f>
        <v>-12.525736800361056</v>
      </c>
      <c r="C13">
        <v>1</v>
      </c>
      <c r="D13">
        <v>3</v>
      </c>
      <c r="E13">
        <v>3</v>
      </c>
      <c r="I13" s="20"/>
      <c r="J13" s="31"/>
      <c r="K13" s="30" t="s">
        <v>44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1">R8*R12-S8*S12-R7</f>
        <v>0</v>
      </c>
      <c r="S13" s="30">
        <f t="shared" ref="S13" si="22">R8*S12+S8*R12-S7</f>
        <v>0</v>
      </c>
      <c r="T13" s="30"/>
      <c r="U13" s="30">
        <f t="shared" ref="U13" si="23">U8*U12-V8*V12-U7</f>
        <v>0</v>
      </c>
      <c r="V13" s="30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f>'SH1'!A14+'SH1'!L64</f>
        <v>4.5193711047222501E-2</v>
      </c>
      <c r="B14">
        <f>'SH1'!B14+'SH1'!M64</f>
        <v>0.10137427825408324</v>
      </c>
      <c r="C14">
        <v>2</v>
      </c>
      <c r="D14">
        <v>1</v>
      </c>
      <c r="E14">
        <v>0</v>
      </c>
      <c r="I14" s="20"/>
      <c r="J14" s="31"/>
      <c r="K14" s="30" t="s">
        <v>39</v>
      </c>
      <c r="L14" s="30">
        <f>O12+R12+U12</f>
        <v>-4.2006149759404154</v>
      </c>
      <c r="M14" s="30">
        <f>P12+S12+V12</f>
        <v>1.9181911960885547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'SH1'!A15+'SH1'!O64</f>
        <v>4.1129725618873125E-2</v>
      </c>
      <c r="B15">
        <f>'SH1'!B15+'SH1'!P64</f>
        <v>0.31152238648623698</v>
      </c>
      <c r="C15">
        <v>2</v>
      </c>
      <c r="D15">
        <v>1</v>
      </c>
      <c r="E15">
        <v>1</v>
      </c>
      <c r="I15" s="20"/>
      <c r="J15" s="31"/>
      <c r="K15" s="30" t="s">
        <v>16</v>
      </c>
      <c r="L15" s="30">
        <f>L4</f>
        <v>1</v>
      </c>
      <c r="M15" s="30">
        <f>0-M4</f>
        <v>0</v>
      </c>
      <c r="N15" s="30"/>
      <c r="O15" s="30">
        <f t="shared" ref="O15" si="25">O4</f>
        <v>-0.30901699437494734</v>
      </c>
      <c r="P15" s="30">
        <f t="shared" ref="P15" si="26">0-P4</f>
        <v>-0.95105651629515364</v>
      </c>
      <c r="Q15" s="30"/>
      <c r="R15" s="30">
        <f t="shared" ref="R15" si="27">R4</f>
        <v>-0.80901699437494734</v>
      </c>
      <c r="S15" s="30">
        <f t="shared" ref="S15" si="28">0-S4</f>
        <v>-0.58778525229247325</v>
      </c>
      <c r="T15" s="30"/>
      <c r="U15" s="30">
        <f t="shared" ref="U15" si="29">U4</f>
        <v>-1</v>
      </c>
      <c r="V15" s="30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f>'SH1'!A16+'SH1'!R64</f>
        <v>4.221259328237395E-2</v>
      </c>
      <c r="B16">
        <f>'SH1'!B16+'SH1'!S64</f>
        <v>0.31266229096991166</v>
      </c>
      <c r="C16">
        <v>2</v>
      </c>
      <c r="D16">
        <v>1</v>
      </c>
      <c r="E16">
        <v>2</v>
      </c>
      <c r="I16" s="20"/>
      <c r="J16" s="31" t="s">
        <v>45</v>
      </c>
      <c r="K16" s="30"/>
      <c r="L16" s="30">
        <f t="shared" ref="L16" si="31">($L14*L15-$M14*M15)/($J5*$Y7)</f>
        <v>-6.2691220066427036E-2</v>
      </c>
      <c r="M16" s="30">
        <f t="shared" ref="M16" si="32">($L14*M15+$M14*L15)/($J5*$Y7)</f>
        <v>2.8627652639492053E-2</v>
      </c>
      <c r="N16" s="30"/>
      <c r="O16" s="30">
        <f t="shared" ref="O16" si="33">($L14*O15-$M14*P15)/($J5*$Y7)</f>
        <v>4.6599167987648744E-2</v>
      </c>
      <c r="P16" s="30">
        <f t="shared" ref="P16" si="34">($L14*P15+$M14*O15)/($J5*$Y7)</f>
        <v>5.0776462184003064E-2</v>
      </c>
      <c r="Q16" s="30"/>
      <c r="R16" s="30">
        <f t="shared" ref="R16" si="35">($L14*R15-$M14*S15)/($J5*$Y7)</f>
        <v>6.7545174461084309E-2</v>
      </c>
      <c r="S16" s="30">
        <f t="shared" ref="S16" si="36">($L14*S15+$M14*R15)/($J5*$Y7)</f>
        <v>1.3688717108855887E-2</v>
      </c>
      <c r="T16" s="30"/>
      <c r="U16" s="30">
        <f t="shared" ref="U16" si="37">($L14*U15-$M14*V15)/($J5*$Y7)</f>
        <v>6.2691220066427036E-2</v>
      </c>
      <c r="V16" s="30">
        <f t="shared" ref="V16" si="38">($L14*V15+$M14*U15)/($J5*$Y7)</f>
        <v>-2.8627652639492046E-2</v>
      </c>
      <c r="X16" s="20"/>
      <c r="Y16" s="20"/>
      <c r="Z16" s="20"/>
    </row>
    <row r="17" spans="1:26" x14ac:dyDescent="0.25">
      <c r="A17">
        <f>'SH1'!A17+'SH1'!U64</f>
        <v>4.3303306091231314E-2</v>
      </c>
      <c r="B17">
        <f>'SH1'!B17+'SH1'!V64</f>
        <v>0.31381513963508356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f>'SH1'!A18+'SH1'!L79</f>
        <v>6.3134056557573315E-2</v>
      </c>
      <c r="B18">
        <f>'SH1'!B18+'SH1'!M79</f>
        <v>0.11660785136257636</v>
      </c>
      <c r="C18">
        <v>2</v>
      </c>
      <c r="D18">
        <v>2</v>
      </c>
      <c r="E18">
        <v>0</v>
      </c>
      <c r="I18" s="20"/>
      <c r="J18" s="20"/>
      <c r="L18" t="s">
        <v>31</v>
      </c>
      <c r="O18" t="s">
        <v>32</v>
      </c>
      <c r="R18" t="s">
        <v>33</v>
      </c>
      <c r="U18" t="s">
        <v>34</v>
      </c>
      <c r="W18" s="20"/>
      <c r="X18" s="20"/>
      <c r="Y18" s="20"/>
      <c r="Z18" s="20"/>
    </row>
    <row r="19" spans="1:26" x14ac:dyDescent="0.25">
      <c r="A19">
        <f>'SH1'!A19+'SH1'!O79</f>
        <v>5.931405328679798E-2</v>
      </c>
      <c r="B19">
        <f>'SH1'!B19+'SH1'!P79</f>
        <v>0.31667923101384809</v>
      </c>
      <c r="C19">
        <v>2</v>
      </c>
      <c r="D19">
        <v>2</v>
      </c>
      <c r="E19">
        <v>1</v>
      </c>
      <c r="I19" t="s">
        <v>22</v>
      </c>
      <c r="K19" t="s">
        <v>17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26</v>
      </c>
      <c r="Y19">
        <f>L21+O21+R21+U21</f>
        <v>26.795516316302624</v>
      </c>
      <c r="Z19">
        <f>M21+P21+S21+V21</f>
        <v>55.065427160801903</v>
      </c>
    </row>
    <row r="20" spans="1:26" ht="15.75" thickBot="1" x14ac:dyDescent="0.3">
      <c r="A20">
        <f>'SH1'!A20+'SH1'!R79</f>
        <v>6.0392928397077578E-2</v>
      </c>
      <c r="B20">
        <f>'SH1'!B20+'SH1'!S79</f>
        <v>0.31781239491774343</v>
      </c>
      <c r="C20">
        <v>2</v>
      </c>
      <c r="D20">
        <v>2</v>
      </c>
      <c r="E20">
        <v>2</v>
      </c>
      <c r="I20" t="s">
        <v>36</v>
      </c>
      <c r="J20">
        <f>J5</f>
        <v>1</v>
      </c>
      <c r="K20" t="s">
        <v>18</v>
      </c>
      <c r="L20">
        <f>A6</f>
        <v>6.9003487712967839</v>
      </c>
      <c r="M20">
        <f>B6</f>
        <v>13.874432662795904</v>
      </c>
      <c r="O20">
        <f>A7</f>
        <v>11.106999813774948</v>
      </c>
      <c r="P20">
        <f>B7</f>
        <v>-10.577848322485437</v>
      </c>
      <c r="R20">
        <f>A8</f>
        <v>2.7212352890729341</v>
      </c>
      <c r="S20">
        <f>B8</f>
        <v>-14.990958785355389</v>
      </c>
      <c r="U20">
        <f>A9</f>
        <v>-6.6573487712967818</v>
      </c>
      <c r="V20">
        <f>B9</f>
        <v>-13.631432662795905</v>
      </c>
      <c r="Y20" t="s">
        <v>23</v>
      </c>
    </row>
    <row r="21" spans="1:26" ht="16.5" thickTop="1" thickBot="1" x14ac:dyDescent="0.3">
      <c r="A21">
        <f>'SH1'!A21+'SH1'!U79</f>
        <v>6.1479270674633546E-2</v>
      </c>
      <c r="B21">
        <f>'SH1'!B21+'SH1'!V79</f>
        <v>0.31895787935415948</v>
      </c>
      <c r="C21">
        <v>2</v>
      </c>
      <c r="D21">
        <v>2</v>
      </c>
      <c r="E21">
        <v>3</v>
      </c>
      <c r="I21" t="s">
        <v>35</v>
      </c>
      <c r="J21">
        <f>J6</f>
        <v>3</v>
      </c>
      <c r="K21" t="s">
        <v>19</v>
      </c>
      <c r="L21" s="1">
        <f t="shared" ref="L21" si="39">L19*L20-M19*M20</f>
        <v>6.9003487712967839</v>
      </c>
      <c r="M21" s="2">
        <f t="shared" ref="M21" si="40">L19*M20+M19*L20</f>
        <v>13.874432662795904</v>
      </c>
      <c r="O21" s="1">
        <f t="shared" ref="O21" si="41">O19*O20-P19*P20</f>
        <v>6.6278798765057001</v>
      </c>
      <c r="P21" s="2">
        <f t="shared" ref="P21" si="42">O19*P20+P19*O20</f>
        <v>13.832119444948249</v>
      </c>
      <c r="R21" s="1">
        <f t="shared" ref="R21" si="43">R19*R20-S19*S20</f>
        <v>6.6099388972033584</v>
      </c>
      <c r="S21" s="2">
        <f t="shared" ref="S21" si="44">R19*S20+S19*R20</f>
        <v>13.727442390261844</v>
      </c>
      <c r="U21" s="1">
        <f t="shared" ref="U21" si="45">U19*U20-V19*V20</f>
        <v>6.6573487712967836</v>
      </c>
      <c r="V21" s="2">
        <f t="shared" ref="V21" si="46">U19*V20+V19*U20</f>
        <v>13.631432662795905</v>
      </c>
      <c r="X21" t="s">
        <v>27</v>
      </c>
      <c r="Y21" s="3">
        <f>Y19/SQRT(Y19*Y19+Z19*Z19)</f>
        <v>0.43755722490771387</v>
      </c>
      <c r="Z21" s="3">
        <f>Z19/SQRT(Z19*Z19+Y19*Y19)</f>
        <v>0.89919056652695162</v>
      </c>
    </row>
    <row r="22" spans="1:26" ht="15.75" thickTop="1" x14ac:dyDescent="0.25">
      <c r="A22">
        <f>'SH1'!A22+'SH1'!L94</f>
        <v>8.0385726326230506E-2</v>
      </c>
      <c r="B22">
        <f>'SH1'!B22+'SH1'!M94</f>
        <v>0.13138751036399432</v>
      </c>
      <c r="C22">
        <v>2</v>
      </c>
      <c r="D22">
        <v>3</v>
      </c>
      <c r="E22">
        <v>0</v>
      </c>
      <c r="J22" s="30"/>
      <c r="K22" s="30" t="s">
        <v>37</v>
      </c>
      <c r="L22" s="30"/>
      <c r="M22" s="30"/>
      <c r="N22" s="30"/>
      <c r="O22" s="30">
        <f>$L$62</f>
        <v>-0.28578097713174544</v>
      </c>
      <c r="P22" s="30">
        <f>$M$62</f>
        <v>-0.40819190929096794</v>
      </c>
      <c r="Q22" s="30"/>
      <c r="R22" s="30">
        <f>$L$77</f>
        <v>-0.28486501246145146</v>
      </c>
      <c r="S22" s="30">
        <f>$M$77</f>
        <v>-0.40688360188939443</v>
      </c>
      <c r="T22" s="30"/>
      <c r="U22" s="30">
        <f>$L$92</f>
        <v>-0.28395490060055223</v>
      </c>
      <c r="V22" s="30">
        <f>$M$92</f>
        <v>-0.4055836542795242</v>
      </c>
      <c r="X22" t="s">
        <v>46</v>
      </c>
      <c r="Y22">
        <f>SQRT(Y19*Y19+Z19*Z19)</f>
        <v>61.238884404100801</v>
      </c>
    </row>
    <row r="23" spans="1:26" x14ac:dyDescent="0.25">
      <c r="A23">
        <f>'SH1'!A23+'SH1'!O94</f>
        <v>7.6788544346275051E-2</v>
      </c>
      <c r="B23">
        <f>'SH1'!B23+'SH1'!P94</f>
        <v>0.32225612825613481</v>
      </c>
      <c r="C23">
        <v>2</v>
      </c>
      <c r="D23">
        <v>3</v>
      </c>
      <c r="E23">
        <v>1</v>
      </c>
      <c r="I23" s="20"/>
      <c r="J23" s="31"/>
      <c r="K23" s="30" t="s">
        <v>38</v>
      </c>
      <c r="L23" s="30"/>
      <c r="M23" s="30"/>
      <c r="N23" s="30"/>
      <c r="O23" s="30">
        <f>$R$53</f>
        <v>4.221259328237395E-2</v>
      </c>
      <c r="P23" s="30">
        <f>$S$53</f>
        <v>0.31266229096991166</v>
      </c>
      <c r="Q23" s="30"/>
      <c r="R23" s="30">
        <f>$R$68</f>
        <v>6.0392928397077578E-2</v>
      </c>
      <c r="S23" s="30">
        <f>$S$68</f>
        <v>0.31781239491774343</v>
      </c>
      <c r="T23" s="30"/>
      <c r="U23" s="30">
        <f>$R$83</f>
        <v>7.7863773182289125E-2</v>
      </c>
      <c r="V23" s="30">
        <f>$S$83</f>
        <v>0.32338313619886377</v>
      </c>
      <c r="X23" s="20" t="s">
        <v>58</v>
      </c>
      <c r="Y23" s="20">
        <f>ATAN2(Y19,Z19)</f>
        <v>1.1179160925681606</v>
      </c>
      <c r="Z23" s="20"/>
    </row>
    <row r="24" spans="1:26" x14ac:dyDescent="0.25">
      <c r="A24">
        <f>'SH1'!A24+'SH1'!R94</f>
        <v>7.7863773182289125E-2</v>
      </c>
      <c r="B24">
        <f>'SH1'!B24+'SH1'!S94</f>
        <v>0.32338313619886377</v>
      </c>
      <c r="C24">
        <v>2</v>
      </c>
      <c r="D24">
        <v>3</v>
      </c>
      <c r="E24">
        <v>2</v>
      </c>
      <c r="I24" s="20"/>
      <c r="J24" s="31"/>
      <c r="K24" s="30" t="s">
        <v>40</v>
      </c>
      <c r="L24" s="30"/>
      <c r="M24" s="30"/>
      <c r="N24" s="30"/>
      <c r="O24" s="30">
        <f>O23*O23+P23*P23</f>
        <v>9.9539611226176827E-2</v>
      </c>
      <c r="P24" s="30"/>
      <c r="Q24" s="30"/>
      <c r="R24" s="30">
        <f t="shared" ref="R24" si="47">R23*R23+S23*S23</f>
        <v>0.10465202416372625</v>
      </c>
      <c r="S24" s="30"/>
      <c r="T24" s="30"/>
      <c r="U24" s="30">
        <f t="shared" ref="U24" si="48">U23*U23+V23*V23</f>
        <v>0.11063941995199585</v>
      </c>
      <c r="V24" s="30"/>
      <c r="X24" s="22" t="s">
        <v>59</v>
      </c>
      <c r="Y24">
        <f>MOD(Y23*180/PI(),360)</f>
        <v>64.051873953911866</v>
      </c>
      <c r="Z24" s="20"/>
    </row>
    <row r="25" spans="1:26" x14ac:dyDescent="0.25">
      <c r="A25">
        <f>'SH1'!A25+'SH1'!U94</f>
        <v>7.8946123989994038E-2</v>
      </c>
      <c r="B25">
        <f>'SH1'!B25+'SH1'!V94</f>
        <v>0.32452189511496476</v>
      </c>
      <c r="C25">
        <v>2</v>
      </c>
      <c r="D25">
        <v>3</v>
      </c>
      <c r="E25">
        <v>3</v>
      </c>
      <c r="I25" s="20"/>
      <c r="J25" s="31"/>
      <c r="K25" s="30" t="s">
        <v>41</v>
      </c>
      <c r="L25" s="30"/>
      <c r="M25" s="30"/>
      <c r="N25" s="30"/>
      <c r="O25" s="30">
        <f>O23</f>
        <v>4.221259328237395E-2</v>
      </c>
      <c r="P25" s="30">
        <f>0-P23</f>
        <v>-0.31266229096991166</v>
      </c>
      <c r="Q25" s="30"/>
      <c r="R25" s="30">
        <f t="shared" ref="R25" si="49">R23</f>
        <v>6.0392928397077578E-2</v>
      </c>
      <c r="S25" s="30">
        <f t="shared" ref="S25" si="50">0-S23</f>
        <v>-0.31781239491774343</v>
      </c>
      <c r="T25" s="30"/>
      <c r="U25" s="30">
        <f t="shared" ref="U25" si="51">U23</f>
        <v>7.7863773182289125E-2</v>
      </c>
      <c r="V25" s="30">
        <f t="shared" ref="V25" si="52">0-V23</f>
        <v>-0.32338313619886377</v>
      </c>
      <c r="X25" s="22" t="s">
        <v>60</v>
      </c>
      <c r="Y25" s="3">
        <f>INT(Y24*$B$102/360)</f>
        <v>1</v>
      </c>
      <c r="Z25" s="20"/>
    </row>
    <row r="26" spans="1:26" x14ac:dyDescent="0.25">
      <c r="A26">
        <f>SH0!A26</f>
        <v>0.31</v>
      </c>
      <c r="B26">
        <f>SH0!B26</f>
        <v>0.31</v>
      </c>
      <c r="C26">
        <v>3</v>
      </c>
      <c r="D26">
        <v>1</v>
      </c>
      <c r="E26">
        <v>0</v>
      </c>
      <c r="I26" s="20"/>
      <c r="J26" s="31"/>
      <c r="K26" s="30" t="s">
        <v>42</v>
      </c>
      <c r="L26" s="30"/>
      <c r="M26" s="30"/>
      <c r="N26" s="30"/>
      <c r="O26" s="30">
        <f>O25/O24</f>
        <v>0.42407834190207211</v>
      </c>
      <c r="P26" s="30">
        <f>P25/O24</f>
        <v>-3.1410841083101202</v>
      </c>
      <c r="Q26" s="30"/>
      <c r="R26" s="30">
        <f t="shared" ref="R26" si="53">R25/R24</f>
        <v>0.57708323254783778</v>
      </c>
      <c r="S26" s="30">
        <f t="shared" ref="S26" si="54">S25/R24</f>
        <v>-3.0368489998868204</v>
      </c>
      <c r="T26" s="30"/>
      <c r="U26" s="30">
        <f t="shared" ref="U26" si="55">U25/U24</f>
        <v>0.70376158168646041</v>
      </c>
      <c r="V26" s="30">
        <f t="shared" ref="V26" si="56">V25/U24</f>
        <v>-2.9228563954797759</v>
      </c>
      <c r="X26" s="22" t="s">
        <v>68</v>
      </c>
      <c r="Y26" s="3">
        <f>Y21</f>
        <v>0.43755722490771387</v>
      </c>
      <c r="Z26" s="3">
        <f>Z21</f>
        <v>0.89919056652695162</v>
      </c>
    </row>
    <row r="27" spans="1:26" x14ac:dyDescent="0.25">
      <c r="A27">
        <f>SH0!A27</f>
        <v>0.31100000000000005</v>
      </c>
      <c r="B27">
        <f>SH0!B27</f>
        <v>0.31100000000000005</v>
      </c>
      <c r="C27">
        <v>3</v>
      </c>
      <c r="D27">
        <v>1</v>
      </c>
      <c r="E27">
        <v>1</v>
      </c>
      <c r="I27" s="20"/>
      <c r="J27" s="31"/>
      <c r="K27" s="30" t="s">
        <v>43</v>
      </c>
      <c r="L27" s="30"/>
      <c r="M27" s="30"/>
      <c r="N27" s="30"/>
      <c r="O27" s="30">
        <f>O22*O26-P22*P26</f>
        <v>-1.40335864234381</v>
      </c>
      <c r="P27" s="30">
        <f>O22*P26+P22*O26</f>
        <v>0.72455673765590878</v>
      </c>
      <c r="Q27" s="30"/>
      <c r="R27" s="30">
        <f t="shared" ref="R27" si="57">R22*R26-S22*S26</f>
        <v>-1.400034881699189</v>
      </c>
      <c r="S27" s="30">
        <f t="shared" ref="S27" si="58">R22*S26+S22*R26</f>
        <v>0.63028632394726625</v>
      </c>
      <c r="T27" s="30"/>
      <c r="U27" s="30">
        <f t="shared" ref="U27" si="59">U22*U26-V22*V26</f>
        <v>-1.3852993277872319</v>
      </c>
      <c r="V27" s="30">
        <f t="shared" ref="V27" si="60">U22*V26+V22*U26</f>
        <v>0.54452520320621567</v>
      </c>
      <c r="X27" s="20"/>
      <c r="Y27" s="20"/>
      <c r="Z27" s="20"/>
    </row>
    <row r="28" spans="1:26" x14ac:dyDescent="0.25">
      <c r="A28">
        <f>SH0!A28</f>
        <v>0.312</v>
      </c>
      <c r="B28">
        <f>SH0!B28</f>
        <v>0.312</v>
      </c>
      <c r="C28">
        <v>3</v>
      </c>
      <c r="D28">
        <v>1</v>
      </c>
      <c r="E28">
        <v>2</v>
      </c>
      <c r="I28" s="20"/>
      <c r="J28" s="31"/>
      <c r="K28" s="30" t="s">
        <v>44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1">R23*R27-S23*S27-R22</f>
        <v>0</v>
      </c>
      <c r="S28" s="30">
        <f t="shared" ref="S28" si="62">R23*S27+S23*R27-S22</f>
        <v>0</v>
      </c>
      <c r="T28" s="30"/>
      <c r="U28" s="30">
        <f t="shared" ref="U28" si="63">U23*U27-V23*V27-U22</f>
        <v>0</v>
      </c>
      <c r="V28" s="30">
        <f t="shared" ref="V28" si="64">U23*V27+V23*U27-V22</f>
        <v>0</v>
      </c>
      <c r="X28" s="20"/>
      <c r="Y28" s="20"/>
      <c r="Z28" s="20"/>
    </row>
    <row r="29" spans="1:26" x14ac:dyDescent="0.25">
      <c r="A29">
        <f>SH0!A29</f>
        <v>0.313</v>
      </c>
      <c r="B29">
        <f>SH0!B29</f>
        <v>0.313</v>
      </c>
      <c r="C29">
        <v>3</v>
      </c>
      <c r="D29">
        <v>1</v>
      </c>
      <c r="E29">
        <v>3</v>
      </c>
      <c r="I29" s="20"/>
      <c r="J29" s="31"/>
      <c r="K29" s="30" t="s">
        <v>39</v>
      </c>
      <c r="L29" s="30">
        <f>O27+R27+U27</f>
        <v>-4.1886928518302309</v>
      </c>
      <c r="M29" s="30">
        <f>P27+S27+V27</f>
        <v>1.8993682648093908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16</v>
      </c>
      <c r="L30" s="30">
        <f>L19</f>
        <v>1</v>
      </c>
      <c r="M30" s="30">
        <f>0-M19</f>
        <v>0</v>
      </c>
      <c r="N30" s="30"/>
      <c r="O30" s="30">
        <f t="shared" ref="O30" si="65">O19</f>
        <v>-0.30901699437494734</v>
      </c>
      <c r="P30" s="30">
        <f t="shared" ref="P30" si="66">0-P19</f>
        <v>-0.95105651629515364</v>
      </c>
      <c r="Q30" s="30"/>
      <c r="R30" s="30">
        <f t="shared" ref="R30" si="67">R19</f>
        <v>-0.80901699437494734</v>
      </c>
      <c r="S30" s="30">
        <f t="shared" ref="S30" si="68">0-S19</f>
        <v>-0.58778525229247325</v>
      </c>
      <c r="T30" s="30"/>
      <c r="U30" s="30">
        <f t="shared" ref="U30" si="69">U19</f>
        <v>-1</v>
      </c>
      <c r="V30" s="30">
        <f t="shared" ref="V30" si="70">0-V19</f>
        <v>-1.22514845490862E-16</v>
      </c>
      <c r="X30" s="20"/>
      <c r="Y30" s="20"/>
      <c r="Z30" s="20"/>
    </row>
    <row r="31" spans="1:26" x14ac:dyDescent="0.25">
      <c r="I31" s="20"/>
      <c r="J31" s="31" t="s">
        <v>45</v>
      </c>
      <c r="K31" s="30"/>
      <c r="L31" s="30">
        <f t="shared" ref="L31" si="71">($L29*L30-$M29*M30)/($J20*$Y22)</f>
        <v>-6.8399235103468653E-2</v>
      </c>
      <c r="M31" s="30">
        <f t="shared" ref="M31" si="72">($L29*M30+$M29*L30)/($J20*$Y22)</f>
        <v>3.1015722825319815E-2</v>
      </c>
      <c r="N31" s="30"/>
      <c r="O31" s="30">
        <f t="shared" ref="O31" si="73">($L29*O30-$M29*P30)/($J20*$Y22)</f>
        <v>5.0634231349844017E-2</v>
      </c>
      <c r="P31" s="30">
        <f t="shared" ref="P31" si="74">($L29*P30+$M29*O30)/($J20*$Y22)</f>
        <v>5.5467152808911305E-2</v>
      </c>
      <c r="Q31" s="30"/>
      <c r="R31" s="30">
        <f t="shared" ref="R31" si="75">($L29*R30-$M29*S30)/($J20*$Y22)</f>
        <v>7.3566728066867634E-2</v>
      </c>
      <c r="S31" s="30">
        <f t="shared" ref="S31" si="76">($L29*S30+$M29*R30)/($J20*$Y22)</f>
        <v>1.5111814803397829E-2</v>
      </c>
      <c r="T31" s="30"/>
      <c r="U31" s="30">
        <f t="shared" ref="U31" si="77">($L29*U30-$M29*V30)/($J20*$Y22)</f>
        <v>6.8399235103468653E-2</v>
      </c>
      <c r="V31" s="30">
        <f t="shared" ref="V31" si="78">($L29*V30+$M29*U30)/($J20*$Y22)</f>
        <v>-3.1015722825319808E-2</v>
      </c>
      <c r="X31" s="20"/>
      <c r="Y31" s="20"/>
      <c r="Z31" s="20"/>
    </row>
    <row r="32" spans="1:26" x14ac:dyDescent="0.25">
      <c r="I32" s="20"/>
      <c r="J32" s="20"/>
      <c r="W32" s="20"/>
      <c r="X32" s="20"/>
      <c r="Y32" s="20"/>
      <c r="Z32" s="20"/>
    </row>
    <row r="33" spans="9:26" x14ac:dyDescent="0.25">
      <c r="I33" s="20"/>
      <c r="J33" s="20"/>
      <c r="L33" t="s">
        <v>31</v>
      </c>
      <c r="O33" t="s">
        <v>32</v>
      </c>
      <c r="R33" t="s">
        <v>33</v>
      </c>
      <c r="U33" t="s">
        <v>34</v>
      </c>
      <c r="W33" s="20"/>
      <c r="X33" s="20"/>
      <c r="Y33" s="20"/>
      <c r="Z33" s="20"/>
    </row>
    <row r="34" spans="9:26" x14ac:dyDescent="0.25">
      <c r="I34" t="s">
        <v>21</v>
      </c>
      <c r="K34" t="s">
        <v>17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26</v>
      </c>
      <c r="Y34">
        <f>L36+O36+R36+U36</f>
        <v>24.60842221342142</v>
      </c>
      <c r="Z34">
        <f>M36+P36+S36+V36</f>
        <v>50.686851788860892</v>
      </c>
    </row>
    <row r="35" spans="9:26" ht="15.75" thickBot="1" x14ac:dyDescent="0.3">
      <c r="I35" t="s">
        <v>36</v>
      </c>
      <c r="J35">
        <f>J5</f>
        <v>1</v>
      </c>
      <c r="K35" t="s">
        <v>18</v>
      </c>
      <c r="L35">
        <f>A10</f>
        <v>6.3702174349698266</v>
      </c>
      <c r="M35">
        <f>B10</f>
        <v>12.788736800361056</v>
      </c>
      <c r="O35">
        <f>A11</f>
        <v>10.241840886048127</v>
      </c>
      <c r="P35">
        <f>B11</f>
        <v>-9.7155642532577939</v>
      </c>
      <c r="R35">
        <f>A12</f>
        <v>2.5241768504188058</v>
      </c>
      <c r="S35">
        <f>B12</f>
        <v>-13.777040978185267</v>
      </c>
      <c r="U35">
        <f>A13</f>
        <v>-6.1072174349698258</v>
      </c>
      <c r="V35">
        <f>B13</f>
        <v>-12.525736800361056</v>
      </c>
      <c r="Y35" t="s">
        <v>24</v>
      </c>
    </row>
    <row r="36" spans="9:26" ht="16.5" thickTop="1" thickBot="1" x14ac:dyDescent="0.3">
      <c r="I36" t="s">
        <v>35</v>
      </c>
      <c r="J36">
        <f>J6</f>
        <v>3</v>
      </c>
      <c r="K36" t="s">
        <v>19</v>
      </c>
      <c r="L36" s="1">
        <f>L34*L35-M34*M35</f>
        <v>6.3702174349698266</v>
      </c>
      <c r="M36" s="2">
        <f>L34*M35+M34*L35</f>
        <v>12.788736800361056</v>
      </c>
      <c r="O36" s="1">
        <f t="shared" ref="O36" si="79">O34*O35-P34*P35</f>
        <v>6.0751478050720431</v>
      </c>
      <c r="P36" s="2">
        <f t="shared" ref="P36" si="80">O34*P35+P34*O35</f>
        <v>12.742843977732605</v>
      </c>
      <c r="R36" s="1">
        <f t="shared" ref="R36" si="81">R34*R35-S34*S35</f>
        <v>6.0558395384097263</v>
      </c>
      <c r="S36" s="2">
        <f t="shared" ref="S36" si="82">R34*S35+S34*R35</f>
        <v>12.629534210406167</v>
      </c>
      <c r="U36" s="1">
        <f t="shared" ref="U36" si="83">U34*U35-V34*V35</f>
        <v>6.1072174349698276</v>
      </c>
      <c r="V36" s="2">
        <f t="shared" ref="V36" si="84">U34*V35+V34*U35</f>
        <v>12.525736800361056</v>
      </c>
      <c r="X36" t="s">
        <v>27</v>
      </c>
      <c r="Y36" s="3">
        <f>Y34/SQRT(Y34*Y34+Z34*Z34)</f>
        <v>0.43674734802896215</v>
      </c>
      <c r="Z36" s="3">
        <f>Z34/SQRT(Z34*Z34+Y34*Y34)</f>
        <v>0.89958421172765612</v>
      </c>
    </row>
    <row r="37" spans="9:26" ht="15.75" thickTop="1" x14ac:dyDescent="0.25">
      <c r="J37" s="30"/>
      <c r="K37" s="30" t="s">
        <v>37</v>
      </c>
      <c r="L37" s="30"/>
      <c r="M37" s="30"/>
      <c r="N37" s="30"/>
      <c r="O37" s="30">
        <f>$L$62</f>
        <v>-0.28578097713174544</v>
      </c>
      <c r="P37" s="30">
        <f>$M$62</f>
        <v>-0.40819190929096794</v>
      </c>
      <c r="Q37" s="30"/>
      <c r="R37" s="30">
        <f>$L$77</f>
        <v>-0.28486501246145146</v>
      </c>
      <c r="S37" s="30">
        <f>$M$77</f>
        <v>-0.40688360188939443</v>
      </c>
      <c r="T37" s="30"/>
      <c r="U37" s="30">
        <f>$L$92</f>
        <v>-0.28395490060055223</v>
      </c>
      <c r="V37" s="30">
        <f>$M$92</f>
        <v>-0.4055836542795242</v>
      </c>
      <c r="X37" t="s">
        <v>46</v>
      </c>
      <c r="Y37">
        <f>SQRT(Y34*Y34+Z34*Z34)</f>
        <v>56.344754752327781</v>
      </c>
    </row>
    <row r="38" spans="9:26" x14ac:dyDescent="0.25">
      <c r="J38" s="30"/>
      <c r="K38" s="30" t="s">
        <v>38</v>
      </c>
      <c r="L38" s="30"/>
      <c r="M38" s="30"/>
      <c r="N38" s="30"/>
      <c r="O38" s="30">
        <f>$U$53</f>
        <v>4.3303306091231314E-2</v>
      </c>
      <c r="P38" s="30">
        <f>$V$53</f>
        <v>0.31381513963508356</v>
      </c>
      <c r="Q38" s="30"/>
      <c r="R38" s="30">
        <f>$U$68</f>
        <v>6.1479270674633546E-2</v>
      </c>
      <c r="S38" s="30">
        <f>$V$68</f>
        <v>0.31895787935415948</v>
      </c>
      <c r="T38" s="30"/>
      <c r="U38" s="30">
        <f>$U$83</f>
        <v>7.8946123989994038E-2</v>
      </c>
      <c r="V38" s="30">
        <f>$V$83</f>
        <v>0.32452189511496476</v>
      </c>
      <c r="X38" s="20" t="s">
        <v>58</v>
      </c>
      <c r="Y38" s="20">
        <f>ATAN2(Y34,Z34)</f>
        <v>1.1188165686408937</v>
      </c>
      <c r="Z38" s="20"/>
    </row>
    <row r="39" spans="9:26" x14ac:dyDescent="0.25">
      <c r="J39" s="30"/>
      <c r="K39" s="30" t="s">
        <v>40</v>
      </c>
      <c r="L39" s="30"/>
      <c r="M39" s="30"/>
      <c r="N39" s="30"/>
      <c r="O39" s="30">
        <f>O38*O38+P38*P38</f>
        <v>0.10035511818261786</v>
      </c>
      <c r="P39" s="30"/>
      <c r="Q39" s="30"/>
      <c r="R39" s="30">
        <f t="shared" ref="R39" si="85">R38*R38+S38*S38</f>
        <v>0.10551382952478741</v>
      </c>
      <c r="S39" s="30"/>
      <c r="T39" s="30"/>
      <c r="U39" s="30">
        <f t="shared" ref="U39" si="86">U38*U38+V38*V38</f>
        <v>0.1115469509020517</v>
      </c>
      <c r="V39" s="30"/>
      <c r="X39" s="22" t="s">
        <v>59</v>
      </c>
      <c r="Y39">
        <f>MOD(Y38*180/PI(),360)</f>
        <v>64.103467432431984</v>
      </c>
      <c r="Z39" s="20"/>
    </row>
    <row r="40" spans="9:26" x14ac:dyDescent="0.25">
      <c r="J40" s="30"/>
      <c r="K40" s="30" t="s">
        <v>41</v>
      </c>
      <c r="L40" s="30"/>
      <c r="M40" s="30"/>
      <c r="N40" s="30"/>
      <c r="O40" s="30">
        <f>O38</f>
        <v>4.3303306091231314E-2</v>
      </c>
      <c r="P40" s="30">
        <f>0-P38</f>
        <v>-0.31381513963508356</v>
      </c>
      <c r="Q40" s="30"/>
      <c r="R40" s="30">
        <f t="shared" ref="R40" si="87">R38</f>
        <v>6.1479270674633546E-2</v>
      </c>
      <c r="S40" s="30">
        <f t="shared" ref="S40" si="88">0-S38</f>
        <v>-0.31895787935415948</v>
      </c>
      <c r="T40" s="30"/>
      <c r="U40" s="30">
        <f t="shared" ref="U40" si="89">U38</f>
        <v>7.8946123989994038E-2</v>
      </c>
      <c r="V40" s="30">
        <f t="shared" ref="V40" si="90">0-V38</f>
        <v>-0.32452189511496476</v>
      </c>
      <c r="X40" s="22" t="s">
        <v>60</v>
      </c>
      <c r="Y40" s="3">
        <f>INT(Y39*$B$102/360)</f>
        <v>1</v>
      </c>
      <c r="Z40" s="20"/>
    </row>
    <row r="41" spans="9:26" x14ac:dyDescent="0.25">
      <c r="J41" s="30"/>
      <c r="K41" s="30" t="s">
        <v>42</v>
      </c>
      <c r="L41" s="30"/>
      <c r="M41" s="30"/>
      <c r="N41" s="30"/>
      <c r="O41" s="30">
        <f>O40/O39</f>
        <v>0.43150072338544382</v>
      </c>
      <c r="P41" s="30">
        <f>P40/O39</f>
        <v>-3.1270466849934748</v>
      </c>
      <c r="Q41" s="30"/>
      <c r="R41" s="30">
        <f t="shared" ref="R41" si="91">R40/R39</f>
        <v>0.58266552310273956</v>
      </c>
      <c r="S41" s="30">
        <f t="shared" ref="S41" si="92">S40/R39</f>
        <v>-3.0229011759944662</v>
      </c>
      <c r="T41" s="30"/>
      <c r="U41" s="30">
        <f t="shared" ref="U41" si="93">U40/U39</f>
        <v>0.70773896867262531</v>
      </c>
      <c r="V41" s="30">
        <f t="shared" ref="V41" si="94">V40/U39</f>
        <v>-2.9092852156929352</v>
      </c>
      <c r="X41" s="22" t="s">
        <v>68</v>
      </c>
      <c r="Y41" s="3">
        <f>Y36</f>
        <v>0.43674734802896215</v>
      </c>
      <c r="Z41" s="3">
        <f>Z36</f>
        <v>0.89958421172765612</v>
      </c>
    </row>
    <row r="42" spans="9:26" x14ac:dyDescent="0.25">
      <c r="J42" s="30"/>
      <c r="K42" s="30" t="s">
        <v>43</v>
      </c>
      <c r="L42" s="30"/>
      <c r="M42" s="30"/>
      <c r="N42" s="30"/>
      <c r="O42" s="30">
        <f>O37*O41-P37*P41</f>
        <v>-1.3997498551516256</v>
      </c>
      <c r="P42" s="30">
        <f>O37*P41+P37*O41</f>
        <v>0.71751535303488245</v>
      </c>
      <c r="Q42" s="30"/>
      <c r="R42" s="30">
        <f t="shared" ref="R42" si="95">R37*R41-S37*S41</f>
        <v>-1.3959499401438347</v>
      </c>
      <c r="S42" s="30">
        <f t="shared" ref="S42" si="96">R37*S41+S37*R41</f>
        <v>0.62404173443258903</v>
      </c>
      <c r="T42" s="30"/>
      <c r="U42" s="30">
        <f t="shared" ref="U42" si="97">U37*U41-V37*V41</f>
        <v>-1.380924477622707</v>
      </c>
      <c r="V42" s="30">
        <f t="shared" ref="V42" si="98">U37*V41+V37*U41</f>
        <v>0.53905843705047851</v>
      </c>
    </row>
    <row r="43" spans="9:26" x14ac:dyDescent="0.25">
      <c r="J43" s="30"/>
      <c r="K43" s="30" t="s">
        <v>44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99">R38*R42-S38*S42-R37</f>
        <v>0</v>
      </c>
      <c r="S43" s="30">
        <f t="shared" ref="S43" si="100">R38*S42+S38*R42-S37</f>
        <v>0</v>
      </c>
      <c r="T43" s="30"/>
      <c r="U43" s="30">
        <f t="shared" ref="U43" si="101">U38*U42-V38*V42-U37</f>
        <v>0</v>
      </c>
      <c r="V43" s="30">
        <f t="shared" ref="V43" si="102">U38*V42+V38*U42-V37</f>
        <v>0</v>
      </c>
    </row>
    <row r="44" spans="9:26" x14ac:dyDescent="0.25">
      <c r="J44" s="30"/>
      <c r="K44" s="30" t="s">
        <v>39</v>
      </c>
      <c r="L44" s="30">
        <f>O42+R42+U42</f>
        <v>-4.1766242729181675</v>
      </c>
      <c r="M44" s="30">
        <f>P42+S42+V42</f>
        <v>1.8806155245179499</v>
      </c>
      <c r="N44" s="30"/>
      <c r="O44" s="30"/>
      <c r="P44" s="30"/>
      <c r="Q44" s="30"/>
      <c r="R44" s="30"/>
      <c r="S44" s="30"/>
      <c r="T44" s="30"/>
      <c r="U44" s="30"/>
      <c r="V44" s="30"/>
    </row>
    <row r="45" spans="9:26" x14ac:dyDescent="0.25">
      <c r="J45" s="30"/>
      <c r="K45" s="30" t="s">
        <v>16</v>
      </c>
      <c r="L45" s="30">
        <f>L34</f>
        <v>1</v>
      </c>
      <c r="M45" s="30">
        <f>0-M34</f>
        <v>0</v>
      </c>
      <c r="N45" s="30"/>
      <c r="O45" s="30">
        <f t="shared" ref="O45" si="103">O34</f>
        <v>-0.30901699437494734</v>
      </c>
      <c r="P45" s="30">
        <f t="shared" ref="P45" si="104">0-P34</f>
        <v>-0.95105651629515364</v>
      </c>
      <c r="Q45" s="30"/>
      <c r="R45" s="30">
        <f t="shared" ref="R45" si="105">R34</f>
        <v>-0.80901699437494734</v>
      </c>
      <c r="S45" s="30">
        <f t="shared" ref="S45" si="106">0-S34</f>
        <v>-0.58778525229247325</v>
      </c>
      <c r="T45" s="30"/>
      <c r="U45" s="30">
        <f t="shared" ref="U45" si="107">U34</f>
        <v>-1</v>
      </c>
      <c r="V45" s="30">
        <f t="shared" ref="V45" si="108">0-V34</f>
        <v>-1.22514845490862E-16</v>
      </c>
    </row>
    <row r="46" spans="9:26" x14ac:dyDescent="0.25">
      <c r="J46" s="31" t="s">
        <v>45</v>
      </c>
      <c r="K46" s="30"/>
      <c r="L46" s="30">
        <f t="shared" ref="L46" si="109">($L44*L45-$M44*M45)/($J35*$Y37)</f>
        <v>-7.4126230405601651E-2</v>
      </c>
      <c r="M46" s="30">
        <f t="shared" ref="M46" si="110">($L44*M45+$M44*L45)/($J35*$Y37)</f>
        <v>3.3376940458512791E-2</v>
      </c>
      <c r="N46" s="30"/>
      <c r="O46" s="30">
        <f t="shared" ref="O46" si="111">($L44*O45-$M44*P45)/($J35*$Y37)</f>
        <v>5.4649621641347797E-2</v>
      </c>
      <c r="P46" s="30">
        <f t="shared" ref="P46" si="112">($L44*P45+$M44*O45)/($J35*$Y37)</f>
        <v>6.0184192633722204E-2</v>
      </c>
      <c r="Q46" s="30"/>
      <c r="R46" s="30">
        <f t="shared" ref="R46" si="113">($L44*R45-$M44*S45)/($J35*$Y37)</f>
        <v>7.9587853495242472E-2</v>
      </c>
      <c r="S46" s="30">
        <f t="shared" ref="S46" si="114">($L44*S45+$M44*R45)/($J35*$Y37)</f>
        <v>1.6567792989268974E-2</v>
      </c>
      <c r="T46" s="30"/>
      <c r="U46" s="30">
        <f t="shared" ref="U46" si="115">($L44*U45-$M44*V45)/($J35*$Y37)</f>
        <v>7.4126230405601651E-2</v>
      </c>
      <c r="V46" s="30">
        <f t="shared" ref="V46" si="116">($L44*V45+$M44*U45)/($J35*$Y37)</f>
        <v>-3.3376940458512784E-2</v>
      </c>
    </row>
    <row r="47" spans="9:26" x14ac:dyDescent="0.25">
      <c r="J47" s="20"/>
    </row>
    <row r="48" spans="9:26" x14ac:dyDescent="0.25">
      <c r="I48" t="s">
        <v>47</v>
      </c>
      <c r="J48" s="20"/>
      <c r="O48">
        <f>Y6</f>
        <v>0.4382978267708717</v>
      </c>
      <c r="P48">
        <f>Z6</f>
        <v>0.89882980315960304</v>
      </c>
      <c r="R48">
        <f>Y21</f>
        <v>0.43755722490771387</v>
      </c>
      <c r="S48">
        <f>Z21</f>
        <v>0.89919056652695162</v>
      </c>
      <c r="U48">
        <f>Y36</f>
        <v>0.43674734802896215</v>
      </c>
      <c r="V48">
        <f>Z36</f>
        <v>0.89958421172765612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31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20</v>
      </c>
      <c r="K52" t="s">
        <v>17</v>
      </c>
      <c r="L52">
        <v>1</v>
      </c>
      <c r="M52">
        <v>0</v>
      </c>
      <c r="O52">
        <f>$O$48</f>
        <v>0.4382978267708717</v>
      </c>
      <c r="P52">
        <f>$P$48</f>
        <v>0.89882980315960304</v>
      </c>
      <c r="R52">
        <f>$R$48</f>
        <v>0.43755722490771387</v>
      </c>
      <c r="S52">
        <f>$S$48</f>
        <v>0.89919056652695162</v>
      </c>
      <c r="U52">
        <f>$U$48</f>
        <v>0.43674734802896215</v>
      </c>
      <c r="V52">
        <f>$V$48</f>
        <v>0.89958421172765612</v>
      </c>
      <c r="X52" t="s">
        <v>26</v>
      </c>
      <c r="Y52">
        <f>L54+O54+R54+U54</f>
        <v>-0.74284792322023252</v>
      </c>
      <c r="Z52">
        <f>M54+P54+S54+V54</f>
        <v>0.6256601969439719</v>
      </c>
    </row>
    <row r="53" spans="9:26" ht="15.75" thickBot="1" x14ac:dyDescent="0.3">
      <c r="I53" t="s">
        <v>36</v>
      </c>
      <c r="J53">
        <v>4</v>
      </c>
      <c r="K53" t="s">
        <v>18</v>
      </c>
      <c r="L53">
        <f>A14</f>
        <v>4.5193711047222501E-2</v>
      </c>
      <c r="M53">
        <f>B14</f>
        <v>0.10137427825408324</v>
      </c>
      <c r="O53">
        <f>A15</f>
        <v>4.1129725618873125E-2</v>
      </c>
      <c r="P53">
        <f>B15</f>
        <v>0.31152238648623698</v>
      </c>
      <c r="R53">
        <f>A16</f>
        <v>4.221259328237395E-2</v>
      </c>
      <c r="S53">
        <f>B16</f>
        <v>0.31266229096991166</v>
      </c>
      <c r="U53">
        <f>A17</f>
        <v>4.3303306091231314E-2</v>
      </c>
      <c r="V53">
        <f>B17</f>
        <v>0.31381513963508356</v>
      </c>
      <c r="Y53" t="s">
        <v>25</v>
      </c>
    </row>
    <row r="54" spans="9:26" ht="16.5" thickTop="1" thickBot="1" x14ac:dyDescent="0.3">
      <c r="I54" t="s">
        <v>35</v>
      </c>
      <c r="J54">
        <v>1</v>
      </c>
      <c r="K54" t="s">
        <v>19</v>
      </c>
      <c r="L54" s="1">
        <f>L52*L53-M52*M53</f>
        <v>4.5193711047222501E-2</v>
      </c>
      <c r="M54" s="2">
        <f t="shared" ref="M54" si="117">L52*M53+M52*L53</f>
        <v>0.10137427825408324</v>
      </c>
      <c r="O54" s="1">
        <f t="shared" ref="O54" si="118">O52*O53-P52*P53</f>
        <v>-0.26197853597079984</v>
      </c>
      <c r="P54" s="2">
        <f t="shared" ref="P54" si="119">O52*P53+P52*O53</f>
        <v>0.17350820816941345</v>
      </c>
      <c r="R54" s="1">
        <f t="shared" ref="R54" si="120">R52*R53-S52*S53</f>
        <v>-0.26267255737605588</v>
      </c>
      <c r="S54" s="2">
        <f t="shared" ref="S54" si="121">R52*S53+S52*R53</f>
        <v>0.17476481003823235</v>
      </c>
      <c r="U54" s="1">
        <f t="shared" ref="U54" si="122">U52*U53-V52*V53</f>
        <v>-0.26339054092059927</v>
      </c>
      <c r="V54" s="2">
        <f t="shared" ref="V54" si="123">U52*V53+V52*U53</f>
        <v>0.17601290048224294</v>
      </c>
      <c r="X54" t="s">
        <v>27</v>
      </c>
      <c r="Y54" s="3">
        <f>Y52/SQRT(Y52*Y52+Z52*Z52)</f>
        <v>-0.76485840986864839</v>
      </c>
      <c r="Z54" s="3">
        <f>Z52/SQRT(Z52*Z52+Y52*Y52)</f>
        <v>0.64419842661496984</v>
      </c>
    </row>
    <row r="55" spans="9:26" ht="15.75" thickTop="1" x14ac:dyDescent="0.25">
      <c r="J55" s="30"/>
      <c r="K55" s="30" t="s">
        <v>37</v>
      </c>
      <c r="L55" s="30">
        <f>$L$103</f>
        <v>3.8069799901518209E-2</v>
      </c>
      <c r="M55" s="30">
        <f>$M$103</f>
        <v>-0.21582556767746391</v>
      </c>
      <c r="N55" s="30"/>
      <c r="O55" s="30"/>
      <c r="P55" s="30"/>
      <c r="Q55" s="30"/>
      <c r="R55" s="30"/>
      <c r="S55" s="30"/>
      <c r="T55" s="30"/>
      <c r="U55" s="30"/>
      <c r="V55" s="30"/>
      <c r="X55" t="s">
        <v>46</v>
      </c>
      <c r="Y55">
        <f>SQRT(Y52*Y52+Z52*Z52)</f>
        <v>0.97122279579537374</v>
      </c>
    </row>
    <row r="56" spans="9:26" x14ac:dyDescent="0.25">
      <c r="I56" s="20"/>
      <c r="J56" s="31"/>
      <c r="K56" s="30" t="s">
        <v>38</v>
      </c>
      <c r="L56" s="30">
        <f>$O$101</f>
        <v>0.31100000000000005</v>
      </c>
      <c r="M56" s="30">
        <f>$P$101</f>
        <v>0.31100000000000005</v>
      </c>
      <c r="N56" s="30"/>
      <c r="O56" s="30"/>
      <c r="P56" s="30"/>
      <c r="Q56" s="30"/>
      <c r="R56" s="30"/>
      <c r="S56" s="30"/>
      <c r="T56" s="30"/>
      <c r="U56" s="30"/>
      <c r="V56" s="30"/>
      <c r="X56" s="20" t="s">
        <v>58</v>
      </c>
      <c r="Y56" s="20">
        <f>ATAN2(Y52,Z52)</f>
        <v>2.4416178358022549</v>
      </c>
      <c r="Z56" s="20"/>
    </row>
    <row r="57" spans="9:26" x14ac:dyDescent="0.25">
      <c r="I57" s="20"/>
      <c r="J57" s="31"/>
      <c r="K57" s="30" t="s">
        <v>40</v>
      </c>
      <c r="L57" s="30">
        <f>L56*L56+M56*M56</f>
        <v>0.19344200000000006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X57" s="22" t="s">
        <v>59</v>
      </c>
      <c r="Y57">
        <f>MOD(Y56*180/PI(),360)</f>
        <v>139.89439717533523</v>
      </c>
      <c r="Z57" s="20"/>
    </row>
    <row r="58" spans="9:26" x14ac:dyDescent="0.25">
      <c r="I58" s="20"/>
      <c r="J58" s="31"/>
      <c r="K58" s="30" t="s">
        <v>41</v>
      </c>
      <c r="L58" s="30">
        <f>L56</f>
        <v>0.31100000000000005</v>
      </c>
      <c r="M58" s="30">
        <f>0-M56</f>
        <v>-0.31100000000000005</v>
      </c>
      <c r="N58" s="30"/>
      <c r="O58" s="30"/>
      <c r="P58" s="30"/>
      <c r="Q58" s="30"/>
      <c r="R58" s="30"/>
      <c r="S58" s="30"/>
      <c r="T58" s="30"/>
      <c r="U58" s="30"/>
      <c r="V58" s="30"/>
      <c r="W58" s="20"/>
      <c r="X58" s="22" t="s">
        <v>60</v>
      </c>
      <c r="Y58" s="3">
        <f>INT(Y57*$B$102/360)</f>
        <v>3</v>
      </c>
      <c r="Z58" s="20"/>
    </row>
    <row r="59" spans="9:26" x14ac:dyDescent="0.25">
      <c r="I59" s="20"/>
      <c r="J59" s="31"/>
      <c r="K59" s="30" t="s">
        <v>42</v>
      </c>
      <c r="L59" s="30">
        <f>L58/L57</f>
        <v>1.6077170418006428</v>
      </c>
      <c r="M59" s="30">
        <f>M58/L57</f>
        <v>-1.6077170418006428</v>
      </c>
      <c r="N59" s="30"/>
      <c r="O59" s="30"/>
      <c r="P59" s="30"/>
      <c r="Q59" s="30"/>
      <c r="R59" s="30"/>
      <c r="S59" s="30"/>
      <c r="T59" s="30"/>
      <c r="U59" s="30"/>
      <c r="V59" s="30"/>
      <c r="W59" s="20"/>
      <c r="X59" s="22" t="s">
        <v>68</v>
      </c>
      <c r="Y59" s="3">
        <f>Y54</f>
        <v>-0.76485840986864839</v>
      </c>
      <c r="Z59" s="3">
        <f>Z54</f>
        <v>0.64419842661496984</v>
      </c>
    </row>
    <row r="60" spans="9:26" x14ac:dyDescent="0.25">
      <c r="I60" s="20"/>
      <c r="J60" s="31"/>
      <c r="K60" s="30" t="s">
        <v>43</v>
      </c>
      <c r="L60" s="30">
        <f>L55*L59-M55*M59</f>
        <v>-0.28578097713174544</v>
      </c>
      <c r="M60" s="30">
        <f>L55*M59+M55*L59</f>
        <v>-0.40819190929096794</v>
      </c>
      <c r="N60" s="30"/>
      <c r="O60" s="30"/>
      <c r="P60" s="30"/>
      <c r="Q60" s="30"/>
      <c r="R60" s="30"/>
      <c r="S60" s="30"/>
      <c r="T60" s="30"/>
      <c r="U60" s="30"/>
      <c r="V60" s="30"/>
      <c r="W60" s="20"/>
      <c r="X60" s="20"/>
      <c r="Y60" s="20"/>
      <c r="Z60" s="20"/>
    </row>
    <row r="61" spans="9:26" x14ac:dyDescent="0.25">
      <c r="I61" s="20"/>
      <c r="J61" s="31"/>
      <c r="K61" s="30" t="s">
        <v>44</v>
      </c>
      <c r="L61" s="30">
        <f>L56*L60-M56*M60-L55</f>
        <v>0</v>
      </c>
      <c r="M61" s="30">
        <f>L56*M60+M56*L60-M55</f>
        <v>0</v>
      </c>
      <c r="N61" s="30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20"/>
      <c r="Z61" s="20"/>
    </row>
    <row r="62" spans="9:26" x14ac:dyDescent="0.25">
      <c r="I62" s="20"/>
      <c r="J62" s="31"/>
      <c r="K62" s="30" t="s">
        <v>39</v>
      </c>
      <c r="L62" s="30">
        <f>L60</f>
        <v>-0.28578097713174544</v>
      </c>
      <c r="M62" s="30">
        <f>M60</f>
        <v>-0.40819190929096794</v>
      </c>
      <c r="N62" s="30"/>
      <c r="O62" s="30"/>
      <c r="P62" s="30"/>
      <c r="Q62" s="30"/>
      <c r="R62" s="30"/>
      <c r="S62" s="30"/>
      <c r="T62" s="30"/>
      <c r="U62" s="30"/>
      <c r="V62" s="30"/>
      <c r="X62" s="20"/>
      <c r="Y62" s="20"/>
      <c r="Z62" s="20"/>
    </row>
    <row r="63" spans="9:26" x14ac:dyDescent="0.25">
      <c r="I63" s="20"/>
      <c r="J63" s="30"/>
      <c r="K63" s="30" t="s">
        <v>66</v>
      </c>
      <c r="L63" s="30">
        <f>L52</f>
        <v>1</v>
      </c>
      <c r="M63" s="30">
        <f>0-M52</f>
        <v>0</v>
      </c>
      <c r="N63" s="30"/>
      <c r="O63" s="30">
        <f t="shared" ref="O63" si="124">O52</f>
        <v>0.4382978267708717</v>
      </c>
      <c r="P63" s="30">
        <f t="shared" ref="P63" si="125">0-P52</f>
        <v>-0.89882980315960304</v>
      </c>
      <c r="Q63" s="30"/>
      <c r="R63" s="30">
        <f t="shared" ref="R63" si="126">R52</f>
        <v>0.43755722490771387</v>
      </c>
      <c r="S63" s="30">
        <f t="shared" ref="S63" si="127">0-S52</f>
        <v>-0.89919056652695162</v>
      </c>
      <c r="T63" s="30"/>
      <c r="U63" s="30">
        <f t="shared" ref="U63" si="128">U52</f>
        <v>0.43674734802896215</v>
      </c>
      <c r="V63" s="30">
        <f t="shared" ref="V63" si="129">0-V52</f>
        <v>-0.89958421172765612</v>
      </c>
      <c r="W63" s="20"/>
      <c r="X63" s="20"/>
      <c r="Y63" s="20"/>
      <c r="Z63" s="20"/>
    </row>
    <row r="64" spans="9:26" x14ac:dyDescent="0.25">
      <c r="I64" s="20"/>
      <c r="J64" s="31" t="s">
        <v>67</v>
      </c>
      <c r="K64" s="30"/>
      <c r="L64" s="30">
        <f t="shared" ref="L64" si="130">($L62*L63-$M62*M63)/($J53*$Y55)</f>
        <v>-7.3562157511374057E-2</v>
      </c>
      <c r="M64" s="30">
        <f t="shared" ref="M64" si="131">($L62*M63+$M62*L63)/($J53*$Y55)</f>
        <v>-0.10507164552204601</v>
      </c>
      <c r="N64" s="30"/>
      <c r="O64" s="30">
        <f t="shared" ref="O64" si="132">($L62*O63-$M62*P63)/($J53*$Y55)</f>
        <v>-0.126683660232048</v>
      </c>
      <c r="P64" s="30">
        <f t="shared" ref="P64" si="133">($L62*P63+$M62*O63)/($J53*$Y55)</f>
        <v>2.0067185668391888E-2</v>
      </c>
      <c r="Q64" s="30"/>
      <c r="R64" s="30">
        <f t="shared" ref="R64" si="134">($L62*R63-$M62*S63)/($J53*$Y55)</f>
        <v>-0.12666708596178855</v>
      </c>
      <c r="S64" s="30">
        <f t="shared" ref="S64" si="135">($L62*S63+$M62*R63)/($J53*$Y55)</f>
        <v>2.0171540456483811E-2</v>
      </c>
      <c r="T64" s="30"/>
      <c r="U64" s="30">
        <f t="shared" ref="U64" si="136">($L62*U63-$M62*V63)/($J53*$Y55)</f>
        <v>-0.12664887062025887</v>
      </c>
      <c r="V64" s="30">
        <f t="shared" ref="V64" si="137">($L62*V63+$M62*U63)/($J53*$Y55)</f>
        <v>2.0285592943062345E-2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31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48</v>
      </c>
      <c r="K67" t="s">
        <v>17</v>
      </c>
      <c r="L67">
        <v>1</v>
      </c>
      <c r="M67">
        <v>0</v>
      </c>
      <c r="O67">
        <f>$O$48</f>
        <v>0.4382978267708717</v>
      </c>
      <c r="P67">
        <f>$P$48</f>
        <v>0.89882980315960304</v>
      </c>
      <c r="R67">
        <f>$R$48</f>
        <v>0.43755722490771387</v>
      </c>
      <c r="S67">
        <f>$S$48</f>
        <v>0.89919056652695162</v>
      </c>
      <c r="U67">
        <f>$U$48</f>
        <v>0.43674734802896215</v>
      </c>
      <c r="V67">
        <f>$V$48</f>
        <v>0.89958421172765612</v>
      </c>
      <c r="X67" t="s">
        <v>26</v>
      </c>
      <c r="Y67">
        <f>L69+O69+R69+U69</f>
        <v>-0.71493656299589592</v>
      </c>
      <c r="Z67">
        <f>M69+P69+S69+V69</f>
        <v>0.69669655918916207</v>
      </c>
    </row>
    <row r="68" spans="9:26" ht="15.75" thickBot="1" x14ac:dyDescent="0.3">
      <c r="I68" t="s">
        <v>36</v>
      </c>
      <c r="J68">
        <f>J53</f>
        <v>4</v>
      </c>
      <c r="K68" t="s">
        <v>18</v>
      </c>
      <c r="L68">
        <f>A18</f>
        <v>6.3134056557573315E-2</v>
      </c>
      <c r="M68">
        <f>B18</f>
        <v>0.11660785136257636</v>
      </c>
      <c r="O68">
        <f>A19</f>
        <v>5.931405328679798E-2</v>
      </c>
      <c r="P68">
        <f>B19</f>
        <v>0.31667923101384809</v>
      </c>
      <c r="R68">
        <f>A20</f>
        <v>6.0392928397077578E-2</v>
      </c>
      <c r="S68">
        <f>B20</f>
        <v>0.31781239491774343</v>
      </c>
      <c r="U68">
        <f>A21</f>
        <v>6.1479270674633546E-2</v>
      </c>
      <c r="V68">
        <f>B21</f>
        <v>0.31895787935415948</v>
      </c>
      <c r="Y68" t="s">
        <v>57</v>
      </c>
    </row>
    <row r="69" spans="9:26" ht="16.5" thickTop="1" thickBot="1" x14ac:dyDescent="0.3">
      <c r="I69" t="s">
        <v>35</v>
      </c>
      <c r="J69">
        <f>J54</f>
        <v>1</v>
      </c>
      <c r="K69" t="s">
        <v>19</v>
      </c>
      <c r="L69" s="1">
        <f>L67*L68-M67*M68</f>
        <v>6.3134056557573315E-2</v>
      </c>
      <c r="M69" s="2">
        <f>L67*M68+M67*L68</f>
        <v>0.11660785136257636</v>
      </c>
      <c r="O69" s="1">
        <f t="shared" ref="O69" si="138">O67*O68-P67*P68</f>
        <v>-0.25864351022433629</v>
      </c>
      <c r="P69" s="2">
        <f t="shared" ref="P69" si="139">O67*P68+P67*O68</f>
        <v>0.19211305757721128</v>
      </c>
      <c r="R69" s="1">
        <f t="shared" ref="R69" si="140">R67*R68-S67*S68</f>
        <v>-0.25934854528189749</v>
      </c>
      <c r="S69" s="2">
        <f t="shared" ref="S69" si="141">R67*S68+S67*R68</f>
        <v>0.19336586106107206</v>
      </c>
      <c r="U69" s="1">
        <f t="shared" ref="U69" si="142">U67*U68-V67*V68</f>
        <v>-0.26007856404723545</v>
      </c>
      <c r="V69" s="2">
        <f t="shared" ref="V69" si="143">U67*V68+V67*U68</f>
        <v>0.19460978918830224</v>
      </c>
      <c r="X69" t="s">
        <v>27</v>
      </c>
      <c r="Y69" s="3">
        <f>Y67/SQRT(Y67*Y67+Z67*Z67)</f>
        <v>-0.71618367063595856</v>
      </c>
      <c r="Z69" s="3">
        <f>Z67/SQRT(Z67*Z67+Y67*Y67)</f>
        <v>0.69791184967329856</v>
      </c>
    </row>
    <row r="70" spans="9:26" ht="15.75" thickTop="1" x14ac:dyDescent="0.25">
      <c r="J70" s="30"/>
      <c r="K70" s="30" t="s">
        <v>37</v>
      </c>
      <c r="L70" s="30">
        <f>$L$103</f>
        <v>3.8069799901518209E-2</v>
      </c>
      <c r="M70" s="30">
        <f>$M$103</f>
        <v>-0.21582556767746391</v>
      </c>
      <c r="N70" s="30"/>
      <c r="O70" s="30"/>
      <c r="P70" s="30"/>
      <c r="Q70" s="30"/>
      <c r="R70" s="30"/>
      <c r="S70" s="30"/>
      <c r="T70" s="30"/>
      <c r="U70" s="30"/>
      <c r="V70" s="30"/>
      <c r="X70" t="s">
        <v>46</v>
      </c>
      <c r="Y70">
        <f>SQRT(Y67*Y67+Z67*Z67)</f>
        <v>0.9982586762429877</v>
      </c>
    </row>
    <row r="71" spans="9:26" x14ac:dyDescent="0.25">
      <c r="I71" s="20"/>
      <c r="J71" s="31"/>
      <c r="K71" s="30" t="s">
        <v>38</v>
      </c>
      <c r="L71" s="30">
        <f>$R$101</f>
        <v>0.312</v>
      </c>
      <c r="M71" s="30">
        <f>$S$101</f>
        <v>0.312</v>
      </c>
      <c r="N71" s="30"/>
      <c r="O71" s="30"/>
      <c r="P71" s="30"/>
      <c r="Q71" s="30"/>
      <c r="R71" s="30"/>
      <c r="S71" s="30"/>
      <c r="T71" s="30"/>
      <c r="U71" s="30"/>
      <c r="V71" s="30"/>
      <c r="X71" s="20" t="s">
        <v>58</v>
      </c>
      <c r="Y71" s="20">
        <f>ATAN2(Y67,Z67)</f>
        <v>2.3691149781855798</v>
      </c>
      <c r="Z71" s="20"/>
    </row>
    <row r="72" spans="9:26" x14ac:dyDescent="0.25">
      <c r="I72" s="20"/>
      <c r="J72" s="31"/>
      <c r="K72" s="30" t="s">
        <v>40</v>
      </c>
      <c r="L72" s="30">
        <f>L71*L71+M71*M71</f>
        <v>0.194688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X72" s="22" t="s">
        <v>59</v>
      </c>
      <c r="Y72">
        <f>MOD(Y71*180/PI(),360)</f>
        <v>135.74028943126183</v>
      </c>
      <c r="Z72" s="20"/>
    </row>
    <row r="73" spans="9:26" x14ac:dyDescent="0.25">
      <c r="I73" s="20"/>
      <c r="J73" s="31"/>
      <c r="K73" s="30" t="s">
        <v>41</v>
      </c>
      <c r="L73" s="30">
        <f>L71</f>
        <v>0.312</v>
      </c>
      <c r="M73" s="30">
        <f>0-M71</f>
        <v>-0.312</v>
      </c>
      <c r="N73" s="30"/>
      <c r="O73" s="30"/>
      <c r="P73" s="30"/>
      <c r="Q73" s="30"/>
      <c r="R73" s="30"/>
      <c r="S73" s="30"/>
      <c r="T73" s="30"/>
      <c r="U73" s="30"/>
      <c r="V73" s="30"/>
      <c r="X73" s="22" t="s">
        <v>60</v>
      </c>
      <c r="Y73" s="3">
        <f>INT(Y72*$B$102/360)</f>
        <v>3</v>
      </c>
      <c r="Z73" s="20"/>
    </row>
    <row r="74" spans="9:26" x14ac:dyDescent="0.25">
      <c r="I74" s="20"/>
      <c r="J74" s="31"/>
      <c r="K74" s="30" t="s">
        <v>42</v>
      </c>
      <c r="L74" s="30">
        <f>L73/L72</f>
        <v>1.6025641025641026</v>
      </c>
      <c r="M74" s="30">
        <f>M73/L72</f>
        <v>-1.6025641025641026</v>
      </c>
      <c r="N74" s="30"/>
      <c r="O74" s="30"/>
      <c r="P74" s="30"/>
      <c r="Q74" s="30"/>
      <c r="R74" s="30"/>
      <c r="S74" s="30"/>
      <c r="T74" s="30"/>
      <c r="U74" s="30"/>
      <c r="V74" s="30"/>
      <c r="X74" s="22" t="s">
        <v>68</v>
      </c>
      <c r="Y74" s="3">
        <f>Y69</f>
        <v>-0.71618367063595856</v>
      </c>
      <c r="Z74" s="3">
        <f>Z69</f>
        <v>0.69791184967329856</v>
      </c>
    </row>
    <row r="75" spans="9:26" x14ac:dyDescent="0.25">
      <c r="I75" s="20"/>
      <c r="J75" s="31"/>
      <c r="K75" s="30" t="s">
        <v>43</v>
      </c>
      <c r="L75" s="30">
        <f>L70*L74-M70*M74</f>
        <v>-0.28486501246145146</v>
      </c>
      <c r="M75" s="30">
        <f>L70*M74+M70*L74</f>
        <v>-0.40688360188939443</v>
      </c>
      <c r="N75" s="30"/>
      <c r="O75" s="30"/>
      <c r="P75" s="30"/>
      <c r="Q75" s="30"/>
      <c r="R75" s="30"/>
      <c r="S75" s="30"/>
      <c r="T75" s="30"/>
      <c r="U75" s="30"/>
      <c r="V75" s="30"/>
      <c r="X75" s="20"/>
      <c r="Y75" s="20"/>
      <c r="Z75" s="20"/>
    </row>
    <row r="76" spans="9:26" x14ac:dyDescent="0.25">
      <c r="I76" s="20"/>
      <c r="J76" s="31"/>
      <c r="K76" s="30" t="s">
        <v>44</v>
      </c>
      <c r="L76" s="30">
        <f>L71*L75-M71*M75-L70</f>
        <v>0</v>
      </c>
      <c r="M76" s="30">
        <f>L71*M75+M71*L75-M70</f>
        <v>0</v>
      </c>
      <c r="N76" s="30"/>
      <c r="O76" s="30"/>
      <c r="P76" s="30"/>
      <c r="Q76" s="30"/>
      <c r="R76" s="30"/>
      <c r="S76" s="30"/>
      <c r="T76" s="30"/>
      <c r="U76" s="30"/>
      <c r="V76" s="30"/>
      <c r="X76" s="20"/>
      <c r="Y76" s="20"/>
      <c r="Z76" s="20"/>
    </row>
    <row r="77" spans="9:26" x14ac:dyDescent="0.25">
      <c r="I77" s="20"/>
      <c r="J77" s="31"/>
      <c r="K77" s="30" t="s">
        <v>39</v>
      </c>
      <c r="L77" s="30">
        <f>L75</f>
        <v>-0.28486501246145146</v>
      </c>
      <c r="M77" s="30">
        <f>M75</f>
        <v>-0.40688360188939443</v>
      </c>
      <c r="N77" s="30"/>
      <c r="O77" s="30"/>
      <c r="P77" s="30"/>
      <c r="Q77" s="30"/>
      <c r="R77" s="30"/>
      <c r="S77" s="30"/>
      <c r="T77" s="30"/>
      <c r="U77" s="30"/>
      <c r="V77" s="30"/>
      <c r="X77" s="20"/>
      <c r="Y77" s="20"/>
      <c r="Z77" s="20"/>
    </row>
    <row r="78" spans="9:26" x14ac:dyDescent="0.25">
      <c r="I78" s="20"/>
      <c r="J78" s="30"/>
      <c r="K78" s="30" t="s">
        <v>66</v>
      </c>
      <c r="L78" s="30">
        <f>L67</f>
        <v>1</v>
      </c>
      <c r="M78" s="30">
        <f>0-M67</f>
        <v>0</v>
      </c>
      <c r="N78" s="30"/>
      <c r="O78" s="30">
        <f t="shared" ref="O78" si="144">O67</f>
        <v>0.4382978267708717</v>
      </c>
      <c r="P78" s="30">
        <f t="shared" ref="P78" si="145">0-P67</f>
        <v>-0.89882980315960304</v>
      </c>
      <c r="Q78" s="30"/>
      <c r="R78" s="30">
        <f t="shared" ref="R78" si="146">R67</f>
        <v>0.43755722490771387</v>
      </c>
      <c r="S78" s="30">
        <f t="shared" ref="S78" si="147">0-S67</f>
        <v>-0.89919056652695162</v>
      </c>
      <c r="T78" s="30"/>
      <c r="U78" s="30">
        <f t="shared" ref="U78" si="148">U67</f>
        <v>0.43674734802896215</v>
      </c>
      <c r="V78" s="30">
        <f t="shared" ref="V78" si="149">0-V67</f>
        <v>-0.89958421172765612</v>
      </c>
      <c r="X78" s="20"/>
      <c r="Y78" s="20"/>
      <c r="Z78" s="20"/>
    </row>
    <row r="79" spans="9:26" x14ac:dyDescent="0.25">
      <c r="I79" s="20"/>
      <c r="J79" s="31" t="s">
        <v>67</v>
      </c>
      <c r="K79" s="30"/>
      <c r="L79" s="30">
        <f t="shared" ref="L79" si="150">($L77*L78-$M77*M78)/($J68*$Y70)</f>
        <v>-7.1340479988002636E-2</v>
      </c>
      <c r="M79" s="30">
        <f t="shared" ref="M79" si="151">($L77*M78+$M77*L78)/($J68*$Y70)</f>
        <v>-0.10189833846992637</v>
      </c>
      <c r="N79" s="30"/>
      <c r="O79" s="30">
        <f t="shared" ref="O79" si="152">($L77*O78-$M77*P78)/($J68*$Y70)</f>
        <v>-0.12285764084874694</v>
      </c>
      <c r="P79" s="30">
        <f t="shared" ref="P79" si="153">($L77*P78+$M77*O78)/($J68*$Y70)</f>
        <v>1.9461129281996569E-2</v>
      </c>
      <c r="Q79" s="30"/>
      <c r="R79" s="30">
        <f t="shared" ref="R79" si="154">($L77*R78-$M77*S78)/($J68*$Y70)</f>
        <v>-0.12284156714406289</v>
      </c>
      <c r="S79" s="30">
        <f t="shared" ref="S79" si="155">($L77*S78+$M77*R78)/($J68*$Y70)</f>
        <v>1.9562332413108813E-2</v>
      </c>
      <c r="T79" s="30"/>
      <c r="U79" s="30">
        <f t="shared" ref="U79" si="156">($L77*U78-$M77*V78)/($J68*$Y70)</f>
        <v>-0.1228239019307</v>
      </c>
      <c r="V79" s="30">
        <f t="shared" ref="V79" si="157">($L77*V78+$M77*U78)/($J68*$Y70)</f>
        <v>1.9672940358982056E-2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31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49</v>
      </c>
      <c r="K82" t="s">
        <v>17</v>
      </c>
      <c r="L82">
        <v>1</v>
      </c>
      <c r="M82">
        <v>0</v>
      </c>
      <c r="O82">
        <f>$O$48</f>
        <v>0.4382978267708717</v>
      </c>
      <c r="P82">
        <f>$P$48</f>
        <v>0.89882980315960304</v>
      </c>
      <c r="R82">
        <f>$R$48</f>
        <v>0.43755722490771387</v>
      </c>
      <c r="S82">
        <f>$S$48</f>
        <v>0.89919056652695162</v>
      </c>
      <c r="U82">
        <f>$U$48</f>
        <v>0.43674734802896215</v>
      </c>
      <c r="V82">
        <f>$V$48</f>
        <v>0.89958421172765612</v>
      </c>
      <c r="X82" t="s">
        <v>26</v>
      </c>
      <c r="Y82">
        <f>L84+O84+R84+U84</f>
        <v>-0.68977990573833359</v>
      </c>
      <c r="Z82">
        <f>M84+P84+S84+V84</f>
        <v>0.76591726500605151</v>
      </c>
    </row>
    <row r="83" spans="9:26" ht="15.75" thickBot="1" x14ac:dyDescent="0.3">
      <c r="I83" t="s">
        <v>36</v>
      </c>
      <c r="J83">
        <f>J53</f>
        <v>4</v>
      </c>
      <c r="K83" t="s">
        <v>18</v>
      </c>
      <c r="L83">
        <f>A22</f>
        <v>8.0385726326230506E-2</v>
      </c>
      <c r="M83">
        <f>B22</f>
        <v>0.13138751036399432</v>
      </c>
      <c r="O83">
        <f>A23</f>
        <v>7.6788544346275051E-2</v>
      </c>
      <c r="P83">
        <f>B23</f>
        <v>0.32225612825613481</v>
      </c>
      <c r="R83">
        <f>A24</f>
        <v>7.7863773182289125E-2</v>
      </c>
      <c r="S83">
        <f>B24</f>
        <v>0.32338313619886377</v>
      </c>
      <c r="U83">
        <f>A25</f>
        <v>7.8946123989994038E-2</v>
      </c>
      <c r="V83">
        <f>B25</f>
        <v>0.32452189511496476</v>
      </c>
      <c r="Y83" t="s">
        <v>56</v>
      </c>
    </row>
    <row r="84" spans="9:26" ht="16.5" thickTop="1" thickBot="1" x14ac:dyDescent="0.3">
      <c r="I84" t="s">
        <v>35</v>
      </c>
      <c r="J84">
        <f>J54</f>
        <v>1</v>
      </c>
      <c r="K84" t="s">
        <v>19</v>
      </c>
      <c r="L84" s="1">
        <f>L82*L83-M82*M83</f>
        <v>8.0385726326230506E-2</v>
      </c>
      <c r="M84" s="2">
        <f>L82*M83+M82*L83</f>
        <v>0.13138751036399432</v>
      </c>
      <c r="O84" s="1">
        <f t="shared" ref="O84" si="158">O82*O83-P82*P83</f>
        <v>-0.25599716021956642</v>
      </c>
      <c r="P84" s="2">
        <f t="shared" ref="P84" si="159">O82*P83+P82*O83</f>
        <v>0.21026399287793401</v>
      </c>
      <c r="R84" s="1">
        <f t="shared" ref="R84" si="160">R82*R83-S82*S83</f>
        <v>-0.25671320892943261</v>
      </c>
      <c r="S84" s="2">
        <f t="shared" ref="S84" si="161">R82*S83+S82*R83</f>
        <v>0.2115129979768367</v>
      </c>
      <c r="U84" s="1">
        <f t="shared" ref="U84" si="162">U82*U83-V82*V83</f>
        <v>-0.25745526291556514</v>
      </c>
      <c r="V84" s="2">
        <f t="shared" ref="V84" si="163">U82*V83+V82*U83</f>
        <v>0.21275276378728647</v>
      </c>
      <c r="X84" t="s">
        <v>27</v>
      </c>
      <c r="Y84" s="3">
        <f>Y82/SQRT(Y82*Y82+Z82*Z82)</f>
        <v>-0.6692082406866261</v>
      </c>
      <c r="Z84" s="3">
        <f>Z82/SQRT(Z82*Z82+Y82*Y82)</f>
        <v>0.74307491587128061</v>
      </c>
    </row>
    <row r="85" spans="9:26" ht="15.75" thickTop="1" x14ac:dyDescent="0.25">
      <c r="J85" s="30"/>
      <c r="K85" s="30" t="s">
        <v>37</v>
      </c>
      <c r="L85" s="30">
        <f>$L$103</f>
        <v>3.8069799901518209E-2</v>
      </c>
      <c r="M85" s="30">
        <f>$M$103</f>
        <v>-0.21582556767746391</v>
      </c>
      <c r="N85" s="30"/>
      <c r="O85" s="30"/>
      <c r="P85" s="30"/>
      <c r="Q85" s="30"/>
      <c r="R85" s="30"/>
      <c r="S85" s="30"/>
      <c r="T85" s="30"/>
      <c r="U85" s="30"/>
      <c r="V85" s="30"/>
      <c r="X85" t="s">
        <v>46</v>
      </c>
      <c r="Y85">
        <f>SQRT(Y82*Y82+Z82*Z82)</f>
        <v>1.0307403044388701</v>
      </c>
    </row>
    <row r="86" spans="9:26" x14ac:dyDescent="0.25">
      <c r="J86" s="30"/>
      <c r="K86" s="30" t="s">
        <v>38</v>
      </c>
      <c r="L86" s="30">
        <f>$U$101</f>
        <v>0.313</v>
      </c>
      <c r="M86" s="30">
        <f>$V$101</f>
        <v>0.313</v>
      </c>
      <c r="N86" s="30"/>
      <c r="O86" s="30"/>
      <c r="P86" s="30"/>
      <c r="Q86" s="30"/>
      <c r="R86" s="30"/>
      <c r="S86" s="30"/>
      <c r="T86" s="30"/>
      <c r="U86" s="30"/>
      <c r="V86" s="30"/>
      <c r="X86" s="20" t="s">
        <v>58</v>
      </c>
      <c r="Y86" s="20">
        <f>ATAN2(Y82,Z82)</f>
        <v>2.3039390848387944</v>
      </c>
      <c r="Z86" s="20"/>
    </row>
    <row r="87" spans="9:26" x14ac:dyDescent="0.25">
      <c r="J87" s="30"/>
      <c r="K87" s="30" t="s">
        <v>40</v>
      </c>
      <c r="L87" s="30">
        <f>L86*L86+M86*M86</f>
        <v>0.195938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X87" s="22" t="s">
        <v>59</v>
      </c>
      <c r="Y87">
        <f>MOD(Y86*180/PI(),360)</f>
        <v>132.00598581649623</v>
      </c>
      <c r="Z87" s="20"/>
    </row>
    <row r="88" spans="9:26" x14ac:dyDescent="0.25">
      <c r="J88" s="30"/>
      <c r="K88" s="30" t="s">
        <v>41</v>
      </c>
      <c r="L88" s="30">
        <f>L86</f>
        <v>0.313</v>
      </c>
      <c r="M88" s="30">
        <f>0-M86</f>
        <v>-0.313</v>
      </c>
      <c r="N88" s="30"/>
      <c r="O88" s="30"/>
      <c r="P88" s="30"/>
      <c r="Q88" s="30"/>
      <c r="R88" s="30"/>
      <c r="S88" s="30"/>
      <c r="T88" s="30"/>
      <c r="U88" s="30"/>
      <c r="V88" s="30"/>
      <c r="X88" s="22" t="s">
        <v>60</v>
      </c>
      <c r="Y88" s="3">
        <f>INT(Y87*$B$102/360)</f>
        <v>3</v>
      </c>
      <c r="Z88" s="20"/>
    </row>
    <row r="89" spans="9:26" x14ac:dyDescent="0.25">
      <c r="J89" s="30"/>
      <c r="K89" s="30" t="s">
        <v>42</v>
      </c>
      <c r="L89" s="30">
        <f>L88/L87</f>
        <v>1.5974440894568691</v>
      </c>
      <c r="M89" s="30">
        <f>M88/L87</f>
        <v>-1.5974440894568691</v>
      </c>
      <c r="N89" s="30"/>
      <c r="O89" s="30"/>
      <c r="P89" s="30"/>
      <c r="Q89" s="30"/>
      <c r="R89" s="30"/>
      <c r="S89" s="30"/>
      <c r="T89" s="30"/>
      <c r="U89" s="30"/>
      <c r="V89" s="30"/>
      <c r="X89" s="22" t="s">
        <v>68</v>
      </c>
      <c r="Y89" s="3">
        <f>Y84</f>
        <v>-0.6692082406866261</v>
      </c>
      <c r="Z89" s="3">
        <f>Z84</f>
        <v>0.74307491587128061</v>
      </c>
    </row>
    <row r="90" spans="9:26" x14ac:dyDescent="0.25">
      <c r="J90" s="30"/>
      <c r="K90" s="30" t="s">
        <v>43</v>
      </c>
      <c r="L90" s="30">
        <f>L85*L89-M85*M89</f>
        <v>-0.28395490060055223</v>
      </c>
      <c r="M90" s="30">
        <f>L85*M89+M85*L89</f>
        <v>-0.4055836542795242</v>
      </c>
      <c r="N90" s="30"/>
      <c r="O90" s="30"/>
      <c r="P90" s="30"/>
      <c r="Q90" s="30"/>
      <c r="R90" s="30"/>
      <c r="S90" s="30"/>
      <c r="T90" s="30"/>
      <c r="U90" s="30"/>
      <c r="V90" s="30"/>
    </row>
    <row r="91" spans="9:26" x14ac:dyDescent="0.25">
      <c r="J91" s="30"/>
      <c r="K91" s="30" t="s">
        <v>44</v>
      </c>
      <c r="L91" s="30">
        <f>L86*L90-M86*M90-L85</f>
        <v>0</v>
      </c>
      <c r="M91" s="30">
        <f>L86*M90+M86*L90-M85</f>
        <v>0</v>
      </c>
      <c r="N91" s="30"/>
      <c r="O91" s="30"/>
      <c r="P91" s="30"/>
      <c r="Q91" s="30"/>
      <c r="R91" s="30"/>
      <c r="S91" s="30"/>
      <c r="T91" s="30"/>
      <c r="U91" s="30"/>
      <c r="V91" s="30"/>
    </row>
    <row r="92" spans="9:26" x14ac:dyDescent="0.25">
      <c r="J92" s="30"/>
      <c r="K92" s="30" t="s">
        <v>39</v>
      </c>
      <c r="L92" s="30">
        <f>L90</f>
        <v>-0.28395490060055223</v>
      </c>
      <c r="M92" s="30">
        <f>M90</f>
        <v>-0.4055836542795242</v>
      </c>
      <c r="N92" s="30"/>
      <c r="O92" s="30"/>
      <c r="P92" s="30"/>
      <c r="Q92" s="30"/>
      <c r="R92" s="30"/>
      <c r="S92" s="30"/>
      <c r="T92" s="30"/>
      <c r="U92" s="30"/>
      <c r="V92" s="30"/>
    </row>
    <row r="93" spans="9:26" x14ac:dyDescent="0.25">
      <c r="J93" s="30"/>
      <c r="K93" s="30" t="s">
        <v>66</v>
      </c>
      <c r="L93" s="30">
        <f>L82</f>
        <v>1</v>
      </c>
      <c r="M93" s="30">
        <f>0-M82</f>
        <v>0</v>
      </c>
      <c r="N93" s="30"/>
      <c r="O93" s="30">
        <f t="shared" ref="O93" si="164">O82</f>
        <v>0.4382978267708717</v>
      </c>
      <c r="P93" s="30">
        <f t="shared" ref="P93" si="165">0-P82</f>
        <v>-0.89882980315960304</v>
      </c>
      <c r="Q93" s="30"/>
      <c r="R93" s="30">
        <f t="shared" ref="R93" si="166">R82</f>
        <v>0.43755722490771387</v>
      </c>
      <c r="S93" s="30">
        <f t="shared" ref="S93" si="167">0-S82</f>
        <v>-0.89919056652695162</v>
      </c>
      <c r="T93" s="30"/>
      <c r="U93" s="30">
        <f t="shared" ref="U93" si="168">U82</f>
        <v>0.43674734802896215</v>
      </c>
      <c r="V93" s="30">
        <f t="shared" ref="V93" si="169">0-V82</f>
        <v>-0.89958421172765612</v>
      </c>
    </row>
    <row r="94" spans="9:26" x14ac:dyDescent="0.25">
      <c r="J94" s="31" t="s">
        <v>67</v>
      </c>
      <c r="K94" s="30"/>
      <c r="L94" s="30">
        <f>($L92*L93-$M92*M93)/($J83*$Y85)</f>
        <v>-6.8871591461424381E-2</v>
      </c>
      <c r="M94" s="30">
        <f>($L92*M93+$M92*L93)/($J83*$Y85)</f>
        <v>-9.8371930478725653E-2</v>
      </c>
      <c r="N94" s="30"/>
      <c r="O94" s="30">
        <f t="shared" ref="O94" si="170">($L92*O93-$M92*P93)/($J83*$Y85)</f>
        <v>-0.11860589177241677</v>
      </c>
      <c r="P94" s="30">
        <f t="shared" ref="P94" si="171">($L92*P93+$M92*O93)/($J83*$Y85)</f>
        <v>1.8787635652479952E-2</v>
      </c>
      <c r="Q94" s="30"/>
      <c r="R94" s="30">
        <f t="shared" ref="R94" si="172">($L92*R93-$M92*S93)/($J83*$Y85)</f>
        <v>-0.11859037433235388</v>
      </c>
      <c r="S94" s="30">
        <f t="shared" ref="S94" si="173">($L92*S93+$M92*R93)/($J83*$Y85)</f>
        <v>1.8885336434725196E-2</v>
      </c>
      <c r="T94" s="30"/>
      <c r="U94" s="30">
        <f t="shared" ref="U94" si="174">($L92*U93-$M92*V93)/($J83*$Y85)</f>
        <v>-0.11857332046114342</v>
      </c>
      <c r="V94" s="30">
        <f t="shared" ref="V94" si="175">($L92*V93+$M92*U93)/($J83*$Y85)</f>
        <v>1.8992116558181765E-2</v>
      </c>
    </row>
    <row r="95" spans="9:26" x14ac:dyDescent="0.25">
      <c r="J95" s="20"/>
    </row>
    <row r="96" spans="9:26" x14ac:dyDescent="0.25">
      <c r="I96" t="s">
        <v>50</v>
      </c>
      <c r="J96" s="20"/>
      <c r="O96">
        <f>Y54</f>
        <v>-0.76485840986864839</v>
      </c>
      <c r="P96">
        <f>Z54</f>
        <v>0.64419842661496984</v>
      </c>
      <c r="R96">
        <f>Y69</f>
        <v>-0.71618367063595856</v>
      </c>
      <c r="S96">
        <f>Z69</f>
        <v>0.69791184967329856</v>
      </c>
      <c r="U96">
        <f>Y84</f>
        <v>-0.6692082406866261</v>
      </c>
      <c r="V96">
        <f>Z84</f>
        <v>0.74307491587128061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6"/>
        <v>0</v>
      </c>
      <c r="G99">
        <f t="shared" si="176"/>
        <v>0</v>
      </c>
      <c r="H99">
        <f>5*$D99</f>
        <v>0</v>
      </c>
      <c r="L99" t="s">
        <v>31</v>
      </c>
      <c r="O99" t="s">
        <v>52</v>
      </c>
      <c r="R99" t="s">
        <v>53</v>
      </c>
      <c r="U99" t="s">
        <v>54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7">A100*$D100</f>
        <v>3</v>
      </c>
      <c r="F100">
        <f t="shared" si="176"/>
        <v>4</v>
      </c>
      <c r="G100">
        <f t="shared" si="176"/>
        <v>5</v>
      </c>
      <c r="H100">
        <f>6*$D100</f>
        <v>6</v>
      </c>
      <c r="I100" t="s">
        <v>51</v>
      </c>
      <c r="K100" t="s">
        <v>17</v>
      </c>
      <c r="L100">
        <v>1</v>
      </c>
      <c r="M100">
        <v>0</v>
      </c>
      <c r="O100">
        <f>$O$96</f>
        <v>-0.76485840986864839</v>
      </c>
      <c r="P100">
        <f>$P$96</f>
        <v>0.64419842661496984</v>
      </c>
      <c r="R100">
        <f>$R$96</f>
        <v>-0.71618367063595856</v>
      </c>
      <c r="S100">
        <f>$S$96</f>
        <v>0.69791184967329856</v>
      </c>
      <c r="U100">
        <f>$U$96</f>
        <v>-0.6692082406866261</v>
      </c>
      <c r="V100">
        <f>$V$96</f>
        <v>0.74307491587128061</v>
      </c>
      <c r="X100" t="s">
        <v>26</v>
      </c>
      <c r="Y100">
        <f>L102+O102+R102+U102</f>
        <v>-1.0114591064855185</v>
      </c>
      <c r="Z100">
        <f>M102+P102+S102+V102</f>
        <v>0.28989420640055297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36</v>
      </c>
      <c r="J101">
        <v>4</v>
      </c>
      <c r="K101" t="s">
        <v>18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55</v>
      </c>
    </row>
    <row r="102" spans="1:26" ht="16.5" thickTop="1" thickBot="1" x14ac:dyDescent="0.3">
      <c r="A102" s="17" t="s">
        <v>9</v>
      </c>
      <c r="B102" s="17">
        <v>10</v>
      </c>
      <c r="I102" t="s">
        <v>35</v>
      </c>
      <c r="J102">
        <v>1</v>
      </c>
      <c r="K102" t="s">
        <v>19</v>
      </c>
      <c r="L102" s="1">
        <f>L100*L101-M100*M101</f>
        <v>0.31</v>
      </c>
      <c r="M102" s="2">
        <f>L100*M101+M100*L101</f>
        <v>0.31</v>
      </c>
      <c r="O102" s="1">
        <f>O100*O101-P100*P101</f>
        <v>-0.43821667614640536</v>
      </c>
      <c r="P102" s="2">
        <f>O100*P101+P100*O101</f>
        <v>-3.752525479189403E-2</v>
      </c>
      <c r="R102" s="1">
        <f>R100*R101-S100*S101</f>
        <v>-0.4411978023364882</v>
      </c>
      <c r="S102" s="2">
        <f>R100*S101+S100*R101</f>
        <v>-5.7008081403499278E-3</v>
      </c>
      <c r="U102" s="1">
        <f>U100*U101-V100*V101</f>
        <v>-0.44204462800262478</v>
      </c>
      <c r="V102" s="2">
        <f>U100*V101+V100*U101</f>
        <v>2.3120269332796872E-2</v>
      </c>
      <c r="X102" t="s">
        <v>27</v>
      </c>
      <c r="Y102" s="3">
        <f>Y100/SQRT(Y100*Y100+Z100*Z100)</f>
        <v>-0.9612961939810204</v>
      </c>
      <c r="Z102" s="3">
        <f>Z100/SQRT(Z100*Z100+Y100*Y100)</f>
        <v>0.27551701841738258</v>
      </c>
    </row>
    <row r="103" spans="1:26" ht="15.75" thickTop="1" x14ac:dyDescent="0.25">
      <c r="J103" t="s">
        <v>28</v>
      </c>
      <c r="L103">
        <f>$Y$111/$J$101</f>
        <v>3.8069799901518209E-2</v>
      </c>
      <c r="M103">
        <f>$Z$111/$J$101</f>
        <v>-0.21582556767746391</v>
      </c>
      <c r="X103" t="s">
        <v>46</v>
      </c>
      <c r="Y103">
        <f>SQRT(Y100*Y100+Z100*Z100)</f>
        <v>1.0521825768359263</v>
      </c>
    </row>
    <row r="104" spans="1:26" x14ac:dyDescent="0.25">
      <c r="K104" s="32" t="s">
        <v>62</v>
      </c>
      <c r="L104" s="32">
        <f>L100</f>
        <v>1</v>
      </c>
      <c r="M104" s="32">
        <f>0-M100</f>
        <v>0</v>
      </c>
      <c r="N104" s="32"/>
      <c r="O104" s="32">
        <f>O100</f>
        <v>-0.76485840986864839</v>
      </c>
      <c r="P104" s="32">
        <f>0-P100</f>
        <v>-0.64419842661496984</v>
      </c>
      <c r="Q104" s="32"/>
      <c r="R104" s="32">
        <f>R100</f>
        <v>-0.71618367063595856</v>
      </c>
      <c r="S104" s="32">
        <f>0-S100</f>
        <v>-0.69791184967329856</v>
      </c>
      <c r="T104" s="32"/>
      <c r="U104" s="32">
        <f>U100</f>
        <v>-0.6692082406866261</v>
      </c>
      <c r="V104" s="32">
        <f>0-V100</f>
        <v>-0.74307491587128061</v>
      </c>
      <c r="X104" s="20" t="s">
        <v>58</v>
      </c>
      <c r="Y104" s="20">
        <f>ATAN2(Y100,Z100)</f>
        <v>2.8624651579531388</v>
      </c>
      <c r="Z104" s="20"/>
    </row>
    <row r="105" spans="1:26" x14ac:dyDescent="0.25">
      <c r="K105" s="32" t="s">
        <v>29</v>
      </c>
      <c r="L105" s="33">
        <f>$L$103*L104-$M$103*M104</f>
        <v>3.8069799901518209E-2</v>
      </c>
      <c r="M105" s="33">
        <f>$L$103*M104+$M$103*L104</f>
        <v>-0.21582556767746391</v>
      </c>
      <c r="N105" s="33"/>
      <c r="O105" s="33">
        <f t="shared" ref="O105" si="178">$L$103*O104-$M$103*P104</f>
        <v>-0.16815249773779778</v>
      </c>
      <c r="P105" s="33">
        <f t="shared" ref="P105" si="179">$L$103*P104+$M$103*O104</f>
        <v>0.14055149530467864</v>
      </c>
      <c r="Q105" s="33"/>
      <c r="R105" s="33">
        <f t="shared" ref="R105" si="180">$L$103*R104-$M$103*S104</f>
        <v>-0.17789219017841429</v>
      </c>
      <c r="S105" s="33">
        <f t="shared" ref="S105" si="181">$L$103*S104+$M$103*R104</f>
        <v>0.12800138281037468</v>
      </c>
      <c r="T105" s="33"/>
      <c r="U105" s="33">
        <f t="shared" ref="U105" si="182">$L$103*U104-$M$103*V104</f>
        <v>-0.18585118936018977</v>
      </c>
      <c r="V105" s="33">
        <f t="shared" ref="V105" si="183">$L$103*V104+$M$103*U104</f>
        <v>0.11614353508157085</v>
      </c>
      <c r="W105" s="18"/>
      <c r="X105" s="22" t="s">
        <v>59</v>
      </c>
      <c r="Y105">
        <f>MOD(Y104*180/PI(),360)</f>
        <v>164.00717255396339</v>
      </c>
      <c r="Z105" s="20"/>
    </row>
    <row r="106" spans="1:26" x14ac:dyDescent="0.25">
      <c r="I106" s="20"/>
      <c r="J106" s="20"/>
      <c r="K106" s="32" t="s">
        <v>30</v>
      </c>
      <c r="L106" s="34">
        <f>L101+L105</f>
        <v>0.34806979990151821</v>
      </c>
      <c r="M106" s="34">
        <f>M101+M105</f>
        <v>9.4174432322536084E-2</v>
      </c>
      <c r="N106" s="22"/>
      <c r="O106" s="34">
        <f>O101+O105</f>
        <v>0.14284750226220227</v>
      </c>
      <c r="P106" s="34">
        <f>P101+P105</f>
        <v>0.4515514953046787</v>
      </c>
      <c r="Q106" s="22"/>
      <c r="R106" s="34">
        <f t="shared" ref="R106:S106" si="184">R101+R105</f>
        <v>0.13410780982158571</v>
      </c>
      <c r="S106" s="34">
        <f t="shared" si="184"/>
        <v>0.44000138281037471</v>
      </c>
      <c r="T106" s="22"/>
      <c r="U106" s="34">
        <f t="shared" ref="U106:V106" si="185">U101+U105</f>
        <v>0.12714881063981023</v>
      </c>
      <c r="V106" s="34">
        <f t="shared" si="185"/>
        <v>0.42914353508157088</v>
      </c>
      <c r="X106" s="22" t="s">
        <v>60</v>
      </c>
      <c r="Y106" s="3">
        <f>INT(Y105*$B$102/360)</f>
        <v>4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68</v>
      </c>
      <c r="Y107" s="3">
        <f>Y102</f>
        <v>-0.9612961939810204</v>
      </c>
      <c r="Z107" s="3">
        <f>Z102</f>
        <v>0.27551701841738258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61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2</v>
      </c>
    </row>
    <row r="111" spans="1:26" x14ac:dyDescent="0.25">
      <c r="U111" t="s">
        <v>69</v>
      </c>
      <c r="Y111" s="3">
        <f>COS($Z$109*2*PI()/$B$102)-$Y$107</f>
        <v>0.15227919960607283</v>
      </c>
      <c r="Z111" s="3">
        <f>SIN($Z$109*2*PI()/$B$102)-$Z$107</f>
        <v>-0.86330227070985566</v>
      </c>
    </row>
    <row r="112" spans="1:26" x14ac:dyDescent="0.25">
      <c r="U112" t="s">
        <v>15</v>
      </c>
      <c r="Y112">
        <f>$Y$111/$J$101</f>
        <v>3.8069799901518209E-2</v>
      </c>
      <c r="Z112">
        <f>$Z$111/$J$101</f>
        <v>-0.21582556767746391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opLeftCell="A81" workbookViewId="0">
      <selection activeCell="H101" sqref="H101"/>
    </sheetView>
  </sheetViews>
  <sheetFormatPr defaultRowHeight="15" x14ac:dyDescent="0.25"/>
  <cols>
    <col min="1" max="1" width="9.28515625" customWidth="1"/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7.5268461025018194</v>
      </c>
      <c r="B2">
        <f>SH0!B2+SH0!M16</f>
        <v>15.155613983610849</v>
      </c>
      <c r="C2">
        <v>1</v>
      </c>
      <c r="D2">
        <v>1</v>
      </c>
      <c r="E2">
        <v>0</v>
      </c>
    </row>
    <row r="3" spans="1:26" x14ac:dyDescent="0.25">
      <c r="A3">
        <f>SH0!A3+SH0!O16</f>
        <v>12.128297730437927</v>
      </c>
      <c r="B3">
        <f>SH0!B3+SH0!P16</f>
        <v>-11.592190227883769</v>
      </c>
      <c r="C3">
        <v>1</v>
      </c>
      <c r="D3">
        <v>1</v>
      </c>
      <c r="E3">
        <v>1</v>
      </c>
      <c r="I3" s="11"/>
      <c r="J3" s="11"/>
      <c r="K3" s="11"/>
      <c r="L3" t="s">
        <v>31</v>
      </c>
      <c r="O3" t="s">
        <v>32</v>
      </c>
      <c r="R3" t="s">
        <v>33</v>
      </c>
      <c r="U3" t="s">
        <v>34</v>
      </c>
      <c r="V3" s="11"/>
      <c r="W3" s="11"/>
      <c r="X3" s="11"/>
      <c r="Y3" s="11"/>
      <c r="Z3" s="11"/>
    </row>
    <row r="4" spans="1:26" x14ac:dyDescent="0.25">
      <c r="A4">
        <f>SH0!A4+SH0!R16</f>
        <v>2.9552354696643013</v>
      </c>
      <c r="B4">
        <f>SH0!B4+SH0!S16</f>
        <v>-16.419670161120006</v>
      </c>
      <c r="C4">
        <v>1</v>
      </c>
      <c r="D4">
        <v>1</v>
      </c>
      <c r="E4">
        <v>2</v>
      </c>
      <c r="I4" t="s">
        <v>6</v>
      </c>
      <c r="K4" t="s">
        <v>17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26</v>
      </c>
      <c r="Y4">
        <f>L6+O6+R6+U6</f>
        <v>29.368074398696141</v>
      </c>
      <c r="Z4">
        <f>M6+P6+S6+V6</f>
        <v>60.225944366263306</v>
      </c>
    </row>
    <row r="5" spans="1:26" ht="15.75" thickBot="1" x14ac:dyDescent="0.3">
      <c r="A5">
        <f>SH0!A5+SH0!U16</f>
        <v>-7.3038461025018169</v>
      </c>
      <c r="B5">
        <f>SH0!B5+SH0!V16</f>
        <v>-14.93261398361085</v>
      </c>
      <c r="C5">
        <v>1</v>
      </c>
      <c r="D5">
        <v>1</v>
      </c>
      <c r="E5">
        <v>3</v>
      </c>
      <c r="I5" t="s">
        <v>36</v>
      </c>
      <c r="J5">
        <v>1</v>
      </c>
      <c r="K5" t="s">
        <v>18</v>
      </c>
      <c r="L5">
        <f>A2</f>
        <v>7.5268461025018194</v>
      </c>
      <c r="M5">
        <f>B2</f>
        <v>15.155613983610849</v>
      </c>
      <c r="O5">
        <f>A3</f>
        <v>12.128297730437927</v>
      </c>
      <c r="P5">
        <f>B3</f>
        <v>-11.592190227883769</v>
      </c>
      <c r="R5">
        <f>A4</f>
        <v>2.9552354696643013</v>
      </c>
      <c r="S5">
        <f>B4</f>
        <v>-16.419670161120006</v>
      </c>
      <c r="U5">
        <f>A5</f>
        <v>-7.3038461025018169</v>
      </c>
      <c r="V5">
        <f>B5</f>
        <v>-14.93261398361085</v>
      </c>
      <c r="Y5" t="s">
        <v>7</v>
      </c>
    </row>
    <row r="6" spans="1:26" ht="16.5" thickTop="1" thickBot="1" x14ac:dyDescent="0.3">
      <c r="A6">
        <f>SH0!A6+SH0!L31</f>
        <v>6.9003487712967839</v>
      </c>
      <c r="B6">
        <f>SH0!B6+SH0!M31</f>
        <v>13.874432662795904</v>
      </c>
      <c r="C6">
        <v>1</v>
      </c>
      <c r="D6">
        <v>2</v>
      </c>
      <c r="E6">
        <v>0</v>
      </c>
      <c r="I6" t="s">
        <v>35</v>
      </c>
      <c r="J6">
        <v>3</v>
      </c>
      <c r="K6" t="s">
        <v>19</v>
      </c>
      <c r="L6" s="1">
        <f>L4*L5-M4*M5</f>
        <v>7.5268461025018194</v>
      </c>
      <c r="M6" s="2">
        <f t="shared" ref="M6" si="0">L4*M5+M4*L5</f>
        <v>15.155613983610849</v>
      </c>
      <c r="O6" s="1">
        <f t="shared" ref="O6" si="1">O4*O5-P4*P5</f>
        <v>7.276977942817437</v>
      </c>
      <c r="P6" s="2">
        <f t="shared" ref="P6" si="2">O4*P5+P4*O5</f>
        <v>15.116880370543992</v>
      </c>
      <c r="R6" s="1">
        <f t="shared" ref="R6" si="3">R4*R5-S4*S5</f>
        <v>7.2604042508750677</v>
      </c>
      <c r="S6" s="2">
        <f t="shared" ref="S6" si="4">R4*S5+S4*R5</f>
        <v>15.020836028497612</v>
      </c>
      <c r="U6" s="1">
        <f t="shared" ref="U6" si="5">U4*U5-V4*V5</f>
        <v>7.3038461025018186</v>
      </c>
      <c r="V6" s="2">
        <f t="shared" ref="V6" si="6">U4*V5+V4*U5</f>
        <v>14.932613983610848</v>
      </c>
      <c r="X6" t="s">
        <v>27</v>
      </c>
      <c r="Y6" s="3">
        <f>Y4/SQRT(Y4*Y4+Z4*Z4)</f>
        <v>0.4382978267708717</v>
      </c>
      <c r="Z6" s="3">
        <f>Z4/SQRT(Z4*Z4+Y4*Y4)</f>
        <v>0.89882980315960304</v>
      </c>
    </row>
    <row r="7" spans="1:26" ht="15.75" thickTop="1" x14ac:dyDescent="0.25">
      <c r="A7">
        <f>SH0!A7+SH0!O31</f>
        <v>11.106999813774948</v>
      </c>
      <c r="B7">
        <f>SH0!B7+SH0!P31</f>
        <v>-10.577848322485437</v>
      </c>
      <c r="C7">
        <v>1</v>
      </c>
      <c r="D7">
        <v>2</v>
      </c>
      <c r="E7">
        <v>1</v>
      </c>
      <c r="J7" s="30"/>
      <c r="K7" s="30" t="s">
        <v>37</v>
      </c>
      <c r="L7" s="30"/>
      <c r="M7" s="30"/>
      <c r="N7" s="30"/>
      <c r="O7" s="30">
        <f>$L$62</f>
        <v>-1.2818520769205675E-2</v>
      </c>
      <c r="P7" s="30">
        <f>$M$62</f>
        <v>-1.6653633532493845E-2</v>
      </c>
      <c r="Q7" s="30"/>
      <c r="R7" s="30">
        <f>$L$77</f>
        <v>-1.3378169923007686E-2</v>
      </c>
      <c r="S7" s="30">
        <f>$M$77</f>
        <v>-1.700675681807351E-2</v>
      </c>
      <c r="T7" s="30"/>
      <c r="U7" s="30">
        <f>$L$92</f>
        <v>-1.3884752667890701E-2</v>
      </c>
      <c r="V7" s="30">
        <f>$M$92</f>
        <v>-1.7370200475255611E-2</v>
      </c>
      <c r="X7" t="s">
        <v>46</v>
      </c>
      <c r="Y7">
        <f>SQRT(Y4*Y4+Z4*Z4)</f>
        <v>67.004836905223456</v>
      </c>
    </row>
    <row r="8" spans="1:26" x14ac:dyDescent="0.25">
      <c r="A8">
        <f>SH0!A8+SH0!R31</f>
        <v>2.7212352890729341</v>
      </c>
      <c r="B8">
        <f>SH0!B8+SH0!S31</f>
        <v>-14.990958785355389</v>
      </c>
      <c r="C8">
        <v>1</v>
      </c>
      <c r="D8">
        <v>2</v>
      </c>
      <c r="E8">
        <v>2</v>
      </c>
      <c r="I8" s="20"/>
      <c r="J8" s="31"/>
      <c r="K8" s="30" t="s">
        <v>38</v>
      </c>
      <c r="L8" s="30"/>
      <c r="M8" s="30"/>
      <c r="N8" s="30"/>
      <c r="O8" s="30">
        <f>$O$53</f>
        <v>4.1129725618873125E-2</v>
      </c>
      <c r="P8" s="30">
        <f>$P$53</f>
        <v>0.31152238648623698</v>
      </c>
      <c r="Q8" s="30"/>
      <c r="R8" s="30">
        <f>$O$68</f>
        <v>5.931405328679798E-2</v>
      </c>
      <c r="S8" s="30">
        <f>$P$68</f>
        <v>0.31667923101384809</v>
      </c>
      <c r="T8" s="30"/>
      <c r="U8" s="30">
        <f>$O$83</f>
        <v>7.6788544346275051E-2</v>
      </c>
      <c r="V8" s="30">
        <f>$P$83</f>
        <v>0.32225612825613481</v>
      </c>
      <c r="X8" s="20" t="s">
        <v>58</v>
      </c>
      <c r="Y8" s="20">
        <f>ATAN2(Y4,Z4)</f>
        <v>1.1170922956482141</v>
      </c>
      <c r="Z8" s="20"/>
    </row>
    <row r="9" spans="1:26" x14ac:dyDescent="0.25">
      <c r="A9">
        <f>SH0!A9+SH0!U31</f>
        <v>-6.6573487712967818</v>
      </c>
      <c r="B9">
        <f>SH0!B9+SH0!V31</f>
        <v>-13.631432662795905</v>
      </c>
      <c r="C9">
        <v>1</v>
      </c>
      <c r="D9">
        <v>2</v>
      </c>
      <c r="E9">
        <v>3</v>
      </c>
      <c r="I9" s="20"/>
      <c r="J9" s="31"/>
      <c r="K9" s="30" t="s">
        <v>40</v>
      </c>
      <c r="L9" s="30"/>
      <c r="M9" s="30"/>
      <c r="N9" s="30"/>
      <c r="O9" s="30">
        <f>O8*O8+P8*P8</f>
        <v>9.873785161156419E-2</v>
      </c>
      <c r="P9" s="30"/>
      <c r="Q9" s="30"/>
      <c r="R9" s="30">
        <f t="shared" ref="R9" si="7">R8*R8+S8*S8</f>
        <v>0.10380389227283128</v>
      </c>
      <c r="S9" s="30"/>
      <c r="T9" s="30"/>
      <c r="U9" s="30">
        <f t="shared" ref="U9" si="8">U8*U8+V8*V8</f>
        <v>0.10974549274145426</v>
      </c>
      <c r="V9" s="30"/>
      <c r="X9" s="22" t="s">
        <v>59</v>
      </c>
      <c r="Y9">
        <f>MOD(Y8*180/PI(),360)</f>
        <v>64.004673867223048</v>
      </c>
      <c r="Z9" s="20"/>
    </row>
    <row r="10" spans="1:26" x14ac:dyDescent="0.25">
      <c r="A10">
        <f>SH0!A10+SH0!L46</f>
        <v>6.3702174349698266</v>
      </c>
      <c r="B10">
        <f>SH0!B10+SH0!M46</f>
        <v>12.788736800361056</v>
      </c>
      <c r="C10">
        <v>1</v>
      </c>
      <c r="D10">
        <v>3</v>
      </c>
      <c r="E10">
        <v>0</v>
      </c>
      <c r="I10" s="20"/>
      <c r="J10" s="31"/>
      <c r="K10" s="30" t="s">
        <v>41</v>
      </c>
      <c r="L10" s="30"/>
      <c r="M10" s="30"/>
      <c r="N10" s="30"/>
      <c r="O10" s="30">
        <f>O8</f>
        <v>4.1129725618873125E-2</v>
      </c>
      <c r="P10" s="30">
        <f>0-P8</f>
        <v>-0.31152238648623698</v>
      </c>
      <c r="Q10" s="30"/>
      <c r="R10" s="30">
        <f t="shared" ref="R10" si="9">R8</f>
        <v>5.931405328679798E-2</v>
      </c>
      <c r="S10" s="30">
        <f t="shared" ref="S10" si="10">0-S8</f>
        <v>-0.31667923101384809</v>
      </c>
      <c r="T10" s="30"/>
      <c r="U10" s="30">
        <f t="shared" ref="U10" si="11">U8</f>
        <v>7.6788544346275051E-2</v>
      </c>
      <c r="V10" s="30">
        <f t="shared" ref="V10" si="12">0-V8</f>
        <v>-0.32225612825613481</v>
      </c>
      <c r="W10" s="20"/>
      <c r="X10" s="22" t="s">
        <v>60</v>
      </c>
      <c r="Y10" s="3">
        <f>INT(Y9*$B$102/360)</f>
        <v>1</v>
      </c>
      <c r="Z10" s="20"/>
    </row>
    <row r="11" spans="1:26" x14ac:dyDescent="0.25">
      <c r="A11">
        <f>SH0!A11+SH0!O46</f>
        <v>10.241840886048127</v>
      </c>
      <c r="B11">
        <f>SH0!B11+SH0!P46</f>
        <v>-9.7155642532577939</v>
      </c>
      <c r="C11">
        <v>1</v>
      </c>
      <c r="D11">
        <v>3</v>
      </c>
      <c r="E11">
        <v>1</v>
      </c>
      <c r="I11" s="20"/>
      <c r="J11" s="31"/>
      <c r="K11" s="30" t="s">
        <v>42</v>
      </c>
      <c r="L11" s="30"/>
      <c r="M11" s="30"/>
      <c r="N11" s="30"/>
      <c r="O11" s="30">
        <f>O10/O9</f>
        <v>0.4165547958312677</v>
      </c>
      <c r="P11" s="30">
        <f>P10/O9</f>
        <v>-3.1550452172260091</v>
      </c>
      <c r="Q11" s="30"/>
      <c r="R11" s="30">
        <f t="shared" ref="R11" si="13">R10/R9</f>
        <v>0.57140490580932024</v>
      </c>
      <c r="S11" s="30">
        <f t="shared" ref="S11" si="14">S10/R9</f>
        <v>-3.0507452474085399</v>
      </c>
      <c r="T11" s="30"/>
      <c r="U11" s="30">
        <f t="shared" ref="U11" si="15">U10/U9</f>
        <v>0.69969656546331804</v>
      </c>
      <c r="V11" s="30">
        <f t="shared" ref="V11" si="16">V10/U9</f>
        <v>-2.9363951102331578</v>
      </c>
      <c r="W11" s="20"/>
      <c r="X11" s="22" t="s">
        <v>68</v>
      </c>
      <c r="Y11" s="3">
        <f>Y6</f>
        <v>0.4382978267708717</v>
      </c>
      <c r="Z11" s="3">
        <f>Z6</f>
        <v>0.89882980315960304</v>
      </c>
    </row>
    <row r="12" spans="1:26" x14ac:dyDescent="0.25">
      <c r="A12">
        <f>SH0!A12+SH0!R46</f>
        <v>2.5241768504188058</v>
      </c>
      <c r="B12">
        <f>SH0!B12+SH0!S46</f>
        <v>-13.777040978185267</v>
      </c>
      <c r="C12">
        <v>1</v>
      </c>
      <c r="D12">
        <v>3</v>
      </c>
      <c r="E12">
        <v>2</v>
      </c>
      <c r="I12" s="20"/>
      <c r="J12" s="31"/>
      <c r="K12" s="30" t="s">
        <v>43</v>
      </c>
      <c r="L12" s="30"/>
      <c r="M12" s="30"/>
      <c r="N12" s="30"/>
      <c r="O12" s="30">
        <f>O7*O11-P7*P11</f>
        <v>-5.7882583128004726E-2</v>
      </c>
      <c r="P12" s="30">
        <f>O7*P11+P7*O11</f>
        <v>3.35058617288179E-2</v>
      </c>
      <c r="Q12" s="30"/>
      <c r="R12" s="30">
        <f t="shared" ref="R12" si="17">R7*R11-S7*S11</f>
        <v>-5.9527634461327826E-2</v>
      </c>
      <c r="S12" s="30">
        <f t="shared" ref="S12" si="18">R7*S11+S7*R11</f>
        <v>3.1095644033886267E-2</v>
      </c>
      <c r="T12" s="30"/>
      <c r="U12" s="30">
        <f t="shared" ref="U12" si="19">U7*U11-V7*V11</f>
        <v>-6.0720885493341016E-2</v>
      </c>
      <c r="V12" s="30">
        <f t="shared" ref="V12" si="20">U7*V11+V7*U11</f>
        <v>2.8617250226845404E-2</v>
      </c>
      <c r="W12" s="20"/>
      <c r="X12" s="20"/>
      <c r="Y12" s="20"/>
      <c r="Z12" s="20"/>
    </row>
    <row r="13" spans="1:26" x14ac:dyDescent="0.25">
      <c r="A13">
        <f>SH0!A13+SH0!U46</f>
        <v>-6.1072174349698258</v>
      </c>
      <c r="B13">
        <f>SH0!B13+SH0!V46</f>
        <v>-12.525736800361056</v>
      </c>
      <c r="C13">
        <v>1</v>
      </c>
      <c r="D13">
        <v>3</v>
      </c>
      <c r="E13">
        <v>3</v>
      </c>
      <c r="I13" s="20"/>
      <c r="J13" s="31"/>
      <c r="K13" s="30" t="s">
        <v>44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1">R8*R12-S8*S12-R7</f>
        <v>0</v>
      </c>
      <c r="S13" s="30">
        <f t="shared" ref="S13" si="22">R8*S12+S8*R12-S7</f>
        <v>0</v>
      </c>
      <c r="T13" s="30"/>
      <c r="U13" s="30">
        <f t="shared" ref="U13" si="23">U8*U12-V8*V12-U7</f>
        <v>0</v>
      </c>
      <c r="V13" s="30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f>'SH1'!A14+'SH1'!L64</f>
        <v>4.5193711047222501E-2</v>
      </c>
      <c r="B14">
        <f>'SH1'!B14+'SH1'!M64</f>
        <v>0.10137427825408324</v>
      </c>
      <c r="C14">
        <v>2</v>
      </c>
      <c r="D14">
        <v>1</v>
      </c>
      <c r="E14">
        <v>0</v>
      </c>
      <c r="I14" s="20"/>
      <c r="J14" s="31"/>
      <c r="K14" s="30" t="s">
        <v>39</v>
      </c>
      <c r="L14" s="30">
        <f>O12+R12+U12</f>
        <v>-0.17813110308267358</v>
      </c>
      <c r="M14" s="30">
        <f>P12+S12+V12</f>
        <v>9.3218755989549568E-2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'SH1'!A15+'SH1'!O64</f>
        <v>4.1129725618873125E-2</v>
      </c>
      <c r="B15">
        <f>'SH1'!B15+'SH1'!P64</f>
        <v>0.31152238648623698</v>
      </c>
      <c r="C15">
        <v>2</v>
      </c>
      <c r="D15">
        <v>1</v>
      </c>
      <c r="E15">
        <v>1</v>
      </c>
      <c r="I15" s="20"/>
      <c r="J15" s="31"/>
      <c r="K15" s="30" t="s">
        <v>16</v>
      </c>
      <c r="L15" s="30">
        <f>L4</f>
        <v>1</v>
      </c>
      <c r="M15" s="30">
        <f>0-M4</f>
        <v>0</v>
      </c>
      <c r="N15" s="30"/>
      <c r="O15" s="30">
        <f t="shared" ref="O15" si="25">O4</f>
        <v>-0.30901699437494734</v>
      </c>
      <c r="P15" s="30">
        <f t="shared" ref="P15" si="26">0-P4</f>
        <v>-0.95105651629515364</v>
      </c>
      <c r="Q15" s="30"/>
      <c r="R15" s="30">
        <f t="shared" ref="R15" si="27">R4</f>
        <v>-0.80901699437494734</v>
      </c>
      <c r="S15" s="30">
        <f t="shared" ref="S15" si="28">0-S4</f>
        <v>-0.58778525229247325</v>
      </c>
      <c r="T15" s="30"/>
      <c r="U15" s="30">
        <f t="shared" ref="U15" si="29">U4</f>
        <v>-1</v>
      </c>
      <c r="V15" s="30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f>'SH1'!A16+'SH1'!R64</f>
        <v>4.221259328237395E-2</v>
      </c>
      <c r="B16">
        <f>'SH1'!B16+'SH1'!S64</f>
        <v>0.31266229096991166</v>
      </c>
      <c r="C16">
        <v>2</v>
      </c>
      <c r="D16">
        <v>1</v>
      </c>
      <c r="E16">
        <v>2</v>
      </c>
      <c r="I16" s="20"/>
      <c r="J16" s="31" t="s">
        <v>45</v>
      </c>
      <c r="K16" s="30"/>
      <c r="L16" s="30">
        <f t="shared" ref="L16" si="31">($L14*L15-$M14*M15)/($J5*$Y7)</f>
        <v>-2.6584812576237629E-3</v>
      </c>
      <c r="M16" s="30">
        <f t="shared" ref="M16" si="32">($L14*M15+$M14*L15)/($J5*$Y7)</f>
        <v>1.3912242801427156E-3</v>
      </c>
      <c r="N16" s="30"/>
      <c r="O16" s="30">
        <f t="shared" ref="O16" si="33">($L14*O15-$M14*P15)/($J5*$Y7)</f>
        <v>2.144648805090789E-3</v>
      </c>
      <c r="P16" s="30">
        <f t="shared" ref="P16" si="34">($L14*P15+$M14*O15)/($J5*$Y7)</f>
        <v>2.0984539779604627E-3</v>
      </c>
      <c r="Q16" s="30"/>
      <c r="R16" s="30">
        <f t="shared" ref="R16" si="35">($L14*R15-$M14*S15)/($J5*$Y7)</f>
        <v>2.9684976311440069E-3</v>
      </c>
      <c r="S16" s="30">
        <f t="shared" ref="S16" si="36">($L14*S15+$M14*R15)/($J5*$Y7)</f>
        <v>4.3709199110468554E-4</v>
      </c>
      <c r="T16" s="30"/>
      <c r="U16" s="30">
        <f t="shared" ref="U16" si="37">($L14*U15-$M14*V15)/($J5*$Y7)</f>
        <v>2.6584812576237629E-3</v>
      </c>
      <c r="V16" s="30">
        <f t="shared" ref="V16" si="38">($L14*V15+$M14*U15)/($J5*$Y7)</f>
        <v>-1.3912242801427152E-3</v>
      </c>
      <c r="X16" s="20"/>
      <c r="Y16" s="20"/>
      <c r="Z16" s="20"/>
    </row>
    <row r="17" spans="1:26" x14ac:dyDescent="0.25">
      <c r="A17">
        <f>'SH1'!A17+'SH1'!U64</f>
        <v>4.3303306091231314E-2</v>
      </c>
      <c r="B17">
        <f>'SH1'!B17+'SH1'!V64</f>
        <v>0.31381513963508356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f>'SH1'!A18+'SH1'!L79</f>
        <v>6.3134056557573315E-2</v>
      </c>
      <c r="B18">
        <f>'SH1'!B18+'SH1'!M79</f>
        <v>0.11660785136257636</v>
      </c>
      <c r="C18">
        <v>2</v>
      </c>
      <c r="D18">
        <v>2</v>
      </c>
      <c r="E18">
        <v>0</v>
      </c>
      <c r="I18" s="20"/>
      <c r="J18" s="20"/>
      <c r="L18" t="s">
        <v>31</v>
      </c>
      <c r="O18" t="s">
        <v>32</v>
      </c>
      <c r="R18" t="s">
        <v>33</v>
      </c>
      <c r="U18" t="s">
        <v>34</v>
      </c>
      <c r="W18" s="20"/>
      <c r="X18" s="20"/>
      <c r="Y18" s="20"/>
      <c r="Z18" s="20"/>
    </row>
    <row r="19" spans="1:26" x14ac:dyDescent="0.25">
      <c r="A19">
        <f>'SH1'!A19+'SH1'!O79</f>
        <v>5.931405328679798E-2</v>
      </c>
      <c r="B19">
        <f>'SH1'!B19+'SH1'!P79</f>
        <v>0.31667923101384809</v>
      </c>
      <c r="C19">
        <v>2</v>
      </c>
      <c r="D19">
        <v>2</v>
      </c>
      <c r="E19">
        <v>1</v>
      </c>
      <c r="I19" t="s">
        <v>22</v>
      </c>
      <c r="K19" t="s">
        <v>17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26</v>
      </c>
      <c r="Y19">
        <f>L21+O21+R21+U21</f>
        <v>26.795516316302624</v>
      </c>
      <c r="Z19">
        <f>M21+P21+S21+V21</f>
        <v>55.065427160801903</v>
      </c>
    </row>
    <row r="20" spans="1:26" ht="15.75" thickBot="1" x14ac:dyDescent="0.3">
      <c r="A20">
        <f>'SH1'!A20+'SH1'!R79</f>
        <v>6.0392928397077578E-2</v>
      </c>
      <c r="B20">
        <f>'SH1'!B20+'SH1'!S79</f>
        <v>0.31781239491774343</v>
      </c>
      <c r="C20">
        <v>2</v>
      </c>
      <c r="D20">
        <v>2</v>
      </c>
      <c r="E20">
        <v>2</v>
      </c>
      <c r="I20" t="s">
        <v>36</v>
      </c>
      <c r="J20">
        <f>J5</f>
        <v>1</v>
      </c>
      <c r="K20" t="s">
        <v>18</v>
      </c>
      <c r="L20">
        <f>A6</f>
        <v>6.9003487712967839</v>
      </c>
      <c r="M20">
        <f>B6</f>
        <v>13.874432662795904</v>
      </c>
      <c r="O20">
        <f>A7</f>
        <v>11.106999813774948</v>
      </c>
      <c r="P20">
        <f>B7</f>
        <v>-10.577848322485437</v>
      </c>
      <c r="R20">
        <f>A8</f>
        <v>2.7212352890729341</v>
      </c>
      <c r="S20">
        <f>B8</f>
        <v>-14.990958785355389</v>
      </c>
      <c r="U20">
        <f>A9</f>
        <v>-6.6573487712967818</v>
      </c>
      <c r="V20">
        <f>B9</f>
        <v>-13.631432662795905</v>
      </c>
      <c r="Y20" t="s">
        <v>23</v>
      </c>
    </row>
    <row r="21" spans="1:26" ht="16.5" thickTop="1" thickBot="1" x14ac:dyDescent="0.3">
      <c r="A21">
        <f>'SH1'!A21+'SH1'!U79</f>
        <v>6.1479270674633546E-2</v>
      </c>
      <c r="B21">
        <f>'SH1'!B21+'SH1'!V79</f>
        <v>0.31895787935415948</v>
      </c>
      <c r="C21">
        <v>2</v>
      </c>
      <c r="D21">
        <v>2</v>
      </c>
      <c r="E21">
        <v>3</v>
      </c>
      <c r="I21" t="s">
        <v>35</v>
      </c>
      <c r="J21">
        <f>J6</f>
        <v>3</v>
      </c>
      <c r="K21" t="s">
        <v>19</v>
      </c>
      <c r="L21" s="1">
        <f t="shared" ref="L21" si="39">L19*L20-M19*M20</f>
        <v>6.9003487712967839</v>
      </c>
      <c r="M21" s="2">
        <f t="shared" ref="M21" si="40">L19*M20+M19*L20</f>
        <v>13.874432662795904</v>
      </c>
      <c r="O21" s="1">
        <f t="shared" ref="O21" si="41">O19*O20-P19*P20</f>
        <v>6.6278798765057001</v>
      </c>
      <c r="P21" s="2">
        <f t="shared" ref="P21" si="42">O19*P20+P19*O20</f>
        <v>13.832119444948249</v>
      </c>
      <c r="R21" s="1">
        <f t="shared" ref="R21" si="43">R19*R20-S19*S20</f>
        <v>6.6099388972033584</v>
      </c>
      <c r="S21" s="2">
        <f t="shared" ref="S21" si="44">R19*S20+S19*R20</f>
        <v>13.727442390261844</v>
      </c>
      <c r="U21" s="1">
        <f t="shared" ref="U21" si="45">U19*U20-V19*V20</f>
        <v>6.6573487712967836</v>
      </c>
      <c r="V21" s="2">
        <f t="shared" ref="V21" si="46">U19*V20+V19*U20</f>
        <v>13.631432662795905</v>
      </c>
      <c r="X21" t="s">
        <v>27</v>
      </c>
      <c r="Y21" s="3">
        <f>Y19/SQRT(Y19*Y19+Z19*Z19)</f>
        <v>0.43755722490771387</v>
      </c>
      <c r="Z21" s="3">
        <f>Z19/SQRT(Z19*Z19+Y19*Y19)</f>
        <v>0.89919056652695162</v>
      </c>
    </row>
    <row r="22" spans="1:26" ht="15.75" thickTop="1" x14ac:dyDescent="0.25">
      <c r="A22">
        <f>'SH1'!A22+'SH1'!L94</f>
        <v>8.0385726326230506E-2</v>
      </c>
      <c r="B22">
        <f>'SH1'!B22+'SH1'!M94</f>
        <v>0.13138751036399432</v>
      </c>
      <c r="C22">
        <v>2</v>
      </c>
      <c r="D22">
        <v>3</v>
      </c>
      <c r="E22">
        <v>0</v>
      </c>
      <c r="J22" s="30"/>
      <c r="K22" s="30" t="s">
        <v>37</v>
      </c>
      <c r="L22" s="30"/>
      <c r="M22" s="30"/>
      <c r="N22" s="30"/>
      <c r="O22" s="30">
        <f>$L$62</f>
        <v>-1.2818520769205675E-2</v>
      </c>
      <c r="P22" s="30">
        <f>$M$62</f>
        <v>-1.6653633532493845E-2</v>
      </c>
      <c r="Q22" s="30"/>
      <c r="R22" s="30">
        <f>$L$77</f>
        <v>-1.3378169923007686E-2</v>
      </c>
      <c r="S22" s="30">
        <f>$M$77</f>
        <v>-1.700675681807351E-2</v>
      </c>
      <c r="T22" s="30"/>
      <c r="U22" s="30">
        <f>$L$92</f>
        <v>-1.3884752667890701E-2</v>
      </c>
      <c r="V22" s="30">
        <f>$M$92</f>
        <v>-1.7370200475255611E-2</v>
      </c>
      <c r="X22" t="s">
        <v>46</v>
      </c>
      <c r="Y22">
        <f>SQRT(Y19*Y19+Z19*Z19)</f>
        <v>61.238884404100801</v>
      </c>
    </row>
    <row r="23" spans="1:26" x14ac:dyDescent="0.25">
      <c r="A23">
        <f>'SH1'!A23+'SH1'!O94</f>
        <v>7.6788544346275051E-2</v>
      </c>
      <c r="B23">
        <f>'SH1'!B23+'SH1'!P94</f>
        <v>0.32225612825613481</v>
      </c>
      <c r="C23">
        <v>2</v>
      </c>
      <c r="D23">
        <v>3</v>
      </c>
      <c r="E23">
        <v>1</v>
      </c>
      <c r="I23" s="20"/>
      <c r="J23" s="31"/>
      <c r="K23" s="30" t="s">
        <v>38</v>
      </c>
      <c r="L23" s="30"/>
      <c r="M23" s="30"/>
      <c r="N23" s="30"/>
      <c r="O23" s="30">
        <f>$R$53</f>
        <v>4.221259328237395E-2</v>
      </c>
      <c r="P23" s="30">
        <f>$S$53</f>
        <v>0.31266229096991166</v>
      </c>
      <c r="Q23" s="30"/>
      <c r="R23" s="30">
        <f>$R$68</f>
        <v>6.0392928397077578E-2</v>
      </c>
      <c r="S23" s="30">
        <f>$S$68</f>
        <v>0.31781239491774343</v>
      </c>
      <c r="T23" s="30"/>
      <c r="U23" s="30">
        <f>$R$83</f>
        <v>7.7863773182289125E-2</v>
      </c>
      <c r="V23" s="30">
        <f>$S$83</f>
        <v>0.32338313619886377</v>
      </c>
      <c r="X23" s="20" t="s">
        <v>58</v>
      </c>
      <c r="Y23" s="20">
        <f>ATAN2(Y19,Z19)</f>
        <v>1.1179160925681606</v>
      </c>
      <c r="Z23" s="20"/>
    </row>
    <row r="24" spans="1:26" x14ac:dyDescent="0.25">
      <c r="A24">
        <f>'SH1'!A24+'SH1'!R94</f>
        <v>7.7863773182289125E-2</v>
      </c>
      <c r="B24">
        <f>'SH1'!B24+'SH1'!S94</f>
        <v>0.32338313619886377</v>
      </c>
      <c r="C24">
        <v>2</v>
      </c>
      <c r="D24">
        <v>3</v>
      </c>
      <c r="E24">
        <v>2</v>
      </c>
      <c r="I24" s="20"/>
      <c r="J24" s="31"/>
      <c r="K24" s="30" t="s">
        <v>40</v>
      </c>
      <c r="L24" s="30"/>
      <c r="M24" s="30"/>
      <c r="N24" s="30"/>
      <c r="O24" s="30">
        <f>O23*O23+P23*P23</f>
        <v>9.9539611226176827E-2</v>
      </c>
      <c r="P24" s="30"/>
      <c r="Q24" s="30"/>
      <c r="R24" s="30">
        <f t="shared" ref="R24" si="47">R23*R23+S23*S23</f>
        <v>0.10465202416372625</v>
      </c>
      <c r="S24" s="30"/>
      <c r="T24" s="30"/>
      <c r="U24" s="30">
        <f t="shared" ref="U24" si="48">U23*U23+V23*V23</f>
        <v>0.11063941995199585</v>
      </c>
      <c r="V24" s="30"/>
      <c r="X24" s="22" t="s">
        <v>59</v>
      </c>
      <c r="Y24">
        <f>MOD(Y23*180/PI(),360)</f>
        <v>64.051873953911866</v>
      </c>
      <c r="Z24" s="20"/>
    </row>
    <row r="25" spans="1:26" x14ac:dyDescent="0.25">
      <c r="A25">
        <f>'SH1'!A25+'SH1'!U94</f>
        <v>7.8946123989994038E-2</v>
      </c>
      <c r="B25">
        <f>'SH1'!B25+'SH1'!V94</f>
        <v>0.32452189511496476</v>
      </c>
      <c r="C25">
        <v>2</v>
      </c>
      <c r="D25">
        <v>3</v>
      </c>
      <c r="E25">
        <v>3</v>
      </c>
      <c r="I25" s="20"/>
      <c r="J25" s="31"/>
      <c r="K25" s="30" t="s">
        <v>41</v>
      </c>
      <c r="L25" s="30"/>
      <c r="M25" s="30"/>
      <c r="N25" s="30"/>
      <c r="O25" s="30">
        <f>O23</f>
        <v>4.221259328237395E-2</v>
      </c>
      <c r="P25" s="30">
        <f>0-P23</f>
        <v>-0.31266229096991166</v>
      </c>
      <c r="Q25" s="30"/>
      <c r="R25" s="30">
        <f t="shared" ref="R25" si="49">R23</f>
        <v>6.0392928397077578E-2</v>
      </c>
      <c r="S25" s="30">
        <f t="shared" ref="S25" si="50">0-S23</f>
        <v>-0.31781239491774343</v>
      </c>
      <c r="T25" s="30"/>
      <c r="U25" s="30">
        <f t="shared" ref="U25" si="51">U23</f>
        <v>7.7863773182289125E-2</v>
      </c>
      <c r="V25" s="30">
        <f t="shared" ref="V25" si="52">0-V23</f>
        <v>-0.32338313619886377</v>
      </c>
      <c r="X25" s="22" t="s">
        <v>60</v>
      </c>
      <c r="Y25" s="3">
        <f>INT(Y24*$B$102/360)</f>
        <v>1</v>
      </c>
      <c r="Z25" s="20"/>
    </row>
    <row r="26" spans="1:26" x14ac:dyDescent="0.25">
      <c r="A26">
        <f>'SH2'!A26+'SH2'!L105</f>
        <v>0.34806979990151821</v>
      </c>
      <c r="B26">
        <f>'SH2'!B26+'SH2'!M105</f>
        <v>9.4174432322536084E-2</v>
      </c>
      <c r="C26">
        <v>3</v>
      </c>
      <c r="D26">
        <v>1</v>
      </c>
      <c r="E26">
        <v>0</v>
      </c>
      <c r="I26" s="20"/>
      <c r="J26" s="31"/>
      <c r="K26" s="30" t="s">
        <v>42</v>
      </c>
      <c r="L26" s="30"/>
      <c r="M26" s="30"/>
      <c r="N26" s="30"/>
      <c r="O26" s="30">
        <f>O25/O24</f>
        <v>0.42407834190207211</v>
      </c>
      <c r="P26" s="30">
        <f>P25/O24</f>
        <v>-3.1410841083101202</v>
      </c>
      <c r="Q26" s="30"/>
      <c r="R26" s="30">
        <f t="shared" ref="R26" si="53">R25/R24</f>
        <v>0.57708323254783778</v>
      </c>
      <c r="S26" s="30">
        <f t="shared" ref="S26" si="54">S25/R24</f>
        <v>-3.0368489998868204</v>
      </c>
      <c r="T26" s="30"/>
      <c r="U26" s="30">
        <f t="shared" ref="U26" si="55">U25/U24</f>
        <v>0.70376158168646041</v>
      </c>
      <c r="V26" s="30">
        <f t="shared" ref="V26" si="56">V25/U24</f>
        <v>-2.9228563954797759</v>
      </c>
      <c r="X26" s="22" t="s">
        <v>68</v>
      </c>
      <c r="Y26" s="3">
        <f>Y21</f>
        <v>0.43755722490771387</v>
      </c>
      <c r="Z26" s="3">
        <f>Z21</f>
        <v>0.89919056652695162</v>
      </c>
    </row>
    <row r="27" spans="1:26" x14ac:dyDescent="0.25">
      <c r="A27">
        <f>'SH2'!A27+'SH2'!O105</f>
        <v>0.14284750226220227</v>
      </c>
      <c r="B27">
        <f>'SH2'!B27+'SH2'!P105</f>
        <v>0.4515514953046787</v>
      </c>
      <c r="C27">
        <v>3</v>
      </c>
      <c r="D27">
        <v>1</v>
      </c>
      <c r="E27">
        <v>1</v>
      </c>
      <c r="I27" s="20"/>
      <c r="J27" s="31"/>
      <c r="K27" s="30" t="s">
        <v>43</v>
      </c>
      <c r="L27" s="30"/>
      <c r="M27" s="30"/>
      <c r="N27" s="30"/>
      <c r="O27" s="30">
        <f>O22*O26-P22*P26</f>
        <v>-5.7746520667978959E-2</v>
      </c>
      <c r="P27" s="30">
        <f>O22*P26+P22*O26</f>
        <v>3.3201606585090422E-2</v>
      </c>
      <c r="Q27" s="30"/>
      <c r="R27" s="30">
        <f t="shared" ref="R27" si="57">R22*R26-S22*S26</f>
        <v>-5.9367269979028435E-2</v>
      </c>
      <c r="S27" s="30">
        <f t="shared" ref="S27" si="58">R22*S26+S22*R26</f>
        <v>3.0813167751272991E-2</v>
      </c>
      <c r="T27" s="30"/>
      <c r="U27" s="30">
        <f t="shared" ref="U27" si="59">U22*U26-V22*V26</f>
        <v>-6.054215704874677E-2</v>
      </c>
      <c r="V27" s="30">
        <f t="shared" ref="V27" si="60">U22*V26+V22*U26</f>
        <v>2.8358658374322422E-2</v>
      </c>
      <c r="X27" s="20"/>
      <c r="Y27" s="20"/>
      <c r="Z27" s="20"/>
    </row>
    <row r="28" spans="1:26" x14ac:dyDescent="0.25">
      <c r="A28">
        <f>'SH2'!A28+'SH2'!R105</f>
        <v>0.13410780982158571</v>
      </c>
      <c r="B28">
        <f>'SH2'!B28+'SH2'!S105</f>
        <v>0.44000138281037471</v>
      </c>
      <c r="C28">
        <v>3</v>
      </c>
      <c r="D28">
        <v>1</v>
      </c>
      <c r="E28">
        <v>2</v>
      </c>
      <c r="I28" s="20"/>
      <c r="J28" s="31"/>
      <c r="K28" s="30" t="s">
        <v>44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1">R23*R27-S23*S27-R22</f>
        <v>0</v>
      </c>
      <c r="S28" s="30">
        <f t="shared" ref="S28" si="62">R23*S27+S23*R27-S22</f>
        <v>0</v>
      </c>
      <c r="T28" s="30"/>
      <c r="U28" s="30">
        <f t="shared" ref="U28" si="63">U23*U27-V23*V27-U22</f>
        <v>0</v>
      </c>
      <c r="V28" s="30">
        <f t="shared" ref="V28" si="64">U23*V27+V23*U27-V22</f>
        <v>0</v>
      </c>
      <c r="X28" s="20"/>
      <c r="Y28" s="20"/>
      <c r="Z28" s="20"/>
    </row>
    <row r="29" spans="1:26" x14ac:dyDescent="0.25">
      <c r="A29">
        <f>'SH2'!A29+'SH2'!U105</f>
        <v>0.12714881063981023</v>
      </c>
      <c r="B29">
        <f>'SH2'!B29+'SH2'!V105</f>
        <v>0.42914353508157088</v>
      </c>
      <c r="C29">
        <v>3</v>
      </c>
      <c r="D29">
        <v>1</v>
      </c>
      <c r="E29">
        <v>3</v>
      </c>
      <c r="I29" s="20"/>
      <c r="J29" s="31"/>
      <c r="K29" s="30" t="s">
        <v>39</v>
      </c>
      <c r="L29" s="30">
        <f>O27+R27+U27</f>
        <v>-0.17765594769575416</v>
      </c>
      <c r="M29" s="30">
        <f>P27+S27+V27</f>
        <v>9.2373432710685821E-2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16</v>
      </c>
      <c r="L30" s="30">
        <f>L19</f>
        <v>1</v>
      </c>
      <c r="M30" s="30">
        <f>0-M19</f>
        <v>0</v>
      </c>
      <c r="N30" s="30"/>
      <c r="O30" s="30">
        <f t="shared" ref="O30" si="65">O19</f>
        <v>-0.30901699437494734</v>
      </c>
      <c r="P30" s="30">
        <f t="shared" ref="P30" si="66">0-P19</f>
        <v>-0.95105651629515364</v>
      </c>
      <c r="Q30" s="30"/>
      <c r="R30" s="30">
        <f t="shared" ref="R30" si="67">R19</f>
        <v>-0.80901699437494734</v>
      </c>
      <c r="S30" s="30">
        <f t="shared" ref="S30" si="68">0-S19</f>
        <v>-0.58778525229247325</v>
      </c>
      <c r="T30" s="30"/>
      <c r="U30" s="30">
        <f t="shared" ref="U30" si="69">U19</f>
        <v>-1</v>
      </c>
      <c r="V30" s="30">
        <f t="shared" ref="V30" si="70">0-V19</f>
        <v>-1.22514845490862E-16</v>
      </c>
      <c r="X30" s="20"/>
      <c r="Y30" s="20"/>
      <c r="Z30" s="20"/>
    </row>
    <row r="31" spans="1:26" x14ac:dyDescent="0.25">
      <c r="I31" s="20"/>
      <c r="J31" s="31" t="s">
        <v>45</v>
      </c>
      <c r="K31" s="30"/>
      <c r="L31" s="30">
        <f t="shared" ref="L31" si="71">($L29*L30-$M29*M30)/($J20*$Y22)</f>
        <v>-2.9010317451808056E-3</v>
      </c>
      <c r="M31" s="30">
        <f t="shared" ref="M31" si="72">($L29*M30+$M29*L30)/($J20*$Y22)</f>
        <v>1.5084114220816885E-3</v>
      </c>
      <c r="N31" s="30"/>
      <c r="O31" s="30">
        <f t="shared" ref="O31" si="73">($L29*O30-$M29*P30)/($J20*$Y22)</f>
        <v>2.33105262270691E-3</v>
      </c>
      <c r="P31" s="30">
        <f t="shared" ref="P31" si="74">($L29*P30+$M29*O30)/($J20*$Y22)</f>
        <v>2.2929203813007834E-3</v>
      </c>
      <c r="Q31" s="30"/>
      <c r="R31" s="30">
        <f t="shared" ref="R31" si="75">($L29*R30-$M29*S30)/($J20*$Y22)</f>
        <v>3.2336059713616171E-3</v>
      </c>
      <c r="S31" s="30">
        <f t="shared" ref="S31" si="76">($L29*S30+$M29*R30)/($J20*$Y22)</f>
        <v>4.8485320127620592E-4</v>
      </c>
      <c r="T31" s="30"/>
      <c r="U31" s="30">
        <f t="shared" ref="U31" si="77">($L29*U30-$M29*V30)/($J20*$Y22)</f>
        <v>2.9010317451808056E-3</v>
      </c>
      <c r="V31" s="30">
        <f t="shared" ref="V31" si="78">($L29*V30+$M29*U30)/($J20*$Y22)</f>
        <v>-1.508411422081688E-3</v>
      </c>
      <c r="X31" s="20"/>
      <c r="Y31" s="20"/>
      <c r="Z31" s="20"/>
    </row>
    <row r="32" spans="1:26" x14ac:dyDescent="0.25">
      <c r="I32" s="20"/>
      <c r="J32" s="20"/>
      <c r="W32" s="20"/>
      <c r="X32" s="20"/>
      <c r="Y32" s="20"/>
      <c r="Z32" s="20"/>
    </row>
    <row r="33" spans="9:26" x14ac:dyDescent="0.25">
      <c r="I33" s="20"/>
      <c r="J33" s="20"/>
      <c r="L33" t="s">
        <v>31</v>
      </c>
      <c r="O33" t="s">
        <v>32</v>
      </c>
      <c r="R33" t="s">
        <v>33</v>
      </c>
      <c r="U33" t="s">
        <v>34</v>
      </c>
      <c r="W33" s="20"/>
      <c r="X33" s="20"/>
      <c r="Y33" s="20"/>
      <c r="Z33" s="20"/>
    </row>
    <row r="34" spans="9:26" x14ac:dyDescent="0.25">
      <c r="I34" t="s">
        <v>21</v>
      </c>
      <c r="K34" t="s">
        <v>17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26</v>
      </c>
      <c r="Y34">
        <f>L36+O36+R36+U36</f>
        <v>24.60842221342142</v>
      </c>
      <c r="Z34">
        <f>M36+P36+S36+V36</f>
        <v>50.686851788860892</v>
      </c>
    </row>
    <row r="35" spans="9:26" ht="15.75" thickBot="1" x14ac:dyDescent="0.3">
      <c r="I35" t="s">
        <v>36</v>
      </c>
      <c r="J35">
        <f>J5</f>
        <v>1</v>
      </c>
      <c r="K35" t="s">
        <v>18</v>
      </c>
      <c r="L35">
        <f>A10</f>
        <v>6.3702174349698266</v>
      </c>
      <c r="M35">
        <f>B10</f>
        <v>12.788736800361056</v>
      </c>
      <c r="O35">
        <f>A11</f>
        <v>10.241840886048127</v>
      </c>
      <c r="P35">
        <f>B11</f>
        <v>-9.7155642532577939</v>
      </c>
      <c r="R35">
        <f>A12</f>
        <v>2.5241768504188058</v>
      </c>
      <c r="S35">
        <f>B12</f>
        <v>-13.777040978185267</v>
      </c>
      <c r="U35">
        <f>A13</f>
        <v>-6.1072174349698258</v>
      </c>
      <c r="V35">
        <f>B13</f>
        <v>-12.525736800361056</v>
      </c>
      <c r="Y35" t="s">
        <v>24</v>
      </c>
    </row>
    <row r="36" spans="9:26" ht="16.5" thickTop="1" thickBot="1" x14ac:dyDescent="0.3">
      <c r="I36" t="s">
        <v>35</v>
      </c>
      <c r="J36">
        <f>J6</f>
        <v>3</v>
      </c>
      <c r="K36" t="s">
        <v>19</v>
      </c>
      <c r="L36" s="1">
        <f>L34*L35-M34*M35</f>
        <v>6.3702174349698266</v>
      </c>
      <c r="M36" s="2">
        <f>L34*M35+M34*L35</f>
        <v>12.788736800361056</v>
      </c>
      <c r="O36" s="1">
        <f t="shared" ref="O36" si="79">O34*O35-P34*P35</f>
        <v>6.0751478050720431</v>
      </c>
      <c r="P36" s="2">
        <f t="shared" ref="P36" si="80">O34*P35+P34*O35</f>
        <v>12.742843977732605</v>
      </c>
      <c r="R36" s="1">
        <f t="shared" ref="R36" si="81">R34*R35-S34*S35</f>
        <v>6.0558395384097263</v>
      </c>
      <c r="S36" s="2">
        <f t="shared" ref="S36" si="82">R34*S35+S34*R35</f>
        <v>12.629534210406167</v>
      </c>
      <c r="U36" s="1">
        <f t="shared" ref="U36" si="83">U34*U35-V34*V35</f>
        <v>6.1072174349698276</v>
      </c>
      <c r="V36" s="2">
        <f t="shared" ref="V36" si="84">U34*V35+V34*U35</f>
        <v>12.525736800361056</v>
      </c>
      <c r="X36" t="s">
        <v>27</v>
      </c>
      <c r="Y36" s="3">
        <f>Y34/SQRT(Y34*Y34+Z34*Z34)</f>
        <v>0.43674734802896215</v>
      </c>
      <c r="Z36" s="3">
        <f>Z34/SQRT(Z34*Z34+Y34*Y34)</f>
        <v>0.89958421172765612</v>
      </c>
    </row>
    <row r="37" spans="9:26" ht="15.75" thickTop="1" x14ac:dyDescent="0.25">
      <c r="J37" s="30"/>
      <c r="K37" s="30" t="s">
        <v>37</v>
      </c>
      <c r="L37" s="30"/>
      <c r="M37" s="30"/>
      <c r="N37" s="30"/>
      <c r="O37" s="30">
        <f>$L$62</f>
        <v>-1.2818520769205675E-2</v>
      </c>
      <c r="P37" s="30">
        <f>$M$62</f>
        <v>-1.6653633532493845E-2</v>
      </c>
      <c r="Q37" s="30"/>
      <c r="R37" s="30">
        <f>$L$77</f>
        <v>-1.3378169923007686E-2</v>
      </c>
      <c r="S37" s="30">
        <f>$M$77</f>
        <v>-1.700675681807351E-2</v>
      </c>
      <c r="T37" s="30"/>
      <c r="U37" s="30">
        <f>$L$92</f>
        <v>-1.3884752667890701E-2</v>
      </c>
      <c r="V37" s="30">
        <f>$M$92</f>
        <v>-1.7370200475255611E-2</v>
      </c>
      <c r="X37" t="s">
        <v>46</v>
      </c>
      <c r="Y37">
        <f>SQRT(Y34*Y34+Z34*Z34)</f>
        <v>56.344754752327781</v>
      </c>
    </row>
    <row r="38" spans="9:26" x14ac:dyDescent="0.25">
      <c r="J38" s="30"/>
      <c r="K38" s="30" t="s">
        <v>38</v>
      </c>
      <c r="L38" s="30"/>
      <c r="M38" s="30"/>
      <c r="N38" s="30"/>
      <c r="O38" s="30">
        <f>$U$53</f>
        <v>4.3303306091231314E-2</v>
      </c>
      <c r="P38" s="30">
        <f>$V$53</f>
        <v>0.31381513963508356</v>
      </c>
      <c r="Q38" s="30"/>
      <c r="R38" s="30">
        <f>$U$68</f>
        <v>6.1479270674633546E-2</v>
      </c>
      <c r="S38" s="30">
        <f>$V$68</f>
        <v>0.31895787935415948</v>
      </c>
      <c r="T38" s="30"/>
      <c r="U38" s="30">
        <f>$U$83</f>
        <v>7.8946123989994038E-2</v>
      </c>
      <c r="V38" s="30">
        <f>$V$83</f>
        <v>0.32452189511496476</v>
      </c>
      <c r="X38" s="20" t="s">
        <v>58</v>
      </c>
      <c r="Y38" s="20">
        <f>ATAN2(Y34,Z34)</f>
        <v>1.1188165686408937</v>
      </c>
      <c r="Z38" s="20"/>
    </row>
    <row r="39" spans="9:26" x14ac:dyDescent="0.25">
      <c r="J39" s="30"/>
      <c r="K39" s="30" t="s">
        <v>40</v>
      </c>
      <c r="L39" s="30"/>
      <c r="M39" s="30"/>
      <c r="N39" s="30"/>
      <c r="O39" s="30">
        <f>O38*O38+P38*P38</f>
        <v>0.10035511818261786</v>
      </c>
      <c r="P39" s="30"/>
      <c r="Q39" s="30"/>
      <c r="R39" s="30">
        <f t="shared" ref="R39" si="85">R38*R38+S38*S38</f>
        <v>0.10551382952478741</v>
      </c>
      <c r="S39" s="30"/>
      <c r="T39" s="30"/>
      <c r="U39" s="30">
        <f t="shared" ref="U39" si="86">U38*U38+V38*V38</f>
        <v>0.1115469509020517</v>
      </c>
      <c r="V39" s="30"/>
      <c r="X39" s="22" t="s">
        <v>59</v>
      </c>
      <c r="Y39">
        <f>MOD(Y38*180/PI(),360)</f>
        <v>64.103467432431984</v>
      </c>
      <c r="Z39" s="20"/>
    </row>
    <row r="40" spans="9:26" x14ac:dyDescent="0.25">
      <c r="J40" s="30"/>
      <c r="K40" s="30" t="s">
        <v>41</v>
      </c>
      <c r="L40" s="30"/>
      <c r="M40" s="30"/>
      <c r="N40" s="30"/>
      <c r="O40" s="30">
        <f>O38</f>
        <v>4.3303306091231314E-2</v>
      </c>
      <c r="P40" s="30">
        <f>0-P38</f>
        <v>-0.31381513963508356</v>
      </c>
      <c r="Q40" s="30"/>
      <c r="R40" s="30">
        <f t="shared" ref="R40" si="87">R38</f>
        <v>6.1479270674633546E-2</v>
      </c>
      <c r="S40" s="30">
        <f t="shared" ref="S40" si="88">0-S38</f>
        <v>-0.31895787935415948</v>
      </c>
      <c r="T40" s="30"/>
      <c r="U40" s="30">
        <f t="shared" ref="U40" si="89">U38</f>
        <v>7.8946123989994038E-2</v>
      </c>
      <c r="V40" s="30">
        <f t="shared" ref="V40" si="90">0-V38</f>
        <v>-0.32452189511496476</v>
      </c>
      <c r="X40" s="22" t="s">
        <v>60</v>
      </c>
      <c r="Y40" s="3">
        <f>INT(Y39*$B$102/360)</f>
        <v>1</v>
      </c>
      <c r="Z40" s="20"/>
    </row>
    <row r="41" spans="9:26" x14ac:dyDescent="0.25">
      <c r="J41" s="30"/>
      <c r="K41" s="30" t="s">
        <v>42</v>
      </c>
      <c r="L41" s="30"/>
      <c r="M41" s="30"/>
      <c r="N41" s="30"/>
      <c r="O41" s="30">
        <f>O40/O39</f>
        <v>0.43150072338544382</v>
      </c>
      <c r="P41" s="30">
        <f>P40/O39</f>
        <v>-3.1270466849934748</v>
      </c>
      <c r="Q41" s="30"/>
      <c r="R41" s="30">
        <f t="shared" ref="R41" si="91">R40/R39</f>
        <v>0.58266552310273956</v>
      </c>
      <c r="S41" s="30">
        <f t="shared" ref="S41" si="92">S40/R39</f>
        <v>-3.0229011759944662</v>
      </c>
      <c r="T41" s="30"/>
      <c r="U41" s="30">
        <f t="shared" ref="U41" si="93">U40/U39</f>
        <v>0.70773896867262531</v>
      </c>
      <c r="V41" s="30">
        <f t="shared" ref="V41" si="94">V40/U39</f>
        <v>-2.9092852156929352</v>
      </c>
      <c r="X41" s="22" t="s">
        <v>68</v>
      </c>
      <c r="Y41" s="3">
        <f>Y36</f>
        <v>0.43674734802896215</v>
      </c>
      <c r="Z41" s="3">
        <f>Z36</f>
        <v>0.89958421172765612</v>
      </c>
    </row>
    <row r="42" spans="9:26" x14ac:dyDescent="0.25">
      <c r="J42" s="30"/>
      <c r="K42" s="30" t="s">
        <v>43</v>
      </c>
      <c r="L42" s="30"/>
      <c r="M42" s="30"/>
      <c r="N42" s="30"/>
      <c r="O42" s="30">
        <f>O37*O41-P37*P41</f>
        <v>-5.7607890515524632E-2</v>
      </c>
      <c r="P42" s="30">
        <f>O37*P41+P37*O41</f>
        <v>3.2898057961597435E-2</v>
      </c>
      <c r="Q42" s="30"/>
      <c r="R42" s="30">
        <f t="shared" ref="R42" si="95">R37*R41-S37*S41</f>
        <v>-5.9204743561552926E-2</v>
      </c>
      <c r="S42" s="30">
        <f t="shared" ref="S42" si="96">R37*S41+S37*R41</f>
        <v>3.0531634735229851E-2</v>
      </c>
      <c r="T42" s="30"/>
      <c r="U42" s="30">
        <f t="shared" ref="U42" si="97">U37*U41-V37*V41</f>
        <v>-6.0361647969730994E-2</v>
      </c>
      <c r="V42" s="30">
        <f t="shared" ref="V42" si="98">U37*V41+V37*U41</f>
        <v>2.8101137890253307E-2</v>
      </c>
    </row>
    <row r="43" spans="9:26" x14ac:dyDescent="0.25">
      <c r="J43" s="30"/>
      <c r="K43" s="30" t="s">
        <v>44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99">R38*R42-S38*S42-R37</f>
        <v>0</v>
      </c>
      <c r="S43" s="30">
        <f t="shared" ref="S43" si="100">R38*S42+S38*R42-S37</f>
        <v>0</v>
      </c>
      <c r="T43" s="30"/>
      <c r="U43" s="30">
        <f t="shared" ref="U43" si="101">U38*U42-V38*V42-U37</f>
        <v>0</v>
      </c>
      <c r="V43" s="30">
        <f t="shared" ref="V43" si="102">U38*V42+V38*U42-V37</f>
        <v>0</v>
      </c>
    </row>
    <row r="44" spans="9:26" x14ac:dyDescent="0.25">
      <c r="J44" s="30"/>
      <c r="K44" s="30" t="s">
        <v>39</v>
      </c>
      <c r="L44" s="30">
        <f>O42+R42+U42</f>
        <v>-0.17717428204680857</v>
      </c>
      <c r="M44" s="30">
        <f>P42+S42+V42</f>
        <v>9.1530830587080586E-2</v>
      </c>
      <c r="N44" s="30"/>
      <c r="O44" s="30"/>
      <c r="P44" s="30"/>
      <c r="Q44" s="30"/>
      <c r="R44" s="30"/>
      <c r="S44" s="30"/>
      <c r="T44" s="30"/>
      <c r="U44" s="30"/>
      <c r="V44" s="30"/>
    </row>
    <row r="45" spans="9:26" x14ac:dyDescent="0.25">
      <c r="J45" s="30"/>
      <c r="K45" s="30" t="s">
        <v>16</v>
      </c>
      <c r="L45" s="30">
        <f>L34</f>
        <v>1</v>
      </c>
      <c r="M45" s="30">
        <f>0-M34</f>
        <v>0</v>
      </c>
      <c r="N45" s="30"/>
      <c r="O45" s="30">
        <f t="shared" ref="O45" si="103">O34</f>
        <v>-0.30901699437494734</v>
      </c>
      <c r="P45" s="30">
        <f t="shared" ref="P45" si="104">0-P34</f>
        <v>-0.95105651629515364</v>
      </c>
      <c r="Q45" s="30"/>
      <c r="R45" s="30">
        <f t="shared" ref="R45" si="105">R34</f>
        <v>-0.80901699437494734</v>
      </c>
      <c r="S45" s="30">
        <f t="shared" ref="S45" si="106">0-S34</f>
        <v>-0.58778525229247325</v>
      </c>
      <c r="T45" s="30"/>
      <c r="U45" s="30">
        <f t="shared" ref="U45" si="107">U34</f>
        <v>-1</v>
      </c>
      <c r="V45" s="30">
        <f t="shared" ref="V45" si="108">0-V34</f>
        <v>-1.22514845490862E-16</v>
      </c>
    </row>
    <row r="46" spans="9:26" x14ac:dyDescent="0.25">
      <c r="J46" s="31" t="s">
        <v>45</v>
      </c>
      <c r="K46" s="30"/>
      <c r="L46" s="30">
        <f t="shared" ref="L46" si="109">($L44*L45-$M44*M45)/($J35*$Y37)</f>
        <v>-3.1444680667367525E-3</v>
      </c>
      <c r="M46" s="30">
        <f t="shared" ref="M46" si="110">($L44*M45+$M44*L45)/($J35*$Y37)</f>
        <v>1.6244782853243169E-3</v>
      </c>
      <c r="N46" s="30"/>
      <c r="O46" s="30">
        <f t="shared" ref="O46" si="111">($L44*O45-$M44*P45)/($J35*$Y37)</f>
        <v>2.5166647297286621E-3</v>
      </c>
      <c r="P46" s="30">
        <f t="shared" ref="P46" si="112">($L44*P45+$M44*O45)/($J35*$Y37)</f>
        <v>2.4885754479937244E-3</v>
      </c>
      <c r="Q46" s="30"/>
      <c r="R46" s="30">
        <f t="shared" ref="R46" si="113">($L44*R45-$M44*S45)/($J35*$Y37)</f>
        <v>3.4987724830423663E-3</v>
      </c>
      <c r="S46" s="30">
        <f t="shared" ref="S46" si="114">($L44*S45+$M44*R45)/($J35*$Y37)</f>
        <v>5.3404141611204062E-4</v>
      </c>
      <c r="T46" s="30"/>
      <c r="U46" s="30">
        <f t="shared" ref="U46" si="115">($L44*U45-$M44*V45)/($J35*$Y37)</f>
        <v>3.1444680667367525E-3</v>
      </c>
      <c r="V46" s="30">
        <f t="shared" ref="V46" si="116">($L44*V45+$M44*U45)/($J35*$Y37)</f>
        <v>-1.6244782853243164E-3</v>
      </c>
    </row>
    <row r="47" spans="9:26" x14ac:dyDescent="0.25">
      <c r="J47" s="20"/>
    </row>
    <row r="48" spans="9:26" x14ac:dyDescent="0.25">
      <c r="I48" t="s">
        <v>47</v>
      </c>
      <c r="J48" s="20"/>
      <c r="O48">
        <f>Y6</f>
        <v>0.4382978267708717</v>
      </c>
      <c r="P48">
        <f>Z6</f>
        <v>0.89882980315960304</v>
      </c>
      <c r="R48">
        <f>Y21</f>
        <v>0.43755722490771387</v>
      </c>
      <c r="S48">
        <f>Z21</f>
        <v>0.89919056652695162</v>
      </c>
      <c r="U48">
        <f>Y36</f>
        <v>0.43674734802896215</v>
      </c>
      <c r="V48">
        <f>Z36</f>
        <v>0.89958421172765612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31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20</v>
      </c>
      <c r="K52" t="s">
        <v>17</v>
      </c>
      <c r="L52">
        <v>1</v>
      </c>
      <c r="M52">
        <v>0</v>
      </c>
      <c r="O52">
        <f>$O$48</f>
        <v>0.4382978267708717</v>
      </c>
      <c r="P52">
        <f>$P$48</f>
        <v>0.89882980315960304</v>
      </c>
      <c r="R52">
        <f>$R$48</f>
        <v>0.43755722490771387</v>
      </c>
      <c r="S52">
        <f>$S$48</f>
        <v>0.89919056652695162</v>
      </c>
      <c r="U52">
        <f>$U$48</f>
        <v>0.43674734802896215</v>
      </c>
      <c r="V52">
        <f>$V$48</f>
        <v>0.89958421172765612</v>
      </c>
      <c r="X52" t="s">
        <v>26</v>
      </c>
      <c r="Y52">
        <f>L54+O54+R54+U54</f>
        <v>-0.74284792322023252</v>
      </c>
      <c r="Z52">
        <f>M54+P54+S54+V54</f>
        <v>0.6256601969439719</v>
      </c>
    </row>
    <row r="53" spans="9:26" ht="15.75" thickBot="1" x14ac:dyDescent="0.3">
      <c r="I53" t="s">
        <v>36</v>
      </c>
      <c r="J53">
        <v>4</v>
      </c>
      <c r="K53" t="s">
        <v>18</v>
      </c>
      <c r="L53">
        <f>A14</f>
        <v>4.5193711047222501E-2</v>
      </c>
      <c r="M53">
        <f>B14</f>
        <v>0.10137427825408324</v>
      </c>
      <c r="O53">
        <f>A15</f>
        <v>4.1129725618873125E-2</v>
      </c>
      <c r="P53">
        <f>B15</f>
        <v>0.31152238648623698</v>
      </c>
      <c r="R53">
        <f>A16</f>
        <v>4.221259328237395E-2</v>
      </c>
      <c r="S53">
        <f>B16</f>
        <v>0.31266229096991166</v>
      </c>
      <c r="U53">
        <f>A17</f>
        <v>4.3303306091231314E-2</v>
      </c>
      <c r="V53">
        <f>B17</f>
        <v>0.31381513963508356</v>
      </c>
      <c r="Y53" t="s">
        <v>25</v>
      </c>
    </row>
    <row r="54" spans="9:26" ht="16.5" thickTop="1" thickBot="1" x14ac:dyDescent="0.3">
      <c r="I54" t="s">
        <v>35</v>
      </c>
      <c r="J54">
        <v>1</v>
      </c>
      <c r="K54" t="s">
        <v>19</v>
      </c>
      <c r="L54" s="1">
        <f>L52*L53-M52*M53</f>
        <v>4.5193711047222501E-2</v>
      </c>
      <c r="M54" s="2">
        <f t="shared" ref="M54" si="117">L52*M53+M52*L53</f>
        <v>0.10137427825408324</v>
      </c>
      <c r="O54" s="1">
        <f t="shared" ref="O54" si="118">O52*O53-P52*P53</f>
        <v>-0.26197853597079984</v>
      </c>
      <c r="P54" s="2">
        <f t="shared" ref="P54" si="119">O52*P53+P52*O53</f>
        <v>0.17350820816941345</v>
      </c>
      <c r="R54" s="1">
        <f t="shared" ref="R54" si="120">R52*R53-S52*S53</f>
        <v>-0.26267255737605588</v>
      </c>
      <c r="S54" s="2">
        <f t="shared" ref="S54" si="121">R52*S53+S52*R53</f>
        <v>0.17476481003823235</v>
      </c>
      <c r="U54" s="1">
        <f t="shared" ref="U54" si="122">U52*U53-V52*V53</f>
        <v>-0.26339054092059927</v>
      </c>
      <c r="V54" s="2">
        <f t="shared" ref="V54" si="123">U52*V53+V52*U53</f>
        <v>0.17601290048224294</v>
      </c>
      <c r="X54" t="s">
        <v>27</v>
      </c>
      <c r="Y54" s="3">
        <f>Y52/SQRT(Y52*Y52+Z52*Z52)</f>
        <v>-0.76485840986864839</v>
      </c>
      <c r="Z54" s="3">
        <f>Z52/SQRT(Z52*Z52+Y52*Y52)</f>
        <v>0.64419842661496984</v>
      </c>
    </row>
    <row r="55" spans="9:26" ht="15.75" thickTop="1" x14ac:dyDescent="0.25">
      <c r="J55" s="30"/>
      <c r="K55" s="30" t="s">
        <v>37</v>
      </c>
      <c r="L55" s="30">
        <f>$L$103</f>
        <v>5.6888794492765404E-3</v>
      </c>
      <c r="M55" s="30">
        <f>$M$103</f>
        <v>-8.1671521746357056E-3</v>
      </c>
      <c r="N55" s="30"/>
      <c r="O55" s="30"/>
      <c r="P55" s="30"/>
      <c r="Q55" s="30"/>
      <c r="R55" s="30"/>
      <c r="S55" s="30"/>
      <c r="T55" s="30"/>
      <c r="U55" s="30"/>
      <c r="V55" s="30"/>
      <c r="X55" t="s">
        <v>46</v>
      </c>
      <c r="Y55">
        <f>SQRT(Y52*Y52+Z52*Z52)</f>
        <v>0.97122279579537374</v>
      </c>
    </row>
    <row r="56" spans="9:26" x14ac:dyDescent="0.25">
      <c r="I56" s="20"/>
      <c r="J56" s="31"/>
      <c r="K56" s="30" t="s">
        <v>38</v>
      </c>
      <c r="L56" s="30">
        <f>$O$101</f>
        <v>0.14284750226220227</v>
      </c>
      <c r="M56" s="30">
        <f>$P$101</f>
        <v>0.4515514953046787</v>
      </c>
      <c r="N56" s="30"/>
      <c r="O56" s="30"/>
      <c r="P56" s="30"/>
      <c r="Q56" s="30"/>
      <c r="R56" s="30"/>
      <c r="S56" s="30"/>
      <c r="T56" s="30"/>
      <c r="U56" s="30"/>
      <c r="V56" s="30"/>
      <c r="X56" s="20" t="s">
        <v>58</v>
      </c>
      <c r="Y56" s="20">
        <f>ATAN2(Y52,Z52)</f>
        <v>2.4416178358022549</v>
      </c>
      <c r="Z56" s="20"/>
    </row>
    <row r="57" spans="9:26" x14ac:dyDescent="0.25">
      <c r="I57" s="20"/>
      <c r="J57" s="31"/>
      <c r="K57" s="30" t="s">
        <v>40</v>
      </c>
      <c r="L57" s="30">
        <f>L56*L56+M56*M56</f>
        <v>0.22430416181444116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X57" s="22" t="s">
        <v>59</v>
      </c>
      <c r="Y57">
        <f>MOD(Y56*180/PI(),360)</f>
        <v>139.89439717533523</v>
      </c>
      <c r="Z57" s="20"/>
    </row>
    <row r="58" spans="9:26" x14ac:dyDescent="0.25">
      <c r="I58" s="20"/>
      <c r="J58" s="31"/>
      <c r="K58" s="30" t="s">
        <v>41</v>
      </c>
      <c r="L58" s="30">
        <f>L56</f>
        <v>0.14284750226220227</v>
      </c>
      <c r="M58" s="30">
        <f>0-M56</f>
        <v>-0.4515514953046787</v>
      </c>
      <c r="N58" s="30"/>
      <c r="O58" s="30"/>
      <c r="P58" s="30"/>
      <c r="Q58" s="30"/>
      <c r="R58" s="30"/>
      <c r="S58" s="30"/>
      <c r="T58" s="30"/>
      <c r="U58" s="30"/>
      <c r="V58" s="30"/>
      <c r="W58" s="20"/>
      <c r="X58" s="22" t="s">
        <v>60</v>
      </c>
      <c r="Y58" s="3">
        <f>INT(Y57*$B$102/360)</f>
        <v>3</v>
      </c>
      <c r="Z58" s="20"/>
    </row>
    <row r="59" spans="9:26" x14ac:dyDescent="0.25">
      <c r="I59" s="20"/>
      <c r="J59" s="31"/>
      <c r="K59" s="30" t="s">
        <v>42</v>
      </c>
      <c r="L59" s="30">
        <f>L58/L57</f>
        <v>0.63684731084202939</v>
      </c>
      <c r="M59" s="30">
        <f>M58/L57</f>
        <v>-2.0131213422523615</v>
      </c>
      <c r="N59" s="30"/>
      <c r="O59" s="30"/>
      <c r="P59" s="30"/>
      <c r="Q59" s="30"/>
      <c r="R59" s="30"/>
      <c r="S59" s="30"/>
      <c r="T59" s="30"/>
      <c r="U59" s="30"/>
      <c r="V59" s="30"/>
      <c r="W59" s="20"/>
      <c r="X59" s="22" t="s">
        <v>68</v>
      </c>
      <c r="Y59" s="3">
        <f>Y54</f>
        <v>-0.76485840986864839</v>
      </c>
      <c r="Z59" s="3">
        <f>Z54</f>
        <v>0.64419842661496984</v>
      </c>
    </row>
    <row r="60" spans="9:26" x14ac:dyDescent="0.25">
      <c r="I60" s="20"/>
      <c r="J60" s="31"/>
      <c r="K60" s="30" t="s">
        <v>43</v>
      </c>
      <c r="L60" s="30">
        <f>L55*L59-M55*M59</f>
        <v>-1.2818520769205675E-2</v>
      </c>
      <c r="M60" s="30">
        <f>L55*M59+M55*L59</f>
        <v>-1.6653633532493845E-2</v>
      </c>
      <c r="N60" s="30"/>
      <c r="O60" s="30"/>
      <c r="P60" s="30"/>
      <c r="Q60" s="30"/>
      <c r="R60" s="30"/>
      <c r="S60" s="30"/>
      <c r="T60" s="30"/>
      <c r="U60" s="30"/>
      <c r="V60" s="30"/>
      <c r="W60" s="20"/>
      <c r="X60" s="20"/>
      <c r="Y60" s="20"/>
      <c r="Z60" s="20"/>
    </row>
    <row r="61" spans="9:26" x14ac:dyDescent="0.25">
      <c r="I61" s="20"/>
      <c r="J61" s="31"/>
      <c r="K61" s="30" t="s">
        <v>44</v>
      </c>
      <c r="L61" s="30">
        <f>L56*L60-M56*M60-L55</f>
        <v>0</v>
      </c>
      <c r="M61" s="30">
        <f>L56*M60+M56*L60-M55</f>
        <v>0</v>
      </c>
      <c r="N61" s="30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20"/>
      <c r="Z61" s="20"/>
    </row>
    <row r="62" spans="9:26" x14ac:dyDescent="0.25">
      <c r="I62" s="20"/>
      <c r="J62" s="31"/>
      <c r="K62" s="30" t="s">
        <v>39</v>
      </c>
      <c r="L62" s="30">
        <f>L60</f>
        <v>-1.2818520769205675E-2</v>
      </c>
      <c r="M62" s="30">
        <f>M60</f>
        <v>-1.6653633532493845E-2</v>
      </c>
      <c r="N62" s="30"/>
      <c r="O62" s="30"/>
      <c r="P62" s="30"/>
      <c r="Q62" s="30"/>
      <c r="R62" s="30"/>
      <c r="S62" s="30"/>
      <c r="T62" s="30"/>
      <c r="U62" s="30"/>
      <c r="V62" s="30"/>
      <c r="X62" s="20"/>
      <c r="Y62" s="20"/>
      <c r="Z62" s="20"/>
    </row>
    <row r="63" spans="9:26" x14ac:dyDescent="0.25">
      <c r="I63" s="20"/>
      <c r="J63" s="30"/>
      <c r="K63" s="30" t="s">
        <v>66</v>
      </c>
      <c r="L63" s="30">
        <f>L52</f>
        <v>1</v>
      </c>
      <c r="M63" s="30">
        <f>0-M52</f>
        <v>0</v>
      </c>
      <c r="N63" s="30"/>
      <c r="O63" s="30">
        <f t="shared" ref="O63" si="124">O52</f>
        <v>0.4382978267708717</v>
      </c>
      <c r="P63" s="30">
        <f t="shared" ref="P63" si="125">0-P52</f>
        <v>-0.89882980315960304</v>
      </c>
      <c r="Q63" s="30"/>
      <c r="R63" s="30">
        <f t="shared" ref="R63" si="126">R52</f>
        <v>0.43755722490771387</v>
      </c>
      <c r="S63" s="30">
        <f t="shared" ref="S63" si="127">0-S52</f>
        <v>-0.89919056652695162</v>
      </c>
      <c r="T63" s="30"/>
      <c r="U63" s="30">
        <f t="shared" ref="U63" si="128">U52</f>
        <v>0.43674734802896215</v>
      </c>
      <c r="V63" s="30">
        <f t="shared" ref="V63" si="129">0-V52</f>
        <v>-0.89958421172765612</v>
      </c>
      <c r="W63" s="20"/>
      <c r="X63" s="20"/>
      <c r="Y63" s="20"/>
      <c r="Z63" s="20"/>
    </row>
    <row r="64" spans="9:26" x14ac:dyDescent="0.25">
      <c r="I64" s="20"/>
      <c r="J64" s="31" t="s">
        <v>67</v>
      </c>
      <c r="K64" s="30"/>
      <c r="L64" s="30">
        <f t="shared" ref="L64" si="130">($L62*L63-$M62*M63)/($J53*$Y55)</f>
        <v>-3.2995829650775618E-3</v>
      </c>
      <c r="M64" s="30">
        <f t="shared" ref="M64" si="131">($L62*M63+$M62*L63)/($J53*$Y55)</f>
        <v>-4.2867696280891729E-3</v>
      </c>
      <c r="N64" s="30"/>
      <c r="O64" s="30">
        <f t="shared" ref="O64" si="132">($L62*O63-$M62*P63)/($J53*$Y55)</f>
        <v>-5.2992763438496409E-3</v>
      </c>
      <c r="P64" s="30">
        <f t="shared" ref="P64" si="133">($L62*P63+$M62*O63)/($J53*$Y55)</f>
        <v>1.0868816951505815E-3</v>
      </c>
      <c r="Q64" s="30"/>
      <c r="R64" s="30">
        <f t="shared" ref="R64" si="134">($L62*R63-$M62*S63)/($J53*$Y55)</f>
        <v>-5.2983791760041372E-3</v>
      </c>
      <c r="S64" s="30">
        <f t="shared" ref="S64" si="135">($L62*S63+$M62*R63)/($J53*$Y55)</f>
        <v>1.0912468533854005E-3</v>
      </c>
      <c r="T64" s="30"/>
      <c r="U64" s="30">
        <f t="shared" ref="U64" si="136">($L62*U63-$M62*V63)/($J53*$Y55)</f>
        <v>-5.2973943863418209E-3</v>
      </c>
      <c r="V64" s="30">
        <f t="shared" ref="V64" si="137">($L62*V63+$M62*U63)/($J53*$Y55)</f>
        <v>1.0960174739902541E-3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31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48</v>
      </c>
      <c r="K67" t="s">
        <v>17</v>
      </c>
      <c r="L67">
        <v>1</v>
      </c>
      <c r="M67">
        <v>0</v>
      </c>
      <c r="O67">
        <f>$O$48</f>
        <v>0.4382978267708717</v>
      </c>
      <c r="P67">
        <f>$P$48</f>
        <v>0.89882980315960304</v>
      </c>
      <c r="R67">
        <f>$R$48</f>
        <v>0.43755722490771387</v>
      </c>
      <c r="S67">
        <f>$S$48</f>
        <v>0.89919056652695162</v>
      </c>
      <c r="U67">
        <f>$U$48</f>
        <v>0.43674734802896215</v>
      </c>
      <c r="V67">
        <f>$V$48</f>
        <v>0.89958421172765612</v>
      </c>
      <c r="X67" t="s">
        <v>26</v>
      </c>
      <c r="Y67">
        <f>L69+O69+R69+U69</f>
        <v>-0.71493656299589592</v>
      </c>
      <c r="Z67">
        <f>M69+P69+S69+V69</f>
        <v>0.69669655918916207</v>
      </c>
    </row>
    <row r="68" spans="9:26" ht="15.75" thickBot="1" x14ac:dyDescent="0.3">
      <c r="I68" t="s">
        <v>36</v>
      </c>
      <c r="J68">
        <f>J53</f>
        <v>4</v>
      </c>
      <c r="K68" t="s">
        <v>18</v>
      </c>
      <c r="L68">
        <f>A18</f>
        <v>6.3134056557573315E-2</v>
      </c>
      <c r="M68">
        <f>B18</f>
        <v>0.11660785136257636</v>
      </c>
      <c r="O68">
        <f>A19</f>
        <v>5.931405328679798E-2</v>
      </c>
      <c r="P68">
        <f>B19</f>
        <v>0.31667923101384809</v>
      </c>
      <c r="R68">
        <f>A20</f>
        <v>6.0392928397077578E-2</v>
      </c>
      <c r="S68">
        <f>B20</f>
        <v>0.31781239491774343</v>
      </c>
      <c r="U68">
        <f>A21</f>
        <v>6.1479270674633546E-2</v>
      </c>
      <c r="V68">
        <f>B21</f>
        <v>0.31895787935415948</v>
      </c>
      <c r="Y68" t="s">
        <v>57</v>
      </c>
    </row>
    <row r="69" spans="9:26" ht="16.5" thickTop="1" thickBot="1" x14ac:dyDescent="0.3">
      <c r="I69" t="s">
        <v>35</v>
      </c>
      <c r="J69">
        <f>J54</f>
        <v>1</v>
      </c>
      <c r="K69" t="s">
        <v>19</v>
      </c>
      <c r="L69" s="1">
        <f>L67*L68-M67*M68</f>
        <v>6.3134056557573315E-2</v>
      </c>
      <c r="M69" s="2">
        <f>L67*M68+M67*L68</f>
        <v>0.11660785136257636</v>
      </c>
      <c r="O69" s="1">
        <f t="shared" ref="O69" si="138">O67*O68-P67*P68</f>
        <v>-0.25864351022433629</v>
      </c>
      <c r="P69" s="2">
        <f t="shared" ref="P69" si="139">O67*P68+P67*O68</f>
        <v>0.19211305757721128</v>
      </c>
      <c r="R69" s="1">
        <f t="shared" ref="R69" si="140">R67*R68-S67*S68</f>
        <v>-0.25934854528189749</v>
      </c>
      <c r="S69" s="2">
        <f t="shared" ref="S69" si="141">R67*S68+S67*R68</f>
        <v>0.19336586106107206</v>
      </c>
      <c r="U69" s="1">
        <f t="shared" ref="U69" si="142">U67*U68-V67*V68</f>
        <v>-0.26007856404723545</v>
      </c>
      <c r="V69" s="2">
        <f t="shared" ref="V69" si="143">U67*V68+V67*U68</f>
        <v>0.19460978918830224</v>
      </c>
      <c r="X69" t="s">
        <v>27</v>
      </c>
      <c r="Y69" s="3">
        <f>Y67/SQRT(Y67*Y67+Z67*Z67)</f>
        <v>-0.71618367063595856</v>
      </c>
      <c r="Z69" s="3">
        <f>Z67/SQRT(Z67*Z67+Y67*Y67)</f>
        <v>0.69791184967329856</v>
      </c>
    </row>
    <row r="70" spans="9:26" ht="15.75" thickTop="1" x14ac:dyDescent="0.25">
      <c r="J70" s="30"/>
      <c r="K70" s="30" t="s">
        <v>37</v>
      </c>
      <c r="L70" s="30">
        <f>$L$103</f>
        <v>5.6888794492765404E-3</v>
      </c>
      <c r="M70" s="30">
        <f>$M$103</f>
        <v>-8.1671521746357056E-3</v>
      </c>
      <c r="N70" s="30"/>
      <c r="O70" s="30"/>
      <c r="P70" s="30"/>
      <c r="Q70" s="30"/>
      <c r="R70" s="30"/>
      <c r="S70" s="30"/>
      <c r="T70" s="30"/>
      <c r="U70" s="30"/>
      <c r="V70" s="30"/>
      <c r="X70" t="s">
        <v>46</v>
      </c>
      <c r="Y70">
        <f>SQRT(Y67*Y67+Z67*Z67)</f>
        <v>0.9982586762429877</v>
      </c>
    </row>
    <row r="71" spans="9:26" x14ac:dyDescent="0.25">
      <c r="I71" s="20"/>
      <c r="J71" s="31"/>
      <c r="K71" s="30" t="s">
        <v>38</v>
      </c>
      <c r="L71" s="30">
        <f>$R$101</f>
        <v>0.13410780982158571</v>
      </c>
      <c r="M71" s="30">
        <f>$S$101</f>
        <v>0.44000138281037471</v>
      </c>
      <c r="N71" s="30"/>
      <c r="O71" s="30"/>
      <c r="P71" s="30"/>
      <c r="Q71" s="30"/>
      <c r="R71" s="30"/>
      <c r="S71" s="30"/>
      <c r="T71" s="30"/>
      <c r="U71" s="30"/>
      <c r="V71" s="30"/>
      <c r="X71" s="20" t="s">
        <v>58</v>
      </c>
      <c r="Y71" s="20">
        <f>ATAN2(Y67,Z67)</f>
        <v>2.3691149781855798</v>
      </c>
      <c r="Z71" s="20"/>
    </row>
    <row r="72" spans="9:26" x14ac:dyDescent="0.25">
      <c r="I72" s="20"/>
      <c r="J72" s="31"/>
      <c r="K72" s="30" t="s">
        <v>40</v>
      </c>
      <c r="L72" s="30">
        <f>L71*L71+M71*M71</f>
        <v>0.21158612153018452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X72" s="22" t="s">
        <v>59</v>
      </c>
      <c r="Y72">
        <f>MOD(Y71*180/PI(),360)</f>
        <v>135.74028943126183</v>
      </c>
      <c r="Z72" s="20"/>
    </row>
    <row r="73" spans="9:26" x14ac:dyDescent="0.25">
      <c r="I73" s="20"/>
      <c r="J73" s="31"/>
      <c r="K73" s="30" t="s">
        <v>41</v>
      </c>
      <c r="L73" s="30">
        <f>L71</f>
        <v>0.13410780982158571</v>
      </c>
      <c r="M73" s="30">
        <f>0-M71</f>
        <v>-0.44000138281037471</v>
      </c>
      <c r="N73" s="30"/>
      <c r="O73" s="30"/>
      <c r="P73" s="30"/>
      <c r="Q73" s="30"/>
      <c r="R73" s="30"/>
      <c r="S73" s="30"/>
      <c r="T73" s="30"/>
      <c r="U73" s="30"/>
      <c r="V73" s="30"/>
      <c r="X73" s="22" t="s">
        <v>60</v>
      </c>
      <c r="Y73" s="3">
        <f>INT(Y72*$B$102/360)</f>
        <v>3</v>
      </c>
      <c r="Z73" s="20"/>
    </row>
    <row r="74" spans="9:26" x14ac:dyDescent="0.25">
      <c r="I74" s="20"/>
      <c r="J74" s="31"/>
      <c r="K74" s="30" t="s">
        <v>42</v>
      </c>
      <c r="L74" s="30">
        <f>L73/L72</f>
        <v>0.63382139079691058</v>
      </c>
      <c r="M74" s="30">
        <f>M73/L72</f>
        <v>-2.0795380133077623</v>
      </c>
      <c r="N74" s="30"/>
      <c r="O74" s="30"/>
      <c r="P74" s="30"/>
      <c r="Q74" s="30"/>
      <c r="R74" s="30"/>
      <c r="S74" s="30"/>
      <c r="T74" s="30"/>
      <c r="U74" s="30"/>
      <c r="V74" s="30"/>
      <c r="X74" s="22" t="s">
        <v>68</v>
      </c>
      <c r="Y74" s="3">
        <f>Y69</f>
        <v>-0.71618367063595856</v>
      </c>
      <c r="Z74" s="3">
        <f>Z69</f>
        <v>0.69791184967329856</v>
      </c>
    </row>
    <row r="75" spans="9:26" x14ac:dyDescent="0.25">
      <c r="I75" s="20"/>
      <c r="J75" s="31"/>
      <c r="K75" s="30" t="s">
        <v>43</v>
      </c>
      <c r="L75" s="30">
        <f>L70*L74-M70*M74</f>
        <v>-1.3378169923007686E-2</v>
      </c>
      <c r="M75" s="30">
        <f>L70*M74+M70*L74</f>
        <v>-1.700675681807351E-2</v>
      </c>
      <c r="N75" s="30"/>
      <c r="O75" s="30"/>
      <c r="P75" s="30"/>
      <c r="Q75" s="30"/>
      <c r="R75" s="30"/>
      <c r="S75" s="30"/>
      <c r="T75" s="30"/>
      <c r="U75" s="30"/>
      <c r="V75" s="30"/>
      <c r="X75" s="20"/>
      <c r="Y75" s="20"/>
      <c r="Z75" s="20"/>
    </row>
    <row r="76" spans="9:26" x14ac:dyDescent="0.25">
      <c r="I76" s="20"/>
      <c r="J76" s="31"/>
      <c r="K76" s="30" t="s">
        <v>44</v>
      </c>
      <c r="L76" s="30">
        <f>L71*L75-M71*M75-L70</f>
        <v>0</v>
      </c>
      <c r="M76" s="30">
        <f>L71*M75+M71*L75-M70</f>
        <v>0</v>
      </c>
      <c r="N76" s="30"/>
      <c r="O76" s="30"/>
      <c r="P76" s="30"/>
      <c r="Q76" s="30"/>
      <c r="R76" s="30"/>
      <c r="S76" s="30"/>
      <c r="T76" s="30"/>
      <c r="U76" s="30"/>
      <c r="V76" s="30"/>
      <c r="X76" s="20"/>
      <c r="Y76" s="20"/>
      <c r="Z76" s="20"/>
    </row>
    <row r="77" spans="9:26" x14ac:dyDescent="0.25">
      <c r="I77" s="20"/>
      <c r="J77" s="31"/>
      <c r="K77" s="30" t="s">
        <v>39</v>
      </c>
      <c r="L77" s="30">
        <f>L75</f>
        <v>-1.3378169923007686E-2</v>
      </c>
      <c r="M77" s="30">
        <f>M75</f>
        <v>-1.700675681807351E-2</v>
      </c>
      <c r="N77" s="30"/>
      <c r="O77" s="30"/>
      <c r="P77" s="30"/>
      <c r="Q77" s="30"/>
      <c r="R77" s="30"/>
      <c r="S77" s="30"/>
      <c r="T77" s="30"/>
      <c r="U77" s="30"/>
      <c r="V77" s="30"/>
      <c r="X77" s="20"/>
      <c r="Y77" s="20"/>
      <c r="Z77" s="20"/>
    </row>
    <row r="78" spans="9:26" x14ac:dyDescent="0.25">
      <c r="I78" s="20"/>
      <c r="J78" s="30"/>
      <c r="K78" s="30" t="s">
        <v>66</v>
      </c>
      <c r="L78" s="30">
        <f>L67</f>
        <v>1</v>
      </c>
      <c r="M78" s="30">
        <f>0-M67</f>
        <v>0</v>
      </c>
      <c r="N78" s="30"/>
      <c r="O78" s="30">
        <f t="shared" ref="O78" si="144">O67</f>
        <v>0.4382978267708717</v>
      </c>
      <c r="P78" s="30">
        <f t="shared" ref="P78" si="145">0-P67</f>
        <v>-0.89882980315960304</v>
      </c>
      <c r="Q78" s="30"/>
      <c r="R78" s="30">
        <f t="shared" ref="R78" si="146">R67</f>
        <v>0.43755722490771387</v>
      </c>
      <c r="S78" s="30">
        <f t="shared" ref="S78" si="147">0-S67</f>
        <v>-0.89919056652695162</v>
      </c>
      <c r="T78" s="30"/>
      <c r="U78" s="30">
        <f t="shared" ref="U78" si="148">U67</f>
        <v>0.43674734802896215</v>
      </c>
      <c r="V78" s="30">
        <f t="shared" ref="V78" si="149">0-V67</f>
        <v>-0.89958421172765612</v>
      </c>
      <c r="X78" s="20"/>
      <c r="Y78" s="20"/>
      <c r="Z78" s="20"/>
    </row>
    <row r="79" spans="9:26" x14ac:dyDescent="0.25">
      <c r="I79" s="20"/>
      <c r="J79" s="31" t="s">
        <v>67</v>
      </c>
      <c r="K79" s="30"/>
      <c r="L79" s="30">
        <f t="shared" ref="L79" si="150">($L77*L78-$M77*M78)/($J68*$Y70)</f>
        <v>-3.3503765710700632E-3</v>
      </c>
      <c r="M79" s="30">
        <f t="shared" ref="M79" si="151">($L77*M78+$M77*L78)/($J68*$Y70)</f>
        <v>-4.2591056864337909E-3</v>
      </c>
      <c r="N79" s="30"/>
      <c r="O79" s="30">
        <f t="shared" ref="O79" si="152">($L77*O78-$M77*P78)/($J68*$Y70)</f>
        <v>-5.2966738957372838E-3</v>
      </c>
      <c r="P79" s="30">
        <f t="shared" ref="P79" si="153">($L77*P78+$M77*O78)/($J68*$Y70)</f>
        <v>1.1446615475340582E-3</v>
      </c>
      <c r="Q79" s="30"/>
      <c r="R79" s="30">
        <f t="shared" ref="R79" si="154">($L77*R78-$M77*S78)/($J68*$Y70)</f>
        <v>-5.2957291299158002E-3</v>
      </c>
      <c r="S79" s="30">
        <f t="shared" ref="S79" si="155">($L77*S78+$M77*R78)/($J68*$Y70)</f>
        <v>1.1490245422744827E-3</v>
      </c>
      <c r="T79" s="30"/>
      <c r="U79" s="30">
        <f t="shared" ref="U79" si="156">($L77*U78-$M77*V78)/($J68*$Y70)</f>
        <v>-5.2946923139085373E-3</v>
      </c>
      <c r="V79" s="30">
        <f t="shared" ref="V79" si="157">($L77*V78+$M77*U78)/($J68*$Y70)</f>
        <v>1.15379275315184E-3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31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49</v>
      </c>
      <c r="K82" t="s">
        <v>17</v>
      </c>
      <c r="L82">
        <v>1</v>
      </c>
      <c r="M82">
        <v>0</v>
      </c>
      <c r="O82">
        <f>$O$48</f>
        <v>0.4382978267708717</v>
      </c>
      <c r="P82">
        <f>$P$48</f>
        <v>0.89882980315960304</v>
      </c>
      <c r="R82">
        <f>$R$48</f>
        <v>0.43755722490771387</v>
      </c>
      <c r="S82">
        <f>$S$48</f>
        <v>0.89919056652695162</v>
      </c>
      <c r="U82">
        <f>$U$48</f>
        <v>0.43674734802896215</v>
      </c>
      <c r="V82">
        <f>$V$48</f>
        <v>0.89958421172765612</v>
      </c>
      <c r="X82" t="s">
        <v>26</v>
      </c>
      <c r="Y82">
        <f>L84+O84+R84+U84</f>
        <v>-0.68977990573833359</v>
      </c>
      <c r="Z82">
        <f>M84+P84+S84+V84</f>
        <v>0.76591726500605151</v>
      </c>
    </row>
    <row r="83" spans="9:26" ht="15.75" thickBot="1" x14ac:dyDescent="0.3">
      <c r="I83" t="s">
        <v>36</v>
      </c>
      <c r="J83">
        <f>J53</f>
        <v>4</v>
      </c>
      <c r="K83" t="s">
        <v>18</v>
      </c>
      <c r="L83">
        <f>A22</f>
        <v>8.0385726326230506E-2</v>
      </c>
      <c r="M83">
        <f>B22</f>
        <v>0.13138751036399432</v>
      </c>
      <c r="O83">
        <f>A23</f>
        <v>7.6788544346275051E-2</v>
      </c>
      <c r="P83">
        <f>B23</f>
        <v>0.32225612825613481</v>
      </c>
      <c r="R83">
        <f>A24</f>
        <v>7.7863773182289125E-2</v>
      </c>
      <c r="S83">
        <f>B24</f>
        <v>0.32338313619886377</v>
      </c>
      <c r="U83">
        <f>A25</f>
        <v>7.8946123989994038E-2</v>
      </c>
      <c r="V83">
        <f>B25</f>
        <v>0.32452189511496476</v>
      </c>
      <c r="Y83" t="s">
        <v>56</v>
      </c>
    </row>
    <row r="84" spans="9:26" ht="16.5" thickTop="1" thickBot="1" x14ac:dyDescent="0.3">
      <c r="I84" t="s">
        <v>35</v>
      </c>
      <c r="J84">
        <f>J54</f>
        <v>1</v>
      </c>
      <c r="K84" t="s">
        <v>19</v>
      </c>
      <c r="L84" s="1">
        <f>L82*L83-M82*M83</f>
        <v>8.0385726326230506E-2</v>
      </c>
      <c r="M84" s="2">
        <f>L82*M83+M82*L83</f>
        <v>0.13138751036399432</v>
      </c>
      <c r="O84" s="1">
        <f t="shared" ref="O84" si="158">O82*O83-P82*P83</f>
        <v>-0.25599716021956642</v>
      </c>
      <c r="P84" s="2">
        <f t="shared" ref="P84" si="159">O82*P83+P82*O83</f>
        <v>0.21026399287793401</v>
      </c>
      <c r="R84" s="1">
        <f t="shared" ref="R84" si="160">R82*R83-S82*S83</f>
        <v>-0.25671320892943261</v>
      </c>
      <c r="S84" s="2">
        <f t="shared" ref="S84" si="161">R82*S83+S82*R83</f>
        <v>0.2115129979768367</v>
      </c>
      <c r="U84" s="1">
        <f t="shared" ref="U84" si="162">U82*U83-V82*V83</f>
        <v>-0.25745526291556514</v>
      </c>
      <c r="V84" s="2">
        <f t="shared" ref="V84" si="163">U82*V83+V82*U83</f>
        <v>0.21275276378728647</v>
      </c>
      <c r="X84" t="s">
        <v>27</v>
      </c>
      <c r="Y84" s="3">
        <f>Y82/SQRT(Y82*Y82+Z82*Z82)</f>
        <v>-0.6692082406866261</v>
      </c>
      <c r="Z84" s="3">
        <f>Z82/SQRT(Z82*Z82+Y82*Y82)</f>
        <v>0.74307491587128061</v>
      </c>
    </row>
    <row r="85" spans="9:26" ht="15.75" thickTop="1" x14ac:dyDescent="0.25">
      <c r="J85" s="30"/>
      <c r="K85" s="30" t="s">
        <v>37</v>
      </c>
      <c r="L85" s="30">
        <f>$L$103</f>
        <v>5.6888794492765404E-3</v>
      </c>
      <c r="M85" s="30">
        <f>$M$103</f>
        <v>-8.1671521746357056E-3</v>
      </c>
      <c r="N85" s="30"/>
      <c r="O85" s="30"/>
      <c r="P85" s="30"/>
      <c r="Q85" s="30"/>
      <c r="R85" s="30"/>
      <c r="S85" s="30"/>
      <c r="T85" s="30"/>
      <c r="U85" s="30"/>
      <c r="V85" s="30"/>
      <c r="X85" t="s">
        <v>46</v>
      </c>
      <c r="Y85">
        <f>SQRT(Y82*Y82+Z82*Z82)</f>
        <v>1.0307403044388701</v>
      </c>
    </row>
    <row r="86" spans="9:26" x14ac:dyDescent="0.25">
      <c r="J86" s="30"/>
      <c r="K86" s="30" t="s">
        <v>38</v>
      </c>
      <c r="L86" s="30">
        <f>$U$101</f>
        <v>0.12714881063981023</v>
      </c>
      <c r="M86" s="30">
        <f>$V$101</f>
        <v>0.42914353508157088</v>
      </c>
      <c r="N86" s="30"/>
      <c r="O86" s="30"/>
      <c r="P86" s="30"/>
      <c r="Q86" s="30"/>
      <c r="R86" s="30"/>
      <c r="S86" s="30"/>
      <c r="T86" s="30"/>
      <c r="U86" s="30"/>
      <c r="V86" s="30"/>
      <c r="X86" s="20" t="s">
        <v>58</v>
      </c>
      <c r="Y86" s="20">
        <f>ATAN2(Y82,Z82)</f>
        <v>2.3039390848387944</v>
      </c>
      <c r="Z86" s="20"/>
    </row>
    <row r="87" spans="9:26" x14ac:dyDescent="0.25">
      <c r="J87" s="30"/>
      <c r="K87" s="30" t="s">
        <v>40</v>
      </c>
      <c r="L87" s="30">
        <f>L86*L86+M86*M86</f>
        <v>0.20033099374942576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X87" s="22" t="s">
        <v>59</v>
      </c>
      <c r="Y87">
        <f>MOD(Y86*180/PI(),360)</f>
        <v>132.00598581649623</v>
      </c>
      <c r="Z87" s="20"/>
    </row>
    <row r="88" spans="9:26" x14ac:dyDescent="0.25">
      <c r="J88" s="30"/>
      <c r="K88" s="30" t="s">
        <v>41</v>
      </c>
      <c r="L88" s="30">
        <f>L86</f>
        <v>0.12714881063981023</v>
      </c>
      <c r="M88" s="30">
        <f>0-M86</f>
        <v>-0.42914353508157088</v>
      </c>
      <c r="N88" s="30"/>
      <c r="O88" s="30"/>
      <c r="P88" s="30"/>
      <c r="Q88" s="30"/>
      <c r="R88" s="30"/>
      <c r="S88" s="30"/>
      <c r="T88" s="30"/>
      <c r="U88" s="30"/>
      <c r="V88" s="30"/>
      <c r="X88" s="22" t="s">
        <v>60</v>
      </c>
      <c r="Y88" s="3">
        <f>INT(Y87*$B$102/360)</f>
        <v>3</v>
      </c>
      <c r="Z88" s="20"/>
    </row>
    <row r="89" spans="9:26" x14ac:dyDescent="0.25">
      <c r="J89" s="30"/>
      <c r="K89" s="30" t="s">
        <v>42</v>
      </c>
      <c r="L89" s="30">
        <f>L88/L87</f>
        <v>0.63469365503596575</v>
      </c>
      <c r="M89" s="30">
        <f>M88/L87</f>
        <v>-2.1421724469571797</v>
      </c>
      <c r="N89" s="30"/>
      <c r="O89" s="30"/>
      <c r="P89" s="30"/>
      <c r="Q89" s="30"/>
      <c r="R89" s="30"/>
      <c r="S89" s="30"/>
      <c r="T89" s="30"/>
      <c r="U89" s="30"/>
      <c r="V89" s="30"/>
      <c r="X89" s="22" t="s">
        <v>68</v>
      </c>
      <c r="Y89" s="3">
        <f>Y84</f>
        <v>-0.6692082406866261</v>
      </c>
      <c r="Z89" s="3">
        <f>Z84</f>
        <v>0.74307491587128061</v>
      </c>
    </row>
    <row r="90" spans="9:26" x14ac:dyDescent="0.25">
      <c r="J90" s="30"/>
      <c r="K90" s="30" t="s">
        <v>43</v>
      </c>
      <c r="L90" s="30">
        <f>L85*L89-M85*M89</f>
        <v>-1.3884752667890701E-2</v>
      </c>
      <c r="M90" s="30">
        <f>L85*M89+M85*L89</f>
        <v>-1.7370200475255611E-2</v>
      </c>
      <c r="N90" s="30"/>
      <c r="O90" s="30"/>
      <c r="P90" s="30"/>
      <c r="Q90" s="30"/>
      <c r="R90" s="30"/>
      <c r="S90" s="30"/>
      <c r="T90" s="30"/>
      <c r="U90" s="30"/>
      <c r="V90" s="30"/>
    </row>
    <row r="91" spans="9:26" x14ac:dyDescent="0.25">
      <c r="J91" s="30"/>
      <c r="K91" s="30" t="s">
        <v>44</v>
      </c>
      <c r="L91" s="30">
        <f>L86*L90-M86*M90-L85</f>
        <v>0</v>
      </c>
      <c r="M91" s="30">
        <f>L86*M90+M86*L90-M85</f>
        <v>0</v>
      </c>
      <c r="N91" s="30"/>
      <c r="O91" s="30"/>
      <c r="P91" s="30"/>
      <c r="Q91" s="30"/>
      <c r="R91" s="30"/>
      <c r="S91" s="30"/>
      <c r="T91" s="30"/>
      <c r="U91" s="30"/>
      <c r="V91" s="30"/>
    </row>
    <row r="92" spans="9:26" x14ac:dyDescent="0.25">
      <c r="J92" s="30"/>
      <c r="K92" s="30" t="s">
        <v>39</v>
      </c>
      <c r="L92" s="30">
        <f>L90</f>
        <v>-1.3884752667890701E-2</v>
      </c>
      <c r="M92" s="30">
        <f>M90</f>
        <v>-1.7370200475255611E-2</v>
      </c>
      <c r="N92" s="30"/>
      <c r="O92" s="30"/>
      <c r="P92" s="30"/>
      <c r="Q92" s="30"/>
      <c r="R92" s="30"/>
      <c r="S92" s="30"/>
      <c r="T92" s="30"/>
      <c r="U92" s="30"/>
      <c r="V92" s="30"/>
    </row>
    <row r="93" spans="9:26" x14ac:dyDescent="0.25">
      <c r="J93" s="30"/>
      <c r="K93" s="30" t="s">
        <v>66</v>
      </c>
      <c r="L93" s="30">
        <f>L82</f>
        <v>1</v>
      </c>
      <c r="M93" s="30">
        <f>0-M82</f>
        <v>0</v>
      </c>
      <c r="N93" s="30"/>
      <c r="O93" s="30">
        <f t="shared" ref="O93" si="164">O82</f>
        <v>0.4382978267708717</v>
      </c>
      <c r="P93" s="30">
        <f t="shared" ref="P93" si="165">0-P82</f>
        <v>-0.89882980315960304</v>
      </c>
      <c r="Q93" s="30"/>
      <c r="R93" s="30">
        <f t="shared" ref="R93" si="166">R82</f>
        <v>0.43755722490771387</v>
      </c>
      <c r="S93" s="30">
        <f t="shared" ref="S93" si="167">0-S82</f>
        <v>-0.89919056652695162</v>
      </c>
      <c r="T93" s="30"/>
      <c r="U93" s="30">
        <f t="shared" ref="U93" si="168">U82</f>
        <v>0.43674734802896215</v>
      </c>
      <c r="V93" s="30">
        <f t="shared" ref="V93" si="169">0-V82</f>
        <v>-0.89958421172765612</v>
      </c>
    </row>
    <row r="94" spans="9:26" x14ac:dyDescent="0.25">
      <c r="J94" s="31" t="s">
        <v>67</v>
      </c>
      <c r="K94" s="30"/>
      <c r="L94" s="30">
        <f>($L92*L93-$M92*M93)/($J83*$Y85)</f>
        <v>-3.3676651160569229E-3</v>
      </c>
      <c r="M94" s="30">
        <f>($L92*M93+$M92*L93)/($J83*$Y85)</f>
        <v>-4.2130399870003781E-3</v>
      </c>
      <c r="N94" s="30"/>
      <c r="O94" s="30">
        <f t="shared" ref="O94" si="170">($L92*O93-$M92*P93)/($J83*$Y85)</f>
        <v>-5.262846203878911E-3</v>
      </c>
      <c r="P94" s="30">
        <f t="shared" ref="P94" si="171">($L92*P93+$M92*O93)/($J83*$Y85)</f>
        <v>1.1803915029718584E-3</v>
      </c>
      <c r="Q94" s="30"/>
      <c r="R94" s="30">
        <f t="shared" ref="R94" si="172">($L92*R93-$M92*S93)/($J83*$Y85)</f>
        <v>-5.2618720153119521E-3</v>
      </c>
      <c r="S94" s="30">
        <f t="shared" ref="S94" si="173">($L92*S93+$M92*R93)/($J83*$Y85)</f>
        <v>1.1847266184431605E-3</v>
      </c>
      <c r="T94" s="30"/>
      <c r="U94" s="30">
        <f t="shared" ref="U94" si="174">($L92*U93-$M92*V93)/($J83*$Y85)</f>
        <v>-5.2608030641703371E-3</v>
      </c>
      <c r="V94" s="30">
        <f t="shared" ref="V94" si="175">($L92*V93+$M92*U93)/($J83*$Y85)</f>
        <v>1.1894643273284039E-3</v>
      </c>
    </row>
    <row r="95" spans="9:26" x14ac:dyDescent="0.25">
      <c r="J95" s="20"/>
    </row>
    <row r="96" spans="9:26" x14ac:dyDescent="0.25">
      <c r="I96" t="s">
        <v>50</v>
      </c>
      <c r="J96" s="20"/>
      <c r="O96">
        <f>Y54</f>
        <v>-0.76485840986864839</v>
      </c>
      <c r="P96">
        <f>Z54</f>
        <v>0.64419842661496984</v>
      </c>
      <c r="R96">
        <f>Y69</f>
        <v>-0.71618367063595856</v>
      </c>
      <c r="S96">
        <f>Z69</f>
        <v>0.69791184967329856</v>
      </c>
      <c r="U96">
        <f>Y84</f>
        <v>-0.6692082406866261</v>
      </c>
      <c r="V96">
        <f>Z84</f>
        <v>0.74307491587128061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6"/>
        <v>0</v>
      </c>
      <c r="G99">
        <f t="shared" si="176"/>
        <v>0</v>
      </c>
      <c r="H99">
        <f>5*$D99</f>
        <v>0</v>
      </c>
      <c r="L99" t="s">
        <v>31</v>
      </c>
      <c r="O99" t="s">
        <v>52</v>
      </c>
      <c r="R99" t="s">
        <v>53</v>
      </c>
      <c r="U99" t="s">
        <v>54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7">A100*$D100</f>
        <v>3</v>
      </c>
      <c r="F100">
        <f t="shared" si="176"/>
        <v>4</v>
      </c>
      <c r="G100">
        <f t="shared" si="176"/>
        <v>5</v>
      </c>
      <c r="H100">
        <f>6*$D100</f>
        <v>6</v>
      </c>
      <c r="I100" t="s">
        <v>51</v>
      </c>
      <c r="K100" t="s">
        <v>17</v>
      </c>
      <c r="L100">
        <v>1</v>
      </c>
      <c r="M100">
        <v>0</v>
      </c>
      <c r="O100">
        <f>$O$96</f>
        <v>-0.76485840986864839</v>
      </c>
      <c r="P100">
        <f>$P$96</f>
        <v>0.64419842661496984</v>
      </c>
      <c r="R100">
        <f>$R$96</f>
        <v>-0.71618367063595856</v>
      </c>
      <c r="S100">
        <f>$S$96</f>
        <v>0.69791184967329856</v>
      </c>
      <c r="U100">
        <f>$U$96</f>
        <v>-0.6692082406866261</v>
      </c>
      <c r="V100">
        <f>$V$96</f>
        <v>0.74307491587128061</v>
      </c>
      <c r="X100" t="s">
        <v>26</v>
      </c>
      <c r="Y100">
        <f>L102+O102+R102+U102</f>
        <v>-0.85917990687944568</v>
      </c>
      <c r="Z100">
        <f>M102+P102+S102+V102</f>
        <v>-0.57340806430930291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36</v>
      </c>
      <c r="J101">
        <v>4</v>
      </c>
      <c r="K101" t="s">
        <v>18</v>
      </c>
      <c r="L101">
        <f>A26</f>
        <v>0.34806979990151821</v>
      </c>
      <c r="M101">
        <f>B26</f>
        <v>9.4174432322536084E-2</v>
      </c>
      <c r="O101">
        <f>A27</f>
        <v>0.14284750226220227</v>
      </c>
      <c r="P101">
        <f>B27</f>
        <v>0.4515514953046787</v>
      </c>
      <c r="R101">
        <f>A28</f>
        <v>0.13410780982158571</v>
      </c>
      <c r="S101">
        <f>B28</f>
        <v>0.44000138281037471</v>
      </c>
      <c r="U101">
        <f>A29</f>
        <v>0.12714881063981023</v>
      </c>
      <c r="V101">
        <f>B29</f>
        <v>0.42914353508157088</v>
      </c>
      <c r="Y101" t="s">
        <v>55</v>
      </c>
    </row>
    <row r="102" spans="1:26" ht="16.5" thickTop="1" thickBot="1" x14ac:dyDescent="0.3">
      <c r="A102" s="17" t="s">
        <v>9</v>
      </c>
      <c r="B102" s="17">
        <v>10</v>
      </c>
      <c r="I102" t="s">
        <v>35</v>
      </c>
      <c r="J102">
        <v>1</v>
      </c>
      <c r="K102" t="s">
        <v>19</v>
      </c>
      <c r="L102" s="1">
        <f>L100*L101-M100*M101</f>
        <v>0.34806979990151821</v>
      </c>
      <c r="M102" s="2">
        <f>L100*M101+M100*L101</f>
        <v>9.4174432322536084E-2</v>
      </c>
      <c r="O102" s="1">
        <f>O100*O101-P100*P101</f>
        <v>-0.40014687624488715</v>
      </c>
      <c r="P102" s="2">
        <f>O100*P101+P100*O101</f>
        <v>-0.25335082246935797</v>
      </c>
      <c r="R102" s="1">
        <f>R100*R101-S100*S101</f>
        <v>-0.40312800243497005</v>
      </c>
      <c r="S102" s="2">
        <f>R100*S101+S100*R101</f>
        <v>-0.2215263758178139</v>
      </c>
      <c r="U102" s="1">
        <f>U100*U101-V100*V101</f>
        <v>-0.40397482810110663</v>
      </c>
      <c r="V102" s="2">
        <f>U100*V101+V100*U101</f>
        <v>-0.19270529834466707</v>
      </c>
      <c r="X102" t="s">
        <v>27</v>
      </c>
      <c r="Y102" s="3">
        <f>Y100/SQRT(Y100*Y100+Z100*Z100)</f>
        <v>-0.83177251217205372</v>
      </c>
      <c r="Z102" s="3">
        <f>Z100/SQRT(Z100*Z100+Y100*Y100)</f>
        <v>-0.5551166435939302</v>
      </c>
    </row>
    <row r="103" spans="1:26" ht="15.75" thickTop="1" x14ac:dyDescent="0.25">
      <c r="J103" t="s">
        <v>28</v>
      </c>
      <c r="L103">
        <f>$Y$111/$J$101</f>
        <v>5.6888794492765404E-3</v>
      </c>
      <c r="M103">
        <f>$Z$111/$J$101</f>
        <v>-8.1671521746357056E-3</v>
      </c>
      <c r="X103" t="s">
        <v>46</v>
      </c>
      <c r="Y103">
        <f>SQRT(Y100*Y100+Z100*Z100)</f>
        <v>1.0329505896219406</v>
      </c>
    </row>
    <row r="104" spans="1:26" x14ac:dyDescent="0.25">
      <c r="K104" s="30" t="s">
        <v>66</v>
      </c>
      <c r="L104" s="30">
        <f>L100</f>
        <v>1</v>
      </c>
      <c r="M104" s="30">
        <f>0-M100</f>
        <v>0</v>
      </c>
      <c r="N104" s="30"/>
      <c r="O104" s="30">
        <f>O100</f>
        <v>-0.76485840986864839</v>
      </c>
      <c r="P104" s="30">
        <f>0-P100</f>
        <v>-0.64419842661496984</v>
      </c>
      <c r="Q104" s="30"/>
      <c r="R104" s="30">
        <f>R100</f>
        <v>-0.71618367063595856</v>
      </c>
      <c r="S104" s="30">
        <f>0-S100</f>
        <v>-0.69791184967329856</v>
      </c>
      <c r="T104" s="30"/>
      <c r="U104" s="30">
        <f>U100</f>
        <v>-0.6692082406866261</v>
      </c>
      <c r="V104" s="30">
        <f>0-V100</f>
        <v>-0.74307491587128061</v>
      </c>
      <c r="X104" s="20" t="s">
        <v>58</v>
      </c>
      <c r="Y104" s="20">
        <f>ATAN2(Y100,Z100)</f>
        <v>-2.5530894590437425</v>
      </c>
      <c r="Z104" s="20"/>
    </row>
    <row r="105" spans="1:26" x14ac:dyDescent="0.25">
      <c r="K105" s="30" t="s">
        <v>29</v>
      </c>
      <c r="L105" s="35">
        <f>$L$103*L104-$M$103*M104</f>
        <v>5.6888794492765404E-3</v>
      </c>
      <c r="M105" s="35">
        <f>$L$103*M104+$M$103*L104</f>
        <v>-8.1671521746357056E-3</v>
      </c>
      <c r="N105" s="35"/>
      <c r="O105" s="35">
        <f t="shared" ref="O105" si="178">$L$103*O104-$M$103*P104</f>
        <v>-9.6124538703334372E-3</v>
      </c>
      <c r="P105" s="35">
        <f t="shared" ref="P105" si="179">$L$103*P104+$M$103*O104</f>
        <v>2.5819478350209563E-3</v>
      </c>
      <c r="Q105" s="35"/>
      <c r="R105" s="35">
        <f t="shared" ref="R105" si="180">$L$103*R104-$M$103*S104</f>
        <v>-9.7742348465516514E-3</v>
      </c>
      <c r="S105" s="35">
        <f t="shared" ref="S105" si="181">$L$103*S104+$M$103*R104</f>
        <v>1.8788446440600442E-3</v>
      </c>
      <c r="T105" s="35"/>
      <c r="U105" s="35">
        <f t="shared" ref="U105" si="182">$L$103*U104-$M$103*V104</f>
        <v>-9.8758509228040296E-3</v>
      </c>
      <c r="V105" s="35">
        <f t="shared" ref="V105" si="183">$L$103*V104+$M$103*U104</f>
        <v>1.2382619200348903E-3</v>
      </c>
      <c r="W105" s="18"/>
      <c r="X105" s="22" t="s">
        <v>59</v>
      </c>
      <c r="Y105">
        <f>MOD(Y104*180/PI(),360)</f>
        <v>213.71874927745512</v>
      </c>
      <c r="Z105" s="20"/>
    </row>
    <row r="106" spans="1:26" x14ac:dyDescent="0.25">
      <c r="I106" s="20"/>
      <c r="J106" s="20"/>
      <c r="K106" s="30" t="s">
        <v>30</v>
      </c>
      <c r="L106" s="36">
        <f>L101+L105</f>
        <v>0.35375867935079475</v>
      </c>
      <c r="M106" s="36">
        <f>M101+M105</f>
        <v>8.6007280147900378E-2</v>
      </c>
      <c r="N106" s="31"/>
      <c r="O106" s="36">
        <f>O101+O105</f>
        <v>0.13323504839186884</v>
      </c>
      <c r="P106" s="36">
        <f>P101+P105</f>
        <v>0.45413344313969967</v>
      </c>
      <c r="Q106" s="31"/>
      <c r="R106" s="36">
        <f t="shared" ref="R106:S106" si="184">R101+R105</f>
        <v>0.12433357497503406</v>
      </c>
      <c r="S106" s="36">
        <f t="shared" si="184"/>
        <v>0.44188022745443473</v>
      </c>
      <c r="T106" s="31"/>
      <c r="U106" s="36">
        <f t="shared" ref="U106:V106" si="185">U101+U105</f>
        <v>0.1172729597170062</v>
      </c>
      <c r="V106" s="36">
        <f t="shared" si="185"/>
        <v>0.43038179700160578</v>
      </c>
      <c r="X106" s="22" t="s">
        <v>60</v>
      </c>
      <c r="Y106" s="3">
        <f>INT(Y105*$B$102/360)</f>
        <v>5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68</v>
      </c>
      <c r="Y107" s="3">
        <f>Y102</f>
        <v>-0.83177251217205372</v>
      </c>
      <c r="Z107" s="3">
        <f>Z102</f>
        <v>-0.5551166435939302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61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1</v>
      </c>
    </row>
    <row r="111" spans="1:26" x14ac:dyDescent="0.25">
      <c r="U111" t="s">
        <v>69</v>
      </c>
      <c r="Y111" s="3">
        <f>COS($Z$109*2*PI()/$B$102)-$Y$107</f>
        <v>2.2755517797106162E-2</v>
      </c>
      <c r="Z111" s="3">
        <f>SIN($Z$109*2*PI()/$B$102)-$Z$107</f>
        <v>-3.2668608698542823E-2</v>
      </c>
    </row>
    <row r="112" spans="1:26" x14ac:dyDescent="0.25">
      <c r="U112" t="s">
        <v>15</v>
      </c>
      <c r="Y112">
        <f>$Y$111/$J$101</f>
        <v>5.6888794492765404E-3</v>
      </c>
      <c r="Z112">
        <f>$Z$111/$J$101</f>
        <v>-8.1671521746357056E-3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P120" sqref="P120"/>
    </sheetView>
  </sheetViews>
  <sheetFormatPr defaultRowHeight="15" x14ac:dyDescent="0.25"/>
  <cols>
    <col min="1" max="1" width="9.28515625" customWidth="1"/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7.5268461025018194</v>
      </c>
      <c r="B2">
        <f>SH0!B2+SH0!M16</f>
        <v>15.155613983610849</v>
      </c>
      <c r="C2">
        <v>1</v>
      </c>
      <c r="D2">
        <v>1</v>
      </c>
      <c r="E2">
        <v>0</v>
      </c>
    </row>
    <row r="3" spans="1:26" x14ac:dyDescent="0.25">
      <c r="A3">
        <f>SH0!A3+SH0!O16</f>
        <v>12.128297730437927</v>
      </c>
      <c r="B3">
        <f>SH0!B3+SH0!P16</f>
        <v>-11.592190227883769</v>
      </c>
      <c r="C3">
        <v>1</v>
      </c>
      <c r="D3">
        <v>1</v>
      </c>
      <c r="E3">
        <v>1</v>
      </c>
      <c r="I3" s="11"/>
      <c r="J3" s="11"/>
      <c r="K3" s="11"/>
      <c r="L3" t="s">
        <v>31</v>
      </c>
      <c r="O3" t="s">
        <v>32</v>
      </c>
      <c r="R3" t="s">
        <v>33</v>
      </c>
      <c r="U3" t="s">
        <v>34</v>
      </c>
      <c r="V3" s="11"/>
      <c r="W3" s="11"/>
      <c r="X3" s="11"/>
      <c r="Y3" s="11"/>
      <c r="Z3" s="11"/>
    </row>
    <row r="4" spans="1:26" x14ac:dyDescent="0.25">
      <c r="A4">
        <f>SH0!A4+SH0!R16</f>
        <v>2.9552354696643013</v>
      </c>
      <c r="B4">
        <f>SH0!B4+SH0!S16</f>
        <v>-16.419670161120006</v>
      </c>
      <c r="C4">
        <v>1</v>
      </c>
      <c r="D4">
        <v>1</v>
      </c>
      <c r="E4">
        <v>2</v>
      </c>
      <c r="I4" t="s">
        <v>6</v>
      </c>
      <c r="K4" t="s">
        <v>17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26</v>
      </c>
      <c r="Y4">
        <f>L6+O6+R6+U6</f>
        <v>29.368074398696141</v>
      </c>
      <c r="Z4">
        <f>M6+P6+S6+V6</f>
        <v>60.225944366263306</v>
      </c>
    </row>
    <row r="5" spans="1:26" ht="15.75" thickBot="1" x14ac:dyDescent="0.3">
      <c r="A5">
        <f>SH0!A5+SH0!U16</f>
        <v>-7.3038461025018169</v>
      </c>
      <c r="B5">
        <f>SH0!B5+SH0!V16</f>
        <v>-14.93261398361085</v>
      </c>
      <c r="C5">
        <v>1</v>
      </c>
      <c r="D5">
        <v>1</v>
      </c>
      <c r="E5">
        <v>3</v>
      </c>
      <c r="I5" t="s">
        <v>36</v>
      </c>
      <c r="J5">
        <v>1</v>
      </c>
      <c r="K5" t="s">
        <v>18</v>
      </c>
      <c r="L5">
        <f>A2</f>
        <v>7.5268461025018194</v>
      </c>
      <c r="M5">
        <f>B2</f>
        <v>15.155613983610849</v>
      </c>
      <c r="O5">
        <f>A3</f>
        <v>12.128297730437927</v>
      </c>
      <c r="P5">
        <f>B3</f>
        <v>-11.592190227883769</v>
      </c>
      <c r="R5">
        <f>A4</f>
        <v>2.9552354696643013</v>
      </c>
      <c r="S5">
        <f>B4</f>
        <v>-16.419670161120006</v>
      </c>
      <c r="U5">
        <f>A5</f>
        <v>-7.3038461025018169</v>
      </c>
      <c r="V5">
        <f>B5</f>
        <v>-14.93261398361085</v>
      </c>
      <c r="Y5" t="s">
        <v>7</v>
      </c>
    </row>
    <row r="6" spans="1:26" ht="16.5" thickTop="1" thickBot="1" x14ac:dyDescent="0.3">
      <c r="A6">
        <f>SH0!A6+SH0!L31</f>
        <v>6.9003487712967839</v>
      </c>
      <c r="B6">
        <f>SH0!B6+SH0!M31</f>
        <v>13.874432662795904</v>
      </c>
      <c r="C6">
        <v>1</v>
      </c>
      <c r="D6">
        <v>2</v>
      </c>
      <c r="E6">
        <v>0</v>
      </c>
      <c r="I6" t="s">
        <v>35</v>
      </c>
      <c r="J6">
        <v>3</v>
      </c>
      <c r="K6" t="s">
        <v>19</v>
      </c>
      <c r="L6" s="1">
        <f>L4*L5-M4*M5</f>
        <v>7.5268461025018194</v>
      </c>
      <c r="M6" s="2">
        <f t="shared" ref="M6" si="0">L4*M5+M4*L5</f>
        <v>15.155613983610849</v>
      </c>
      <c r="O6" s="1">
        <f t="shared" ref="O6" si="1">O4*O5-P4*P5</f>
        <v>7.276977942817437</v>
      </c>
      <c r="P6" s="2">
        <f t="shared" ref="P6" si="2">O4*P5+P4*O5</f>
        <v>15.116880370543992</v>
      </c>
      <c r="R6" s="1">
        <f t="shared" ref="R6" si="3">R4*R5-S4*S5</f>
        <v>7.2604042508750677</v>
      </c>
      <c r="S6" s="2">
        <f t="shared" ref="S6" si="4">R4*S5+S4*R5</f>
        <v>15.020836028497612</v>
      </c>
      <c r="U6" s="1">
        <f t="shared" ref="U6" si="5">U4*U5-V4*V5</f>
        <v>7.3038461025018186</v>
      </c>
      <c r="V6" s="2">
        <f t="shared" ref="V6" si="6">U4*V5+V4*U5</f>
        <v>14.932613983610848</v>
      </c>
      <c r="X6" t="s">
        <v>27</v>
      </c>
      <c r="Y6" s="3">
        <f>Y4/SQRT(Y4*Y4+Z4*Z4)</f>
        <v>0.4382978267708717</v>
      </c>
      <c r="Z6" s="3">
        <f>Z4/SQRT(Z4*Z4+Y4*Y4)</f>
        <v>0.89882980315960304</v>
      </c>
    </row>
    <row r="7" spans="1:26" ht="15.75" thickTop="1" x14ac:dyDescent="0.25">
      <c r="A7">
        <f>SH0!A7+SH0!O31</f>
        <v>11.106999813774948</v>
      </c>
      <c r="B7">
        <f>SH0!B7+SH0!P31</f>
        <v>-10.577848322485437</v>
      </c>
      <c r="C7">
        <v>1</v>
      </c>
      <c r="D7">
        <v>2</v>
      </c>
      <c r="E7">
        <v>1</v>
      </c>
      <c r="J7" s="30"/>
      <c r="K7" s="30" t="s">
        <v>37</v>
      </c>
      <c r="L7" s="30"/>
      <c r="M7" s="30"/>
      <c r="N7" s="30"/>
      <c r="O7" s="30">
        <f>$L$62</f>
        <v>-1.2818520769205675E-2</v>
      </c>
      <c r="P7" s="30">
        <f>$M$62</f>
        <v>-1.6653633532493845E-2</v>
      </c>
      <c r="Q7" s="30"/>
      <c r="R7" s="30">
        <f>$L$77</f>
        <v>-1.3378169923007686E-2</v>
      </c>
      <c r="S7" s="30">
        <f>$M$77</f>
        <v>-1.700675681807351E-2</v>
      </c>
      <c r="T7" s="30"/>
      <c r="U7" s="30">
        <f>$L$92</f>
        <v>-1.3884752667890701E-2</v>
      </c>
      <c r="V7" s="30">
        <f>$M$92</f>
        <v>-1.7370200475255611E-2</v>
      </c>
      <c r="X7" t="s">
        <v>46</v>
      </c>
      <c r="Y7">
        <f>SQRT(Y4*Y4+Z4*Z4)</f>
        <v>67.004836905223456</v>
      </c>
    </row>
    <row r="8" spans="1:26" x14ac:dyDescent="0.25">
      <c r="A8">
        <f>SH0!A8+SH0!R31</f>
        <v>2.7212352890729341</v>
      </c>
      <c r="B8">
        <f>SH0!B8+SH0!S31</f>
        <v>-14.990958785355389</v>
      </c>
      <c r="C8">
        <v>1</v>
      </c>
      <c r="D8">
        <v>2</v>
      </c>
      <c r="E8">
        <v>2</v>
      </c>
      <c r="I8" s="20"/>
      <c r="J8" s="31"/>
      <c r="K8" s="30" t="s">
        <v>38</v>
      </c>
      <c r="L8" s="30"/>
      <c r="M8" s="30"/>
      <c r="N8" s="30"/>
      <c r="O8" s="30">
        <f>$O$53</f>
        <v>4.1129725618873125E-2</v>
      </c>
      <c r="P8" s="30">
        <f>$P$53</f>
        <v>0.31152238648623698</v>
      </c>
      <c r="Q8" s="30"/>
      <c r="R8" s="30">
        <f>$O$68</f>
        <v>5.931405328679798E-2</v>
      </c>
      <c r="S8" s="30">
        <f>$P$68</f>
        <v>0.31667923101384809</v>
      </c>
      <c r="T8" s="30"/>
      <c r="U8" s="30">
        <f>$O$83</f>
        <v>7.6788544346275051E-2</v>
      </c>
      <c r="V8" s="30">
        <f>$P$83</f>
        <v>0.32225612825613481</v>
      </c>
      <c r="X8" s="20" t="s">
        <v>58</v>
      </c>
      <c r="Y8" s="20">
        <f>ATAN2(Y4,Z4)</f>
        <v>1.1170922956482141</v>
      </c>
      <c r="Z8" s="20"/>
    </row>
    <row r="9" spans="1:26" x14ac:dyDescent="0.25">
      <c r="A9">
        <f>SH0!A9+SH0!U31</f>
        <v>-6.6573487712967818</v>
      </c>
      <c r="B9">
        <f>SH0!B9+SH0!V31</f>
        <v>-13.631432662795905</v>
      </c>
      <c r="C9">
        <v>1</v>
      </c>
      <c r="D9">
        <v>2</v>
      </c>
      <c r="E9">
        <v>3</v>
      </c>
      <c r="I9" s="20"/>
      <c r="J9" s="31"/>
      <c r="K9" s="30" t="s">
        <v>40</v>
      </c>
      <c r="L9" s="30"/>
      <c r="M9" s="30"/>
      <c r="N9" s="30"/>
      <c r="O9" s="30">
        <f>O8*O8+P8*P8</f>
        <v>9.873785161156419E-2</v>
      </c>
      <c r="P9" s="30"/>
      <c r="Q9" s="30"/>
      <c r="R9" s="30">
        <f t="shared" ref="R9" si="7">R8*R8+S8*S8</f>
        <v>0.10380389227283128</v>
      </c>
      <c r="S9" s="30"/>
      <c r="T9" s="30"/>
      <c r="U9" s="30">
        <f t="shared" ref="U9" si="8">U8*U8+V8*V8</f>
        <v>0.10974549274145426</v>
      </c>
      <c r="V9" s="30"/>
      <c r="X9" s="22" t="s">
        <v>59</v>
      </c>
      <c r="Y9">
        <f>MOD(Y8*180/PI(),360)</f>
        <v>64.004673867223048</v>
      </c>
      <c r="Z9" s="20"/>
    </row>
    <row r="10" spans="1:26" x14ac:dyDescent="0.25">
      <c r="A10">
        <f>SH0!A10+SH0!L46</f>
        <v>6.3702174349698266</v>
      </c>
      <c r="B10">
        <f>SH0!B10+SH0!M46</f>
        <v>12.788736800361056</v>
      </c>
      <c r="C10">
        <v>1</v>
      </c>
      <c r="D10">
        <v>3</v>
      </c>
      <c r="E10">
        <v>0</v>
      </c>
      <c r="I10" s="20"/>
      <c r="J10" s="31"/>
      <c r="K10" s="30" t="s">
        <v>41</v>
      </c>
      <c r="L10" s="30"/>
      <c r="M10" s="30"/>
      <c r="N10" s="30"/>
      <c r="O10" s="30">
        <f>O8</f>
        <v>4.1129725618873125E-2</v>
      </c>
      <c r="P10" s="30">
        <f>0-P8</f>
        <v>-0.31152238648623698</v>
      </c>
      <c r="Q10" s="30"/>
      <c r="R10" s="30">
        <f t="shared" ref="R10" si="9">R8</f>
        <v>5.931405328679798E-2</v>
      </c>
      <c r="S10" s="30">
        <f t="shared" ref="S10" si="10">0-S8</f>
        <v>-0.31667923101384809</v>
      </c>
      <c r="T10" s="30"/>
      <c r="U10" s="30">
        <f t="shared" ref="U10" si="11">U8</f>
        <v>7.6788544346275051E-2</v>
      </c>
      <c r="V10" s="30">
        <f t="shared" ref="V10" si="12">0-V8</f>
        <v>-0.32225612825613481</v>
      </c>
      <c r="W10" s="20"/>
      <c r="X10" s="22" t="s">
        <v>60</v>
      </c>
      <c r="Y10" s="3">
        <f>INT(Y9*$B$102/360)</f>
        <v>1</v>
      </c>
      <c r="Z10" s="20"/>
    </row>
    <row r="11" spans="1:26" x14ac:dyDescent="0.25">
      <c r="A11">
        <f>SH0!A11+SH0!O46</f>
        <v>10.241840886048127</v>
      </c>
      <c r="B11">
        <f>SH0!B11+SH0!P46</f>
        <v>-9.7155642532577939</v>
      </c>
      <c r="C11">
        <v>1</v>
      </c>
      <c r="D11">
        <v>3</v>
      </c>
      <c r="E11">
        <v>1</v>
      </c>
      <c r="I11" s="20"/>
      <c r="J11" s="31"/>
      <c r="K11" s="30" t="s">
        <v>42</v>
      </c>
      <c r="L11" s="30"/>
      <c r="M11" s="30"/>
      <c r="N11" s="30"/>
      <c r="O11" s="30">
        <f>O10/O9</f>
        <v>0.4165547958312677</v>
      </c>
      <c r="P11" s="30">
        <f>P10/O9</f>
        <v>-3.1550452172260091</v>
      </c>
      <c r="Q11" s="30"/>
      <c r="R11" s="30">
        <f t="shared" ref="R11" si="13">R10/R9</f>
        <v>0.57140490580932024</v>
      </c>
      <c r="S11" s="30">
        <f t="shared" ref="S11" si="14">S10/R9</f>
        <v>-3.0507452474085399</v>
      </c>
      <c r="T11" s="30"/>
      <c r="U11" s="30">
        <f t="shared" ref="U11" si="15">U10/U9</f>
        <v>0.69969656546331804</v>
      </c>
      <c r="V11" s="30">
        <f t="shared" ref="V11" si="16">V10/U9</f>
        <v>-2.9363951102331578</v>
      </c>
      <c r="W11" s="20"/>
      <c r="X11" s="22" t="s">
        <v>68</v>
      </c>
      <c r="Y11" s="3">
        <f>Y6</f>
        <v>0.4382978267708717</v>
      </c>
      <c r="Z11" s="3">
        <f>Z6</f>
        <v>0.89882980315960304</v>
      </c>
    </row>
    <row r="12" spans="1:26" x14ac:dyDescent="0.25">
      <c r="A12">
        <f>SH0!A12+SH0!R46</f>
        <v>2.5241768504188058</v>
      </c>
      <c r="B12">
        <f>SH0!B12+SH0!S46</f>
        <v>-13.777040978185267</v>
      </c>
      <c r="C12">
        <v>1</v>
      </c>
      <c r="D12">
        <v>3</v>
      </c>
      <c r="E12">
        <v>2</v>
      </c>
      <c r="I12" s="20"/>
      <c r="J12" s="31"/>
      <c r="K12" s="30" t="s">
        <v>43</v>
      </c>
      <c r="L12" s="30"/>
      <c r="M12" s="30"/>
      <c r="N12" s="30"/>
      <c r="O12" s="30">
        <f>O7*O11-P7*P11</f>
        <v>-5.7882583128004726E-2</v>
      </c>
      <c r="P12" s="30">
        <f>O7*P11+P7*O11</f>
        <v>3.35058617288179E-2</v>
      </c>
      <c r="Q12" s="30"/>
      <c r="R12" s="30">
        <f t="shared" ref="R12" si="17">R7*R11-S7*S11</f>
        <v>-5.9527634461327826E-2</v>
      </c>
      <c r="S12" s="30">
        <f t="shared" ref="S12" si="18">R7*S11+S7*R11</f>
        <v>3.1095644033886267E-2</v>
      </c>
      <c r="T12" s="30"/>
      <c r="U12" s="30">
        <f t="shared" ref="U12" si="19">U7*U11-V7*V11</f>
        <v>-6.0720885493341016E-2</v>
      </c>
      <c r="V12" s="30">
        <f t="shared" ref="V12" si="20">U7*V11+V7*U11</f>
        <v>2.8617250226845404E-2</v>
      </c>
      <c r="W12" s="20"/>
      <c r="X12" s="20"/>
      <c r="Y12" s="20"/>
      <c r="Z12" s="20"/>
    </row>
    <row r="13" spans="1:26" x14ac:dyDescent="0.25">
      <c r="A13">
        <f>SH0!A13+SH0!U46</f>
        <v>-6.1072174349698258</v>
      </c>
      <c r="B13">
        <f>SH0!B13+SH0!V46</f>
        <v>-12.525736800361056</v>
      </c>
      <c r="C13">
        <v>1</v>
      </c>
      <c r="D13">
        <v>3</v>
      </c>
      <c r="E13">
        <v>3</v>
      </c>
      <c r="I13" s="20"/>
      <c r="J13" s="31"/>
      <c r="K13" s="30" t="s">
        <v>44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1">R8*R12-S8*S12-R7</f>
        <v>0</v>
      </c>
      <c r="S13" s="30">
        <f t="shared" ref="S13" si="22">R8*S12+S8*R12-S7</f>
        <v>0</v>
      </c>
      <c r="T13" s="30"/>
      <c r="U13" s="30">
        <f t="shared" ref="U13" si="23">U8*U12-V8*V12-U7</f>
        <v>0</v>
      </c>
      <c r="V13" s="30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f>'SH1'!A14+'SH1'!L64</f>
        <v>4.5193711047222501E-2</v>
      </c>
      <c r="B14">
        <f>'SH1'!B14+'SH1'!M64</f>
        <v>0.10137427825408324</v>
      </c>
      <c r="C14">
        <v>2</v>
      </c>
      <c r="D14">
        <v>1</v>
      </c>
      <c r="E14">
        <v>0</v>
      </c>
      <c r="I14" s="20"/>
      <c r="J14" s="31"/>
      <c r="K14" s="30" t="s">
        <v>39</v>
      </c>
      <c r="L14" s="30">
        <f>O12+R12+U12</f>
        <v>-0.17813110308267358</v>
      </c>
      <c r="M14" s="30">
        <f>P12+S12+V12</f>
        <v>9.3218755989549568E-2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'SH1'!A15+'SH1'!O64</f>
        <v>4.1129725618873125E-2</v>
      </c>
      <c r="B15">
        <f>'SH1'!B15+'SH1'!P64</f>
        <v>0.31152238648623698</v>
      </c>
      <c r="C15">
        <v>2</v>
      </c>
      <c r="D15">
        <v>1</v>
      </c>
      <c r="E15">
        <v>1</v>
      </c>
      <c r="I15" s="20"/>
      <c r="J15" s="31"/>
      <c r="K15" s="30" t="s">
        <v>16</v>
      </c>
      <c r="L15" s="30">
        <f>L4</f>
        <v>1</v>
      </c>
      <c r="M15" s="30">
        <f>0-M4</f>
        <v>0</v>
      </c>
      <c r="N15" s="30"/>
      <c r="O15" s="30">
        <f t="shared" ref="O15" si="25">O4</f>
        <v>-0.30901699437494734</v>
      </c>
      <c r="P15" s="30">
        <f t="shared" ref="P15" si="26">0-P4</f>
        <v>-0.95105651629515364</v>
      </c>
      <c r="Q15" s="30"/>
      <c r="R15" s="30">
        <f t="shared" ref="R15" si="27">R4</f>
        <v>-0.80901699437494734</v>
      </c>
      <c r="S15" s="30">
        <f t="shared" ref="S15" si="28">0-S4</f>
        <v>-0.58778525229247325</v>
      </c>
      <c r="T15" s="30"/>
      <c r="U15" s="30">
        <f t="shared" ref="U15" si="29">U4</f>
        <v>-1</v>
      </c>
      <c r="V15" s="30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f>'SH1'!A16+'SH1'!R64</f>
        <v>4.221259328237395E-2</v>
      </c>
      <c r="B16">
        <f>'SH1'!B16+'SH1'!S64</f>
        <v>0.31266229096991166</v>
      </c>
      <c r="C16">
        <v>2</v>
      </c>
      <c r="D16">
        <v>1</v>
      </c>
      <c r="E16">
        <v>2</v>
      </c>
      <c r="I16" s="20"/>
      <c r="J16" s="31" t="s">
        <v>45</v>
      </c>
      <c r="K16" s="30"/>
      <c r="L16" s="30">
        <f t="shared" ref="L16" si="31">($L14*L15-$M14*M15)/($J5*$Y7)</f>
        <v>-2.6584812576237629E-3</v>
      </c>
      <c r="M16" s="30">
        <f t="shared" ref="M16" si="32">($L14*M15+$M14*L15)/($J5*$Y7)</f>
        <v>1.3912242801427156E-3</v>
      </c>
      <c r="N16" s="30"/>
      <c r="O16" s="30">
        <f t="shared" ref="O16" si="33">($L14*O15-$M14*P15)/($J5*$Y7)</f>
        <v>2.144648805090789E-3</v>
      </c>
      <c r="P16" s="30">
        <f t="shared" ref="P16" si="34">($L14*P15+$M14*O15)/($J5*$Y7)</f>
        <v>2.0984539779604627E-3</v>
      </c>
      <c r="Q16" s="30"/>
      <c r="R16" s="30">
        <f t="shared" ref="R16" si="35">($L14*R15-$M14*S15)/($J5*$Y7)</f>
        <v>2.9684976311440069E-3</v>
      </c>
      <c r="S16" s="30">
        <f t="shared" ref="S16" si="36">($L14*S15+$M14*R15)/($J5*$Y7)</f>
        <v>4.3709199110468554E-4</v>
      </c>
      <c r="T16" s="30"/>
      <c r="U16" s="30">
        <f t="shared" ref="U16" si="37">($L14*U15-$M14*V15)/($J5*$Y7)</f>
        <v>2.6584812576237629E-3</v>
      </c>
      <c r="V16" s="30">
        <f t="shared" ref="V16" si="38">($L14*V15+$M14*U15)/($J5*$Y7)</f>
        <v>-1.3912242801427152E-3</v>
      </c>
      <c r="X16" s="20"/>
      <c r="Y16" s="20"/>
      <c r="Z16" s="20"/>
    </row>
    <row r="17" spans="1:26" x14ac:dyDescent="0.25">
      <c r="A17">
        <f>'SH1'!A17+'SH1'!U64</f>
        <v>4.3303306091231314E-2</v>
      </c>
      <c r="B17">
        <f>'SH1'!B17+'SH1'!V64</f>
        <v>0.31381513963508356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f>'SH1'!A18+'SH1'!L79</f>
        <v>6.3134056557573315E-2</v>
      </c>
      <c r="B18">
        <f>'SH1'!B18+'SH1'!M79</f>
        <v>0.11660785136257636</v>
      </c>
      <c r="C18">
        <v>2</v>
      </c>
      <c r="D18">
        <v>2</v>
      </c>
      <c r="E18">
        <v>0</v>
      </c>
      <c r="I18" s="20"/>
      <c r="J18" s="20"/>
      <c r="L18" t="s">
        <v>31</v>
      </c>
      <c r="O18" t="s">
        <v>32</v>
      </c>
      <c r="R18" t="s">
        <v>33</v>
      </c>
      <c r="U18" t="s">
        <v>34</v>
      </c>
      <c r="W18" s="20"/>
      <c r="X18" s="20"/>
      <c r="Y18" s="20"/>
      <c r="Z18" s="20"/>
    </row>
    <row r="19" spans="1:26" x14ac:dyDescent="0.25">
      <c r="A19">
        <f>'SH1'!A19+'SH1'!O79</f>
        <v>5.931405328679798E-2</v>
      </c>
      <c r="B19">
        <f>'SH1'!B19+'SH1'!P79</f>
        <v>0.31667923101384809</v>
      </c>
      <c r="C19">
        <v>2</v>
      </c>
      <c r="D19">
        <v>2</v>
      </c>
      <c r="E19">
        <v>1</v>
      </c>
      <c r="I19" t="s">
        <v>22</v>
      </c>
      <c r="K19" t="s">
        <v>17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26</v>
      </c>
      <c r="Y19">
        <f>L21+O21+R21+U21</f>
        <v>26.795516316302624</v>
      </c>
      <c r="Z19">
        <f>M21+P21+S21+V21</f>
        <v>55.065427160801903</v>
      </c>
    </row>
    <row r="20" spans="1:26" ht="15.75" thickBot="1" x14ac:dyDescent="0.3">
      <c r="A20">
        <f>'SH1'!A20+'SH1'!R79</f>
        <v>6.0392928397077578E-2</v>
      </c>
      <c r="B20">
        <f>'SH1'!B20+'SH1'!S79</f>
        <v>0.31781239491774343</v>
      </c>
      <c r="C20">
        <v>2</v>
      </c>
      <c r="D20">
        <v>2</v>
      </c>
      <c r="E20">
        <v>2</v>
      </c>
      <c r="I20" t="s">
        <v>36</v>
      </c>
      <c r="J20">
        <f>J5</f>
        <v>1</v>
      </c>
      <c r="K20" t="s">
        <v>18</v>
      </c>
      <c r="L20">
        <f>A6</f>
        <v>6.9003487712967839</v>
      </c>
      <c r="M20">
        <f>B6</f>
        <v>13.874432662795904</v>
      </c>
      <c r="O20">
        <f>A7</f>
        <v>11.106999813774948</v>
      </c>
      <c r="P20">
        <f>B7</f>
        <v>-10.577848322485437</v>
      </c>
      <c r="R20">
        <f>A8</f>
        <v>2.7212352890729341</v>
      </c>
      <c r="S20">
        <f>B8</f>
        <v>-14.990958785355389</v>
      </c>
      <c r="U20">
        <f>A9</f>
        <v>-6.6573487712967818</v>
      </c>
      <c r="V20">
        <f>B9</f>
        <v>-13.631432662795905</v>
      </c>
      <c r="Y20" t="s">
        <v>23</v>
      </c>
    </row>
    <row r="21" spans="1:26" ht="16.5" thickTop="1" thickBot="1" x14ac:dyDescent="0.3">
      <c r="A21">
        <f>'SH1'!A21+'SH1'!U79</f>
        <v>6.1479270674633546E-2</v>
      </c>
      <c r="B21">
        <f>'SH1'!B21+'SH1'!V79</f>
        <v>0.31895787935415948</v>
      </c>
      <c r="C21">
        <v>2</v>
      </c>
      <c r="D21">
        <v>2</v>
      </c>
      <c r="E21">
        <v>3</v>
      </c>
      <c r="I21" t="s">
        <v>35</v>
      </c>
      <c r="J21">
        <f>J6</f>
        <v>3</v>
      </c>
      <c r="K21" t="s">
        <v>19</v>
      </c>
      <c r="L21" s="1">
        <f t="shared" ref="L21" si="39">L19*L20-M19*M20</f>
        <v>6.9003487712967839</v>
      </c>
      <c r="M21" s="2">
        <f t="shared" ref="M21" si="40">L19*M20+M19*L20</f>
        <v>13.874432662795904</v>
      </c>
      <c r="O21" s="1">
        <f t="shared" ref="O21" si="41">O19*O20-P19*P20</f>
        <v>6.6278798765057001</v>
      </c>
      <c r="P21" s="2">
        <f t="shared" ref="P21" si="42">O19*P20+P19*O20</f>
        <v>13.832119444948249</v>
      </c>
      <c r="R21" s="1">
        <f t="shared" ref="R21" si="43">R19*R20-S19*S20</f>
        <v>6.6099388972033584</v>
      </c>
      <c r="S21" s="2">
        <f t="shared" ref="S21" si="44">R19*S20+S19*R20</f>
        <v>13.727442390261844</v>
      </c>
      <c r="U21" s="1">
        <f t="shared" ref="U21" si="45">U19*U20-V19*V20</f>
        <v>6.6573487712967836</v>
      </c>
      <c r="V21" s="2">
        <f t="shared" ref="V21" si="46">U19*V20+V19*U20</f>
        <v>13.631432662795905</v>
      </c>
      <c r="X21" t="s">
        <v>27</v>
      </c>
      <c r="Y21" s="3">
        <f>Y19/SQRT(Y19*Y19+Z19*Z19)</f>
        <v>0.43755722490771387</v>
      </c>
      <c r="Z21" s="3">
        <f>Z19/SQRT(Z19*Z19+Y19*Y19)</f>
        <v>0.89919056652695162</v>
      </c>
    </row>
    <row r="22" spans="1:26" ht="15.75" thickTop="1" x14ac:dyDescent="0.25">
      <c r="A22">
        <f>'SH1'!A22+'SH1'!L94</f>
        <v>8.0385726326230506E-2</v>
      </c>
      <c r="B22">
        <f>'SH1'!B22+'SH1'!M94</f>
        <v>0.13138751036399432</v>
      </c>
      <c r="C22">
        <v>2</v>
      </c>
      <c r="D22">
        <v>3</v>
      </c>
      <c r="E22">
        <v>0</v>
      </c>
      <c r="J22" s="30"/>
      <c r="K22" s="30" t="s">
        <v>37</v>
      </c>
      <c r="L22" s="30"/>
      <c r="M22" s="30"/>
      <c r="N22" s="30"/>
      <c r="O22" s="30">
        <f>$L$62</f>
        <v>-1.2818520769205675E-2</v>
      </c>
      <c r="P22" s="30">
        <f>$M$62</f>
        <v>-1.6653633532493845E-2</v>
      </c>
      <c r="Q22" s="30"/>
      <c r="R22" s="30">
        <f>$L$77</f>
        <v>-1.3378169923007686E-2</v>
      </c>
      <c r="S22" s="30">
        <f>$M$77</f>
        <v>-1.700675681807351E-2</v>
      </c>
      <c r="T22" s="30"/>
      <c r="U22" s="30">
        <f>$L$92</f>
        <v>-1.3884752667890701E-2</v>
      </c>
      <c r="V22" s="30">
        <f>$M$92</f>
        <v>-1.7370200475255611E-2</v>
      </c>
      <c r="X22" t="s">
        <v>46</v>
      </c>
      <c r="Y22">
        <f>SQRT(Y19*Y19+Z19*Z19)</f>
        <v>61.238884404100801</v>
      </c>
    </row>
    <row r="23" spans="1:26" x14ac:dyDescent="0.25">
      <c r="A23">
        <f>'SH1'!A23+'SH1'!O94</f>
        <v>7.6788544346275051E-2</v>
      </c>
      <c r="B23">
        <f>'SH1'!B23+'SH1'!P94</f>
        <v>0.32225612825613481</v>
      </c>
      <c r="C23">
        <v>2</v>
      </c>
      <c r="D23">
        <v>3</v>
      </c>
      <c r="E23">
        <v>1</v>
      </c>
      <c r="I23" s="20"/>
      <c r="J23" s="31"/>
      <c r="K23" s="30" t="s">
        <v>38</v>
      </c>
      <c r="L23" s="30"/>
      <c r="M23" s="30"/>
      <c r="N23" s="30"/>
      <c r="O23" s="30">
        <f>$R$53</f>
        <v>4.221259328237395E-2</v>
      </c>
      <c r="P23" s="30">
        <f>$S$53</f>
        <v>0.31266229096991166</v>
      </c>
      <c r="Q23" s="30"/>
      <c r="R23" s="30">
        <f>$R$68</f>
        <v>6.0392928397077578E-2</v>
      </c>
      <c r="S23" s="30">
        <f>$S$68</f>
        <v>0.31781239491774343</v>
      </c>
      <c r="T23" s="30"/>
      <c r="U23" s="30">
        <f>$R$83</f>
        <v>7.7863773182289125E-2</v>
      </c>
      <c r="V23" s="30">
        <f>$S$83</f>
        <v>0.32338313619886377</v>
      </c>
      <c r="X23" s="20" t="s">
        <v>58</v>
      </c>
      <c r="Y23" s="20">
        <f>ATAN2(Y19,Z19)</f>
        <v>1.1179160925681606</v>
      </c>
      <c r="Z23" s="20"/>
    </row>
    <row r="24" spans="1:26" x14ac:dyDescent="0.25">
      <c r="A24">
        <f>'SH1'!A24+'SH1'!R94</f>
        <v>7.7863773182289125E-2</v>
      </c>
      <c r="B24">
        <f>'SH1'!B24+'SH1'!S94</f>
        <v>0.32338313619886377</v>
      </c>
      <c r="C24">
        <v>2</v>
      </c>
      <c r="D24">
        <v>3</v>
      </c>
      <c r="E24">
        <v>2</v>
      </c>
      <c r="I24" s="20"/>
      <c r="J24" s="31"/>
      <c r="K24" s="30" t="s">
        <v>40</v>
      </c>
      <c r="L24" s="30"/>
      <c r="M24" s="30"/>
      <c r="N24" s="30"/>
      <c r="O24" s="30">
        <f>O23*O23+P23*P23</f>
        <v>9.9539611226176827E-2</v>
      </c>
      <c r="P24" s="30"/>
      <c r="Q24" s="30"/>
      <c r="R24" s="30">
        <f t="shared" ref="R24" si="47">R23*R23+S23*S23</f>
        <v>0.10465202416372625</v>
      </c>
      <c r="S24" s="30"/>
      <c r="T24" s="30"/>
      <c r="U24" s="30">
        <f t="shared" ref="U24" si="48">U23*U23+V23*V23</f>
        <v>0.11063941995199585</v>
      </c>
      <c r="V24" s="30"/>
      <c r="X24" s="22" t="s">
        <v>59</v>
      </c>
      <c r="Y24">
        <f>MOD(Y23*180/PI(),360)</f>
        <v>64.051873953911866</v>
      </c>
      <c r="Z24" s="20"/>
    </row>
    <row r="25" spans="1:26" x14ac:dyDescent="0.25">
      <c r="A25">
        <f>'SH1'!A25+'SH1'!U94</f>
        <v>7.8946123989994038E-2</v>
      </c>
      <c r="B25">
        <f>'SH1'!B25+'SH1'!V94</f>
        <v>0.32452189511496476</v>
      </c>
      <c r="C25">
        <v>2</v>
      </c>
      <c r="D25">
        <v>3</v>
      </c>
      <c r="E25">
        <v>3</v>
      </c>
      <c r="I25" s="20"/>
      <c r="J25" s="31"/>
      <c r="K25" s="30" t="s">
        <v>41</v>
      </c>
      <c r="L25" s="30"/>
      <c r="M25" s="30"/>
      <c r="N25" s="30"/>
      <c r="O25" s="30">
        <f>O23</f>
        <v>4.221259328237395E-2</v>
      </c>
      <c r="P25" s="30">
        <f>0-P23</f>
        <v>-0.31266229096991166</v>
      </c>
      <c r="Q25" s="30"/>
      <c r="R25" s="30">
        <f t="shared" ref="R25" si="49">R23</f>
        <v>6.0392928397077578E-2</v>
      </c>
      <c r="S25" s="30">
        <f t="shared" ref="S25" si="50">0-S23</f>
        <v>-0.31781239491774343</v>
      </c>
      <c r="T25" s="30"/>
      <c r="U25" s="30">
        <f t="shared" ref="U25" si="51">U23</f>
        <v>7.7863773182289125E-2</v>
      </c>
      <c r="V25" s="30">
        <f t="shared" ref="V25" si="52">0-V23</f>
        <v>-0.32338313619886377</v>
      </c>
      <c r="X25" s="22" t="s">
        <v>60</v>
      </c>
      <c r="Y25" s="3">
        <f>INT(Y24*$B$102/360)</f>
        <v>1</v>
      </c>
      <c r="Z25" s="20"/>
    </row>
    <row r="26" spans="1:26" x14ac:dyDescent="0.25">
      <c r="A26">
        <f>'SH2'!A26+'SH2'!L105</f>
        <v>0.34806979990151821</v>
      </c>
      <c r="B26">
        <f>'SH2'!B26+'SH2'!M105</f>
        <v>9.4174432322536084E-2</v>
      </c>
      <c r="C26">
        <v>3</v>
      </c>
      <c r="D26">
        <v>1</v>
      </c>
      <c r="E26">
        <v>0</v>
      </c>
      <c r="I26" s="20"/>
      <c r="J26" s="31"/>
      <c r="K26" s="30" t="s">
        <v>42</v>
      </c>
      <c r="L26" s="30"/>
      <c r="M26" s="30"/>
      <c r="N26" s="30"/>
      <c r="O26" s="30">
        <f>O25/O24</f>
        <v>0.42407834190207211</v>
      </c>
      <c r="P26" s="30">
        <f>P25/O24</f>
        <v>-3.1410841083101202</v>
      </c>
      <c r="Q26" s="30"/>
      <c r="R26" s="30">
        <f t="shared" ref="R26" si="53">R25/R24</f>
        <v>0.57708323254783778</v>
      </c>
      <c r="S26" s="30">
        <f t="shared" ref="S26" si="54">S25/R24</f>
        <v>-3.0368489998868204</v>
      </c>
      <c r="T26" s="30"/>
      <c r="U26" s="30">
        <f t="shared" ref="U26" si="55">U25/U24</f>
        <v>0.70376158168646041</v>
      </c>
      <c r="V26" s="30">
        <f t="shared" ref="V26" si="56">V25/U24</f>
        <v>-2.9228563954797759</v>
      </c>
      <c r="X26" s="22" t="s">
        <v>68</v>
      </c>
      <c r="Y26" s="3">
        <f>Y21</f>
        <v>0.43755722490771387</v>
      </c>
      <c r="Z26" s="3">
        <f>Z21</f>
        <v>0.89919056652695162</v>
      </c>
    </row>
    <row r="27" spans="1:26" x14ac:dyDescent="0.25">
      <c r="A27">
        <f>'SH2'!A27+'SH2'!O105</f>
        <v>0.14284750226220227</v>
      </c>
      <c r="B27">
        <f>'SH2'!B27+'SH2'!P105</f>
        <v>0.4515514953046787</v>
      </c>
      <c r="C27">
        <v>3</v>
      </c>
      <c r="D27">
        <v>1</v>
      </c>
      <c r="E27">
        <v>1</v>
      </c>
      <c r="I27" s="20"/>
      <c r="J27" s="31"/>
      <c r="K27" s="30" t="s">
        <v>43</v>
      </c>
      <c r="L27" s="30"/>
      <c r="M27" s="30"/>
      <c r="N27" s="30"/>
      <c r="O27" s="30">
        <f>O22*O26-P22*P26</f>
        <v>-5.7746520667978959E-2</v>
      </c>
      <c r="P27" s="30">
        <f>O22*P26+P22*O26</f>
        <v>3.3201606585090422E-2</v>
      </c>
      <c r="Q27" s="30"/>
      <c r="R27" s="30">
        <f t="shared" ref="R27" si="57">R22*R26-S22*S26</f>
        <v>-5.9367269979028435E-2</v>
      </c>
      <c r="S27" s="30">
        <f t="shared" ref="S27" si="58">R22*S26+S22*R26</f>
        <v>3.0813167751272991E-2</v>
      </c>
      <c r="T27" s="30"/>
      <c r="U27" s="30">
        <f t="shared" ref="U27" si="59">U22*U26-V22*V26</f>
        <v>-6.054215704874677E-2</v>
      </c>
      <c r="V27" s="30">
        <f t="shared" ref="V27" si="60">U22*V26+V22*U26</f>
        <v>2.8358658374322422E-2</v>
      </c>
      <c r="X27" s="20"/>
      <c r="Y27" s="20"/>
      <c r="Z27" s="20"/>
    </row>
    <row r="28" spans="1:26" x14ac:dyDescent="0.25">
      <c r="A28">
        <f>'SH2'!A28+'SH2'!R105</f>
        <v>0.13410780982158571</v>
      </c>
      <c r="B28">
        <f>'SH2'!B28+'SH2'!S105</f>
        <v>0.44000138281037471</v>
      </c>
      <c r="C28">
        <v>3</v>
      </c>
      <c r="D28">
        <v>1</v>
      </c>
      <c r="E28">
        <v>2</v>
      </c>
      <c r="I28" s="20"/>
      <c r="J28" s="31"/>
      <c r="K28" s="30" t="s">
        <v>44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1">R23*R27-S23*S27-R22</f>
        <v>0</v>
      </c>
      <c r="S28" s="30">
        <f t="shared" ref="S28" si="62">R23*S27+S23*R27-S22</f>
        <v>0</v>
      </c>
      <c r="T28" s="30"/>
      <c r="U28" s="30">
        <f t="shared" ref="U28" si="63">U23*U27-V23*V27-U22</f>
        <v>0</v>
      </c>
      <c r="V28" s="30">
        <f t="shared" ref="V28" si="64">U23*V27+V23*U27-V22</f>
        <v>0</v>
      </c>
      <c r="X28" s="20"/>
      <c r="Y28" s="20"/>
      <c r="Z28" s="20"/>
    </row>
    <row r="29" spans="1:26" x14ac:dyDescent="0.25">
      <c r="A29">
        <f>'SH2'!A29+'SH2'!U105</f>
        <v>0.12714881063981023</v>
      </c>
      <c r="B29">
        <f>'SH2'!B29+'SH2'!V105</f>
        <v>0.42914353508157088</v>
      </c>
      <c r="C29">
        <v>3</v>
      </c>
      <c r="D29">
        <v>1</v>
      </c>
      <c r="E29">
        <v>3</v>
      </c>
      <c r="I29" s="20"/>
      <c r="J29" s="31"/>
      <c r="K29" s="30" t="s">
        <v>39</v>
      </c>
      <c r="L29" s="30">
        <f>O27+R27+U27</f>
        <v>-0.17765594769575416</v>
      </c>
      <c r="M29" s="30">
        <f>P27+S27+V27</f>
        <v>9.2373432710685821E-2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16</v>
      </c>
      <c r="L30" s="30">
        <f>L19</f>
        <v>1</v>
      </c>
      <c r="M30" s="30">
        <f>0-M19</f>
        <v>0</v>
      </c>
      <c r="N30" s="30"/>
      <c r="O30" s="30">
        <f t="shared" ref="O30" si="65">O19</f>
        <v>-0.30901699437494734</v>
      </c>
      <c r="P30" s="30">
        <f t="shared" ref="P30" si="66">0-P19</f>
        <v>-0.95105651629515364</v>
      </c>
      <c r="Q30" s="30"/>
      <c r="R30" s="30">
        <f t="shared" ref="R30" si="67">R19</f>
        <v>-0.80901699437494734</v>
      </c>
      <c r="S30" s="30">
        <f t="shared" ref="S30" si="68">0-S19</f>
        <v>-0.58778525229247325</v>
      </c>
      <c r="T30" s="30"/>
      <c r="U30" s="30">
        <f t="shared" ref="U30" si="69">U19</f>
        <v>-1</v>
      </c>
      <c r="V30" s="30">
        <f t="shared" ref="V30" si="70">0-V19</f>
        <v>-1.22514845490862E-16</v>
      </c>
      <c r="X30" s="20"/>
      <c r="Y30" s="20"/>
      <c r="Z30" s="20"/>
    </row>
    <row r="31" spans="1:26" x14ac:dyDescent="0.25">
      <c r="I31" s="20"/>
      <c r="J31" s="31" t="s">
        <v>45</v>
      </c>
      <c r="K31" s="30"/>
      <c r="L31" s="30">
        <f t="shared" ref="L31" si="71">($L29*L30-$M29*M30)/($J20*$Y22)</f>
        <v>-2.9010317451808056E-3</v>
      </c>
      <c r="M31" s="30">
        <f t="shared" ref="M31" si="72">($L29*M30+$M29*L30)/($J20*$Y22)</f>
        <v>1.5084114220816885E-3</v>
      </c>
      <c r="N31" s="30"/>
      <c r="O31" s="30">
        <f t="shared" ref="O31" si="73">($L29*O30-$M29*P30)/($J20*$Y22)</f>
        <v>2.33105262270691E-3</v>
      </c>
      <c r="P31" s="30">
        <f t="shared" ref="P31" si="74">($L29*P30+$M29*O30)/($J20*$Y22)</f>
        <v>2.2929203813007834E-3</v>
      </c>
      <c r="Q31" s="30"/>
      <c r="R31" s="30">
        <f t="shared" ref="R31" si="75">($L29*R30-$M29*S30)/($J20*$Y22)</f>
        <v>3.2336059713616171E-3</v>
      </c>
      <c r="S31" s="30">
        <f t="shared" ref="S31" si="76">($L29*S30+$M29*R30)/($J20*$Y22)</f>
        <v>4.8485320127620592E-4</v>
      </c>
      <c r="T31" s="30"/>
      <c r="U31" s="30">
        <f t="shared" ref="U31" si="77">($L29*U30-$M29*V30)/($J20*$Y22)</f>
        <v>2.9010317451808056E-3</v>
      </c>
      <c r="V31" s="30">
        <f t="shared" ref="V31" si="78">($L29*V30+$M29*U30)/($J20*$Y22)</f>
        <v>-1.508411422081688E-3</v>
      </c>
      <c r="X31" s="20"/>
      <c r="Y31" s="20"/>
      <c r="Z31" s="20"/>
    </row>
    <row r="32" spans="1:26" x14ac:dyDescent="0.25">
      <c r="I32" s="20"/>
      <c r="J32" s="20"/>
      <c r="W32" s="20"/>
      <c r="X32" s="20"/>
      <c r="Y32" s="20"/>
      <c r="Z32" s="20"/>
    </row>
    <row r="33" spans="9:26" x14ac:dyDescent="0.25">
      <c r="I33" s="20"/>
      <c r="J33" s="20"/>
      <c r="L33" t="s">
        <v>31</v>
      </c>
      <c r="O33" t="s">
        <v>32</v>
      </c>
      <c r="R33" t="s">
        <v>33</v>
      </c>
      <c r="U33" t="s">
        <v>34</v>
      </c>
      <c r="W33" s="20"/>
      <c r="X33" s="20"/>
      <c r="Y33" s="20"/>
      <c r="Z33" s="20"/>
    </row>
    <row r="34" spans="9:26" x14ac:dyDescent="0.25">
      <c r="I34" t="s">
        <v>21</v>
      </c>
      <c r="K34" t="s">
        <v>17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26</v>
      </c>
      <c r="Y34">
        <f>L36+O36+R36+U36</f>
        <v>24.60842221342142</v>
      </c>
      <c r="Z34">
        <f>M36+P36+S36+V36</f>
        <v>50.686851788860892</v>
      </c>
    </row>
    <row r="35" spans="9:26" ht="15.75" thickBot="1" x14ac:dyDescent="0.3">
      <c r="I35" t="s">
        <v>36</v>
      </c>
      <c r="J35">
        <f>J5</f>
        <v>1</v>
      </c>
      <c r="K35" t="s">
        <v>18</v>
      </c>
      <c r="L35">
        <f>A10</f>
        <v>6.3702174349698266</v>
      </c>
      <c r="M35">
        <f>B10</f>
        <v>12.788736800361056</v>
      </c>
      <c r="O35">
        <f>A11</f>
        <v>10.241840886048127</v>
      </c>
      <c r="P35">
        <f>B11</f>
        <v>-9.7155642532577939</v>
      </c>
      <c r="R35">
        <f>A12</f>
        <v>2.5241768504188058</v>
      </c>
      <c r="S35">
        <f>B12</f>
        <v>-13.777040978185267</v>
      </c>
      <c r="U35">
        <f>A13</f>
        <v>-6.1072174349698258</v>
      </c>
      <c r="V35">
        <f>B13</f>
        <v>-12.525736800361056</v>
      </c>
      <c r="Y35" t="s">
        <v>24</v>
      </c>
    </row>
    <row r="36" spans="9:26" ht="16.5" thickTop="1" thickBot="1" x14ac:dyDescent="0.3">
      <c r="I36" t="s">
        <v>35</v>
      </c>
      <c r="J36">
        <f>J6</f>
        <v>3</v>
      </c>
      <c r="K36" t="s">
        <v>19</v>
      </c>
      <c r="L36" s="1">
        <f>L34*L35-M34*M35</f>
        <v>6.3702174349698266</v>
      </c>
      <c r="M36" s="2">
        <f>L34*M35+M34*L35</f>
        <v>12.788736800361056</v>
      </c>
      <c r="O36" s="1">
        <f t="shared" ref="O36" si="79">O34*O35-P34*P35</f>
        <v>6.0751478050720431</v>
      </c>
      <c r="P36" s="2">
        <f t="shared" ref="P36" si="80">O34*P35+P34*O35</f>
        <v>12.742843977732605</v>
      </c>
      <c r="R36" s="1">
        <f t="shared" ref="R36" si="81">R34*R35-S34*S35</f>
        <v>6.0558395384097263</v>
      </c>
      <c r="S36" s="2">
        <f t="shared" ref="S36" si="82">R34*S35+S34*R35</f>
        <v>12.629534210406167</v>
      </c>
      <c r="U36" s="1">
        <f t="shared" ref="U36" si="83">U34*U35-V34*V35</f>
        <v>6.1072174349698276</v>
      </c>
      <c r="V36" s="2">
        <f t="shared" ref="V36" si="84">U34*V35+V34*U35</f>
        <v>12.525736800361056</v>
      </c>
      <c r="X36" t="s">
        <v>27</v>
      </c>
      <c r="Y36" s="3">
        <f>Y34/SQRT(Y34*Y34+Z34*Z34)</f>
        <v>0.43674734802896215</v>
      </c>
      <c r="Z36" s="3">
        <f>Z34/SQRT(Z34*Z34+Y34*Y34)</f>
        <v>0.89958421172765612</v>
      </c>
    </row>
    <row r="37" spans="9:26" ht="15.75" thickTop="1" x14ac:dyDescent="0.25">
      <c r="J37" s="30"/>
      <c r="K37" s="30" t="s">
        <v>37</v>
      </c>
      <c r="L37" s="30"/>
      <c r="M37" s="30"/>
      <c r="N37" s="30"/>
      <c r="O37" s="30">
        <f>$L$62</f>
        <v>-1.2818520769205675E-2</v>
      </c>
      <c r="P37" s="30">
        <f>$M$62</f>
        <v>-1.6653633532493845E-2</v>
      </c>
      <c r="Q37" s="30"/>
      <c r="R37" s="30">
        <f>$L$77</f>
        <v>-1.3378169923007686E-2</v>
      </c>
      <c r="S37" s="30">
        <f>$M$77</f>
        <v>-1.700675681807351E-2</v>
      </c>
      <c r="T37" s="30"/>
      <c r="U37" s="30">
        <f>$L$92</f>
        <v>-1.3884752667890701E-2</v>
      </c>
      <c r="V37" s="30">
        <f>$M$92</f>
        <v>-1.7370200475255611E-2</v>
      </c>
      <c r="X37" t="s">
        <v>46</v>
      </c>
      <c r="Y37">
        <f>SQRT(Y34*Y34+Z34*Z34)</f>
        <v>56.344754752327781</v>
      </c>
    </row>
    <row r="38" spans="9:26" x14ac:dyDescent="0.25">
      <c r="J38" s="30"/>
      <c r="K38" s="30" t="s">
        <v>38</v>
      </c>
      <c r="L38" s="30"/>
      <c r="M38" s="30"/>
      <c r="N38" s="30"/>
      <c r="O38" s="30">
        <f>$U$53</f>
        <v>4.3303306091231314E-2</v>
      </c>
      <c r="P38" s="30">
        <f>$V$53</f>
        <v>0.31381513963508356</v>
      </c>
      <c r="Q38" s="30"/>
      <c r="R38" s="30">
        <f>$U$68</f>
        <v>6.1479270674633546E-2</v>
      </c>
      <c r="S38" s="30">
        <f>$V$68</f>
        <v>0.31895787935415948</v>
      </c>
      <c r="T38" s="30"/>
      <c r="U38" s="30">
        <f>$U$83</f>
        <v>7.8946123989994038E-2</v>
      </c>
      <c r="V38" s="30">
        <f>$V$83</f>
        <v>0.32452189511496476</v>
      </c>
      <c r="X38" s="20" t="s">
        <v>58</v>
      </c>
      <c r="Y38" s="20">
        <f>ATAN2(Y34,Z34)</f>
        <v>1.1188165686408937</v>
      </c>
      <c r="Z38" s="20"/>
    </row>
    <row r="39" spans="9:26" x14ac:dyDescent="0.25">
      <c r="J39" s="30"/>
      <c r="K39" s="30" t="s">
        <v>40</v>
      </c>
      <c r="L39" s="30"/>
      <c r="M39" s="30"/>
      <c r="N39" s="30"/>
      <c r="O39" s="30">
        <f>O38*O38+P38*P38</f>
        <v>0.10035511818261786</v>
      </c>
      <c r="P39" s="30"/>
      <c r="Q39" s="30"/>
      <c r="R39" s="30">
        <f t="shared" ref="R39" si="85">R38*R38+S38*S38</f>
        <v>0.10551382952478741</v>
      </c>
      <c r="S39" s="30"/>
      <c r="T39" s="30"/>
      <c r="U39" s="30">
        <f t="shared" ref="U39" si="86">U38*U38+V38*V38</f>
        <v>0.1115469509020517</v>
      </c>
      <c r="V39" s="30"/>
      <c r="X39" s="22" t="s">
        <v>59</v>
      </c>
      <c r="Y39">
        <f>MOD(Y38*180/PI(),360)</f>
        <v>64.103467432431984</v>
      </c>
      <c r="Z39" s="20"/>
    </row>
    <row r="40" spans="9:26" x14ac:dyDescent="0.25">
      <c r="J40" s="30"/>
      <c r="K40" s="30" t="s">
        <v>41</v>
      </c>
      <c r="L40" s="30"/>
      <c r="M40" s="30"/>
      <c r="N40" s="30"/>
      <c r="O40" s="30">
        <f>O38</f>
        <v>4.3303306091231314E-2</v>
      </c>
      <c r="P40" s="30">
        <f>0-P38</f>
        <v>-0.31381513963508356</v>
      </c>
      <c r="Q40" s="30"/>
      <c r="R40" s="30">
        <f t="shared" ref="R40" si="87">R38</f>
        <v>6.1479270674633546E-2</v>
      </c>
      <c r="S40" s="30">
        <f t="shared" ref="S40" si="88">0-S38</f>
        <v>-0.31895787935415948</v>
      </c>
      <c r="T40" s="30"/>
      <c r="U40" s="30">
        <f t="shared" ref="U40" si="89">U38</f>
        <v>7.8946123989994038E-2</v>
      </c>
      <c r="V40" s="30">
        <f t="shared" ref="V40" si="90">0-V38</f>
        <v>-0.32452189511496476</v>
      </c>
      <c r="X40" s="22" t="s">
        <v>60</v>
      </c>
      <c r="Y40" s="3">
        <f>INT(Y39*$B$102/360)</f>
        <v>1</v>
      </c>
      <c r="Z40" s="20"/>
    </row>
    <row r="41" spans="9:26" x14ac:dyDescent="0.25">
      <c r="J41" s="30"/>
      <c r="K41" s="30" t="s">
        <v>42</v>
      </c>
      <c r="L41" s="30"/>
      <c r="M41" s="30"/>
      <c r="N41" s="30"/>
      <c r="O41" s="30">
        <f>O40/O39</f>
        <v>0.43150072338544382</v>
      </c>
      <c r="P41" s="30">
        <f>P40/O39</f>
        <v>-3.1270466849934748</v>
      </c>
      <c r="Q41" s="30"/>
      <c r="R41" s="30">
        <f t="shared" ref="R41" si="91">R40/R39</f>
        <v>0.58266552310273956</v>
      </c>
      <c r="S41" s="30">
        <f t="shared" ref="S41" si="92">S40/R39</f>
        <v>-3.0229011759944662</v>
      </c>
      <c r="T41" s="30"/>
      <c r="U41" s="30">
        <f t="shared" ref="U41" si="93">U40/U39</f>
        <v>0.70773896867262531</v>
      </c>
      <c r="V41" s="30">
        <f t="shared" ref="V41" si="94">V40/U39</f>
        <v>-2.9092852156929352</v>
      </c>
      <c r="X41" s="22" t="s">
        <v>68</v>
      </c>
      <c r="Y41" s="3">
        <f>Y36</f>
        <v>0.43674734802896215</v>
      </c>
      <c r="Z41" s="3">
        <f>Z36</f>
        <v>0.89958421172765612</v>
      </c>
    </row>
    <row r="42" spans="9:26" x14ac:dyDescent="0.25">
      <c r="J42" s="30"/>
      <c r="K42" s="30" t="s">
        <v>43</v>
      </c>
      <c r="L42" s="30"/>
      <c r="M42" s="30"/>
      <c r="N42" s="30"/>
      <c r="O42" s="30">
        <f>O37*O41-P37*P41</f>
        <v>-5.7607890515524632E-2</v>
      </c>
      <c r="P42" s="30">
        <f>O37*P41+P37*O41</f>
        <v>3.2898057961597435E-2</v>
      </c>
      <c r="Q42" s="30"/>
      <c r="R42" s="30">
        <f t="shared" ref="R42" si="95">R37*R41-S37*S41</f>
        <v>-5.9204743561552926E-2</v>
      </c>
      <c r="S42" s="30">
        <f t="shared" ref="S42" si="96">R37*S41+S37*R41</f>
        <v>3.0531634735229851E-2</v>
      </c>
      <c r="T42" s="30"/>
      <c r="U42" s="30">
        <f t="shared" ref="U42" si="97">U37*U41-V37*V41</f>
        <v>-6.0361647969730994E-2</v>
      </c>
      <c r="V42" s="30">
        <f t="shared" ref="V42" si="98">U37*V41+V37*U41</f>
        <v>2.8101137890253307E-2</v>
      </c>
    </row>
    <row r="43" spans="9:26" x14ac:dyDescent="0.25">
      <c r="J43" s="30"/>
      <c r="K43" s="30" t="s">
        <v>44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99">R38*R42-S38*S42-R37</f>
        <v>0</v>
      </c>
      <c r="S43" s="30">
        <f t="shared" ref="S43" si="100">R38*S42+S38*R42-S37</f>
        <v>0</v>
      </c>
      <c r="T43" s="30"/>
      <c r="U43" s="30">
        <f t="shared" ref="U43" si="101">U38*U42-V38*V42-U37</f>
        <v>0</v>
      </c>
      <c r="V43" s="30">
        <f t="shared" ref="V43" si="102">U38*V42+V38*U42-V37</f>
        <v>0</v>
      </c>
    </row>
    <row r="44" spans="9:26" x14ac:dyDescent="0.25">
      <c r="J44" s="30"/>
      <c r="K44" s="30" t="s">
        <v>39</v>
      </c>
      <c r="L44" s="30">
        <f>O42+R42+U42</f>
        <v>-0.17717428204680857</v>
      </c>
      <c r="M44" s="30">
        <f>P42+S42+V42</f>
        <v>9.1530830587080586E-2</v>
      </c>
      <c r="N44" s="30"/>
      <c r="O44" s="30"/>
      <c r="P44" s="30"/>
      <c r="Q44" s="30"/>
      <c r="R44" s="30"/>
      <c r="S44" s="30"/>
      <c r="T44" s="30"/>
      <c r="U44" s="30"/>
      <c r="V44" s="30"/>
    </row>
    <row r="45" spans="9:26" x14ac:dyDescent="0.25">
      <c r="J45" s="30"/>
      <c r="K45" s="30" t="s">
        <v>16</v>
      </c>
      <c r="L45" s="30">
        <f>L34</f>
        <v>1</v>
      </c>
      <c r="M45" s="30">
        <f>0-M34</f>
        <v>0</v>
      </c>
      <c r="N45" s="30"/>
      <c r="O45" s="30">
        <f t="shared" ref="O45" si="103">O34</f>
        <v>-0.30901699437494734</v>
      </c>
      <c r="P45" s="30">
        <f t="shared" ref="P45" si="104">0-P34</f>
        <v>-0.95105651629515364</v>
      </c>
      <c r="Q45" s="30"/>
      <c r="R45" s="30">
        <f t="shared" ref="R45" si="105">R34</f>
        <v>-0.80901699437494734</v>
      </c>
      <c r="S45" s="30">
        <f t="shared" ref="S45" si="106">0-S34</f>
        <v>-0.58778525229247325</v>
      </c>
      <c r="T45" s="30"/>
      <c r="U45" s="30">
        <f t="shared" ref="U45" si="107">U34</f>
        <v>-1</v>
      </c>
      <c r="V45" s="30">
        <f t="shared" ref="V45" si="108">0-V34</f>
        <v>-1.22514845490862E-16</v>
      </c>
    </row>
    <row r="46" spans="9:26" x14ac:dyDescent="0.25">
      <c r="J46" s="31" t="s">
        <v>45</v>
      </c>
      <c r="K46" s="30"/>
      <c r="L46" s="30">
        <f t="shared" ref="L46" si="109">($L44*L45-$M44*M45)/($J35*$Y37)</f>
        <v>-3.1444680667367525E-3</v>
      </c>
      <c r="M46" s="30">
        <f t="shared" ref="M46" si="110">($L44*M45+$M44*L45)/($J35*$Y37)</f>
        <v>1.6244782853243169E-3</v>
      </c>
      <c r="N46" s="30"/>
      <c r="O46" s="30">
        <f t="shared" ref="O46" si="111">($L44*O45-$M44*P45)/($J35*$Y37)</f>
        <v>2.5166647297286621E-3</v>
      </c>
      <c r="P46" s="30">
        <f t="shared" ref="P46" si="112">($L44*P45+$M44*O45)/($J35*$Y37)</f>
        <v>2.4885754479937244E-3</v>
      </c>
      <c r="Q46" s="30"/>
      <c r="R46" s="30">
        <f t="shared" ref="R46" si="113">($L44*R45-$M44*S45)/($J35*$Y37)</f>
        <v>3.4987724830423663E-3</v>
      </c>
      <c r="S46" s="30">
        <f t="shared" ref="S46" si="114">($L44*S45+$M44*R45)/($J35*$Y37)</f>
        <v>5.3404141611204062E-4</v>
      </c>
      <c r="T46" s="30"/>
      <c r="U46" s="30">
        <f t="shared" ref="U46" si="115">($L44*U45-$M44*V45)/($J35*$Y37)</f>
        <v>3.1444680667367525E-3</v>
      </c>
      <c r="V46" s="30">
        <f t="shared" ref="V46" si="116">($L44*V45+$M44*U45)/($J35*$Y37)</f>
        <v>-1.6244782853243164E-3</v>
      </c>
    </row>
    <row r="47" spans="9:26" x14ac:dyDescent="0.25">
      <c r="J47" s="20"/>
    </row>
    <row r="48" spans="9:26" x14ac:dyDescent="0.25">
      <c r="I48" t="s">
        <v>47</v>
      </c>
      <c r="J48" s="20"/>
      <c r="O48">
        <f>Y6</f>
        <v>0.4382978267708717</v>
      </c>
      <c r="P48">
        <f>Z6</f>
        <v>0.89882980315960304</v>
      </c>
      <c r="R48">
        <f>Y21</f>
        <v>0.43755722490771387</v>
      </c>
      <c r="S48">
        <f>Z21</f>
        <v>0.89919056652695162</v>
      </c>
      <c r="U48">
        <f>Y36</f>
        <v>0.43674734802896215</v>
      </c>
      <c r="V48">
        <f>Z36</f>
        <v>0.89958421172765612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31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20</v>
      </c>
      <c r="K52" t="s">
        <v>17</v>
      </c>
      <c r="L52">
        <v>1</v>
      </c>
      <c r="M52">
        <v>0</v>
      </c>
      <c r="O52">
        <f>$O$48</f>
        <v>0.4382978267708717</v>
      </c>
      <c r="P52">
        <f>$P$48</f>
        <v>0.89882980315960304</v>
      </c>
      <c r="R52">
        <f>$R$48</f>
        <v>0.43755722490771387</v>
      </c>
      <c r="S52">
        <f>$S$48</f>
        <v>0.89919056652695162</v>
      </c>
      <c r="U52">
        <f>$U$48</f>
        <v>0.43674734802896215</v>
      </c>
      <c r="V52">
        <f>$V$48</f>
        <v>0.89958421172765612</v>
      </c>
      <c r="X52" t="s">
        <v>26</v>
      </c>
      <c r="Y52">
        <f>L54+O54+R54+U54</f>
        <v>-0.74284792322023252</v>
      </c>
      <c r="Z52">
        <f>M54+P54+S54+V54</f>
        <v>0.6256601969439719</v>
      </c>
    </row>
    <row r="53" spans="9:26" ht="15.75" thickBot="1" x14ac:dyDescent="0.3">
      <c r="I53" t="s">
        <v>36</v>
      </c>
      <c r="J53">
        <v>4</v>
      </c>
      <c r="K53" t="s">
        <v>18</v>
      </c>
      <c r="L53">
        <f>A14</f>
        <v>4.5193711047222501E-2</v>
      </c>
      <c r="M53">
        <f>B14</f>
        <v>0.10137427825408324</v>
      </c>
      <c r="O53">
        <f>A15</f>
        <v>4.1129725618873125E-2</v>
      </c>
      <c r="P53">
        <f>B15</f>
        <v>0.31152238648623698</v>
      </c>
      <c r="R53">
        <f>A16</f>
        <v>4.221259328237395E-2</v>
      </c>
      <c r="S53">
        <f>B16</f>
        <v>0.31266229096991166</v>
      </c>
      <c r="U53">
        <f>A17</f>
        <v>4.3303306091231314E-2</v>
      </c>
      <c r="V53">
        <f>B17</f>
        <v>0.31381513963508356</v>
      </c>
      <c r="Y53" t="s">
        <v>25</v>
      </c>
    </row>
    <row r="54" spans="9:26" ht="16.5" thickTop="1" thickBot="1" x14ac:dyDescent="0.3">
      <c r="I54" t="s">
        <v>35</v>
      </c>
      <c r="J54">
        <v>1</v>
      </c>
      <c r="K54" t="s">
        <v>19</v>
      </c>
      <c r="L54" s="1">
        <f>L52*L53-M52*M53</f>
        <v>4.5193711047222501E-2</v>
      </c>
      <c r="M54" s="2">
        <f t="shared" ref="M54" si="117">L52*M53+M52*L53</f>
        <v>0.10137427825408324</v>
      </c>
      <c r="O54" s="1">
        <f t="shared" ref="O54" si="118">O52*O53-P52*P53</f>
        <v>-0.26197853597079984</v>
      </c>
      <c r="P54" s="2">
        <f t="shared" ref="P54" si="119">O52*P53+P52*O53</f>
        <v>0.17350820816941345</v>
      </c>
      <c r="R54" s="1">
        <f t="shared" ref="R54" si="120">R52*R53-S52*S53</f>
        <v>-0.26267255737605588</v>
      </c>
      <c r="S54" s="2">
        <f t="shared" ref="S54" si="121">R52*S53+S52*R53</f>
        <v>0.17476481003823235</v>
      </c>
      <c r="U54" s="1">
        <f t="shared" ref="U54" si="122">U52*U53-V52*V53</f>
        <v>-0.26339054092059927</v>
      </c>
      <c r="V54" s="2">
        <f t="shared" ref="V54" si="123">U52*V53+V52*U53</f>
        <v>0.17601290048224294</v>
      </c>
      <c r="X54" t="s">
        <v>27</v>
      </c>
      <c r="Y54" s="3">
        <f>Y52/SQRT(Y52*Y52+Z52*Z52)</f>
        <v>-0.76485840986864839</v>
      </c>
      <c r="Z54" s="3">
        <f>Z52/SQRT(Z52*Z52+Y52*Y52)</f>
        <v>0.64419842661496984</v>
      </c>
    </row>
    <row r="55" spans="9:26" ht="15.75" thickTop="1" x14ac:dyDescent="0.25">
      <c r="J55" s="30"/>
      <c r="K55" s="30" t="s">
        <v>37</v>
      </c>
      <c r="L55" s="30">
        <f>$L$103</f>
        <v>5.6888794492765404E-3</v>
      </c>
      <c r="M55" s="30">
        <f>$M$103</f>
        <v>-8.1671521746357056E-3</v>
      </c>
      <c r="N55" s="30"/>
      <c r="O55" s="30"/>
      <c r="P55" s="30"/>
      <c r="Q55" s="30"/>
      <c r="R55" s="30"/>
      <c r="S55" s="30"/>
      <c r="T55" s="30"/>
      <c r="U55" s="30"/>
      <c r="V55" s="30"/>
      <c r="X55" t="s">
        <v>46</v>
      </c>
      <c r="Y55">
        <f>SQRT(Y52*Y52+Z52*Z52)</f>
        <v>0.97122279579537374</v>
      </c>
    </row>
    <row r="56" spans="9:26" x14ac:dyDescent="0.25">
      <c r="I56" s="20"/>
      <c r="J56" s="31"/>
      <c r="K56" s="30" t="s">
        <v>38</v>
      </c>
      <c r="L56" s="30">
        <f>$O$101</f>
        <v>0.14284750226220227</v>
      </c>
      <c r="M56" s="30">
        <f>$P$101</f>
        <v>0.4515514953046787</v>
      </c>
      <c r="N56" s="30"/>
      <c r="O56" s="30"/>
      <c r="P56" s="30"/>
      <c r="Q56" s="30"/>
      <c r="R56" s="30"/>
      <c r="S56" s="30"/>
      <c r="T56" s="30"/>
      <c r="U56" s="30"/>
      <c r="V56" s="30"/>
      <c r="X56" s="20" t="s">
        <v>58</v>
      </c>
      <c r="Y56" s="20">
        <f>ATAN2(Y52,Z52)</f>
        <v>2.4416178358022549</v>
      </c>
      <c r="Z56" s="20"/>
    </row>
    <row r="57" spans="9:26" x14ac:dyDescent="0.25">
      <c r="I57" s="20"/>
      <c r="J57" s="31"/>
      <c r="K57" s="30" t="s">
        <v>40</v>
      </c>
      <c r="L57" s="30">
        <f>L56*L56+M56*M56</f>
        <v>0.22430416181444116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X57" s="22" t="s">
        <v>59</v>
      </c>
      <c r="Y57">
        <f>MOD(Y56*180/PI(),360)</f>
        <v>139.89439717533523</v>
      </c>
      <c r="Z57" s="20"/>
    </row>
    <row r="58" spans="9:26" x14ac:dyDescent="0.25">
      <c r="I58" s="20"/>
      <c r="J58" s="31"/>
      <c r="K58" s="30" t="s">
        <v>41</v>
      </c>
      <c r="L58" s="30">
        <f>L56</f>
        <v>0.14284750226220227</v>
      </c>
      <c r="M58" s="30">
        <f>0-M56</f>
        <v>-0.4515514953046787</v>
      </c>
      <c r="N58" s="30"/>
      <c r="O58" s="30"/>
      <c r="P58" s="30"/>
      <c r="Q58" s="30"/>
      <c r="R58" s="30"/>
      <c r="S58" s="30"/>
      <c r="T58" s="30"/>
      <c r="U58" s="30"/>
      <c r="V58" s="30"/>
      <c r="W58" s="20"/>
      <c r="X58" s="22" t="s">
        <v>60</v>
      </c>
      <c r="Y58" s="3">
        <f>INT(Y57*$B$102/360)</f>
        <v>3</v>
      </c>
      <c r="Z58" s="20"/>
    </row>
    <row r="59" spans="9:26" x14ac:dyDescent="0.25">
      <c r="I59" s="20"/>
      <c r="J59" s="31"/>
      <c r="K59" s="30" t="s">
        <v>42</v>
      </c>
      <c r="L59" s="30">
        <f>L58/L57</f>
        <v>0.63684731084202939</v>
      </c>
      <c r="M59" s="30">
        <f>M58/L57</f>
        <v>-2.0131213422523615</v>
      </c>
      <c r="N59" s="30"/>
      <c r="O59" s="30"/>
      <c r="P59" s="30"/>
      <c r="Q59" s="30"/>
      <c r="R59" s="30"/>
      <c r="S59" s="30"/>
      <c r="T59" s="30"/>
      <c r="U59" s="30"/>
      <c r="V59" s="30"/>
      <c r="W59" s="20"/>
      <c r="X59" s="22" t="s">
        <v>68</v>
      </c>
      <c r="Y59" s="3">
        <f>Y54</f>
        <v>-0.76485840986864839</v>
      </c>
      <c r="Z59" s="3">
        <f>Z54</f>
        <v>0.64419842661496984</v>
      </c>
    </row>
    <row r="60" spans="9:26" x14ac:dyDescent="0.25">
      <c r="I60" s="20"/>
      <c r="J60" s="31"/>
      <c r="K60" s="30" t="s">
        <v>43</v>
      </c>
      <c r="L60" s="30">
        <f>L55*L59-M55*M59</f>
        <v>-1.2818520769205675E-2</v>
      </c>
      <c r="M60" s="30">
        <f>L55*M59+M55*L59</f>
        <v>-1.6653633532493845E-2</v>
      </c>
      <c r="N60" s="30"/>
      <c r="O60" s="30"/>
      <c r="P60" s="30"/>
      <c r="Q60" s="30"/>
      <c r="R60" s="30"/>
      <c r="S60" s="30"/>
      <c r="T60" s="30"/>
      <c r="U60" s="30"/>
      <c r="V60" s="30"/>
      <c r="W60" s="20"/>
      <c r="X60" s="20"/>
      <c r="Y60" s="20"/>
      <c r="Z60" s="20"/>
    </row>
    <row r="61" spans="9:26" x14ac:dyDescent="0.25">
      <c r="I61" s="20"/>
      <c r="J61" s="31"/>
      <c r="K61" s="30" t="s">
        <v>44</v>
      </c>
      <c r="L61" s="30">
        <f>L56*L60-M56*M60-L55</f>
        <v>0</v>
      </c>
      <c r="M61" s="30">
        <f>L56*M60+M56*L60-M55</f>
        <v>0</v>
      </c>
      <c r="N61" s="30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20"/>
      <c r="Z61" s="20"/>
    </row>
    <row r="62" spans="9:26" x14ac:dyDescent="0.25">
      <c r="I62" s="20"/>
      <c r="J62" s="31"/>
      <c r="K62" s="30" t="s">
        <v>39</v>
      </c>
      <c r="L62" s="30">
        <f>L60</f>
        <v>-1.2818520769205675E-2</v>
      </c>
      <c r="M62" s="30">
        <f>M60</f>
        <v>-1.6653633532493845E-2</v>
      </c>
      <c r="N62" s="30"/>
      <c r="O62" s="30"/>
      <c r="P62" s="30"/>
      <c r="Q62" s="30"/>
      <c r="R62" s="30"/>
      <c r="S62" s="30"/>
      <c r="T62" s="30"/>
      <c r="U62" s="30"/>
      <c r="V62" s="30"/>
      <c r="X62" s="20"/>
      <c r="Y62" s="20"/>
      <c r="Z62" s="20"/>
    </row>
    <row r="63" spans="9:26" x14ac:dyDescent="0.25">
      <c r="I63" s="20"/>
      <c r="J63" s="30"/>
      <c r="K63" s="30" t="s">
        <v>66</v>
      </c>
      <c r="L63" s="30">
        <f>L52</f>
        <v>1</v>
      </c>
      <c r="M63" s="30">
        <f>0-M52</f>
        <v>0</v>
      </c>
      <c r="N63" s="30"/>
      <c r="O63" s="30">
        <f t="shared" ref="O63" si="124">O52</f>
        <v>0.4382978267708717</v>
      </c>
      <c r="P63" s="30">
        <f t="shared" ref="P63" si="125">0-P52</f>
        <v>-0.89882980315960304</v>
      </c>
      <c r="Q63" s="30"/>
      <c r="R63" s="30">
        <f t="shared" ref="R63" si="126">R52</f>
        <v>0.43755722490771387</v>
      </c>
      <c r="S63" s="30">
        <f t="shared" ref="S63" si="127">0-S52</f>
        <v>-0.89919056652695162</v>
      </c>
      <c r="T63" s="30"/>
      <c r="U63" s="30">
        <f t="shared" ref="U63" si="128">U52</f>
        <v>0.43674734802896215</v>
      </c>
      <c r="V63" s="30">
        <f t="shared" ref="V63" si="129">0-V52</f>
        <v>-0.89958421172765612</v>
      </c>
      <c r="W63" s="20"/>
      <c r="X63" s="20"/>
      <c r="Y63" s="20"/>
      <c r="Z63" s="20"/>
    </row>
    <row r="64" spans="9:26" x14ac:dyDescent="0.25">
      <c r="I64" s="20"/>
      <c r="J64" s="31" t="s">
        <v>67</v>
      </c>
      <c r="K64" s="30"/>
      <c r="L64" s="30">
        <f t="shared" ref="L64" si="130">($L62*L63-$M62*M63)/($J53*$Y55)</f>
        <v>-3.2995829650775618E-3</v>
      </c>
      <c r="M64" s="30">
        <f t="shared" ref="M64" si="131">($L62*M63+$M62*L63)/($J53*$Y55)</f>
        <v>-4.2867696280891729E-3</v>
      </c>
      <c r="N64" s="30"/>
      <c r="O64" s="30">
        <f t="shared" ref="O64" si="132">($L62*O63-$M62*P63)/($J53*$Y55)</f>
        <v>-5.2992763438496409E-3</v>
      </c>
      <c r="P64" s="30">
        <f t="shared" ref="P64" si="133">($L62*P63+$M62*O63)/($J53*$Y55)</f>
        <v>1.0868816951505815E-3</v>
      </c>
      <c r="Q64" s="30"/>
      <c r="R64" s="30">
        <f t="shared" ref="R64" si="134">($L62*R63-$M62*S63)/($J53*$Y55)</f>
        <v>-5.2983791760041372E-3</v>
      </c>
      <c r="S64" s="30">
        <f t="shared" ref="S64" si="135">($L62*S63+$M62*R63)/($J53*$Y55)</f>
        <v>1.0912468533854005E-3</v>
      </c>
      <c r="T64" s="30"/>
      <c r="U64" s="30">
        <f t="shared" ref="U64" si="136">($L62*U63-$M62*V63)/($J53*$Y55)</f>
        <v>-5.2973943863418209E-3</v>
      </c>
      <c r="V64" s="30">
        <f t="shared" ref="V64" si="137">($L62*V63+$M62*U63)/($J53*$Y55)</f>
        <v>1.0960174739902541E-3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31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48</v>
      </c>
      <c r="K67" t="s">
        <v>17</v>
      </c>
      <c r="L67">
        <v>1</v>
      </c>
      <c r="M67">
        <v>0</v>
      </c>
      <c r="O67">
        <f>$O$48</f>
        <v>0.4382978267708717</v>
      </c>
      <c r="P67">
        <f>$P$48</f>
        <v>0.89882980315960304</v>
      </c>
      <c r="R67">
        <f>$R$48</f>
        <v>0.43755722490771387</v>
      </c>
      <c r="S67">
        <f>$S$48</f>
        <v>0.89919056652695162</v>
      </c>
      <c r="U67">
        <f>$U$48</f>
        <v>0.43674734802896215</v>
      </c>
      <c r="V67">
        <f>$V$48</f>
        <v>0.89958421172765612</v>
      </c>
      <c r="X67" t="s">
        <v>26</v>
      </c>
      <c r="Y67">
        <f>L69+O69+R69+U69</f>
        <v>-0.71493656299589592</v>
      </c>
      <c r="Z67">
        <f>M69+P69+S69+V69</f>
        <v>0.69669655918916207</v>
      </c>
    </row>
    <row r="68" spans="9:26" ht="15.75" thickBot="1" x14ac:dyDescent="0.3">
      <c r="I68" t="s">
        <v>36</v>
      </c>
      <c r="J68">
        <f>J53</f>
        <v>4</v>
      </c>
      <c r="K68" t="s">
        <v>18</v>
      </c>
      <c r="L68">
        <f>A18</f>
        <v>6.3134056557573315E-2</v>
      </c>
      <c r="M68">
        <f>B18</f>
        <v>0.11660785136257636</v>
      </c>
      <c r="O68">
        <f>A19</f>
        <v>5.931405328679798E-2</v>
      </c>
      <c r="P68">
        <f>B19</f>
        <v>0.31667923101384809</v>
      </c>
      <c r="R68">
        <f>A20</f>
        <v>6.0392928397077578E-2</v>
      </c>
      <c r="S68">
        <f>B20</f>
        <v>0.31781239491774343</v>
      </c>
      <c r="U68">
        <f>A21</f>
        <v>6.1479270674633546E-2</v>
      </c>
      <c r="V68">
        <f>B21</f>
        <v>0.31895787935415948</v>
      </c>
      <c r="Y68" t="s">
        <v>57</v>
      </c>
    </row>
    <row r="69" spans="9:26" ht="16.5" thickTop="1" thickBot="1" x14ac:dyDescent="0.3">
      <c r="I69" t="s">
        <v>35</v>
      </c>
      <c r="J69">
        <f>J54</f>
        <v>1</v>
      </c>
      <c r="K69" t="s">
        <v>19</v>
      </c>
      <c r="L69" s="1">
        <f>L67*L68-M67*M68</f>
        <v>6.3134056557573315E-2</v>
      </c>
      <c r="M69" s="2">
        <f>L67*M68+M67*L68</f>
        <v>0.11660785136257636</v>
      </c>
      <c r="O69" s="1">
        <f t="shared" ref="O69" si="138">O67*O68-P67*P68</f>
        <v>-0.25864351022433629</v>
      </c>
      <c r="P69" s="2">
        <f t="shared" ref="P69" si="139">O67*P68+P67*O68</f>
        <v>0.19211305757721128</v>
      </c>
      <c r="R69" s="1">
        <f t="shared" ref="R69" si="140">R67*R68-S67*S68</f>
        <v>-0.25934854528189749</v>
      </c>
      <c r="S69" s="2">
        <f t="shared" ref="S69" si="141">R67*S68+S67*R68</f>
        <v>0.19336586106107206</v>
      </c>
      <c r="U69" s="1">
        <f t="shared" ref="U69" si="142">U67*U68-V67*V68</f>
        <v>-0.26007856404723545</v>
      </c>
      <c r="V69" s="2">
        <f t="shared" ref="V69" si="143">U67*V68+V67*U68</f>
        <v>0.19460978918830224</v>
      </c>
      <c r="X69" t="s">
        <v>27</v>
      </c>
      <c r="Y69" s="3">
        <f>Y67/SQRT(Y67*Y67+Z67*Z67)</f>
        <v>-0.71618367063595856</v>
      </c>
      <c r="Z69" s="3">
        <f>Z67/SQRT(Z67*Z67+Y67*Y67)</f>
        <v>0.69791184967329856</v>
      </c>
    </row>
    <row r="70" spans="9:26" ht="15.75" thickTop="1" x14ac:dyDescent="0.25">
      <c r="J70" s="30"/>
      <c r="K70" s="30" t="s">
        <v>37</v>
      </c>
      <c r="L70" s="30">
        <f>$L$103</f>
        <v>5.6888794492765404E-3</v>
      </c>
      <c r="M70" s="30">
        <f>$M$103</f>
        <v>-8.1671521746357056E-3</v>
      </c>
      <c r="N70" s="30"/>
      <c r="O70" s="30"/>
      <c r="P70" s="30"/>
      <c r="Q70" s="30"/>
      <c r="R70" s="30"/>
      <c r="S70" s="30"/>
      <c r="T70" s="30"/>
      <c r="U70" s="30"/>
      <c r="V70" s="30"/>
      <c r="X70" t="s">
        <v>46</v>
      </c>
      <c r="Y70">
        <f>SQRT(Y67*Y67+Z67*Z67)</f>
        <v>0.9982586762429877</v>
      </c>
    </row>
    <row r="71" spans="9:26" x14ac:dyDescent="0.25">
      <c r="I71" s="20"/>
      <c r="J71" s="31"/>
      <c r="K71" s="30" t="s">
        <v>38</v>
      </c>
      <c r="L71" s="30">
        <f>$R$101</f>
        <v>0.13410780982158571</v>
      </c>
      <c r="M71" s="30">
        <f>$S$101</f>
        <v>0.44000138281037471</v>
      </c>
      <c r="N71" s="30"/>
      <c r="O71" s="30"/>
      <c r="P71" s="30"/>
      <c r="Q71" s="30"/>
      <c r="R71" s="30"/>
      <c r="S71" s="30"/>
      <c r="T71" s="30"/>
      <c r="U71" s="30"/>
      <c r="V71" s="30"/>
      <c r="X71" s="20" t="s">
        <v>58</v>
      </c>
      <c r="Y71" s="20">
        <f>ATAN2(Y67,Z67)</f>
        <v>2.3691149781855798</v>
      </c>
      <c r="Z71" s="20"/>
    </row>
    <row r="72" spans="9:26" x14ac:dyDescent="0.25">
      <c r="I72" s="20"/>
      <c r="J72" s="31"/>
      <c r="K72" s="30" t="s">
        <v>40</v>
      </c>
      <c r="L72" s="30">
        <f>L71*L71+M71*M71</f>
        <v>0.21158612153018452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X72" s="22" t="s">
        <v>59</v>
      </c>
      <c r="Y72">
        <f>MOD(Y71*180/PI(),360)</f>
        <v>135.74028943126183</v>
      </c>
      <c r="Z72" s="20"/>
    </row>
    <row r="73" spans="9:26" x14ac:dyDescent="0.25">
      <c r="I73" s="20"/>
      <c r="J73" s="31"/>
      <c r="K73" s="30" t="s">
        <v>41</v>
      </c>
      <c r="L73" s="30">
        <f>L71</f>
        <v>0.13410780982158571</v>
      </c>
      <c r="M73" s="30">
        <f>0-M71</f>
        <v>-0.44000138281037471</v>
      </c>
      <c r="N73" s="30"/>
      <c r="O73" s="30"/>
      <c r="P73" s="30"/>
      <c r="Q73" s="30"/>
      <c r="R73" s="30"/>
      <c r="S73" s="30"/>
      <c r="T73" s="30"/>
      <c r="U73" s="30"/>
      <c r="V73" s="30"/>
      <c r="X73" s="22" t="s">
        <v>60</v>
      </c>
      <c r="Y73" s="3">
        <f>INT(Y72*$B$102/360)</f>
        <v>3</v>
      </c>
      <c r="Z73" s="20"/>
    </row>
    <row r="74" spans="9:26" x14ac:dyDescent="0.25">
      <c r="I74" s="20"/>
      <c r="J74" s="31"/>
      <c r="K74" s="30" t="s">
        <v>42</v>
      </c>
      <c r="L74" s="30">
        <f>L73/L72</f>
        <v>0.63382139079691058</v>
      </c>
      <c r="M74" s="30">
        <f>M73/L72</f>
        <v>-2.0795380133077623</v>
      </c>
      <c r="N74" s="30"/>
      <c r="O74" s="30"/>
      <c r="P74" s="30"/>
      <c r="Q74" s="30"/>
      <c r="R74" s="30"/>
      <c r="S74" s="30"/>
      <c r="T74" s="30"/>
      <c r="U74" s="30"/>
      <c r="V74" s="30"/>
      <c r="X74" s="22" t="s">
        <v>68</v>
      </c>
      <c r="Y74" s="3">
        <f>Y69</f>
        <v>-0.71618367063595856</v>
      </c>
      <c r="Z74" s="3">
        <f>Z69</f>
        <v>0.69791184967329856</v>
      </c>
    </row>
    <row r="75" spans="9:26" x14ac:dyDescent="0.25">
      <c r="I75" s="20"/>
      <c r="J75" s="31"/>
      <c r="K75" s="30" t="s">
        <v>43</v>
      </c>
      <c r="L75" s="30">
        <f>L70*L74-M70*M74</f>
        <v>-1.3378169923007686E-2</v>
      </c>
      <c r="M75" s="30">
        <f>L70*M74+M70*L74</f>
        <v>-1.700675681807351E-2</v>
      </c>
      <c r="N75" s="30"/>
      <c r="O75" s="30"/>
      <c r="P75" s="30"/>
      <c r="Q75" s="30"/>
      <c r="R75" s="30"/>
      <c r="S75" s="30"/>
      <c r="T75" s="30"/>
      <c r="U75" s="30"/>
      <c r="V75" s="30"/>
      <c r="X75" s="20"/>
      <c r="Y75" s="20"/>
      <c r="Z75" s="20"/>
    </row>
    <row r="76" spans="9:26" x14ac:dyDescent="0.25">
      <c r="I76" s="20"/>
      <c r="J76" s="31"/>
      <c r="K76" s="30" t="s">
        <v>44</v>
      </c>
      <c r="L76" s="30">
        <f>L71*L75-M71*M75-L70</f>
        <v>0</v>
      </c>
      <c r="M76" s="30">
        <f>L71*M75+M71*L75-M70</f>
        <v>0</v>
      </c>
      <c r="N76" s="30"/>
      <c r="O76" s="30"/>
      <c r="P76" s="30"/>
      <c r="Q76" s="30"/>
      <c r="R76" s="30"/>
      <c r="S76" s="30"/>
      <c r="T76" s="30"/>
      <c r="U76" s="30"/>
      <c r="V76" s="30"/>
      <c r="X76" s="20"/>
      <c r="Y76" s="20"/>
      <c r="Z76" s="20"/>
    </row>
    <row r="77" spans="9:26" x14ac:dyDescent="0.25">
      <c r="I77" s="20"/>
      <c r="J77" s="31"/>
      <c r="K77" s="30" t="s">
        <v>39</v>
      </c>
      <c r="L77" s="30">
        <f>L75</f>
        <v>-1.3378169923007686E-2</v>
      </c>
      <c r="M77" s="30">
        <f>M75</f>
        <v>-1.700675681807351E-2</v>
      </c>
      <c r="N77" s="30"/>
      <c r="O77" s="30"/>
      <c r="P77" s="30"/>
      <c r="Q77" s="30"/>
      <c r="R77" s="30"/>
      <c r="S77" s="30"/>
      <c r="T77" s="30"/>
      <c r="U77" s="30"/>
      <c r="V77" s="30"/>
      <c r="X77" s="20"/>
      <c r="Y77" s="20"/>
      <c r="Z77" s="20"/>
    </row>
    <row r="78" spans="9:26" x14ac:dyDescent="0.25">
      <c r="I78" s="20"/>
      <c r="J78" s="30"/>
      <c r="K78" s="30" t="s">
        <v>66</v>
      </c>
      <c r="L78" s="30">
        <f>L67</f>
        <v>1</v>
      </c>
      <c r="M78" s="30">
        <f>0-M67</f>
        <v>0</v>
      </c>
      <c r="N78" s="30"/>
      <c r="O78" s="30">
        <f t="shared" ref="O78" si="144">O67</f>
        <v>0.4382978267708717</v>
      </c>
      <c r="P78" s="30">
        <f t="shared" ref="P78" si="145">0-P67</f>
        <v>-0.89882980315960304</v>
      </c>
      <c r="Q78" s="30"/>
      <c r="R78" s="30">
        <f t="shared" ref="R78" si="146">R67</f>
        <v>0.43755722490771387</v>
      </c>
      <c r="S78" s="30">
        <f t="shared" ref="S78" si="147">0-S67</f>
        <v>-0.89919056652695162</v>
      </c>
      <c r="T78" s="30"/>
      <c r="U78" s="30">
        <f t="shared" ref="U78" si="148">U67</f>
        <v>0.43674734802896215</v>
      </c>
      <c r="V78" s="30">
        <f t="shared" ref="V78" si="149">0-V67</f>
        <v>-0.89958421172765612</v>
      </c>
      <c r="X78" s="20"/>
      <c r="Y78" s="20"/>
      <c r="Z78" s="20"/>
    </row>
    <row r="79" spans="9:26" x14ac:dyDescent="0.25">
      <c r="I79" s="20"/>
      <c r="J79" s="31" t="s">
        <v>67</v>
      </c>
      <c r="K79" s="30"/>
      <c r="L79" s="30">
        <f t="shared" ref="L79" si="150">($L77*L78-$M77*M78)/($J68*$Y70)</f>
        <v>-3.3503765710700632E-3</v>
      </c>
      <c r="M79" s="30">
        <f t="shared" ref="M79" si="151">($L77*M78+$M77*L78)/($J68*$Y70)</f>
        <v>-4.2591056864337909E-3</v>
      </c>
      <c r="N79" s="30"/>
      <c r="O79" s="30">
        <f t="shared" ref="O79" si="152">($L77*O78-$M77*P78)/($J68*$Y70)</f>
        <v>-5.2966738957372838E-3</v>
      </c>
      <c r="P79" s="30">
        <f t="shared" ref="P79" si="153">($L77*P78+$M77*O78)/($J68*$Y70)</f>
        <v>1.1446615475340582E-3</v>
      </c>
      <c r="Q79" s="30"/>
      <c r="R79" s="30">
        <f t="shared" ref="R79" si="154">($L77*R78-$M77*S78)/($J68*$Y70)</f>
        <v>-5.2957291299158002E-3</v>
      </c>
      <c r="S79" s="30">
        <f t="shared" ref="S79" si="155">($L77*S78+$M77*R78)/($J68*$Y70)</f>
        <v>1.1490245422744827E-3</v>
      </c>
      <c r="T79" s="30"/>
      <c r="U79" s="30">
        <f t="shared" ref="U79" si="156">($L77*U78-$M77*V78)/($J68*$Y70)</f>
        <v>-5.2946923139085373E-3</v>
      </c>
      <c r="V79" s="30">
        <f t="shared" ref="V79" si="157">($L77*V78+$M77*U78)/($J68*$Y70)</f>
        <v>1.15379275315184E-3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31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49</v>
      </c>
      <c r="K82" t="s">
        <v>17</v>
      </c>
      <c r="L82">
        <v>1</v>
      </c>
      <c r="M82">
        <v>0</v>
      </c>
      <c r="O82">
        <f>$O$48</f>
        <v>0.4382978267708717</v>
      </c>
      <c r="P82">
        <f>$P$48</f>
        <v>0.89882980315960304</v>
      </c>
      <c r="R82">
        <f>$R$48</f>
        <v>0.43755722490771387</v>
      </c>
      <c r="S82">
        <f>$S$48</f>
        <v>0.89919056652695162</v>
      </c>
      <c r="U82">
        <f>$U$48</f>
        <v>0.43674734802896215</v>
      </c>
      <c r="V82">
        <f>$V$48</f>
        <v>0.89958421172765612</v>
      </c>
      <c r="X82" t="s">
        <v>26</v>
      </c>
      <c r="Y82">
        <f>L84+O84+R84+U84</f>
        <v>-0.68977990573833359</v>
      </c>
      <c r="Z82">
        <f>M84+P84+S84+V84</f>
        <v>0.76591726500605151</v>
      </c>
    </row>
    <row r="83" spans="9:26" ht="15.75" thickBot="1" x14ac:dyDescent="0.3">
      <c r="I83" t="s">
        <v>36</v>
      </c>
      <c r="J83">
        <f>J53</f>
        <v>4</v>
      </c>
      <c r="K83" t="s">
        <v>18</v>
      </c>
      <c r="L83">
        <f>A22</f>
        <v>8.0385726326230506E-2</v>
      </c>
      <c r="M83">
        <f>B22</f>
        <v>0.13138751036399432</v>
      </c>
      <c r="O83">
        <f>A23</f>
        <v>7.6788544346275051E-2</v>
      </c>
      <c r="P83">
        <f>B23</f>
        <v>0.32225612825613481</v>
      </c>
      <c r="R83">
        <f>A24</f>
        <v>7.7863773182289125E-2</v>
      </c>
      <c r="S83">
        <f>B24</f>
        <v>0.32338313619886377</v>
      </c>
      <c r="U83">
        <f>A25</f>
        <v>7.8946123989994038E-2</v>
      </c>
      <c r="V83">
        <f>B25</f>
        <v>0.32452189511496476</v>
      </c>
      <c r="Y83" t="s">
        <v>56</v>
      </c>
    </row>
    <row r="84" spans="9:26" ht="16.5" thickTop="1" thickBot="1" x14ac:dyDescent="0.3">
      <c r="I84" t="s">
        <v>35</v>
      </c>
      <c r="J84">
        <f>J54</f>
        <v>1</v>
      </c>
      <c r="K84" t="s">
        <v>19</v>
      </c>
      <c r="L84" s="1">
        <f>L82*L83-M82*M83</f>
        <v>8.0385726326230506E-2</v>
      </c>
      <c r="M84" s="2">
        <f>L82*M83+M82*L83</f>
        <v>0.13138751036399432</v>
      </c>
      <c r="O84" s="1">
        <f t="shared" ref="O84" si="158">O82*O83-P82*P83</f>
        <v>-0.25599716021956642</v>
      </c>
      <c r="P84" s="2">
        <f t="shared" ref="P84" si="159">O82*P83+P82*O83</f>
        <v>0.21026399287793401</v>
      </c>
      <c r="R84" s="1">
        <f t="shared" ref="R84" si="160">R82*R83-S82*S83</f>
        <v>-0.25671320892943261</v>
      </c>
      <c r="S84" s="2">
        <f t="shared" ref="S84" si="161">R82*S83+S82*R83</f>
        <v>0.2115129979768367</v>
      </c>
      <c r="U84" s="1">
        <f t="shared" ref="U84" si="162">U82*U83-V82*V83</f>
        <v>-0.25745526291556514</v>
      </c>
      <c r="V84" s="2">
        <f t="shared" ref="V84" si="163">U82*V83+V82*U83</f>
        <v>0.21275276378728647</v>
      </c>
      <c r="X84" t="s">
        <v>27</v>
      </c>
      <c r="Y84" s="3">
        <f>Y82/SQRT(Y82*Y82+Z82*Z82)</f>
        <v>-0.6692082406866261</v>
      </c>
      <c r="Z84" s="3">
        <f>Z82/SQRT(Z82*Z82+Y82*Y82)</f>
        <v>0.74307491587128061</v>
      </c>
    </row>
    <row r="85" spans="9:26" ht="15.75" thickTop="1" x14ac:dyDescent="0.25">
      <c r="J85" s="30"/>
      <c r="K85" s="30" t="s">
        <v>37</v>
      </c>
      <c r="L85" s="30">
        <f>$L$103</f>
        <v>5.6888794492765404E-3</v>
      </c>
      <c r="M85" s="30">
        <f>$M$103</f>
        <v>-8.1671521746357056E-3</v>
      </c>
      <c r="N85" s="30"/>
      <c r="O85" s="30"/>
      <c r="P85" s="30"/>
      <c r="Q85" s="30"/>
      <c r="R85" s="30"/>
      <c r="S85" s="30"/>
      <c r="T85" s="30"/>
      <c r="U85" s="30"/>
      <c r="V85" s="30"/>
      <c r="X85" t="s">
        <v>46</v>
      </c>
      <c r="Y85">
        <f>SQRT(Y82*Y82+Z82*Z82)</f>
        <v>1.0307403044388701</v>
      </c>
    </row>
    <row r="86" spans="9:26" x14ac:dyDescent="0.25">
      <c r="J86" s="30"/>
      <c r="K86" s="30" t="s">
        <v>38</v>
      </c>
      <c r="L86" s="30">
        <f>$U$101</f>
        <v>0.12714881063981023</v>
      </c>
      <c r="M86" s="30">
        <f>$V$101</f>
        <v>0.42914353508157088</v>
      </c>
      <c r="N86" s="30"/>
      <c r="O86" s="30"/>
      <c r="P86" s="30"/>
      <c r="Q86" s="30"/>
      <c r="R86" s="30"/>
      <c r="S86" s="30"/>
      <c r="T86" s="30"/>
      <c r="U86" s="30"/>
      <c r="V86" s="30"/>
      <c r="X86" s="20" t="s">
        <v>58</v>
      </c>
      <c r="Y86" s="20">
        <f>ATAN2(Y82,Z82)</f>
        <v>2.3039390848387944</v>
      </c>
      <c r="Z86" s="20"/>
    </row>
    <row r="87" spans="9:26" x14ac:dyDescent="0.25">
      <c r="J87" s="30"/>
      <c r="K87" s="30" t="s">
        <v>40</v>
      </c>
      <c r="L87" s="30">
        <f>L86*L86+M86*M86</f>
        <v>0.20033099374942576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X87" s="22" t="s">
        <v>59</v>
      </c>
      <c r="Y87">
        <f>MOD(Y86*180/PI(),360)</f>
        <v>132.00598581649623</v>
      </c>
      <c r="Z87" s="20"/>
    </row>
    <row r="88" spans="9:26" x14ac:dyDescent="0.25">
      <c r="J88" s="30"/>
      <c r="K88" s="30" t="s">
        <v>41</v>
      </c>
      <c r="L88" s="30">
        <f>L86</f>
        <v>0.12714881063981023</v>
      </c>
      <c r="M88" s="30">
        <f>0-M86</f>
        <v>-0.42914353508157088</v>
      </c>
      <c r="N88" s="30"/>
      <c r="O88" s="30"/>
      <c r="P88" s="30"/>
      <c r="Q88" s="30"/>
      <c r="R88" s="30"/>
      <c r="S88" s="30"/>
      <c r="T88" s="30"/>
      <c r="U88" s="30"/>
      <c r="V88" s="30"/>
      <c r="X88" s="22" t="s">
        <v>60</v>
      </c>
      <c r="Y88" s="3">
        <f>INT(Y87*$B$102/360)</f>
        <v>3</v>
      </c>
      <c r="Z88" s="20"/>
    </row>
    <row r="89" spans="9:26" x14ac:dyDescent="0.25">
      <c r="J89" s="30"/>
      <c r="K89" s="30" t="s">
        <v>42</v>
      </c>
      <c r="L89" s="30">
        <f>L88/L87</f>
        <v>0.63469365503596575</v>
      </c>
      <c r="M89" s="30">
        <f>M88/L87</f>
        <v>-2.1421724469571797</v>
      </c>
      <c r="N89" s="30"/>
      <c r="O89" s="30"/>
      <c r="P89" s="30"/>
      <c r="Q89" s="30"/>
      <c r="R89" s="30"/>
      <c r="S89" s="30"/>
      <c r="T89" s="30"/>
      <c r="U89" s="30"/>
      <c r="V89" s="30"/>
      <c r="X89" s="22" t="s">
        <v>68</v>
      </c>
      <c r="Y89" s="3">
        <f>Y84</f>
        <v>-0.6692082406866261</v>
      </c>
      <c r="Z89" s="3">
        <f>Z84</f>
        <v>0.74307491587128061</v>
      </c>
    </row>
    <row r="90" spans="9:26" x14ac:dyDescent="0.25">
      <c r="J90" s="30"/>
      <c r="K90" s="30" t="s">
        <v>43</v>
      </c>
      <c r="L90" s="30">
        <f>L85*L89-M85*M89</f>
        <v>-1.3884752667890701E-2</v>
      </c>
      <c r="M90" s="30">
        <f>L85*M89+M85*L89</f>
        <v>-1.7370200475255611E-2</v>
      </c>
      <c r="N90" s="30"/>
      <c r="O90" s="30"/>
      <c r="P90" s="30"/>
      <c r="Q90" s="30"/>
      <c r="R90" s="30"/>
      <c r="S90" s="30"/>
      <c r="T90" s="30"/>
      <c r="U90" s="30"/>
      <c r="V90" s="30"/>
    </row>
    <row r="91" spans="9:26" x14ac:dyDescent="0.25">
      <c r="J91" s="30"/>
      <c r="K91" s="30" t="s">
        <v>44</v>
      </c>
      <c r="L91" s="30">
        <f>L86*L90-M86*M90-L85</f>
        <v>0</v>
      </c>
      <c r="M91" s="30">
        <f>L86*M90+M86*L90-M85</f>
        <v>0</v>
      </c>
      <c r="N91" s="30"/>
      <c r="O91" s="30"/>
      <c r="P91" s="30"/>
      <c r="Q91" s="30"/>
      <c r="R91" s="30"/>
      <c r="S91" s="30"/>
      <c r="T91" s="30"/>
      <c r="U91" s="30"/>
      <c r="V91" s="30"/>
    </row>
    <row r="92" spans="9:26" x14ac:dyDescent="0.25">
      <c r="J92" s="30"/>
      <c r="K92" s="30" t="s">
        <v>39</v>
      </c>
      <c r="L92" s="30">
        <f>L90</f>
        <v>-1.3884752667890701E-2</v>
      </c>
      <c r="M92" s="30">
        <f>M90</f>
        <v>-1.7370200475255611E-2</v>
      </c>
      <c r="N92" s="30"/>
      <c r="O92" s="30"/>
      <c r="P92" s="30"/>
      <c r="Q92" s="30"/>
      <c r="R92" s="30"/>
      <c r="S92" s="30"/>
      <c r="T92" s="30"/>
      <c r="U92" s="30"/>
      <c r="V92" s="30"/>
    </row>
    <row r="93" spans="9:26" x14ac:dyDescent="0.25">
      <c r="J93" s="30"/>
      <c r="K93" s="30" t="s">
        <v>66</v>
      </c>
      <c r="L93" s="30">
        <f>L82</f>
        <v>1</v>
      </c>
      <c r="M93" s="30">
        <f>0-M82</f>
        <v>0</v>
      </c>
      <c r="N93" s="30"/>
      <c r="O93" s="30">
        <f t="shared" ref="O93" si="164">O82</f>
        <v>0.4382978267708717</v>
      </c>
      <c r="P93" s="30">
        <f t="shared" ref="P93" si="165">0-P82</f>
        <v>-0.89882980315960304</v>
      </c>
      <c r="Q93" s="30"/>
      <c r="R93" s="30">
        <f t="shared" ref="R93" si="166">R82</f>
        <v>0.43755722490771387</v>
      </c>
      <c r="S93" s="30">
        <f t="shared" ref="S93" si="167">0-S82</f>
        <v>-0.89919056652695162</v>
      </c>
      <c r="T93" s="30"/>
      <c r="U93" s="30">
        <f t="shared" ref="U93" si="168">U82</f>
        <v>0.43674734802896215</v>
      </c>
      <c r="V93" s="30">
        <f t="shared" ref="V93" si="169">0-V82</f>
        <v>-0.89958421172765612</v>
      </c>
    </row>
    <row r="94" spans="9:26" x14ac:dyDescent="0.25">
      <c r="J94" s="31" t="s">
        <v>67</v>
      </c>
      <c r="K94" s="30"/>
      <c r="L94" s="30">
        <f>($L92*L93-$M92*M93)/($J83*$Y85)</f>
        <v>-3.3676651160569229E-3</v>
      </c>
      <c r="M94" s="30">
        <f>($L92*M93+$M92*L93)/($J83*$Y85)</f>
        <v>-4.2130399870003781E-3</v>
      </c>
      <c r="N94" s="30"/>
      <c r="O94" s="30">
        <f t="shared" ref="O94" si="170">($L92*O93-$M92*P93)/($J83*$Y85)</f>
        <v>-5.262846203878911E-3</v>
      </c>
      <c r="P94" s="30">
        <f t="shared" ref="P94" si="171">($L92*P93+$M92*O93)/($J83*$Y85)</f>
        <v>1.1803915029718584E-3</v>
      </c>
      <c r="Q94" s="30"/>
      <c r="R94" s="30">
        <f t="shared" ref="R94" si="172">($L92*R93-$M92*S93)/($J83*$Y85)</f>
        <v>-5.2618720153119521E-3</v>
      </c>
      <c r="S94" s="30">
        <f t="shared" ref="S94" si="173">($L92*S93+$M92*R93)/($J83*$Y85)</f>
        <v>1.1847266184431605E-3</v>
      </c>
      <c r="T94" s="30"/>
      <c r="U94" s="30">
        <f t="shared" ref="U94" si="174">($L92*U93-$M92*V93)/($J83*$Y85)</f>
        <v>-5.2608030641703371E-3</v>
      </c>
      <c r="V94" s="30">
        <f t="shared" ref="V94" si="175">($L92*V93+$M92*U93)/($J83*$Y85)</f>
        <v>1.1894643273284039E-3</v>
      </c>
    </row>
    <row r="95" spans="9:26" x14ac:dyDescent="0.25">
      <c r="J95" s="20"/>
    </row>
    <row r="96" spans="9:26" x14ac:dyDescent="0.25">
      <c r="I96" t="s">
        <v>50</v>
      </c>
      <c r="J96" s="20"/>
      <c r="O96">
        <f>Y54</f>
        <v>-0.76485840986864839</v>
      </c>
      <c r="P96">
        <f>Z54</f>
        <v>0.64419842661496984</v>
      </c>
      <c r="R96">
        <f>Y69</f>
        <v>-0.71618367063595856</v>
      </c>
      <c r="S96">
        <f>Z69</f>
        <v>0.69791184967329856</v>
      </c>
      <c r="U96">
        <f>Y84</f>
        <v>-0.6692082406866261</v>
      </c>
      <c r="V96">
        <f>Z84</f>
        <v>0.74307491587128061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6"/>
        <v>0</v>
      </c>
      <c r="G99">
        <f t="shared" si="176"/>
        <v>0</v>
      </c>
      <c r="H99">
        <f>5*$D99</f>
        <v>0</v>
      </c>
      <c r="L99" t="s">
        <v>31</v>
      </c>
      <c r="O99" t="s">
        <v>52</v>
      </c>
      <c r="R99" t="s">
        <v>53</v>
      </c>
      <c r="U99" t="s">
        <v>54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7">A100*$D100</f>
        <v>3</v>
      </c>
      <c r="F100">
        <f t="shared" si="176"/>
        <v>4</v>
      </c>
      <c r="G100">
        <f t="shared" si="176"/>
        <v>5</v>
      </c>
      <c r="H100">
        <f>6*$D100</f>
        <v>6</v>
      </c>
      <c r="I100" t="s">
        <v>51</v>
      </c>
      <c r="K100" t="s">
        <v>17</v>
      </c>
      <c r="L100">
        <v>1</v>
      </c>
      <c r="M100">
        <v>0</v>
      </c>
      <c r="O100">
        <f>$O$96</f>
        <v>-0.76485840986864839</v>
      </c>
      <c r="P100">
        <f>$P$96</f>
        <v>0.64419842661496984</v>
      </c>
      <c r="R100">
        <f>$R$96</f>
        <v>-0.71618367063595856</v>
      </c>
      <c r="S100">
        <f>$S$96</f>
        <v>0.69791184967329856</v>
      </c>
      <c r="U100">
        <f>$U$96</f>
        <v>-0.6692082406866261</v>
      </c>
      <c r="V100">
        <f>$V$96</f>
        <v>0.74307491587128061</v>
      </c>
      <c r="X100" t="s">
        <v>26</v>
      </c>
      <c r="Y100">
        <f>L102+O102+R102+U102</f>
        <v>-0.85917990687944568</v>
      </c>
      <c r="Z100">
        <f>M102+P102+S102+V102</f>
        <v>-0.57340806430930291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36</v>
      </c>
      <c r="J101">
        <v>4</v>
      </c>
      <c r="K101" t="s">
        <v>18</v>
      </c>
      <c r="L101">
        <f>A26</f>
        <v>0.34806979990151821</v>
      </c>
      <c r="M101">
        <f>B26</f>
        <v>9.4174432322536084E-2</v>
      </c>
      <c r="O101">
        <f>A27</f>
        <v>0.14284750226220227</v>
      </c>
      <c r="P101">
        <f>B27</f>
        <v>0.4515514953046787</v>
      </c>
      <c r="R101">
        <f>A28</f>
        <v>0.13410780982158571</v>
      </c>
      <c r="S101">
        <f>B28</f>
        <v>0.44000138281037471</v>
      </c>
      <c r="U101">
        <f>A29</f>
        <v>0.12714881063981023</v>
      </c>
      <c r="V101">
        <f>B29</f>
        <v>0.42914353508157088</v>
      </c>
      <c r="Y101" t="s">
        <v>55</v>
      </c>
    </row>
    <row r="102" spans="1:26" ht="16.5" thickTop="1" thickBot="1" x14ac:dyDescent="0.3">
      <c r="A102" s="17" t="s">
        <v>9</v>
      </c>
      <c r="B102" s="17">
        <v>10</v>
      </c>
      <c r="I102" t="s">
        <v>35</v>
      </c>
      <c r="J102">
        <v>1</v>
      </c>
      <c r="K102" t="s">
        <v>19</v>
      </c>
      <c r="L102" s="1">
        <f>L100*L101-M100*M101</f>
        <v>0.34806979990151821</v>
      </c>
      <c r="M102" s="2">
        <f>L100*M101+M100*L101</f>
        <v>9.4174432322536084E-2</v>
      </c>
      <c r="O102" s="1">
        <f>O100*O101-P100*P101</f>
        <v>-0.40014687624488715</v>
      </c>
      <c r="P102" s="2">
        <f>O100*P101+P100*O101</f>
        <v>-0.25335082246935797</v>
      </c>
      <c r="R102" s="1">
        <f>R100*R101-S100*S101</f>
        <v>-0.40312800243497005</v>
      </c>
      <c r="S102" s="2">
        <f>R100*S101+S100*R101</f>
        <v>-0.2215263758178139</v>
      </c>
      <c r="U102" s="1">
        <f>U100*U101-V100*V101</f>
        <v>-0.40397482810110663</v>
      </c>
      <c r="V102" s="2">
        <f>U100*V101+V100*U101</f>
        <v>-0.19270529834466707</v>
      </c>
      <c r="X102" t="s">
        <v>27</v>
      </c>
      <c r="Y102" s="3">
        <f>Y100/SQRT(Y100*Y100+Z100*Z100)</f>
        <v>-0.83177251217205372</v>
      </c>
      <c r="Z102" s="3">
        <f>Z100/SQRT(Z100*Z100+Y100*Y100)</f>
        <v>-0.5551166435939302</v>
      </c>
    </row>
    <row r="103" spans="1:26" ht="15.75" thickTop="1" x14ac:dyDescent="0.25">
      <c r="J103" t="s">
        <v>28</v>
      </c>
      <c r="L103">
        <f>$Y$111/$J$101</f>
        <v>5.6888794492765404E-3</v>
      </c>
      <c r="M103">
        <f>$Z$111/$J$101</f>
        <v>-8.1671521746357056E-3</v>
      </c>
      <c r="X103" t="s">
        <v>46</v>
      </c>
      <c r="Y103">
        <f>SQRT(Y100*Y100+Z100*Z100)</f>
        <v>1.0329505896219406</v>
      </c>
    </row>
    <row r="104" spans="1:26" x14ac:dyDescent="0.25">
      <c r="K104" s="30" t="s">
        <v>66</v>
      </c>
      <c r="L104" s="30">
        <f>L100</f>
        <v>1</v>
      </c>
      <c r="M104" s="30">
        <f>0-M100</f>
        <v>0</v>
      </c>
      <c r="N104" s="30"/>
      <c r="O104" s="30">
        <f>O100</f>
        <v>-0.76485840986864839</v>
      </c>
      <c r="P104" s="30">
        <f>0-P100</f>
        <v>-0.64419842661496984</v>
      </c>
      <c r="Q104" s="30"/>
      <c r="R104" s="30">
        <f>R100</f>
        <v>-0.71618367063595856</v>
      </c>
      <c r="S104" s="30">
        <f>0-S100</f>
        <v>-0.69791184967329856</v>
      </c>
      <c r="T104" s="30"/>
      <c r="U104" s="30">
        <f>U100</f>
        <v>-0.6692082406866261</v>
      </c>
      <c r="V104" s="30">
        <f>0-V100</f>
        <v>-0.74307491587128061</v>
      </c>
      <c r="X104" s="20" t="s">
        <v>58</v>
      </c>
      <c r="Y104" s="20">
        <f>ATAN2(Y100,Z100)</f>
        <v>-2.5530894590437425</v>
      </c>
      <c r="Z104" s="20"/>
    </row>
    <row r="105" spans="1:26" x14ac:dyDescent="0.25">
      <c r="K105" s="30" t="s">
        <v>29</v>
      </c>
      <c r="L105" s="35">
        <f>$L$103*L104-$M$103*M104</f>
        <v>5.6888794492765404E-3</v>
      </c>
      <c r="M105" s="35">
        <f>$L$103*M104+$M$103*L104</f>
        <v>-8.1671521746357056E-3</v>
      </c>
      <c r="N105" s="35"/>
      <c r="O105" s="35">
        <f t="shared" ref="O105" si="178">$L$103*O104-$M$103*P104</f>
        <v>-9.6124538703334372E-3</v>
      </c>
      <c r="P105" s="35">
        <f t="shared" ref="P105" si="179">$L$103*P104+$M$103*O104</f>
        <v>2.5819478350209563E-3</v>
      </c>
      <c r="Q105" s="35"/>
      <c r="R105" s="35">
        <f t="shared" ref="R105" si="180">$L$103*R104-$M$103*S104</f>
        <v>-9.7742348465516514E-3</v>
      </c>
      <c r="S105" s="35">
        <f t="shared" ref="S105" si="181">$L$103*S104+$M$103*R104</f>
        <v>1.8788446440600442E-3</v>
      </c>
      <c r="T105" s="35"/>
      <c r="U105" s="35">
        <f t="shared" ref="U105" si="182">$L$103*U104-$M$103*V104</f>
        <v>-9.8758509228040296E-3</v>
      </c>
      <c r="V105" s="35">
        <f t="shared" ref="V105" si="183">$L$103*V104+$M$103*U104</f>
        <v>1.2382619200348903E-3</v>
      </c>
      <c r="W105" s="18"/>
      <c r="X105" s="22" t="s">
        <v>59</v>
      </c>
      <c r="Y105">
        <f>MOD(Y104*180/PI(),360)</f>
        <v>213.71874927745512</v>
      </c>
      <c r="Z105" s="20"/>
    </row>
    <row r="106" spans="1:26" x14ac:dyDescent="0.25">
      <c r="I106" s="20"/>
      <c r="J106" s="20"/>
      <c r="K106" s="30" t="s">
        <v>30</v>
      </c>
      <c r="L106" s="36">
        <f>L101+L105</f>
        <v>0.35375867935079475</v>
      </c>
      <c r="M106" s="36">
        <f>M101+M105</f>
        <v>8.6007280147900378E-2</v>
      </c>
      <c r="N106" s="31"/>
      <c r="O106" s="36">
        <f>O101+O105</f>
        <v>0.13323504839186884</v>
      </c>
      <c r="P106" s="36">
        <f>P101+P105</f>
        <v>0.45413344313969967</v>
      </c>
      <c r="Q106" s="31"/>
      <c r="R106" s="36">
        <f t="shared" ref="R106:S106" si="184">R101+R105</f>
        <v>0.12433357497503406</v>
      </c>
      <c r="S106" s="36">
        <f t="shared" si="184"/>
        <v>0.44188022745443473</v>
      </c>
      <c r="T106" s="31"/>
      <c r="U106" s="36">
        <f t="shared" ref="U106:V106" si="185">U101+U105</f>
        <v>0.1172729597170062</v>
      </c>
      <c r="V106" s="36">
        <f t="shared" si="185"/>
        <v>0.43038179700160578</v>
      </c>
      <c r="X106" s="22" t="s">
        <v>60</v>
      </c>
      <c r="Y106" s="3">
        <f>INT(Y105*$B$102/360)</f>
        <v>5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68</v>
      </c>
      <c r="Y107" s="3">
        <f>Y102</f>
        <v>-0.83177251217205372</v>
      </c>
      <c r="Z107" s="3">
        <f>Z102</f>
        <v>-0.5551166435939302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61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1</v>
      </c>
    </row>
    <row r="111" spans="1:26" x14ac:dyDescent="0.25">
      <c r="U111" t="s">
        <v>69</v>
      </c>
      <c r="Y111" s="3">
        <f>COS($Z$109*2*PI()/$B$102)-$Y$107</f>
        <v>2.2755517797106162E-2</v>
      </c>
      <c r="Z111" s="3">
        <f>SIN($Z$109*2*PI()/$B$102)-$Z$107</f>
        <v>-3.2668608698542823E-2</v>
      </c>
    </row>
    <row r="112" spans="1:26" x14ac:dyDescent="0.25">
      <c r="U112" t="s">
        <v>15</v>
      </c>
      <c r="Y112">
        <f>$Y$111/$J$101</f>
        <v>5.6888794492765404E-3</v>
      </c>
      <c r="Z112">
        <f>$Z$111/$J$101</f>
        <v>-8.1671521746357056E-3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SH0</vt:lpstr>
      <vt:lpstr>SH1</vt:lpstr>
      <vt:lpstr>SH2</vt:lpstr>
      <vt:lpstr>SH3</vt:lpstr>
      <vt:lpstr>SH4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Researcher</dc:creator>
  <cp:lastModifiedBy>Owner</cp:lastModifiedBy>
  <dcterms:created xsi:type="dcterms:W3CDTF">2010-06-13T06:48:04Z</dcterms:created>
  <dcterms:modified xsi:type="dcterms:W3CDTF">2012-02-19T18:10:38Z</dcterms:modified>
</cp:coreProperties>
</file>