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95" windowHeight="11760"/>
  </bookViews>
  <sheets>
    <sheet name="SH0" sheetId="1" r:id="rId1"/>
    <sheet name="SH1" sheetId="2" r:id="rId2"/>
  </sheets>
  <calcPr calcId="125725"/>
</workbook>
</file>

<file path=xl/calcChain.xml><?xml version="1.0" encoding="utf-8"?>
<calcChain xmlns="http://schemas.openxmlformats.org/spreadsheetml/2006/main">
  <c r="Y37" i="1"/>
  <c r="L31"/>
  <c r="A5" i="2"/>
  <c r="L16" i="1"/>
  <c r="L7"/>
  <c r="D49" i="2"/>
  <c r="E49" s="1"/>
  <c r="D48"/>
  <c r="H48" s="1"/>
  <c r="D50"/>
  <c r="F50" s="1"/>
  <c r="M54"/>
  <c r="L54"/>
  <c r="M45"/>
  <c r="L45"/>
  <c r="M30"/>
  <c r="L30"/>
  <c r="M15"/>
  <c r="L15"/>
  <c r="M1"/>
  <c r="L1"/>
  <c r="M15" i="1"/>
  <c r="L15"/>
  <c r="M30"/>
  <c r="L30"/>
  <c r="M45"/>
  <c r="L45"/>
  <c r="O5"/>
  <c r="L6"/>
  <c r="S38"/>
  <c r="L38"/>
  <c r="V23"/>
  <c r="S23"/>
  <c r="P23"/>
  <c r="S8"/>
  <c r="R8"/>
  <c r="P8"/>
  <c r="L8"/>
  <c r="M36"/>
  <c r="L36"/>
  <c r="M1"/>
  <c r="L1"/>
  <c r="M51"/>
  <c r="L51"/>
  <c r="M52" s="1"/>
  <c r="L35"/>
  <c r="M35"/>
  <c r="M20"/>
  <c r="M21" s="1"/>
  <c r="L20"/>
  <c r="M5"/>
  <c r="M6" s="1"/>
  <c r="L5"/>
  <c r="M54"/>
  <c r="H49"/>
  <c r="H48"/>
  <c r="H50"/>
  <c r="V35"/>
  <c r="U35"/>
  <c r="S35"/>
  <c r="R35"/>
  <c r="V20"/>
  <c r="U20"/>
  <c r="S20"/>
  <c r="R20"/>
  <c r="V51"/>
  <c r="V38" s="1"/>
  <c r="U51"/>
  <c r="R38" s="1"/>
  <c r="S51"/>
  <c r="M23" s="1"/>
  <c r="M25" s="1"/>
  <c r="R51"/>
  <c r="O23" s="1"/>
  <c r="P51"/>
  <c r="V8" s="1"/>
  <c r="O51"/>
  <c r="U8" s="1"/>
  <c r="P35"/>
  <c r="O35"/>
  <c r="P20"/>
  <c r="O20"/>
  <c r="V5"/>
  <c r="U5"/>
  <c r="S5"/>
  <c r="R5"/>
  <c r="P5"/>
  <c r="G50"/>
  <c r="F50"/>
  <c r="E50"/>
  <c r="G48"/>
  <c r="F48"/>
  <c r="E48"/>
  <c r="G49"/>
  <c r="F49"/>
  <c r="E49"/>
  <c r="E50" i="2" l="1"/>
  <c r="H50"/>
  <c r="G50"/>
  <c r="H51" i="1"/>
  <c r="AA56" s="1"/>
  <c r="H49" i="2"/>
  <c r="G48"/>
  <c r="E48"/>
  <c r="F49"/>
  <c r="F48"/>
  <c r="G49"/>
  <c r="L21" i="1"/>
  <c r="P38"/>
  <c r="O8"/>
  <c r="O38"/>
  <c r="L40"/>
  <c r="M8"/>
  <c r="M10" s="1"/>
  <c r="M38"/>
  <c r="M40" s="1"/>
  <c r="L10"/>
  <c r="L23"/>
  <c r="U23"/>
  <c r="U38"/>
  <c r="R23"/>
  <c r="L52"/>
  <c r="L54"/>
  <c r="E51"/>
  <c r="F51"/>
  <c r="G51"/>
  <c r="E51" i="2" l="1"/>
  <c r="P1" s="1"/>
  <c r="P19" s="1"/>
  <c r="P30" s="1"/>
  <c r="G51"/>
  <c r="U1" s="1"/>
  <c r="U34" s="1"/>
  <c r="H51"/>
  <c r="AA56" s="1"/>
  <c r="F51"/>
  <c r="R1" s="1"/>
  <c r="R19" s="1"/>
  <c r="L24" i="1"/>
  <c r="M26" s="1"/>
  <c r="L25"/>
  <c r="M11"/>
  <c r="U1"/>
  <c r="V1"/>
  <c r="L9"/>
  <c r="O1"/>
  <c r="O34" s="1"/>
  <c r="P1"/>
  <c r="P19" s="1"/>
  <c r="P30" s="1"/>
  <c r="R1"/>
  <c r="R4" s="1"/>
  <c r="S1"/>
  <c r="S19" s="1"/>
  <c r="S30" s="1"/>
  <c r="L11"/>
  <c r="L39"/>
  <c r="L41" s="1"/>
  <c r="O1" i="2" l="1"/>
  <c r="O19" s="1"/>
  <c r="O30" s="1"/>
  <c r="P34"/>
  <c r="P45" s="1"/>
  <c r="P4"/>
  <c r="P15" s="1"/>
  <c r="V1"/>
  <c r="V4" s="1"/>
  <c r="V15" s="1"/>
  <c r="U19"/>
  <c r="U30" s="1"/>
  <c r="U4"/>
  <c r="U15" s="1"/>
  <c r="R4"/>
  <c r="R15" s="1"/>
  <c r="R34"/>
  <c r="R45" s="1"/>
  <c r="S1"/>
  <c r="S19" s="1"/>
  <c r="S30" s="1"/>
  <c r="U45"/>
  <c r="R30"/>
  <c r="R15" i="1"/>
  <c r="L26"/>
  <c r="O45"/>
  <c r="M41"/>
  <c r="S34"/>
  <c r="S45" s="1"/>
  <c r="S4"/>
  <c r="S15" s="1"/>
  <c r="P34"/>
  <c r="P45" s="1"/>
  <c r="P4"/>
  <c r="P15" s="1"/>
  <c r="O19"/>
  <c r="O4"/>
  <c r="O15" s="1"/>
  <c r="R34"/>
  <c r="R19"/>
  <c r="U4"/>
  <c r="U34"/>
  <c r="U19"/>
  <c r="V19"/>
  <c r="V30" s="1"/>
  <c r="V4"/>
  <c r="V15" s="1"/>
  <c r="V34"/>
  <c r="V45" s="1"/>
  <c r="O4" i="2" l="1"/>
  <c r="O15" s="1"/>
  <c r="O34"/>
  <c r="O45" s="1"/>
  <c r="V19"/>
  <c r="V30" s="1"/>
  <c r="V34"/>
  <c r="V45" s="1"/>
  <c r="S34"/>
  <c r="S45" s="1"/>
  <c r="S4"/>
  <c r="S15" s="1"/>
  <c r="R6" i="1"/>
  <c r="O21"/>
  <c r="P21"/>
  <c r="O30"/>
  <c r="U6"/>
  <c r="V6"/>
  <c r="U15"/>
  <c r="U36"/>
  <c r="V36"/>
  <c r="U45"/>
  <c r="U30"/>
  <c r="U21"/>
  <c r="V21"/>
  <c r="R36"/>
  <c r="S36"/>
  <c r="R45"/>
  <c r="R21"/>
  <c r="S21"/>
  <c r="R30"/>
  <c r="S6"/>
  <c r="O36"/>
  <c r="P36"/>
  <c r="Z34" l="1"/>
  <c r="Z19"/>
  <c r="Y34"/>
  <c r="Y19"/>
  <c r="Y36" l="1"/>
  <c r="U50" s="1"/>
  <c r="U54" s="1"/>
  <c r="Z21"/>
  <c r="S50" s="1"/>
  <c r="S54" s="1"/>
  <c r="Y22"/>
  <c r="Y21"/>
  <c r="R50" s="1"/>
  <c r="R54" s="1"/>
  <c r="Z36"/>
  <c r="V50" s="1"/>
  <c r="V54" s="1"/>
  <c r="V52" l="1"/>
  <c r="R52"/>
  <c r="U52"/>
  <c r="S52"/>
  <c r="P6"/>
  <c r="Z4" s="1"/>
  <c r="O6"/>
  <c r="Y4" s="1"/>
  <c r="Z6" l="1"/>
  <c r="P50" s="1"/>
  <c r="P54" s="1"/>
  <c r="Y7"/>
  <c r="Y6"/>
  <c r="O50" s="1"/>
  <c r="O54" l="1"/>
  <c r="P52"/>
  <c r="Z50" s="1"/>
  <c r="O52"/>
  <c r="Y50" s="1"/>
  <c r="Z52" l="1"/>
  <c r="Y52"/>
  <c r="AA52" l="1"/>
  <c r="AA53" s="1"/>
  <c r="AA54" s="1"/>
  <c r="AA55" s="1"/>
  <c r="Y58" s="1"/>
  <c r="Z58" l="1"/>
  <c r="M53" s="1"/>
  <c r="Y59"/>
  <c r="AA57"/>
  <c r="Z59"/>
  <c r="R53"/>
  <c r="U53"/>
  <c r="O53"/>
  <c r="L53"/>
  <c r="V53" l="1"/>
  <c r="V55" s="1"/>
  <c r="S53"/>
  <c r="R55" s="1"/>
  <c r="P53"/>
  <c r="P55" s="1"/>
  <c r="P37"/>
  <c r="V22"/>
  <c r="M37"/>
  <c r="S22"/>
  <c r="V37"/>
  <c r="P7"/>
  <c r="S7"/>
  <c r="M22"/>
  <c r="M7"/>
  <c r="P22"/>
  <c r="V7"/>
  <c r="S37"/>
  <c r="R37"/>
  <c r="R7"/>
  <c r="U7"/>
  <c r="L22"/>
  <c r="L37"/>
  <c r="U37"/>
  <c r="L55"/>
  <c r="O22"/>
  <c r="O37"/>
  <c r="O7"/>
  <c r="M55"/>
  <c r="R22"/>
  <c r="U22"/>
  <c r="S55" l="1"/>
  <c r="B36" i="2" s="1"/>
  <c r="S51" s="1"/>
  <c r="U55" i="1"/>
  <c r="A37" i="2" s="1"/>
  <c r="U51" s="1"/>
  <c r="O55" i="1"/>
  <c r="A35" i="2" s="1"/>
  <c r="O51" s="1"/>
  <c r="R56" i="1"/>
  <c r="A36" i="2"/>
  <c r="R51" s="1"/>
  <c r="V56" i="1"/>
  <c r="B37" i="2"/>
  <c r="V51" s="1"/>
  <c r="L56" i="1"/>
  <c r="A34" i="2"/>
  <c r="L51" s="1"/>
  <c r="L52" s="1"/>
  <c r="P56" i="1"/>
  <c r="B35" i="2"/>
  <c r="P51" s="1"/>
  <c r="M56" i="1"/>
  <c r="B34" i="2"/>
  <c r="M51" s="1"/>
  <c r="L27" i="1"/>
  <c r="M27"/>
  <c r="M12"/>
  <c r="L12"/>
  <c r="L42"/>
  <c r="M42"/>
  <c r="U56" l="1"/>
  <c r="O56"/>
  <c r="S56"/>
  <c r="P8" i="2"/>
  <c r="M8"/>
  <c r="M10" s="1"/>
  <c r="V8"/>
  <c r="S8"/>
  <c r="M38"/>
  <c r="M40" s="1"/>
  <c r="P38"/>
  <c r="S38"/>
  <c r="V38"/>
  <c r="R23"/>
  <c r="O23"/>
  <c r="L23"/>
  <c r="U23"/>
  <c r="P23"/>
  <c r="S23"/>
  <c r="M23"/>
  <c r="M25" s="1"/>
  <c r="V23"/>
  <c r="M52"/>
  <c r="L38"/>
  <c r="U38"/>
  <c r="R38"/>
  <c r="O38"/>
  <c r="U8"/>
  <c r="L8"/>
  <c r="R8"/>
  <c r="O8"/>
  <c r="L28" i="1"/>
  <c r="L29"/>
  <c r="M13"/>
  <c r="M14"/>
  <c r="M43"/>
  <c r="M44"/>
  <c r="M28"/>
  <c r="M29"/>
  <c r="L14"/>
  <c r="L13"/>
  <c r="L44"/>
  <c r="L43"/>
  <c r="L10" i="2" l="1"/>
  <c r="L9"/>
  <c r="M11" s="1"/>
  <c r="L40"/>
  <c r="L39"/>
  <c r="M41" s="1"/>
  <c r="L25"/>
  <c r="L24"/>
  <c r="M26" s="1"/>
  <c r="M31" i="1"/>
  <c r="B6" i="2" s="1"/>
  <c r="M20" s="1"/>
  <c r="O29" i="1"/>
  <c r="R29"/>
  <c r="U29"/>
  <c r="A6" i="2"/>
  <c r="L20" s="1"/>
  <c r="P14" i="1"/>
  <c r="S14"/>
  <c r="V14"/>
  <c r="O14"/>
  <c r="R14"/>
  <c r="A2" i="2"/>
  <c r="L5" s="1"/>
  <c r="M16" i="1"/>
  <c r="B2" i="2" s="1"/>
  <c r="M5" s="1"/>
  <c r="U14" i="1"/>
  <c r="S44"/>
  <c r="V44"/>
  <c r="P44"/>
  <c r="U44"/>
  <c r="O44"/>
  <c r="L46"/>
  <c r="A20" i="2" s="1"/>
  <c r="L35" s="1"/>
  <c r="L36" s="1"/>
  <c r="M46" i="1"/>
  <c r="B20" i="2" s="1"/>
  <c r="M35" s="1"/>
  <c r="R44" i="1"/>
  <c r="P29"/>
  <c r="S29"/>
  <c r="V29"/>
  <c r="L6" i="2" l="1"/>
  <c r="L41"/>
  <c r="M21"/>
  <c r="L11"/>
  <c r="L26"/>
  <c r="M36"/>
  <c r="M6"/>
  <c r="L21"/>
  <c r="O16" i="1"/>
  <c r="A3" i="2" s="1"/>
  <c r="O5" s="1"/>
  <c r="P16" i="1"/>
  <c r="B3" i="2" s="1"/>
  <c r="P5" s="1"/>
  <c r="U46" i="1"/>
  <c r="A23" i="2" s="1"/>
  <c r="U35" s="1"/>
  <c r="U36" s="1"/>
  <c r="V46" i="1"/>
  <c r="B23" i="2" s="1"/>
  <c r="V35" s="1"/>
  <c r="R16" i="1"/>
  <c r="A4" i="2" s="1"/>
  <c r="R5" s="1"/>
  <c r="S16" i="1"/>
  <c r="B4" i="2" s="1"/>
  <c r="S5" s="1"/>
  <c r="R31" i="1"/>
  <c r="A8" i="2" s="1"/>
  <c r="R20" s="1"/>
  <c r="S31" i="1"/>
  <c r="B8" i="2" s="1"/>
  <c r="S20" s="1"/>
  <c r="U31" i="1"/>
  <c r="A19" i="2" s="1"/>
  <c r="U20" s="1"/>
  <c r="V31" i="1"/>
  <c r="B19" i="2" s="1"/>
  <c r="V20" s="1"/>
  <c r="O46" i="1"/>
  <c r="A21" i="2" s="1"/>
  <c r="O35" s="1"/>
  <c r="O36" s="1"/>
  <c r="P46" i="1"/>
  <c r="B21" i="2" s="1"/>
  <c r="P35" s="1"/>
  <c r="P31" i="1"/>
  <c r="B7" i="2" s="1"/>
  <c r="P20" s="1"/>
  <c r="P21" s="1"/>
  <c r="O31" i="1"/>
  <c r="A7" i="2" s="1"/>
  <c r="O20" s="1"/>
  <c r="R46" i="1"/>
  <c r="A22" i="2" s="1"/>
  <c r="R35" s="1"/>
  <c r="S46" i="1"/>
  <c r="B22" i="2" s="1"/>
  <c r="S35" s="1"/>
  <c r="U16" i="1"/>
  <c r="U5" i="2" s="1"/>
  <c r="V16" i="1"/>
  <c r="B5" i="2" s="1"/>
  <c r="V5" s="1"/>
  <c r="R6" l="1"/>
  <c r="P6"/>
  <c r="V6"/>
  <c r="V21"/>
  <c r="Z19" s="1"/>
  <c r="S36"/>
  <c r="S21"/>
  <c r="U6"/>
  <c r="U21"/>
  <c r="O6"/>
  <c r="V36"/>
  <c r="S6"/>
  <c r="P36"/>
  <c r="O21"/>
  <c r="R36"/>
  <c r="Y34" s="1"/>
  <c r="R21"/>
  <c r="Z4" l="1"/>
  <c r="Z34"/>
  <c r="Z36" s="1"/>
  <c r="V50" s="1"/>
  <c r="V54" s="1"/>
  <c r="Y4"/>
  <c r="Y19"/>
  <c r="Z6" l="1"/>
  <c r="P50" s="1"/>
  <c r="P54" s="1"/>
  <c r="Y36"/>
  <c r="U50" s="1"/>
  <c r="U52" s="1"/>
  <c r="Y37"/>
  <c r="Y7"/>
  <c r="Y6"/>
  <c r="O50" s="1"/>
  <c r="O54" s="1"/>
  <c r="Y21"/>
  <c r="R50" s="1"/>
  <c r="Y22"/>
  <c r="Z21"/>
  <c r="S50" s="1"/>
  <c r="S54" s="1"/>
  <c r="V52" l="1"/>
  <c r="U54"/>
  <c r="P52"/>
  <c r="O52"/>
  <c r="S52"/>
  <c r="R54"/>
  <c r="R52"/>
  <c r="Z50" l="1"/>
  <c r="Z52" s="1"/>
  <c r="Y50"/>
  <c r="Y52" l="1"/>
  <c r="AA52" s="1"/>
  <c r="AA53" s="1"/>
  <c r="AA54" s="1"/>
  <c r="AA55" s="1"/>
  <c r="Z58" s="1"/>
  <c r="Y58" l="1"/>
  <c r="L53" s="1"/>
  <c r="L7" s="1"/>
  <c r="Z59"/>
  <c r="AA57"/>
  <c r="Y59"/>
  <c r="V53"/>
  <c r="M53"/>
  <c r="S53"/>
  <c r="P53"/>
  <c r="O53" l="1"/>
  <c r="O55" s="1"/>
  <c r="O56" s="1"/>
  <c r="U53"/>
  <c r="V55" s="1"/>
  <c r="V56" s="1"/>
  <c r="R53"/>
  <c r="S55" s="1"/>
  <c r="S56" s="1"/>
  <c r="L37"/>
  <c r="O7"/>
  <c r="O37"/>
  <c r="U37"/>
  <c r="U22"/>
  <c r="R37"/>
  <c r="R7"/>
  <c r="O22"/>
  <c r="U7"/>
  <c r="L22"/>
  <c r="R22"/>
  <c r="M55"/>
  <c r="M56" s="1"/>
  <c r="L55"/>
  <c r="L56" s="1"/>
  <c r="S22"/>
  <c r="S7"/>
  <c r="P22"/>
  <c r="P37"/>
  <c r="M7"/>
  <c r="M12" s="1"/>
  <c r="S37"/>
  <c r="M37"/>
  <c r="V7"/>
  <c r="V37"/>
  <c r="V22"/>
  <c r="M22"/>
  <c r="L27" s="1"/>
  <c r="P7"/>
  <c r="M42" l="1"/>
  <c r="M44" s="1"/>
  <c r="U55"/>
  <c r="U56" s="1"/>
  <c r="R55"/>
  <c r="R56" s="1"/>
  <c r="P55"/>
  <c r="P56" s="1"/>
  <c r="M14"/>
  <c r="L12"/>
  <c r="M13" s="1"/>
  <c r="M27"/>
  <c r="L28" s="1"/>
  <c r="L29"/>
  <c r="L42"/>
  <c r="L44" s="1"/>
  <c r="L43" l="1"/>
  <c r="V14"/>
  <c r="P14"/>
  <c r="S14"/>
  <c r="M29"/>
  <c r="M28"/>
  <c r="M43"/>
  <c r="R44"/>
  <c r="O44"/>
  <c r="U44"/>
  <c r="L46"/>
  <c r="M46"/>
  <c r="P44"/>
  <c r="V44"/>
  <c r="S44"/>
  <c r="S46" s="1"/>
  <c r="L13"/>
  <c r="L14"/>
  <c r="R29"/>
  <c r="O29"/>
  <c r="U29"/>
  <c r="L31"/>
  <c r="P46" l="1"/>
  <c r="V46"/>
  <c r="U46"/>
  <c r="R46"/>
  <c r="M31"/>
  <c r="P29"/>
  <c r="P31" s="1"/>
  <c r="V29"/>
  <c r="U31" s="1"/>
  <c r="S29"/>
  <c r="S31" s="1"/>
  <c r="L16"/>
  <c r="O14"/>
  <c r="M16"/>
  <c r="U14"/>
  <c r="R14"/>
  <c r="O46"/>
  <c r="O31" l="1"/>
  <c r="R31"/>
  <c r="S16"/>
  <c r="R16"/>
  <c r="P16"/>
  <c r="O16"/>
  <c r="V16"/>
  <c r="U16"/>
  <c r="V31"/>
</calcChain>
</file>

<file path=xl/sharedStrings.xml><?xml version="1.0" encoding="utf-8"?>
<sst xmlns="http://schemas.openxmlformats.org/spreadsheetml/2006/main" count="212" uniqueCount="54">
  <si>
    <t>IMAGINARY</t>
  </si>
  <si>
    <t>LAYER</t>
  </si>
  <si>
    <t>NEURON</t>
  </si>
  <si>
    <t>REAL</t>
  </si>
  <si>
    <t>INPUT</t>
  </si>
  <si>
    <t>Inputs:</t>
  </si>
  <si>
    <t>Layer 1, Neuron 1</t>
  </si>
  <si>
    <t>Layer 1, Neuron 1 output</t>
  </si>
  <si>
    <t>from L1 N1</t>
  </si>
  <si>
    <t>SECTORS</t>
  </si>
  <si>
    <t>from L1 N2</t>
  </si>
  <si>
    <t>from L1 N3</t>
  </si>
  <si>
    <t>Input Layer</t>
  </si>
  <si>
    <t>Sector Output</t>
  </si>
  <si>
    <t>Degrees</t>
  </si>
  <si>
    <t>Raw Sector</t>
  </si>
  <si>
    <t>Desired Output</t>
  </si>
  <si>
    <t>Scalar Error</t>
  </si>
  <si>
    <t>=D-S=</t>
  </si>
  <si>
    <t>(dendrites+1)</t>
  </si>
  <si>
    <t>Dist'd error nostar=*delta/4=</t>
  </si>
  <si>
    <t>Network phase error=*delta=</t>
  </si>
  <si>
    <t>xbar=</t>
  </si>
  <si>
    <t>signals</t>
  </si>
  <si>
    <t>weights</t>
  </si>
  <si>
    <t>products</t>
  </si>
  <si>
    <t>Layer 2, Neuron 1</t>
  </si>
  <si>
    <t>Layer 1, Neuron 3</t>
  </si>
  <si>
    <t>Layer 1, Neuron 2</t>
  </si>
  <si>
    <t>Layer 1, Neuron 2 output</t>
  </si>
  <si>
    <t>Layer 1, Neuron 3 output</t>
  </si>
  <si>
    <t>Layer 2, Neuron 1 output</t>
  </si>
  <si>
    <t>sum</t>
  </si>
  <si>
    <t>z/|z|=</t>
  </si>
  <si>
    <t>d=dstar/n+1=</t>
  </si>
  <si>
    <t>dWi=</t>
  </si>
  <si>
    <t>~Wi=</t>
  </si>
  <si>
    <t>internal virtual</t>
  </si>
  <si>
    <t>from L0 N1</t>
  </si>
  <si>
    <t>from L0 N2</t>
  </si>
  <si>
    <t>from L0 N3</t>
  </si>
  <si>
    <t>dendrites=</t>
  </si>
  <si>
    <t>axons=</t>
  </si>
  <si>
    <t>s1=</t>
  </si>
  <si>
    <t>axon's d=</t>
  </si>
  <si>
    <t>axon's w=</t>
  </si>
  <si>
    <t>q sum=d=</t>
  </si>
  <si>
    <t>abs(w)^2=</t>
  </si>
  <si>
    <t>conj(w)=</t>
  </si>
  <si>
    <t>inv(w)=</t>
  </si>
  <si>
    <t>quot=</t>
  </si>
  <si>
    <t>ck product=</t>
  </si>
  <si>
    <t>dW=d*xbar/s1/|z|=</t>
  </si>
  <si>
    <t>|z|=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</si>
</sst>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6" applyNumberFormat="0" applyAlignment="0" applyProtection="0"/>
    <xf numFmtId="0" fontId="13" fillId="7" borderId="9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6" applyNumberFormat="0" applyAlignment="0" applyProtection="0"/>
    <xf numFmtId="0" fontId="12" fillId="0" borderId="8" applyNumberFormat="0" applyFill="0" applyAlignment="0" applyProtection="0"/>
    <xf numFmtId="0" fontId="8" fillId="4" borderId="0" applyNumberFormat="0" applyBorder="0" applyAlignment="0" applyProtection="0"/>
    <xf numFmtId="0" fontId="1" fillId="8" borderId="10" applyNumberFormat="0" applyFont="0" applyAlignment="0" applyProtection="0"/>
    <xf numFmtId="0" fontId="10" fillId="6" borderId="7" applyNumberFormat="0" applyAlignment="0" applyProtection="0"/>
    <xf numFmtId="0" fontId="2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4" fillId="0" borderId="0" applyNumberFormat="0" applyFill="0" applyBorder="0" applyAlignment="0" applyProtection="0"/>
  </cellStyleXfs>
  <cellXfs count="22">
    <xf numFmtId="0" fontId="0" fillId="0" borderId="0" xfId="0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quotePrefix="1"/>
    <xf numFmtId="0" fontId="16" fillId="33" borderId="0" xfId="0" applyFont="1" applyFill="1"/>
    <xf numFmtId="0" fontId="0" fillId="0" borderId="0" xfId="0" applyFont="1" applyBorder="1"/>
    <xf numFmtId="0" fontId="16" fillId="0" borderId="0" xfId="0" applyFont="1" applyBorder="1"/>
    <xf numFmtId="0" fontId="0" fillId="0" borderId="0" xfId="0" applyBorder="1"/>
    <xf numFmtId="0" fontId="16" fillId="0" borderId="22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topLeftCell="A19" workbookViewId="0">
      <selection activeCell="Y37" sqref="Y37"/>
    </sheetView>
  </sheetViews>
  <sheetFormatPr defaultRowHeight="15"/>
  <cols>
    <col min="11" max="11" width="9.42578125" customWidth="1"/>
    <col min="12" max="12" width="11" bestFit="1" customWidth="1"/>
    <col min="14" max="14" width="4.5703125" customWidth="1"/>
    <col min="16" max="16" width="12" bestFit="1" customWidth="1"/>
    <col min="17" max="17" width="4.5703125" customWidth="1"/>
    <col min="20" max="20" width="4.5703125" customWidth="1"/>
    <col min="22" max="22" width="12" bestFit="1" customWidth="1"/>
    <col min="23" max="23" width="4.5703125" customWidth="1"/>
    <col min="24" max="24" width="7.85546875" customWidth="1"/>
    <col min="25" max="25" width="16.42578125" customWidth="1"/>
    <col min="26" max="26" width="15.42578125" customWidth="1"/>
  </cols>
  <sheetData>
    <row r="1" spans="1:27" ht="15.75" thickBot="1">
      <c r="A1" t="s">
        <v>3</v>
      </c>
      <c r="B1" t="s">
        <v>0</v>
      </c>
      <c r="C1" t="s">
        <v>1</v>
      </c>
      <c r="D1" t="s">
        <v>2</v>
      </c>
      <c r="E1" t="s">
        <v>4</v>
      </c>
      <c r="I1" s="14" t="s">
        <v>12</v>
      </c>
      <c r="J1" s="14"/>
      <c r="K1" s="14" t="s">
        <v>5</v>
      </c>
      <c r="L1" s="21">
        <f>COS(B51*2*PI()/$B$47)</f>
        <v>1</v>
      </c>
      <c r="M1" s="21">
        <f>SIN(B51*2*PI()/$B$47)</f>
        <v>0</v>
      </c>
      <c r="N1" s="21"/>
      <c r="O1" s="21">
        <f>COS(E51*2*PI()/$B$47)</f>
        <v>0.30901699437494745</v>
      </c>
      <c r="P1" s="21">
        <f>SIN(E51*2*PI()/$B$47)</f>
        <v>0.95105651629515353</v>
      </c>
      <c r="Q1" s="21"/>
      <c r="R1" s="21">
        <f>COS(F51*2*PI()/$B$47)</f>
        <v>-0.30901699437494734</v>
      </c>
      <c r="S1" s="21">
        <f>SIN(F51*2*PI()/$B$47)</f>
        <v>0.95105651629515364</v>
      </c>
      <c r="T1" s="21"/>
      <c r="U1" s="21">
        <f>COS(G51*2*PI()/$B$47)</f>
        <v>-0.80901699437494734</v>
      </c>
      <c r="V1" s="21">
        <f>SIN(G51*2*PI()/$B$47)</f>
        <v>0.58778525229247325</v>
      </c>
      <c r="W1" s="14"/>
      <c r="X1" s="14"/>
      <c r="Y1" s="14"/>
      <c r="Z1" s="14"/>
      <c r="AA1" s="14"/>
    </row>
    <row r="2" spans="1:27" ht="15.75" thickBot="1">
      <c r="A2">
        <v>14.304138999999999</v>
      </c>
      <c r="B2">
        <v>-63.313944999999997</v>
      </c>
      <c r="C2">
        <v>1</v>
      </c>
      <c r="D2">
        <v>1</v>
      </c>
      <c r="E2">
        <v>0</v>
      </c>
    </row>
    <row r="3" spans="1:27">
      <c r="A3">
        <v>-13.354994</v>
      </c>
      <c r="B3">
        <v>64.196658999999997</v>
      </c>
      <c r="C3">
        <v>1</v>
      </c>
      <c r="D3">
        <v>1</v>
      </c>
      <c r="E3">
        <v>1</v>
      </c>
      <c r="I3" s="11"/>
      <c r="J3" s="11"/>
      <c r="K3" s="11"/>
      <c r="L3" t="s">
        <v>37</v>
      </c>
      <c r="O3" t="s">
        <v>38</v>
      </c>
      <c r="R3" t="s">
        <v>39</v>
      </c>
      <c r="U3" t="s">
        <v>40</v>
      </c>
      <c r="V3" s="11"/>
      <c r="W3" s="11"/>
      <c r="X3" s="11"/>
      <c r="Y3" s="11"/>
      <c r="Z3" s="11"/>
      <c r="AA3" s="11"/>
    </row>
    <row r="4" spans="1:27">
      <c r="A4">
        <v>-62.805393000000002</v>
      </c>
      <c r="B4">
        <v>-13.435449999999999</v>
      </c>
      <c r="C4">
        <v>1</v>
      </c>
      <c r="D4">
        <v>1</v>
      </c>
      <c r="E4">
        <v>2</v>
      </c>
      <c r="I4" t="s">
        <v>6</v>
      </c>
      <c r="K4" t="s">
        <v>23</v>
      </c>
      <c r="L4">
        <v>1</v>
      </c>
      <c r="M4">
        <v>0</v>
      </c>
      <c r="O4">
        <f>$O$1</f>
        <v>0.30901699437494745</v>
      </c>
      <c r="P4">
        <f>$P$1</f>
        <v>0.95105651629515353</v>
      </c>
      <c r="R4">
        <f>$R$1</f>
        <v>-0.30901699437494734</v>
      </c>
      <c r="S4">
        <f>$S$1</f>
        <v>0.95105651629515364</v>
      </c>
      <c r="U4">
        <f>$U$1</f>
        <v>-0.80901699437494734</v>
      </c>
      <c r="V4">
        <f>$V$1</f>
        <v>0.58778525229247325</v>
      </c>
      <c r="X4" t="s">
        <v>32</v>
      </c>
      <c r="Y4">
        <f>L6+O6+R6+U6</f>
        <v>-18.69160034673618</v>
      </c>
      <c r="Z4">
        <f>M6+P6+S6+V6</f>
        <v>-111.75758261284885</v>
      </c>
    </row>
    <row r="5" spans="1:27" ht="15.75" thickBot="1">
      <c r="A5">
        <v>-2.8299999999999999E-4</v>
      </c>
      <c r="B5">
        <v>3.4600000000000001E-4</v>
      </c>
      <c r="C5">
        <v>1</v>
      </c>
      <c r="D5">
        <v>1</v>
      </c>
      <c r="E5">
        <v>3</v>
      </c>
      <c r="I5" t="s">
        <v>43</v>
      </c>
      <c r="J5">
        <v>1</v>
      </c>
      <c r="K5" t="s">
        <v>24</v>
      </c>
      <c r="L5">
        <f>A2</f>
        <v>14.304138999999999</v>
      </c>
      <c r="M5">
        <f>B2</f>
        <v>-63.313944999999997</v>
      </c>
      <c r="O5">
        <f>A3</f>
        <v>-13.354994</v>
      </c>
      <c r="P5">
        <f>B3</f>
        <v>64.196658999999997</v>
      </c>
      <c r="R5">
        <f>A4</f>
        <v>-62.805393000000002</v>
      </c>
      <c r="S5">
        <f>B4</f>
        <v>-13.435449999999999</v>
      </c>
      <c r="U5">
        <f>A5</f>
        <v>-2.8299999999999999E-4</v>
      </c>
      <c r="V5">
        <f>B5</f>
        <v>3.4600000000000001E-4</v>
      </c>
      <c r="Y5" t="s">
        <v>7</v>
      </c>
    </row>
    <row r="6" spans="1:27" ht="16.5" thickTop="1" thickBot="1">
      <c r="A6">
        <v>25.736286</v>
      </c>
      <c r="B6">
        <v>-91.086066000000002</v>
      </c>
      <c r="C6">
        <v>1</v>
      </c>
      <c r="D6">
        <v>2</v>
      </c>
      <c r="E6">
        <v>0</v>
      </c>
      <c r="I6" t="s">
        <v>42</v>
      </c>
      <c r="J6">
        <v>1</v>
      </c>
      <c r="K6" t="s">
        <v>25</v>
      </c>
      <c r="L6" s="1">
        <f>L4*L5-M4*M5</f>
        <v>14.304138999999999</v>
      </c>
      <c r="M6" s="2">
        <f t="shared" ref="M6" si="0">L4*M5+M4*L5</f>
        <v>-63.313944999999997</v>
      </c>
      <c r="O6" s="1">
        <f t="shared" ref="O6" si="1">O4*O5-P4*P5</f>
        <v>-65.181570972103373</v>
      </c>
      <c r="P6" s="2">
        <f t="shared" ref="P6" si="2">O4*P5+P4*O5</f>
        <v>7.1365045443107427</v>
      </c>
      <c r="R6" s="1">
        <f t="shared" ref="R6" si="3">R4*R5-S4*S5</f>
        <v>32.185806047255078</v>
      </c>
      <c r="S6" s="2">
        <f t="shared" ref="S6" si="4">R4*S5+S4*R5</f>
        <v>-55.579695894053145</v>
      </c>
      <c r="U6" s="1">
        <f t="shared" ref="U6" si="5">U4*U5-V4*V5</f>
        <v>2.5578112114914335E-5</v>
      </c>
      <c r="V6" s="2">
        <f t="shared" ref="V6" si="6">U4*V5+V4*U5</f>
        <v>-4.4626310645250167E-4</v>
      </c>
      <c r="X6" t="s">
        <v>33</v>
      </c>
      <c r="Y6" s="3">
        <f>Y4/SQRT(Y4*Y4+Z4*Z4)</f>
        <v>-0.16495999487806667</v>
      </c>
      <c r="Z6" s="3">
        <f>Z4/SQRT(Z4*Z4+Y4*Y4)</f>
        <v>-0.9863002585875299</v>
      </c>
    </row>
    <row r="7" spans="1:27" ht="15.75" thickTop="1">
      <c r="A7">
        <v>-24.845941</v>
      </c>
      <c r="B7">
        <v>91.990291999999997</v>
      </c>
      <c r="C7">
        <v>1</v>
      </c>
      <c r="D7">
        <v>2</v>
      </c>
      <c r="E7">
        <v>1</v>
      </c>
      <c r="K7" t="s">
        <v>44</v>
      </c>
      <c r="L7">
        <f>$L$53</f>
        <v>-4.7745751406263165E-2</v>
      </c>
      <c r="M7">
        <f>$M$53</f>
        <v>-0.14694631307311828</v>
      </c>
      <c r="O7">
        <f t="shared" ref="O7:W7" si="7">$L$53</f>
        <v>-4.7745751406263165E-2</v>
      </c>
      <c r="P7">
        <f t="shared" ref="P7:W7" si="8">$M$53</f>
        <v>-0.14694631307311828</v>
      </c>
      <c r="R7">
        <f t="shared" ref="R7:W7" si="9">$L$53</f>
        <v>-4.7745751406263165E-2</v>
      </c>
      <c r="S7">
        <f t="shared" ref="S7:W7" si="10">$M$53</f>
        <v>-0.14694631307311828</v>
      </c>
      <c r="U7">
        <f t="shared" ref="U7:W7" si="11">$L$53</f>
        <v>-4.7745751406263165E-2</v>
      </c>
      <c r="V7">
        <f t="shared" ref="V7:W7" si="12">$M$53</f>
        <v>-0.14694631307311828</v>
      </c>
      <c r="X7" t="s">
        <v>53</v>
      </c>
      <c r="Y7">
        <f>SQRT(Y4*Y4+Z4*Z4)</f>
        <v>113.30989892763051</v>
      </c>
    </row>
    <row r="8" spans="1:27">
      <c r="A8">
        <v>-90.599048999999994</v>
      </c>
      <c r="B8">
        <v>-24.926365000000001</v>
      </c>
      <c r="C8">
        <v>1</v>
      </c>
      <c r="D8">
        <v>2</v>
      </c>
      <c r="E8">
        <v>2</v>
      </c>
      <c r="I8" s="20"/>
      <c r="J8" s="20"/>
      <c r="K8" t="s">
        <v>45</v>
      </c>
      <c r="L8">
        <f>$O$51</f>
        <v>0.905196</v>
      </c>
      <c r="M8">
        <f>$P$51</f>
        <v>-0.34416200000000002</v>
      </c>
      <c r="O8">
        <f t="shared" ref="O8:W8" si="13">$O$51</f>
        <v>0.905196</v>
      </c>
      <c r="P8">
        <f t="shared" ref="P8:W8" si="14">$P$51</f>
        <v>-0.34416200000000002</v>
      </c>
      <c r="R8">
        <f t="shared" ref="R8:W8" si="15">$O$51</f>
        <v>0.905196</v>
      </c>
      <c r="S8">
        <f t="shared" ref="S8:W8" si="16">$P$51</f>
        <v>-0.34416200000000002</v>
      </c>
      <c r="U8">
        <f t="shared" ref="U8:W8" si="17">$O$51</f>
        <v>0.905196</v>
      </c>
      <c r="V8">
        <f t="shared" ref="V8:W8" si="18">$P$51</f>
        <v>-0.34416200000000002</v>
      </c>
      <c r="X8" s="20"/>
      <c r="Y8" s="20"/>
      <c r="Z8" s="20"/>
      <c r="AA8" s="20"/>
    </row>
    <row r="9" spans="1:27">
      <c r="I9" s="20"/>
      <c r="J9" s="20"/>
      <c r="K9" t="s">
        <v>47</v>
      </c>
      <c r="L9">
        <f>L8*L8+M8*M8</f>
        <v>0.93782728065999998</v>
      </c>
      <c r="X9" s="20"/>
      <c r="Y9" s="20"/>
      <c r="Z9" s="20"/>
      <c r="AA9" s="20"/>
    </row>
    <row r="10" spans="1:27">
      <c r="I10" s="20"/>
      <c r="J10" s="20"/>
      <c r="K10" t="s">
        <v>48</v>
      </c>
      <c r="L10">
        <f>L8</f>
        <v>0.905196</v>
      </c>
      <c r="M10">
        <f>0-M8</f>
        <v>0.34416200000000002</v>
      </c>
      <c r="W10" s="20"/>
      <c r="X10" s="20"/>
      <c r="Y10" s="20"/>
      <c r="Z10" s="20"/>
      <c r="AA10" s="20"/>
    </row>
    <row r="11" spans="1:27">
      <c r="I11" s="20"/>
      <c r="J11" s="20"/>
      <c r="K11" t="s">
        <v>49</v>
      </c>
      <c r="L11">
        <f>L10/L9</f>
        <v>0.96520544738575365</v>
      </c>
      <c r="M11">
        <f>M10/L9</f>
        <v>0.36697802153696629</v>
      </c>
      <c r="W11" s="20"/>
      <c r="X11" s="20"/>
      <c r="Y11" s="20"/>
      <c r="Z11" s="20"/>
      <c r="AA11" s="20"/>
    </row>
    <row r="12" spans="1:27">
      <c r="I12" s="20"/>
      <c r="J12" s="20"/>
      <c r="K12" t="s">
        <v>50</v>
      </c>
      <c r="L12">
        <f>L7*L11-M7*M11</f>
        <v>7.8416078968733746E-3</v>
      </c>
      <c r="M12">
        <f>L7*M11+M7*L11</f>
        <v>-0.15935502323929243</v>
      </c>
      <c r="W12" s="20"/>
      <c r="X12" s="20"/>
      <c r="Y12" s="20"/>
      <c r="Z12" s="20"/>
      <c r="AA12" s="20"/>
    </row>
    <row r="13" spans="1:27">
      <c r="I13" s="20"/>
      <c r="J13" s="20"/>
      <c r="K13" t="s">
        <v>51</v>
      </c>
      <c r="L13">
        <f>L8*L12-M8*M12-L7</f>
        <v>0</v>
      </c>
      <c r="M13">
        <f>L8*M12+M8*L12-M7</f>
        <v>0</v>
      </c>
      <c r="W13" s="20"/>
      <c r="X13" s="20"/>
      <c r="Y13" s="20"/>
      <c r="Z13" s="20"/>
      <c r="AA13" s="20"/>
    </row>
    <row r="14" spans="1:27">
      <c r="I14" s="20"/>
      <c r="J14" s="20"/>
      <c r="K14" t="s">
        <v>46</v>
      </c>
      <c r="L14">
        <f>L12</f>
        <v>7.8416078968733746E-3</v>
      </c>
      <c r="M14">
        <f>M12</f>
        <v>-0.15935502323929243</v>
      </c>
      <c r="O14">
        <f>$L14</f>
        <v>7.8416078968733746E-3</v>
      </c>
      <c r="P14">
        <f>$M14</f>
        <v>-0.15935502323929243</v>
      </c>
      <c r="R14">
        <f t="shared" ref="R14:W14" si="19">$L14</f>
        <v>7.8416078968733746E-3</v>
      </c>
      <c r="S14">
        <f t="shared" ref="S14:W14" si="20">$M14</f>
        <v>-0.15935502323929243</v>
      </c>
      <c r="U14">
        <f t="shared" ref="U14:W14" si="21">$L14</f>
        <v>7.8416078968733746E-3</v>
      </c>
      <c r="V14">
        <f t="shared" ref="V14:W14" si="22">$M14</f>
        <v>-0.15935502323929243</v>
      </c>
      <c r="X14" s="20"/>
      <c r="Y14" s="20"/>
      <c r="Z14" s="20"/>
      <c r="AA14" s="20"/>
    </row>
    <row r="15" spans="1:27">
      <c r="I15" s="20"/>
      <c r="J15" s="20"/>
      <c r="K15" t="s">
        <v>22</v>
      </c>
      <c r="L15">
        <f>L4</f>
        <v>1</v>
      </c>
      <c r="M15">
        <f>0-M4</f>
        <v>0</v>
      </c>
      <c r="O15">
        <f t="shared" ref="O15:V15" si="23">O4</f>
        <v>0.30901699437494745</v>
      </c>
      <c r="P15">
        <f t="shared" ref="P15:V15" si="24">0-P4</f>
        <v>-0.95105651629515353</v>
      </c>
      <c r="R15">
        <f t="shared" ref="R15:V15" si="25">R4</f>
        <v>-0.30901699437494734</v>
      </c>
      <c r="S15">
        <f t="shared" ref="S15:V15" si="26">0-S4</f>
        <v>-0.95105651629515364</v>
      </c>
      <c r="U15">
        <f t="shared" ref="U15:V15" si="27">U4</f>
        <v>-0.80901699437494734</v>
      </c>
      <c r="V15">
        <f t="shared" ref="V15" si="28">0-V4</f>
        <v>-0.58778525229247325</v>
      </c>
      <c r="W15" s="20"/>
      <c r="X15" s="20"/>
      <c r="Y15" s="20"/>
      <c r="Z15" s="20"/>
      <c r="AA15" s="20"/>
    </row>
    <row r="16" spans="1:27">
      <c r="I16" s="20"/>
      <c r="J16" s="20" t="s">
        <v>52</v>
      </c>
      <c r="L16">
        <f>(L14*L15-M14*M15)/($J5*$Y7)</f>
        <v>6.9204967713206616E-5</v>
      </c>
      <c r="M16">
        <f>(L14*M15+M14*L15)/($J5*$Y7)</f>
        <v>-1.4063645343207862E-3</v>
      </c>
      <c r="O16">
        <f t="shared" ref="O16" si="29">(O14*O15-P14*P15)/($J5*$Y7)</f>
        <v>-1.3161466435336322E-3</v>
      </c>
      <c r="P16">
        <f t="shared" ref="P16" si="30">(O14*P15+P14*O15)/($J5*$Y7)</f>
        <v>-5.0040837689497273E-4</v>
      </c>
      <c r="R16">
        <f t="shared" ref="R16" si="31">(R14*R15-S14*S15)/($J5*$Y7)</f>
        <v>-1.3589176657707333E-3</v>
      </c>
      <c r="S16">
        <f t="shared" ref="S16" si="32">(R14*S15+S14*R15)/($J5*$Y7)</f>
        <v>3.6877270588769092E-4</v>
      </c>
      <c r="U16">
        <f t="shared" ref="U16" si="33">(U14*U15-V14*V15)/($J5*$Y7)</f>
        <v>-8.8262832759608361E-4</v>
      </c>
      <c r="V16">
        <f t="shared" ref="V16" si="34">(U14*V15+V14*U15)/($J5*$Y7)</f>
        <v>1.0970951491445253E-3</v>
      </c>
      <c r="X16" s="20"/>
      <c r="Y16" s="20"/>
      <c r="Z16" s="20"/>
      <c r="AA16" s="20"/>
    </row>
    <row r="17" spans="1:27">
      <c r="I17" s="20"/>
      <c r="J17" s="20"/>
      <c r="W17" s="20"/>
      <c r="X17" s="20"/>
      <c r="Y17" s="20"/>
      <c r="Z17" s="20"/>
      <c r="AA17" s="20"/>
    </row>
    <row r="18" spans="1:27">
      <c r="I18" s="20"/>
      <c r="J18" s="20"/>
      <c r="L18" t="s">
        <v>37</v>
      </c>
      <c r="O18" t="s">
        <v>38</v>
      </c>
      <c r="R18" t="s">
        <v>39</v>
      </c>
      <c r="U18" t="s">
        <v>40</v>
      </c>
      <c r="W18" s="20"/>
      <c r="X18" s="20"/>
      <c r="Y18" s="20"/>
      <c r="Z18" s="20"/>
      <c r="AA18" s="20"/>
    </row>
    <row r="19" spans="1:27">
      <c r="A19">
        <v>-3.1300000000000002E-4</v>
      </c>
      <c r="B19">
        <v>3.1599999999999998E-4</v>
      </c>
      <c r="C19">
        <v>1</v>
      </c>
      <c r="D19">
        <v>2</v>
      </c>
      <c r="E19">
        <v>3</v>
      </c>
      <c r="I19" t="s">
        <v>28</v>
      </c>
      <c r="K19" t="s">
        <v>23</v>
      </c>
      <c r="L19">
        <v>1</v>
      </c>
      <c r="M19">
        <v>0</v>
      </c>
      <c r="O19">
        <f>$O$1</f>
        <v>0.30901699437494745</v>
      </c>
      <c r="P19">
        <f>$P$1</f>
        <v>0.95105651629515353</v>
      </c>
      <c r="R19">
        <f>$R$1</f>
        <v>-0.30901699437494734</v>
      </c>
      <c r="S19">
        <f>$S$1</f>
        <v>0.95105651629515364</v>
      </c>
      <c r="U19">
        <f>$U$1</f>
        <v>-0.80901699437494734</v>
      </c>
      <c r="V19">
        <f>$V$1</f>
        <v>0.58778525229247325</v>
      </c>
      <c r="X19" t="s">
        <v>32</v>
      </c>
      <c r="Y19">
        <f>L21+O21+R21+U21</f>
        <v>-17.726403494541675</v>
      </c>
      <c r="Z19">
        <f>M21+P21+S21+V21</f>
        <v>-164.75198170077638</v>
      </c>
    </row>
    <row r="20" spans="1:27" ht="15.75" thickBot="1">
      <c r="A20">
        <v>52.635646999999999</v>
      </c>
      <c r="B20">
        <v>14.087899</v>
      </c>
      <c r="C20">
        <v>1</v>
      </c>
      <c r="D20">
        <v>3</v>
      </c>
      <c r="E20">
        <v>0</v>
      </c>
      <c r="I20" t="s">
        <v>43</v>
      </c>
      <c r="J20">
        <v>1</v>
      </c>
      <c r="K20" t="s">
        <v>24</v>
      </c>
      <c r="L20">
        <f>A6</f>
        <v>25.736286</v>
      </c>
      <c r="M20">
        <f>B6</f>
        <v>-91.086066000000002</v>
      </c>
      <c r="O20">
        <f>A7</f>
        <v>-24.845941</v>
      </c>
      <c r="P20">
        <f>B7</f>
        <v>91.990291999999997</v>
      </c>
      <c r="R20">
        <f>A8</f>
        <v>-90.599048999999994</v>
      </c>
      <c r="S20">
        <f>B8</f>
        <v>-24.926365000000001</v>
      </c>
      <c r="U20">
        <f>A19</f>
        <v>-3.1300000000000002E-4</v>
      </c>
      <c r="V20">
        <f>B19</f>
        <v>3.1599999999999998E-4</v>
      </c>
      <c r="Y20" t="s">
        <v>29</v>
      </c>
    </row>
    <row r="21" spans="1:27" ht="16.5" thickTop="1" thickBot="1">
      <c r="A21">
        <v>-51.751524000000003</v>
      </c>
      <c r="B21">
        <v>-13.514945000000001</v>
      </c>
      <c r="C21">
        <v>1</v>
      </c>
      <c r="D21">
        <v>3</v>
      </c>
      <c r="E21">
        <v>1</v>
      </c>
      <c r="I21" t="s">
        <v>42</v>
      </c>
      <c r="J21">
        <v>1</v>
      </c>
      <c r="K21" t="s">
        <v>25</v>
      </c>
      <c r="L21" s="1">
        <f t="shared" ref="L21" si="35">L19*L20-M19*M20</f>
        <v>25.736286</v>
      </c>
      <c r="M21" s="2">
        <f t="shared" ref="M21" si="36">L19*M20+M19*L20</f>
        <v>-91.086066000000002</v>
      </c>
      <c r="O21" s="1">
        <f t="shared" ref="O21" si="37">O19*O20-P19*P20</f>
        <v>-95.165784652731205</v>
      </c>
      <c r="P21" s="2">
        <f t="shared" ref="P21" si="38">O19*P20+P19*O20</f>
        <v>4.7966694539788506</v>
      </c>
      <c r="R21" s="1">
        <f t="shared" ref="R21" si="39">R19*R20-S19*S20</f>
        <v>51.703027676010024</v>
      </c>
      <c r="S21" s="2">
        <f t="shared" ref="S21" si="40">R19*S20+S19*R20</f>
        <v>-78.462145528601027</v>
      </c>
      <c r="U21" s="1">
        <f t="shared" ref="U21" si="41">U19*U20-V19*V20</f>
        <v>6.7482179514936989E-5</v>
      </c>
      <c r="V21" s="2">
        <f t="shared" ref="V21" si="42">U19*V20+V19*U20</f>
        <v>-4.3962615419002754E-4</v>
      </c>
      <c r="X21" t="s">
        <v>33</v>
      </c>
      <c r="Y21" s="3">
        <f>Y19/SQRT(Y19*Y19+Z19*Z19)</f>
        <v>-0.10697704621553551</v>
      </c>
      <c r="Z21" s="3">
        <f>Z19/SQRT(Z19*Z19+Y19*Y19)</f>
        <v>-0.99426149054612345</v>
      </c>
    </row>
    <row r="22" spans="1:27" ht="15.75" thickTop="1">
      <c r="A22">
        <v>14.906021000000001</v>
      </c>
      <c r="B22">
        <v>-51.832557999999999</v>
      </c>
      <c r="C22">
        <v>1</v>
      </c>
      <c r="D22">
        <v>3</v>
      </c>
      <c r="E22">
        <v>2</v>
      </c>
      <c r="K22" t="s">
        <v>44</v>
      </c>
      <c r="L22">
        <f>$L$53</f>
        <v>-4.7745751406263165E-2</v>
      </c>
      <c r="M22">
        <f>$M$53</f>
        <v>-0.14694631307311828</v>
      </c>
      <c r="O22">
        <f t="shared" ref="O22:V22" si="43">$L$53</f>
        <v>-4.7745751406263165E-2</v>
      </c>
      <c r="P22">
        <f t="shared" ref="P22:V22" si="44">$M$53</f>
        <v>-0.14694631307311828</v>
      </c>
      <c r="R22">
        <f t="shared" ref="R22:V22" si="45">$L$53</f>
        <v>-4.7745751406263165E-2</v>
      </c>
      <c r="S22">
        <f t="shared" ref="S22:V22" si="46">$M$53</f>
        <v>-0.14694631307311828</v>
      </c>
      <c r="U22">
        <f t="shared" ref="U22:V22" si="47">$L$53</f>
        <v>-4.7745751406263165E-2</v>
      </c>
      <c r="V22">
        <f t="shared" ref="V22" si="48">$M$53</f>
        <v>-0.14694631307311828</v>
      </c>
      <c r="X22" t="s">
        <v>53</v>
      </c>
      <c r="Y22">
        <f>SQRT(Y19*Y19+Z19*Z19)</f>
        <v>165.70286918211241</v>
      </c>
    </row>
    <row r="23" spans="1:27">
      <c r="A23">
        <v>3.79E-4</v>
      </c>
      <c r="B23">
        <v>2.3900000000000001E-4</v>
      </c>
      <c r="C23">
        <v>1</v>
      </c>
      <c r="D23">
        <v>3</v>
      </c>
      <c r="E23">
        <v>3</v>
      </c>
      <c r="I23" s="20"/>
      <c r="J23" s="20"/>
      <c r="K23" t="s">
        <v>45</v>
      </c>
      <c r="L23">
        <f>$R$51</f>
        <v>0.58359399999999995</v>
      </c>
      <c r="M23">
        <f>$S$51</f>
        <v>-0.31147200000000003</v>
      </c>
      <c r="O23">
        <f t="shared" ref="O23:W23" si="49">$R$51</f>
        <v>0.58359399999999995</v>
      </c>
      <c r="P23">
        <f t="shared" ref="P23:W23" si="50">$S$51</f>
        <v>-0.31147200000000003</v>
      </c>
      <c r="R23">
        <f t="shared" ref="R23:W23" si="51">$R$51</f>
        <v>0.58359399999999995</v>
      </c>
      <c r="S23">
        <f t="shared" ref="S23:W23" si="52">$S$51</f>
        <v>-0.31147200000000003</v>
      </c>
      <c r="U23">
        <f t="shared" ref="U23:W23" si="53">$R$51</f>
        <v>0.58359399999999995</v>
      </c>
      <c r="V23">
        <f t="shared" ref="V23:W23" si="54">$S$51</f>
        <v>-0.31147200000000003</v>
      </c>
      <c r="X23" s="20"/>
      <c r="Y23" s="20"/>
      <c r="Z23" s="20"/>
      <c r="AA23" s="20"/>
    </row>
    <row r="24" spans="1:27">
      <c r="I24" s="20"/>
      <c r="J24" s="20"/>
      <c r="K24" t="s">
        <v>47</v>
      </c>
      <c r="L24">
        <f>L23*L23+M23*M23</f>
        <v>0.43759676362</v>
      </c>
      <c r="X24" s="20"/>
      <c r="Y24" s="20"/>
      <c r="Z24" s="20"/>
      <c r="AA24" s="20"/>
    </row>
    <row r="25" spans="1:27">
      <c r="I25" s="20"/>
      <c r="J25" s="20"/>
      <c r="K25" t="s">
        <v>48</v>
      </c>
      <c r="L25">
        <f>L23</f>
        <v>0.58359399999999995</v>
      </c>
      <c r="M25">
        <f>0-M23</f>
        <v>0.31147200000000003</v>
      </c>
      <c r="X25" s="20"/>
      <c r="Y25" s="20"/>
      <c r="Z25" s="20"/>
      <c r="AA25" s="20"/>
    </row>
    <row r="26" spans="1:27">
      <c r="I26" s="20"/>
      <c r="J26" s="20"/>
      <c r="K26" t="s">
        <v>49</v>
      </c>
      <c r="L26">
        <f>L25/L24</f>
        <v>1.3336341776667731</v>
      </c>
      <c r="M26">
        <f>M25/L24</f>
        <v>0.71177857309400916</v>
      </c>
      <c r="X26" s="20"/>
      <c r="Y26" s="20"/>
      <c r="Z26" s="20"/>
      <c r="AA26" s="20"/>
    </row>
    <row r="27" spans="1:27">
      <c r="I27" s="20"/>
      <c r="J27" s="20"/>
      <c r="K27" t="s">
        <v>50</v>
      </c>
      <c r="L27">
        <f>L22*L26-M22*M26</f>
        <v>4.0917871126835731E-2</v>
      </c>
      <c r="M27">
        <f>L22*M26+M22*L26</f>
        <v>-0.22995702820368358</v>
      </c>
      <c r="X27" s="20"/>
      <c r="Y27" s="20"/>
      <c r="Z27" s="20"/>
      <c r="AA27" s="20"/>
    </row>
    <row r="28" spans="1:27">
      <c r="I28" s="20"/>
      <c r="J28" s="20"/>
      <c r="K28" t="s">
        <v>51</v>
      </c>
      <c r="L28">
        <f>L23*L27-M23*M27-L22</f>
        <v>0</v>
      </c>
      <c r="M28">
        <f>L23*M27+M23*L27-M22</f>
        <v>0</v>
      </c>
      <c r="X28" s="20"/>
      <c r="Y28" s="20"/>
      <c r="Z28" s="20"/>
      <c r="AA28" s="20"/>
    </row>
    <row r="29" spans="1:27">
      <c r="I29" s="20"/>
      <c r="J29" s="20"/>
      <c r="K29" t="s">
        <v>46</v>
      </c>
      <c r="L29">
        <f>L27</f>
        <v>4.0917871126835731E-2</v>
      </c>
      <c r="M29">
        <f>M27</f>
        <v>-0.22995702820368358</v>
      </c>
      <c r="O29">
        <f t="shared" ref="O29:W29" si="55">$L29</f>
        <v>4.0917871126835731E-2</v>
      </c>
      <c r="P29">
        <f t="shared" ref="P29:W29" si="56">$M29</f>
        <v>-0.22995702820368358</v>
      </c>
      <c r="R29">
        <f t="shared" ref="R29:W29" si="57">$L29</f>
        <v>4.0917871126835731E-2</v>
      </c>
      <c r="S29">
        <f t="shared" ref="S29:W29" si="58">$M29</f>
        <v>-0.22995702820368358</v>
      </c>
      <c r="U29">
        <f t="shared" ref="U29:W29" si="59">$L29</f>
        <v>4.0917871126835731E-2</v>
      </c>
      <c r="V29">
        <f t="shared" ref="V29:W29" si="60">$M29</f>
        <v>-0.22995702820368358</v>
      </c>
      <c r="X29" s="20"/>
      <c r="Y29" s="20"/>
      <c r="Z29" s="20"/>
      <c r="AA29" s="20"/>
    </row>
    <row r="30" spans="1:27">
      <c r="I30" s="20"/>
      <c r="J30" s="20"/>
      <c r="K30" t="s">
        <v>22</v>
      </c>
      <c r="L30">
        <f>L19</f>
        <v>1</v>
      </c>
      <c r="M30">
        <f>0-M19</f>
        <v>0</v>
      </c>
      <c r="O30">
        <f t="shared" ref="O30:V30" si="61">O19</f>
        <v>0.30901699437494745</v>
      </c>
      <c r="P30">
        <f t="shared" ref="P30:V30" si="62">0-P19</f>
        <v>-0.95105651629515353</v>
      </c>
      <c r="R30">
        <f t="shared" ref="R30:V30" si="63">R19</f>
        <v>-0.30901699437494734</v>
      </c>
      <c r="S30">
        <f t="shared" ref="S30:V30" si="64">0-S19</f>
        <v>-0.95105651629515364</v>
      </c>
      <c r="U30">
        <f t="shared" ref="U30:V30" si="65">U19</f>
        <v>-0.80901699437494734</v>
      </c>
      <c r="V30">
        <f t="shared" ref="V30" si="66">0-V19</f>
        <v>-0.58778525229247325</v>
      </c>
      <c r="X30" s="20"/>
      <c r="Y30" s="20"/>
      <c r="Z30" s="20"/>
      <c r="AA30" s="20"/>
    </row>
    <row r="31" spans="1:27">
      <c r="I31" s="20"/>
      <c r="J31" s="20" t="s">
        <v>52</v>
      </c>
      <c r="L31">
        <f>(L29*L30-M29*M30)/($J20*$Y22)</f>
        <v>2.4693519990813052E-4</v>
      </c>
      <c r="M31">
        <f>(L29*M30+M29*L30)/($J20*$Y22)</f>
        <v>-1.3877673291882106E-3</v>
      </c>
      <c r="O31">
        <f t="shared" ref="O31" si="67">(O29*O30-P29*P30)/($J20*$Y22)</f>
        <v>-1.2435379882449816E-3</v>
      </c>
      <c r="P31">
        <f t="shared" ref="P31" si="68">(O29*P30+P29*O30)/($J20*$Y22)</f>
        <v>-6.6369301993276304E-4</v>
      </c>
      <c r="R31">
        <f t="shared" ref="R31" si="69">(R29*R30-S29*S30)/($J20*$Y22)</f>
        <v>-1.3961523348069566E-3</v>
      </c>
      <c r="S31">
        <f t="shared" ref="S31" si="70">(R29*S30+S29*R30)/($J20*$Y22)</f>
        <v>1.9399435798221498E-4</v>
      </c>
      <c r="U31">
        <f t="shared" ref="U31" si="71">(U29*U30-V29*V30)/($J20*$Y22)</f>
        <v>-1.0154839429451967E-3</v>
      </c>
      <c r="V31">
        <f t="shared" ref="V31" si="72">(U29*V30+V29*U30)/($J20*$Y22)</f>
        <v>9.7758248477370149E-4</v>
      </c>
      <c r="X31" s="20"/>
      <c r="Y31" s="20"/>
      <c r="Z31" s="20"/>
      <c r="AA31" s="20"/>
    </row>
    <row r="32" spans="1:27">
      <c r="I32" s="20"/>
      <c r="J32" s="20"/>
      <c r="W32" s="20"/>
      <c r="X32" s="20"/>
      <c r="Y32" s="20"/>
      <c r="Z32" s="20"/>
      <c r="AA32" s="20"/>
    </row>
    <row r="33" spans="1:28">
      <c r="I33" s="20"/>
      <c r="J33" s="20"/>
      <c r="L33" t="s">
        <v>37</v>
      </c>
      <c r="O33" t="s">
        <v>38</v>
      </c>
      <c r="R33" t="s">
        <v>39</v>
      </c>
      <c r="U33" t="s">
        <v>40</v>
      </c>
      <c r="W33" s="20"/>
      <c r="X33" s="20"/>
      <c r="Y33" s="20"/>
      <c r="Z33" s="20"/>
      <c r="AA33" s="20"/>
    </row>
    <row r="34" spans="1:28">
      <c r="A34">
        <v>6.8946999999999994E-2</v>
      </c>
      <c r="B34">
        <v>0.31309500000000001</v>
      </c>
      <c r="C34">
        <v>2</v>
      </c>
      <c r="D34">
        <v>1</v>
      </c>
      <c r="E34">
        <v>0</v>
      </c>
      <c r="I34" t="s">
        <v>27</v>
      </c>
      <c r="K34" t="s">
        <v>23</v>
      </c>
      <c r="L34">
        <v>1</v>
      </c>
      <c r="M34">
        <v>0</v>
      </c>
      <c r="O34">
        <f>$O$1</f>
        <v>0.30901699437494745</v>
      </c>
      <c r="P34">
        <f>$P$1</f>
        <v>0.95105651629515353</v>
      </c>
      <c r="R34">
        <f>$R$1</f>
        <v>-0.30901699437494734</v>
      </c>
      <c r="S34">
        <f>$S$1</f>
        <v>0.95105651629515364</v>
      </c>
      <c r="U34">
        <f>$U$1</f>
        <v>-0.80901699437494734</v>
      </c>
      <c r="V34">
        <f>$V$1</f>
        <v>0.58778525229247325</v>
      </c>
      <c r="X34" t="s">
        <v>32</v>
      </c>
      <c r="Y34">
        <f>L36+O36+R36+U36</f>
        <v>94.186054245338127</v>
      </c>
      <c r="Z34">
        <f>M36+P36+S36+V36</f>
        <v>-9.1134337078912626</v>
      </c>
    </row>
    <row r="35" spans="1:28" ht="15.75" thickBot="1">
      <c r="A35">
        <v>0.905196</v>
      </c>
      <c r="B35">
        <v>-0.34416200000000002</v>
      </c>
      <c r="C35">
        <v>2</v>
      </c>
      <c r="D35">
        <v>1</v>
      </c>
      <c r="E35">
        <v>1</v>
      </c>
      <c r="I35" t="s">
        <v>43</v>
      </c>
      <c r="J35">
        <v>1</v>
      </c>
      <c r="K35" t="s">
        <v>24</v>
      </c>
      <c r="L35">
        <f>A20</f>
        <v>52.635646999999999</v>
      </c>
      <c r="M35">
        <f>B20</f>
        <v>14.087899</v>
      </c>
      <c r="O35">
        <f>A21</f>
        <v>-51.751524000000003</v>
      </c>
      <c r="P35">
        <f>B21</f>
        <v>-13.514945000000001</v>
      </c>
      <c r="R35">
        <f>A22</f>
        <v>14.906021000000001</v>
      </c>
      <c r="S35">
        <f>B22</f>
        <v>-51.832557999999999</v>
      </c>
      <c r="U35">
        <f>A23</f>
        <v>3.79E-4</v>
      </c>
      <c r="V35">
        <f>B23</f>
        <v>2.3900000000000001E-4</v>
      </c>
      <c r="Y35" t="s">
        <v>30</v>
      </c>
    </row>
    <row r="36" spans="1:28" ht="16.5" thickTop="1" thickBot="1">
      <c r="A36">
        <v>0.58359399999999995</v>
      </c>
      <c r="B36">
        <v>-0.31147200000000003</v>
      </c>
      <c r="C36">
        <v>2</v>
      </c>
      <c r="D36">
        <v>1</v>
      </c>
      <c r="E36">
        <v>2</v>
      </c>
      <c r="I36" t="s">
        <v>42</v>
      </c>
      <c r="J36">
        <v>1</v>
      </c>
      <c r="K36" t="s">
        <v>25</v>
      </c>
      <c r="L36" s="1">
        <f>L34*L35-M34*M35</f>
        <v>52.635646999999999</v>
      </c>
      <c r="M36" s="2">
        <f>L34*M35+M34*L35</f>
        <v>14.087899</v>
      </c>
      <c r="O36" s="1">
        <f t="shared" ref="O36" si="73">O34*O35-P34*P35</f>
        <v>-3.1386238911823554</v>
      </c>
      <c r="P36" s="2">
        <f t="shared" ref="P36" si="74">O34*P35+P34*O35</f>
        <v>-53.394971811447761</v>
      </c>
      <c r="R36" s="1">
        <f t="shared" ref="R36" si="75">R34*R35-S34*S35</f>
        <v>44.689478234636653</v>
      </c>
      <c r="S36" s="2">
        <f t="shared" ref="S36" si="76">R34*S35+S34*R35</f>
        <v>30.193609688007534</v>
      </c>
      <c r="U36" s="1">
        <f t="shared" ref="U36" si="77">U34*U35-V34*V35</f>
        <v>-4.4709811616600617E-4</v>
      </c>
      <c r="V36" s="2">
        <f t="shared" ref="V36" si="78">U34*V35+V34*U35</f>
        <v>2.9415548963234925E-5</v>
      </c>
      <c r="X36" t="s">
        <v>33</v>
      </c>
      <c r="Y36" s="3">
        <f>Y34/SQRT(Y34*Y34+Z34*Z34)</f>
        <v>0.9953513769728588</v>
      </c>
      <c r="Z36" s="3">
        <f>Z34/SQRT(Z34*Z34+Y34*Y34)</f>
        <v>-9.6310105171959898E-2</v>
      </c>
    </row>
    <row r="37" spans="1:28" ht="15.75" thickTop="1">
      <c r="A37">
        <v>0.17841699999999999</v>
      </c>
      <c r="B37">
        <v>1.22401</v>
      </c>
      <c r="C37">
        <v>2</v>
      </c>
      <c r="D37">
        <v>1</v>
      </c>
      <c r="E37">
        <v>3</v>
      </c>
      <c r="K37" t="s">
        <v>44</v>
      </c>
      <c r="L37">
        <f>$L$53</f>
        <v>-4.7745751406263165E-2</v>
      </c>
      <c r="M37">
        <f>$M$53</f>
        <v>-0.14694631307311828</v>
      </c>
      <c r="O37">
        <f t="shared" ref="O37:V37" si="79">$L$53</f>
        <v>-4.7745751406263165E-2</v>
      </c>
      <c r="P37">
        <f t="shared" ref="P37:V37" si="80">$M$53</f>
        <v>-0.14694631307311828</v>
      </c>
      <c r="R37">
        <f t="shared" ref="R37:V37" si="81">$L$53</f>
        <v>-4.7745751406263165E-2</v>
      </c>
      <c r="S37">
        <f t="shared" ref="S37:V37" si="82">$M$53</f>
        <v>-0.14694631307311828</v>
      </c>
      <c r="U37">
        <f t="shared" ref="U37:V37" si="83">$L$53</f>
        <v>-4.7745751406263165E-2</v>
      </c>
      <c r="V37">
        <f t="shared" ref="V37" si="84">$M$53</f>
        <v>-0.14694631307311828</v>
      </c>
      <c r="X37" t="s">
        <v>53</v>
      </c>
      <c r="Y37">
        <f>SQRT(Y34*Y34+Z34*Z34)</f>
        <v>94.625934543622364</v>
      </c>
    </row>
    <row r="38" spans="1:28">
      <c r="K38" t="s">
        <v>45</v>
      </c>
      <c r="L38">
        <f>$U$51</f>
        <v>0.17841699999999999</v>
      </c>
      <c r="M38">
        <f>$V$51</f>
        <v>1.22401</v>
      </c>
      <c r="O38">
        <f t="shared" ref="O38:W38" si="85">$U$51</f>
        <v>0.17841699999999999</v>
      </c>
      <c r="P38">
        <f t="shared" ref="P38:W38" si="86">$V$51</f>
        <v>1.22401</v>
      </c>
      <c r="R38">
        <f t="shared" ref="R38:W38" si="87">$U$51</f>
        <v>0.17841699999999999</v>
      </c>
      <c r="S38">
        <f t="shared" ref="S38:W38" si="88">$V$51</f>
        <v>1.22401</v>
      </c>
      <c r="U38">
        <f t="shared" ref="U38:W38" si="89">$U$51</f>
        <v>0.17841699999999999</v>
      </c>
      <c r="V38">
        <f t="shared" ref="V38:W38" si="90">$V$51</f>
        <v>1.22401</v>
      </c>
      <c r="AA38" s="3"/>
      <c r="AB38" s="3"/>
    </row>
    <row r="39" spans="1:28">
      <c r="K39" t="s">
        <v>47</v>
      </c>
      <c r="L39">
        <f>L38*L38+M38*M38</f>
        <v>1.5300331059890002</v>
      </c>
      <c r="AA39" s="3"/>
      <c r="AB39" s="3"/>
    </row>
    <row r="40" spans="1:28">
      <c r="K40" t="s">
        <v>48</v>
      </c>
      <c r="L40">
        <f>L38</f>
        <v>0.17841699999999999</v>
      </c>
      <c r="M40">
        <f>0-M38</f>
        <v>-1.22401</v>
      </c>
      <c r="AA40" s="3"/>
      <c r="AB40" s="3"/>
    </row>
    <row r="41" spans="1:28">
      <c r="K41" t="s">
        <v>49</v>
      </c>
      <c r="L41">
        <f>L40/L39</f>
        <v>0.1166098951072518</v>
      </c>
      <c r="M41">
        <f>M40/L39</f>
        <v>-0.79998922585979637</v>
      </c>
      <c r="AA41" s="3"/>
      <c r="AB41" s="3"/>
    </row>
    <row r="42" spans="1:28">
      <c r="K42" t="s">
        <v>50</v>
      </c>
      <c r="L42">
        <f>L37*L41-M37*M41</f>
        <v>-0.12312309430161644</v>
      </c>
      <c r="M42">
        <f>L37*M41+M37*L41</f>
        <v>2.1060692551737051E-2</v>
      </c>
      <c r="AA42" s="3"/>
      <c r="AB42" s="3"/>
    </row>
    <row r="43" spans="1:28">
      <c r="K43" t="s">
        <v>51</v>
      </c>
      <c r="L43">
        <f>L38*L42-M38*M42-L37</f>
        <v>0</v>
      </c>
      <c r="M43">
        <f>L38*M42+M38*L42-M37</f>
        <v>0</v>
      </c>
      <c r="AA43" s="3"/>
      <c r="AB43" s="3"/>
    </row>
    <row r="44" spans="1:28">
      <c r="K44" t="s">
        <v>46</v>
      </c>
      <c r="L44">
        <f>L42</f>
        <v>-0.12312309430161644</v>
      </c>
      <c r="M44">
        <f>M42</f>
        <v>2.1060692551737051E-2</v>
      </c>
      <c r="O44">
        <f t="shared" ref="O44:W44" si="91">$L44</f>
        <v>-0.12312309430161644</v>
      </c>
      <c r="P44">
        <f t="shared" ref="P44:W44" si="92">$M44</f>
        <v>2.1060692551737051E-2</v>
      </c>
      <c r="R44">
        <f t="shared" ref="R44:W44" si="93">$L44</f>
        <v>-0.12312309430161644</v>
      </c>
      <c r="S44">
        <f t="shared" ref="S44:W44" si="94">$M44</f>
        <v>2.1060692551737051E-2</v>
      </c>
      <c r="U44">
        <f t="shared" ref="U44:W44" si="95">$L44</f>
        <v>-0.12312309430161644</v>
      </c>
      <c r="V44">
        <f t="shared" ref="V44:W44" si="96">$M44</f>
        <v>2.1060692551737051E-2</v>
      </c>
      <c r="AA44" s="3"/>
      <c r="AB44" s="3"/>
    </row>
    <row r="45" spans="1:28">
      <c r="K45" t="s">
        <v>22</v>
      </c>
      <c r="L45">
        <f>L34</f>
        <v>1</v>
      </c>
      <c r="M45">
        <f>0-M34</f>
        <v>0</v>
      </c>
      <c r="O45">
        <f t="shared" ref="O45:W45" si="97">O34</f>
        <v>0.30901699437494745</v>
      </c>
      <c r="P45">
        <f t="shared" ref="P45:W45" si="98">0-P34</f>
        <v>-0.95105651629515353</v>
      </c>
      <c r="R45">
        <f t="shared" ref="R45:W45" si="99">R34</f>
        <v>-0.30901699437494734</v>
      </c>
      <c r="S45">
        <f t="shared" ref="S45:W45" si="100">0-S34</f>
        <v>-0.95105651629515364</v>
      </c>
      <c r="U45">
        <f t="shared" ref="U45:W45" si="101">U34</f>
        <v>-0.80901699437494734</v>
      </c>
      <c r="V45">
        <f t="shared" ref="V45:W45" si="102">0-V34</f>
        <v>-0.58778525229247325</v>
      </c>
      <c r="AA45" s="3"/>
      <c r="AB45" s="3"/>
    </row>
    <row r="46" spans="1:28">
      <c r="J46" s="20" t="s">
        <v>52</v>
      </c>
      <c r="L46">
        <f>(L44*L45-M44*M45)/($J35*$Y37)</f>
        <v>-1.3011559134970228E-3</v>
      </c>
      <c r="M46">
        <f>(L44*M45+M44*L45)/($J35*$Y37)</f>
        <v>2.2256786845289349E-4</v>
      </c>
      <c r="O46">
        <f t="shared" ref="O46" si="103">(O44*O45-P44*P45)/($J35*$Y37)</f>
        <v>-1.9040466799199221E-4</v>
      </c>
      <c r="P46">
        <f t="shared" ref="P46" si="104">(O44*P45+P44*O45)/($J35*$Y37)</f>
        <v>1.3062500640010685E-3</v>
      </c>
      <c r="R46">
        <f t="shared" ref="R46" si="105">(R44*R45-S44*S45)/($J35*$Y37)</f>
        <v>6.137539112120858E-4</v>
      </c>
      <c r="S46">
        <f t="shared" ref="S46" si="106">(R44*S45+S44*R45)/($J35*$Y37)</f>
        <v>1.168695556493565E-3</v>
      </c>
      <c r="U46">
        <f t="shared" ref="U46" si="107">(U44*U45-V44*V45)/($J35*$Y37)</f>
        <v>1.1834793570613324E-3</v>
      </c>
      <c r="V46">
        <f t="shared" ref="V46" si="108">(U44*V45+V44*U45)/($J35*$Y37)</f>
        <v>5.8473906890649241E-4</v>
      </c>
      <c r="AA46" s="3"/>
      <c r="AB46" s="3"/>
    </row>
    <row r="47" spans="1:28" ht="15.75" thickBot="1">
      <c r="A47" s="17" t="s">
        <v>9</v>
      </c>
      <c r="B47" s="17">
        <v>10</v>
      </c>
      <c r="I47" s="20"/>
      <c r="J47" s="20"/>
    </row>
    <row r="48" spans="1:28" ht="15.75" thickBot="1">
      <c r="A48" s="10">
        <v>1</v>
      </c>
      <c r="B48" s="11">
        <v>2</v>
      </c>
      <c r="C48" s="12">
        <v>3</v>
      </c>
      <c r="D48" s="4"/>
      <c r="E48">
        <f t="shared" ref="E48:G48" si="109">A48*$D48</f>
        <v>0</v>
      </c>
      <c r="F48">
        <f t="shared" si="109"/>
        <v>0</v>
      </c>
      <c r="G48">
        <f t="shared" si="109"/>
        <v>0</v>
      </c>
      <c r="H48">
        <f>4*$D48</f>
        <v>0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15.75" thickBot="1">
      <c r="A49" s="7">
        <v>2</v>
      </c>
      <c r="B49" s="8">
        <v>3</v>
      </c>
      <c r="C49" s="9">
        <v>4</v>
      </c>
      <c r="D49" s="5">
        <v>1</v>
      </c>
      <c r="E49">
        <f>A49*$D49</f>
        <v>2</v>
      </c>
      <c r="F49">
        <f t="shared" ref="F49:G50" si="110">B49*$D49</f>
        <v>3</v>
      </c>
      <c r="G49">
        <f t="shared" si="110"/>
        <v>4</v>
      </c>
      <c r="H49">
        <f>5*$D49</f>
        <v>5</v>
      </c>
      <c r="L49" t="s">
        <v>37</v>
      </c>
      <c r="O49" t="s">
        <v>8</v>
      </c>
      <c r="R49" t="s">
        <v>10</v>
      </c>
      <c r="U49" t="s">
        <v>11</v>
      </c>
      <c r="Y49" s="3"/>
      <c r="Z49" s="3"/>
    </row>
    <row r="50" spans="1:27" ht="15.75" thickBot="1">
      <c r="A50" s="13">
        <v>3</v>
      </c>
      <c r="B50" s="14">
        <v>4</v>
      </c>
      <c r="C50" s="15">
        <v>5</v>
      </c>
      <c r="D50" s="6"/>
      <c r="E50">
        <f t="shared" ref="E50" si="111">A50*$D50</f>
        <v>0</v>
      </c>
      <c r="F50">
        <f t="shared" si="110"/>
        <v>0</v>
      </c>
      <c r="G50">
        <f t="shared" si="110"/>
        <v>0</v>
      </c>
      <c r="H50">
        <f>6*$D50</f>
        <v>0</v>
      </c>
      <c r="I50" t="s">
        <v>26</v>
      </c>
      <c r="K50" t="s">
        <v>23</v>
      </c>
      <c r="L50">
        <v>1</v>
      </c>
      <c r="M50">
        <v>0</v>
      </c>
      <c r="O50">
        <f>$Y$6</f>
        <v>-0.16495999487806667</v>
      </c>
      <c r="P50">
        <f>$Z$6</f>
        <v>-0.9863002585875299</v>
      </c>
      <c r="R50">
        <f>$Y$21</f>
        <v>-0.10697704621553551</v>
      </c>
      <c r="S50">
        <f>$Z$21</f>
        <v>-0.99426149054612345</v>
      </c>
      <c r="U50">
        <f>$Y$36</f>
        <v>0.9953513769728588</v>
      </c>
      <c r="V50">
        <f>$Z$36</f>
        <v>-9.6310105171959898E-2</v>
      </c>
      <c r="X50" t="s">
        <v>32</v>
      </c>
      <c r="Y50">
        <f>L52+O52+R52+U52</f>
        <v>-0.49646483595524221</v>
      </c>
      <c r="Z50">
        <f>M52+P52+S52+V52</f>
        <v>0.13128490600398179</v>
      </c>
    </row>
    <row r="51" spans="1:27" ht="15.75" thickBot="1">
      <c r="E51" s="7">
        <f>SUM(E48:E50)</f>
        <v>2</v>
      </c>
      <c r="F51" s="8">
        <f>SUM(F48:F50)</f>
        <v>3</v>
      </c>
      <c r="G51" s="9">
        <f>SUM(G48:G50)</f>
        <v>4</v>
      </c>
      <c r="H51" s="9">
        <f>SUM(H48:H50)</f>
        <v>5</v>
      </c>
      <c r="I51" t="s">
        <v>41</v>
      </c>
      <c r="J51">
        <v>3</v>
      </c>
      <c r="K51" t="s">
        <v>24</v>
      </c>
      <c r="L51">
        <f>A34</f>
        <v>6.8946999999999994E-2</v>
      </c>
      <c r="M51">
        <f>B34</f>
        <v>0.31309500000000001</v>
      </c>
      <c r="O51">
        <f>A35</f>
        <v>0.905196</v>
      </c>
      <c r="P51">
        <f>B35</f>
        <v>-0.34416200000000002</v>
      </c>
      <c r="R51">
        <f>A36</f>
        <v>0.58359399999999995</v>
      </c>
      <c r="S51">
        <f>B36</f>
        <v>-0.31147200000000003</v>
      </c>
      <c r="U51">
        <f>A37</f>
        <v>0.17841699999999999</v>
      </c>
      <c r="V51">
        <f>B37</f>
        <v>1.22401</v>
      </c>
      <c r="Y51" t="s">
        <v>31</v>
      </c>
    </row>
    <row r="52" spans="1:27" ht="16.5" thickTop="1" thickBot="1">
      <c r="I52" t="s">
        <v>42</v>
      </c>
      <c r="J52">
        <v>1</v>
      </c>
      <c r="K52" t="s">
        <v>25</v>
      </c>
      <c r="L52" s="1">
        <f>L50*L51-M50*M51</f>
        <v>6.8946999999999994E-2</v>
      </c>
      <c r="M52" s="2">
        <f>L50*M51+M50*L51</f>
        <v>0.31309500000000001</v>
      </c>
      <c r="O52" s="1">
        <f>O50*O51-P50*P51</f>
        <v>-0.48876819711964792</v>
      </c>
      <c r="P52" s="2">
        <f>O50*P51+P50*O51</f>
        <v>-0.83602208711517245</v>
      </c>
      <c r="R52" s="1">
        <f>R50*R51-S50*S51</f>
        <v>-0.3721157772924914</v>
      </c>
      <c r="S52" s="2">
        <f>R50*S51+S50*R51</f>
        <v>-0.54692468577492903</v>
      </c>
      <c r="U52" s="1">
        <f>U50*U51-V50*V51</f>
        <v>0.29547213845689718</v>
      </c>
      <c r="V52" s="2">
        <f>U50*V51+V50*U51</f>
        <v>1.2011366788940834</v>
      </c>
      <c r="X52" t="s">
        <v>33</v>
      </c>
      <c r="Y52" s="3">
        <f>Y50/SQRT(Y50*Y50+Z50*Z50)</f>
        <v>-0.96676890719352748</v>
      </c>
      <c r="Z52" s="3">
        <f>Z50/SQRT(Z50*Z50+Y50*Y50)</f>
        <v>0.25565187283458857</v>
      </c>
      <c r="AA52">
        <f>ATAN2(Y52,Z52)</f>
        <v>2.8830707305428107</v>
      </c>
    </row>
    <row r="53" spans="1:27" ht="15.75" thickTop="1">
      <c r="J53" t="s">
        <v>34</v>
      </c>
      <c r="L53">
        <f>$Y$58/4</f>
        <v>-4.7745751406263165E-2</v>
      </c>
      <c r="M53">
        <f>$Z$58/4</f>
        <v>-0.14694631307311828</v>
      </c>
      <c r="O53">
        <f t="shared" ref="O53:W53" si="112">$Y$58/4</f>
        <v>-4.7745751406263165E-2</v>
      </c>
      <c r="P53">
        <f t="shared" ref="P53:W53" si="113">$Z$58/4</f>
        <v>-0.14694631307311828</v>
      </c>
      <c r="R53">
        <f t="shared" ref="R53:W53" si="114">$Y$58/4</f>
        <v>-4.7745751406263165E-2</v>
      </c>
      <c r="S53">
        <f t="shared" ref="S53:W53" si="115">$Z$58/4</f>
        <v>-0.14694631307311828</v>
      </c>
      <c r="U53">
        <f t="shared" ref="U53:W53" si="116">$Y$58/4</f>
        <v>-4.7745751406263165E-2</v>
      </c>
      <c r="V53">
        <f t="shared" ref="V53:W53" si="117">$Z$58/4</f>
        <v>-0.14694631307311828</v>
      </c>
      <c r="Y53" t="s">
        <v>14</v>
      </c>
      <c r="AA53">
        <f>MOD(AA52*180/PI(),360)</f>
        <v>165.18778489780206</v>
      </c>
    </row>
    <row r="54" spans="1:27">
      <c r="K54" t="s">
        <v>22</v>
      </c>
      <c r="L54">
        <f>L50</f>
        <v>1</v>
      </c>
      <c r="M54">
        <f>0-M50</f>
        <v>0</v>
      </c>
      <c r="O54">
        <f>O50</f>
        <v>-0.16495999487806667</v>
      </c>
      <c r="P54">
        <f>0-P50</f>
        <v>0.9863002585875299</v>
      </c>
      <c r="R54">
        <f>R50</f>
        <v>-0.10697704621553551</v>
      </c>
      <c r="S54">
        <f>0-S50</f>
        <v>0.99426149054612345</v>
      </c>
      <c r="U54">
        <f>U50</f>
        <v>0.9953513769728588</v>
      </c>
      <c r="V54">
        <f>0-V50</f>
        <v>9.6310105171959898E-2</v>
      </c>
      <c r="Y54" t="s">
        <v>15</v>
      </c>
      <c r="AA54" s="3">
        <f>AA53*$B$47/360</f>
        <v>4.5885495804945018</v>
      </c>
    </row>
    <row r="55" spans="1:27">
      <c r="K55" t="s">
        <v>35</v>
      </c>
      <c r="L55" s="18">
        <f>L53*L54-M53*M54</f>
        <v>-4.7745751406263165E-2</v>
      </c>
      <c r="M55" s="18">
        <f>L53*M54+M53*L54</f>
        <v>-0.14694631307311828</v>
      </c>
      <c r="N55" s="18"/>
      <c r="O55" s="18">
        <f t="shared" ref="O55" si="118">O53*O54-P53*P54</f>
        <v>0.15280932548992729</v>
      </c>
      <c r="P55" s="18">
        <f t="shared" ref="P55" si="119">O53*P54+P53*O54</f>
        <v>-2.2851383906560902E-2</v>
      </c>
      <c r="Q55" s="18"/>
      <c r="R55" s="18">
        <f t="shared" ref="R55" si="120">R53*R54-S53*S54</f>
        <v>0.15121075972111919</v>
      </c>
      <c r="S55" s="18">
        <f t="shared" ref="S55" si="121">R53*S54+S53*R54</f>
        <v>-3.1751879435610364E-2</v>
      </c>
      <c r="T55" s="18"/>
      <c r="U55" s="18">
        <f t="shared" ref="U55" si="122">U53*U54-V53*V54</f>
        <v>-3.3371384540124081E-2</v>
      </c>
      <c r="V55" s="18">
        <f t="shared" ref="V55" si="123">U53*V54+V53*U54</f>
        <v>-0.15086161339786455</v>
      </c>
      <c r="W55" s="18"/>
      <c r="Y55" t="s">
        <v>13</v>
      </c>
      <c r="AA55">
        <f>INT(AA54)</f>
        <v>4</v>
      </c>
    </row>
    <row r="56" spans="1:27">
      <c r="I56" s="20"/>
      <c r="J56" s="20"/>
      <c r="K56" t="s">
        <v>36</v>
      </c>
      <c r="L56" s="19">
        <f>L51+L55</f>
        <v>2.1201248593736829E-2</v>
      </c>
      <c r="M56" s="19">
        <f>M51+M55</f>
        <v>0.16614868692688173</v>
      </c>
      <c r="N56" s="20"/>
      <c r="O56" s="19">
        <f>O51+O55</f>
        <v>1.0580053254899273</v>
      </c>
      <c r="P56" s="19">
        <f>P51+P55</f>
        <v>-0.36701338390656091</v>
      </c>
      <c r="Q56" s="20"/>
      <c r="R56" s="19">
        <f t="shared" ref="R56:S56" si="124">R51+R55</f>
        <v>0.73480475972111914</v>
      </c>
      <c r="S56" s="19">
        <f t="shared" si="124"/>
        <v>-0.34322387943561039</v>
      </c>
      <c r="T56" s="20"/>
      <c r="U56" s="19">
        <f t="shared" ref="U56:V56" si="125">U51+U55</f>
        <v>0.1450456154598759</v>
      </c>
      <c r="V56" s="19">
        <f t="shared" si="125"/>
        <v>1.0731483866021354</v>
      </c>
      <c r="Y56" t="s">
        <v>16</v>
      </c>
      <c r="AA56">
        <f>H51</f>
        <v>5</v>
      </c>
    </row>
    <row r="57" spans="1:27">
      <c r="V57" s="16"/>
      <c r="Y57" t="s">
        <v>17</v>
      </c>
      <c r="Z57" s="16" t="s">
        <v>18</v>
      </c>
      <c r="AA57">
        <f>AA56-AA55</f>
        <v>1</v>
      </c>
    </row>
    <row r="58" spans="1:27">
      <c r="U58" t="s">
        <v>21</v>
      </c>
      <c r="Y58" s="3">
        <f>COS($AA$56*2*PI()/$B$47)-COS($AA$55*2*PI()/$B$47)</f>
        <v>-0.19098300562505266</v>
      </c>
      <c r="Z58" s="3">
        <f>SIN($AA$56*2*PI()/$B$47)-SIN($AA$55*2*PI()/$B$47)</f>
        <v>-0.58778525229247314</v>
      </c>
    </row>
    <row r="59" spans="1:27">
      <c r="U59" t="s">
        <v>20</v>
      </c>
      <c r="Y59" s="3">
        <f>(COS($AA$56*2*PI()/$B$47)-COS($AA$55*2*PI()/$B$47))/4</f>
        <v>-4.7745751406263165E-2</v>
      </c>
      <c r="Z59" s="3">
        <f>(SIN($AA$56*2*PI()/$B$47)-SIN($AA$55*2*PI()/$B$47))/4</f>
        <v>-0.14694631307311828</v>
      </c>
      <c r="AA59" s="1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9"/>
  <sheetViews>
    <sheetView workbookViewId="0">
      <selection activeCell="A40" sqref="A40"/>
    </sheetView>
  </sheetViews>
  <sheetFormatPr defaultRowHeight="15"/>
  <cols>
    <col min="11" max="11" width="9.42578125" customWidth="1"/>
    <col min="14" max="14" width="4.5703125" customWidth="1"/>
    <col min="16" max="16" width="12" bestFit="1" customWidth="1"/>
    <col min="17" max="17" width="4.5703125" customWidth="1"/>
    <col min="20" max="20" width="4.5703125" customWidth="1"/>
    <col min="22" max="22" width="12" bestFit="1" customWidth="1"/>
    <col min="23" max="23" width="4.5703125" customWidth="1"/>
    <col min="24" max="24" width="7.85546875" customWidth="1"/>
    <col min="25" max="25" width="16.42578125" customWidth="1"/>
    <col min="26" max="26" width="15.42578125" customWidth="1"/>
  </cols>
  <sheetData>
    <row r="1" spans="1:27" ht="15.75" thickBot="1">
      <c r="A1" t="s">
        <v>3</v>
      </c>
      <c r="B1" t="s">
        <v>0</v>
      </c>
      <c r="C1" t="s">
        <v>1</v>
      </c>
      <c r="D1" t="s">
        <v>2</v>
      </c>
      <c r="E1" t="s">
        <v>4</v>
      </c>
      <c r="I1" s="14" t="s">
        <v>12</v>
      </c>
      <c r="J1" s="14"/>
      <c r="K1" s="14" t="s">
        <v>5</v>
      </c>
      <c r="L1" s="21">
        <f>COS(B51*2*PI()/$B$47)</f>
        <v>1</v>
      </c>
      <c r="M1" s="21">
        <f>SIN(B51*2*PI()/$B$47)</f>
        <v>0</v>
      </c>
      <c r="N1" s="21"/>
      <c r="O1" s="21">
        <f>COS(E51*2*PI()/$B$47)</f>
        <v>0.30901699437494745</v>
      </c>
      <c r="P1" s="21">
        <f>SIN(E51*2*PI()/$B$47)</f>
        <v>0.95105651629515353</v>
      </c>
      <c r="Q1" s="21"/>
      <c r="R1" s="21">
        <f>COS(F51*2*PI()/$B$47)</f>
        <v>-0.30901699437494734</v>
      </c>
      <c r="S1" s="21">
        <f>SIN(F51*2*PI()/$B$47)</f>
        <v>0.95105651629515364</v>
      </c>
      <c r="T1" s="21"/>
      <c r="U1" s="21">
        <f>COS(G51*2*PI()/$B$47)</f>
        <v>-0.80901699437494734</v>
      </c>
      <c r="V1" s="21">
        <f>SIN(G51*2*PI()/$B$47)</f>
        <v>0.58778525229247325</v>
      </c>
      <c r="W1" s="14"/>
      <c r="X1" s="14"/>
      <c r="Y1" s="14"/>
      <c r="Z1" s="14"/>
      <c r="AA1" s="14"/>
    </row>
    <row r="2" spans="1:27" ht="15.75" thickBot="1">
      <c r="A2">
        <f>SH0!A2+SH0!L16</f>
        <v>14.304208204967713</v>
      </c>
      <c r="B2">
        <f>SH0!B2+SH0!M16</f>
        <v>-63.315351364534315</v>
      </c>
      <c r="C2">
        <v>1</v>
      </c>
      <c r="D2">
        <v>1</v>
      </c>
      <c r="E2">
        <v>0</v>
      </c>
    </row>
    <row r="3" spans="1:27">
      <c r="A3">
        <f>SH0!A3+SH0!O16</f>
        <v>-13.356310146643533</v>
      </c>
      <c r="B3">
        <f>SH0!B3+SH0!P16</f>
        <v>64.196158591623103</v>
      </c>
      <c r="C3">
        <v>1</v>
      </c>
      <c r="D3">
        <v>1</v>
      </c>
      <c r="E3">
        <v>1</v>
      </c>
      <c r="I3" s="11"/>
      <c r="J3" s="11"/>
      <c r="K3" s="11"/>
      <c r="L3" t="s">
        <v>37</v>
      </c>
      <c r="O3" t="s">
        <v>38</v>
      </c>
      <c r="R3" t="s">
        <v>39</v>
      </c>
      <c r="U3" t="s">
        <v>40</v>
      </c>
      <c r="V3" s="11"/>
      <c r="W3" s="11"/>
      <c r="X3" s="11"/>
      <c r="Y3" s="11"/>
      <c r="Z3" s="11"/>
      <c r="AA3" s="11"/>
    </row>
    <row r="4" spans="1:27">
      <c r="A4">
        <f>SH0!A4+SH0!R16</f>
        <v>-62.806751917665771</v>
      </c>
      <c r="B4">
        <f>SH0!B4+SH0!S16</f>
        <v>-13.435081227294111</v>
      </c>
      <c r="C4">
        <v>1</v>
      </c>
      <c r="D4">
        <v>1</v>
      </c>
      <c r="E4">
        <v>2</v>
      </c>
      <c r="I4" t="s">
        <v>6</v>
      </c>
      <c r="K4" t="s">
        <v>23</v>
      </c>
      <c r="L4">
        <v>1</v>
      </c>
      <c r="M4">
        <v>0</v>
      </c>
      <c r="O4">
        <f>$O$1</f>
        <v>0.30901699437494745</v>
      </c>
      <c r="P4">
        <f>$P$1</f>
        <v>0.95105651629515353</v>
      </c>
      <c r="R4">
        <f>$R$1</f>
        <v>-0.30901699437494734</v>
      </c>
      <c r="S4">
        <f>$S$1</f>
        <v>0.95105651629515364</v>
      </c>
      <c r="U4">
        <f>$U$1</f>
        <v>-0.80901699437494734</v>
      </c>
      <c r="V4">
        <f>$V$1</f>
        <v>0.58778525229247325</v>
      </c>
      <c r="X4" t="s">
        <v>32</v>
      </c>
      <c r="Y4">
        <f>L6+O6+R6+U6</f>
        <v>-18.691323526865329</v>
      </c>
      <c r="Z4">
        <f>M6+P6+S6+V6</f>
        <v>-111.76320807098614</v>
      </c>
    </row>
    <row r="5" spans="1:27" ht="15.75" thickBot="1">
      <c r="A5">
        <f>SH0!A5+SH0!U16</f>
        <v>-1.1656283275960837E-3</v>
      </c>
      <c r="B5">
        <f>SH0!B5+SH0!V16</f>
        <v>1.4430951491445252E-3</v>
      </c>
      <c r="C5">
        <v>1</v>
      </c>
      <c r="D5">
        <v>1</v>
      </c>
      <c r="E5">
        <v>3</v>
      </c>
      <c r="I5" t="s">
        <v>43</v>
      </c>
      <c r="J5">
        <v>1</v>
      </c>
      <c r="K5" t="s">
        <v>24</v>
      </c>
      <c r="L5">
        <f>A2</f>
        <v>14.304208204967713</v>
      </c>
      <c r="M5">
        <f>B2</f>
        <v>-63.315351364534315</v>
      </c>
      <c r="O5">
        <f>A3</f>
        <v>-13.356310146643533</v>
      </c>
      <c r="P5">
        <f>B3</f>
        <v>64.196158591623103</v>
      </c>
      <c r="R5">
        <f>A4</f>
        <v>-62.806751917665771</v>
      </c>
      <c r="S5">
        <f>B4</f>
        <v>-13.435081227294111</v>
      </c>
      <c r="U5">
        <f>A5</f>
        <v>-1.1656283275960837E-3</v>
      </c>
      <c r="V5">
        <f>B5</f>
        <v>1.4430951491445252E-3</v>
      </c>
      <c r="Y5" t="s">
        <v>7</v>
      </c>
    </row>
    <row r="6" spans="1:27" ht="16.5" thickTop="1" thickBot="1">
      <c r="A6">
        <f>SH0!A6+SH0!L31</f>
        <v>25.736532935199907</v>
      </c>
      <c r="B6">
        <f>SH0!B6+SH0!M31</f>
        <v>-91.087453767329194</v>
      </c>
      <c r="C6">
        <v>1</v>
      </c>
      <c r="D6">
        <v>2</v>
      </c>
      <c r="E6">
        <v>0</v>
      </c>
      <c r="I6" t="s">
        <v>42</v>
      </c>
      <c r="J6">
        <v>1</v>
      </c>
      <c r="K6" t="s">
        <v>25</v>
      </c>
      <c r="L6" s="1">
        <f>L4*L5-M4*M5</f>
        <v>14.304208204967713</v>
      </c>
      <c r="M6" s="2">
        <f t="shared" ref="M6" si="0">L4*M5+M4*L5</f>
        <v>-63.315351364534315</v>
      </c>
      <c r="O6" s="1">
        <f t="shared" ref="O6" si="1">O4*O5-P4*P5</f>
        <v>-65.181501767135657</v>
      </c>
      <c r="P6" s="2">
        <f t="shared" ref="P6" si="2">O4*P5+P4*O5</f>
        <v>7.1350981797764224</v>
      </c>
      <c r="R6" s="1">
        <f t="shared" ref="R6" si="3">R4*R5-S4*S5</f>
        <v>32.185875252222786</v>
      </c>
      <c r="S6" s="2">
        <f t="shared" ref="S6" si="4">R4*S5+S4*R5</f>
        <v>-55.581102258587464</v>
      </c>
      <c r="U6" s="1">
        <f t="shared" ref="U6" si="5">U4*U5-V4*V5</f>
        <v>9.4783079828121087E-5</v>
      </c>
      <c r="V6" s="2">
        <f t="shared" ref="V6" si="6">U4*V5+V4*U5</f>
        <v>-1.8526276407732876E-3</v>
      </c>
      <c r="X6" t="s">
        <v>33</v>
      </c>
      <c r="Y6" s="3">
        <f>Y4/SQRT(Y4*Y4+Z4*Z4)</f>
        <v>-0.16494954130638126</v>
      </c>
      <c r="Z6" s="3">
        <f>Z4/SQRT(Z4*Z4+Y4*Y4)</f>
        <v>-0.98630200690397785</v>
      </c>
    </row>
    <row r="7" spans="1:27" ht="15.75" thickTop="1">
      <c r="A7">
        <f>SH0!A7+SH0!O31</f>
        <v>-24.847184537988245</v>
      </c>
      <c r="B7">
        <f>SH0!B7+SH0!P31</f>
        <v>91.989628306980066</v>
      </c>
      <c r="C7">
        <v>1</v>
      </c>
      <c r="D7">
        <v>2</v>
      </c>
      <c r="E7">
        <v>1</v>
      </c>
      <c r="K7" t="s">
        <v>44</v>
      </c>
      <c r="L7">
        <f>$L$53</f>
        <v>0</v>
      </c>
      <c r="M7">
        <f>$M$53</f>
        <v>0</v>
      </c>
      <c r="O7">
        <f t="shared" ref="O7:W7" si="7">$L$53</f>
        <v>0</v>
      </c>
      <c r="P7">
        <f t="shared" ref="P7:W7" si="8">$M$53</f>
        <v>0</v>
      </c>
      <c r="R7">
        <f t="shared" ref="R7:W7" si="9">$L$53</f>
        <v>0</v>
      </c>
      <c r="S7">
        <f t="shared" ref="S7:W7" si="10">$M$53</f>
        <v>0</v>
      </c>
      <c r="U7">
        <f t="shared" ref="U7:W7" si="11">$L$53</f>
        <v>0</v>
      </c>
      <c r="V7">
        <f t="shared" ref="V7:W7" si="12">$M$53</f>
        <v>0</v>
      </c>
      <c r="X7" t="s">
        <v>53</v>
      </c>
      <c r="Y7">
        <f>SQRT(Y4*Y4+Z4*Z4)</f>
        <v>113.3154016606061</v>
      </c>
    </row>
    <row r="8" spans="1:27">
      <c r="A8">
        <f>SH0!A8+SH0!R31</f>
        <v>-90.6004451523348</v>
      </c>
      <c r="B8">
        <f>SH0!B8+SH0!S31</f>
        <v>-24.926171005642018</v>
      </c>
      <c r="C8">
        <v>1</v>
      </c>
      <c r="D8">
        <v>2</v>
      </c>
      <c r="E8">
        <v>2</v>
      </c>
      <c r="I8" s="20"/>
      <c r="J8" s="20"/>
      <c r="K8" t="s">
        <v>45</v>
      </c>
      <c r="L8">
        <f>$O$51</f>
        <v>1.0580053254899273</v>
      </c>
      <c r="M8">
        <f>$P$51</f>
        <v>-0.36701338390656091</v>
      </c>
      <c r="O8">
        <f t="shared" ref="O8:W8" si="13">$O$51</f>
        <v>1.0580053254899273</v>
      </c>
      <c r="P8">
        <f t="shared" ref="P8:W8" si="14">$P$51</f>
        <v>-0.36701338390656091</v>
      </c>
      <c r="R8">
        <f t="shared" ref="R8:W8" si="15">$O$51</f>
        <v>1.0580053254899273</v>
      </c>
      <c r="S8">
        <f t="shared" ref="S8:W8" si="16">$P$51</f>
        <v>-0.36701338390656091</v>
      </c>
      <c r="U8">
        <f t="shared" ref="U8:W8" si="17">$O$51</f>
        <v>1.0580053254899273</v>
      </c>
      <c r="V8">
        <f t="shared" ref="V8:W8" si="18">$P$51</f>
        <v>-0.36701338390656091</v>
      </c>
      <c r="X8" s="20"/>
      <c r="Y8" s="20"/>
      <c r="Z8" s="20"/>
      <c r="AA8" s="20"/>
    </row>
    <row r="9" spans="1:27">
      <c r="I9" s="20"/>
      <c r="J9" s="20"/>
      <c r="K9" t="s">
        <v>47</v>
      </c>
      <c r="L9">
        <f>L8*L8+M8*M8</f>
        <v>1.2540740927315919</v>
      </c>
      <c r="X9" s="20"/>
      <c r="Y9" s="20"/>
      <c r="Z9" s="20"/>
      <c r="AA9" s="20"/>
    </row>
    <row r="10" spans="1:27">
      <c r="I10" s="20"/>
      <c r="J10" s="20"/>
      <c r="K10" t="s">
        <v>48</v>
      </c>
      <c r="L10">
        <f>L8</f>
        <v>1.0580053254899273</v>
      </c>
      <c r="M10">
        <f>0-M8</f>
        <v>0.36701338390656091</v>
      </c>
      <c r="W10" s="20"/>
      <c r="X10" s="20"/>
      <c r="Y10" s="20"/>
      <c r="Z10" s="20"/>
      <c r="AA10" s="20"/>
    </row>
    <row r="11" spans="1:27">
      <c r="I11" s="20"/>
      <c r="J11" s="20"/>
      <c r="K11" t="s">
        <v>49</v>
      </c>
      <c r="L11">
        <f>L10/L9</f>
        <v>0.84365455886693852</v>
      </c>
      <c r="M11">
        <f>M10/L9</f>
        <v>0.29265685818223214</v>
      </c>
      <c r="W11" s="20"/>
      <c r="X11" s="20"/>
      <c r="Y11" s="20"/>
      <c r="Z11" s="20"/>
      <c r="AA11" s="20"/>
    </row>
    <row r="12" spans="1:27">
      <c r="I12" s="20"/>
      <c r="J12" s="20"/>
      <c r="K12" t="s">
        <v>50</v>
      </c>
      <c r="L12">
        <f>L7*L11-M7*M11</f>
        <v>0</v>
      </c>
      <c r="M12">
        <f>L7*M11+M7*L11</f>
        <v>0</v>
      </c>
      <c r="W12" s="20"/>
      <c r="X12" s="20"/>
      <c r="Y12" s="20"/>
      <c r="Z12" s="20"/>
      <c r="AA12" s="20"/>
    </row>
    <row r="13" spans="1:27">
      <c r="I13" s="20"/>
      <c r="J13" s="20"/>
      <c r="K13" t="s">
        <v>51</v>
      </c>
      <c r="L13">
        <f>L8*L12-M8*M12-L7</f>
        <v>0</v>
      </c>
      <c r="M13">
        <f>L8*M12+M8*L12-M7</f>
        <v>0</v>
      </c>
      <c r="W13" s="20"/>
      <c r="X13" s="20"/>
      <c r="Y13" s="20"/>
      <c r="Z13" s="20"/>
      <c r="AA13" s="20"/>
    </row>
    <row r="14" spans="1:27">
      <c r="I14" s="20"/>
      <c r="J14" s="20"/>
      <c r="K14" t="s">
        <v>46</v>
      </c>
      <c r="L14">
        <f>L12</f>
        <v>0</v>
      </c>
      <c r="M14">
        <f>M12</f>
        <v>0</v>
      </c>
      <c r="O14">
        <f>$L14</f>
        <v>0</v>
      </c>
      <c r="P14">
        <f>$M14</f>
        <v>0</v>
      </c>
      <c r="R14">
        <f t="shared" ref="R14:W14" si="19">$L14</f>
        <v>0</v>
      </c>
      <c r="S14">
        <f t="shared" ref="S14:W14" si="20">$M14</f>
        <v>0</v>
      </c>
      <c r="U14">
        <f t="shared" ref="U14:W14" si="21">$L14</f>
        <v>0</v>
      </c>
      <c r="V14">
        <f t="shared" ref="V14:W14" si="22">$M14</f>
        <v>0</v>
      </c>
      <c r="X14" s="20"/>
      <c r="Y14" s="20"/>
      <c r="Z14" s="20"/>
      <c r="AA14" s="20"/>
    </row>
    <row r="15" spans="1:27">
      <c r="I15" s="20"/>
      <c r="J15" s="20"/>
      <c r="K15" t="s">
        <v>22</v>
      </c>
      <c r="L15">
        <f>L4</f>
        <v>1</v>
      </c>
      <c r="M15">
        <f>0-M4</f>
        <v>0</v>
      </c>
      <c r="O15">
        <f t="shared" ref="O15:V15" si="23">O4</f>
        <v>0.30901699437494745</v>
      </c>
      <c r="P15">
        <f t="shared" ref="P15:V15" si="24">0-P4</f>
        <v>-0.95105651629515353</v>
      </c>
      <c r="R15">
        <f t="shared" ref="R15:V15" si="25">R4</f>
        <v>-0.30901699437494734</v>
      </c>
      <c r="S15">
        <f t="shared" ref="S15:V15" si="26">0-S4</f>
        <v>-0.95105651629515364</v>
      </c>
      <c r="U15">
        <f t="shared" ref="U15:V15" si="27">U4</f>
        <v>-0.80901699437494734</v>
      </c>
      <c r="V15">
        <f t="shared" ref="V15" si="28">0-V4</f>
        <v>-0.58778525229247325</v>
      </c>
      <c r="W15" s="20"/>
      <c r="X15" s="20"/>
      <c r="Y15" s="20"/>
      <c r="Z15" s="20"/>
      <c r="AA15" s="20"/>
    </row>
    <row r="16" spans="1:27">
      <c r="I16" s="20"/>
      <c r="J16" s="20" t="s">
        <v>52</v>
      </c>
      <c r="L16">
        <f>(L14*L15-M14*M15)/($J5*$Y7)</f>
        <v>0</v>
      </c>
      <c r="M16">
        <f>(L14*M15+M14*L15)/($J5*$Y7)</f>
        <v>0</v>
      </c>
      <c r="O16">
        <f t="shared" ref="O16" si="29">(O14*O15-P14*P15)/($J5*$Y7)</f>
        <v>0</v>
      </c>
      <c r="P16">
        <f t="shared" ref="P16" si="30">(O14*P15+P14*O15)/($J5*$Y7)</f>
        <v>0</v>
      </c>
      <c r="R16">
        <f t="shared" ref="R16" si="31">(R14*R15-S14*S15)/($J5*$Y7)</f>
        <v>0</v>
      </c>
      <c r="S16">
        <f t="shared" ref="S16" si="32">(R14*S15+S14*R15)/($J5*$Y7)</f>
        <v>0</v>
      </c>
      <c r="U16">
        <f t="shared" ref="U16" si="33">(U14*U15-V14*V15)/($J5*$Y7)</f>
        <v>0</v>
      </c>
      <c r="V16">
        <f t="shared" ref="V16" si="34">(U14*V15+V14*U15)/($J5*$Y7)</f>
        <v>0</v>
      </c>
      <c r="X16" s="20"/>
      <c r="Y16" s="20"/>
      <c r="Z16" s="20"/>
      <c r="AA16" s="20"/>
    </row>
    <row r="17" spans="1:27">
      <c r="I17" s="20"/>
      <c r="J17" s="20"/>
      <c r="W17" s="20"/>
      <c r="X17" s="20"/>
      <c r="Y17" s="20"/>
      <c r="Z17" s="20"/>
      <c r="AA17" s="20"/>
    </row>
    <row r="18" spans="1:27">
      <c r="I18" s="20"/>
      <c r="J18" s="20"/>
      <c r="L18" t="s">
        <v>37</v>
      </c>
      <c r="O18" t="s">
        <v>38</v>
      </c>
      <c r="R18" t="s">
        <v>39</v>
      </c>
      <c r="U18" t="s">
        <v>40</v>
      </c>
      <c r="W18" s="20"/>
      <c r="X18" s="20"/>
      <c r="Y18" s="20"/>
      <c r="Z18" s="20"/>
      <c r="AA18" s="20"/>
    </row>
    <row r="19" spans="1:27">
      <c r="A19">
        <f>SH0!A19+SH0!U31</f>
        <v>-1.3284839429451968E-3</v>
      </c>
      <c r="B19">
        <f>SH0!B19+SH0!V31</f>
        <v>1.2935824847737014E-3</v>
      </c>
      <c r="C19">
        <v>1</v>
      </c>
      <c r="D19">
        <v>2</v>
      </c>
      <c r="E19">
        <v>3</v>
      </c>
      <c r="I19" t="s">
        <v>28</v>
      </c>
      <c r="K19" t="s">
        <v>23</v>
      </c>
      <c r="L19">
        <v>1</v>
      </c>
      <c r="M19">
        <v>0</v>
      </c>
      <c r="O19">
        <f>$O$1</f>
        <v>0.30901699437494745</v>
      </c>
      <c r="P19">
        <f>$P$1</f>
        <v>0.95105651629515353</v>
      </c>
      <c r="R19">
        <f>$R$1</f>
        <v>-0.30901699437494734</v>
      </c>
      <c r="S19">
        <f>$S$1</f>
        <v>0.95105651629515364</v>
      </c>
      <c r="U19">
        <f>$U$1</f>
        <v>-0.80901699437494734</v>
      </c>
      <c r="V19">
        <f>$V$1</f>
        <v>0.58778525229247325</v>
      </c>
      <c r="X19" t="s">
        <v>32</v>
      </c>
      <c r="Y19">
        <f>L21+O21+R21+U21</f>
        <v>-17.725415753742045</v>
      </c>
      <c r="Z19">
        <f>M21+P21+S21+V21</f>
        <v>-164.75753277009312</v>
      </c>
    </row>
    <row r="20" spans="1:27" ht="15.75" thickBot="1">
      <c r="A20">
        <f>SH0!A20+SH0!L46</f>
        <v>52.634345844086504</v>
      </c>
      <c r="B20">
        <f>SH0!B20+SH0!M46</f>
        <v>14.088121567868454</v>
      </c>
      <c r="C20">
        <v>1</v>
      </c>
      <c r="D20">
        <v>3</v>
      </c>
      <c r="E20">
        <v>0</v>
      </c>
      <c r="I20" t="s">
        <v>43</v>
      </c>
      <c r="J20">
        <v>1</v>
      </c>
      <c r="K20" t="s">
        <v>24</v>
      </c>
      <c r="L20">
        <f>A6</f>
        <v>25.736532935199907</v>
      </c>
      <c r="M20">
        <f>B6</f>
        <v>-91.087453767329194</v>
      </c>
      <c r="O20">
        <f>A7</f>
        <v>-24.847184537988245</v>
      </c>
      <c r="P20">
        <f>B7</f>
        <v>91.989628306980066</v>
      </c>
      <c r="R20">
        <f>A8</f>
        <v>-90.6004451523348</v>
      </c>
      <c r="S20">
        <f>B8</f>
        <v>-24.926171005642018</v>
      </c>
      <c r="U20">
        <f>A19</f>
        <v>-1.3284839429451968E-3</v>
      </c>
      <c r="V20">
        <f>B19</f>
        <v>1.2935824847737014E-3</v>
      </c>
      <c r="Y20" t="s">
        <v>29</v>
      </c>
    </row>
    <row r="21" spans="1:27" ht="16.5" thickTop="1" thickBot="1">
      <c r="A21">
        <f>SH0!A21+SH0!O46</f>
        <v>-51.751714404667993</v>
      </c>
      <c r="B21">
        <f>SH0!B21+SH0!P46</f>
        <v>-13.513638749936</v>
      </c>
      <c r="C21">
        <v>1</v>
      </c>
      <c r="D21">
        <v>3</v>
      </c>
      <c r="E21">
        <v>1</v>
      </c>
      <c r="I21" t="s">
        <v>42</v>
      </c>
      <c r="J21">
        <v>1</v>
      </c>
      <c r="K21" t="s">
        <v>25</v>
      </c>
      <c r="L21" s="1">
        <f t="shared" ref="L21" si="35">L19*L20-M19*M20</f>
        <v>25.736532935199907</v>
      </c>
      <c r="M21" s="2">
        <f t="shared" ref="M21" si="36">L19*M20+M19*L20</f>
        <v>-91.087453767329194</v>
      </c>
      <c r="O21" s="1">
        <f t="shared" ref="O21" si="37">O19*O20-P19*P20</f>
        <v>-95.165537717531308</v>
      </c>
      <c r="P21" s="2">
        <f t="shared" ref="P21" si="38">O19*P20+P19*O20</f>
        <v>4.7952816866496626</v>
      </c>
      <c r="R21" s="1">
        <f t="shared" ref="R21" si="39">R19*R20-S19*S20</f>
        <v>51.703274611209935</v>
      </c>
      <c r="S21" s="2">
        <f t="shared" ref="S21" si="40">R19*S20+S19*R20</f>
        <v>-78.463533295930219</v>
      </c>
      <c r="U21" s="1">
        <f t="shared" ref="U21" si="41">U19*U20-V19*V20</f>
        <v>3.1441737942306772E-4</v>
      </c>
      <c r="V21" s="2">
        <f t="shared" ref="V21" si="42">U19*V20+V19*U20</f>
        <v>-1.8273934833782381E-3</v>
      </c>
      <c r="X21" t="s">
        <v>33</v>
      </c>
      <c r="Y21" s="3">
        <f>Y19/SQRT(Y19*Y19+Z19*Z19)</f>
        <v>-0.1069675906407028</v>
      </c>
      <c r="Z21" s="3">
        <f>Z19/SQRT(Z19*Z19+Y19*Y19)</f>
        <v>-0.99426250786828074</v>
      </c>
    </row>
    <row r="22" spans="1:27" ht="15.75" thickTop="1">
      <c r="A22">
        <f>SH0!A22+SH0!R46</f>
        <v>14.906634753911213</v>
      </c>
      <c r="B22">
        <f>SH0!B22+SH0!S46</f>
        <v>-51.831389304443505</v>
      </c>
      <c r="C22">
        <v>1</v>
      </c>
      <c r="D22">
        <v>3</v>
      </c>
      <c r="E22">
        <v>2</v>
      </c>
      <c r="K22" t="s">
        <v>44</v>
      </c>
      <c r="L22">
        <f>$L$53</f>
        <v>0</v>
      </c>
      <c r="M22">
        <f>$M$53</f>
        <v>0</v>
      </c>
      <c r="O22">
        <f t="shared" ref="O22:V22" si="43">$L$53</f>
        <v>0</v>
      </c>
      <c r="P22">
        <f t="shared" ref="P22:V22" si="44">$M$53</f>
        <v>0</v>
      </c>
      <c r="R22">
        <f t="shared" ref="R22:V22" si="45">$L$53</f>
        <v>0</v>
      </c>
      <c r="S22">
        <f t="shared" ref="S22:V22" si="46">$M$53</f>
        <v>0</v>
      </c>
      <c r="U22">
        <f t="shared" ref="U22:V22" si="47">$L$53</f>
        <v>0</v>
      </c>
      <c r="V22">
        <f t="shared" ref="V22" si="48">$M$53</f>
        <v>0</v>
      </c>
      <c r="X22" t="s">
        <v>53</v>
      </c>
      <c r="Y22">
        <f>SQRT(Y19*Y19+Z19*Z19)</f>
        <v>165.70828273846578</v>
      </c>
    </row>
    <row r="23" spans="1:27">
      <c r="A23">
        <f>SH0!A23+SH0!U46</f>
        <v>1.5624793570613324E-3</v>
      </c>
      <c r="B23">
        <f>SH0!B23+SH0!V46</f>
        <v>8.2373906890649247E-4</v>
      </c>
      <c r="C23">
        <v>1</v>
      </c>
      <c r="D23">
        <v>3</v>
      </c>
      <c r="E23">
        <v>3</v>
      </c>
      <c r="I23" s="20"/>
      <c r="J23" s="20"/>
      <c r="K23" t="s">
        <v>45</v>
      </c>
      <c r="L23">
        <f>$R$51</f>
        <v>0.73480475972111914</v>
      </c>
      <c r="M23">
        <f>$S$51</f>
        <v>-0.34322387943561039</v>
      </c>
      <c r="O23">
        <f t="shared" ref="O23:W23" si="49">$R$51</f>
        <v>0.73480475972111914</v>
      </c>
      <c r="P23">
        <f t="shared" ref="P23:W23" si="50">$S$51</f>
        <v>-0.34322387943561039</v>
      </c>
      <c r="R23">
        <f t="shared" ref="R23:W23" si="51">$R$51</f>
        <v>0.73480475972111914</v>
      </c>
      <c r="S23">
        <f t="shared" ref="S23:W23" si="52">$S$51</f>
        <v>-0.34322387943561039</v>
      </c>
      <c r="U23">
        <f t="shared" ref="U23:W23" si="53">$R$51</f>
        <v>0.73480475972111914</v>
      </c>
      <c r="V23">
        <f t="shared" ref="V23:W23" si="54">$S$51</f>
        <v>-0.34322387943561039</v>
      </c>
      <c r="X23" s="20"/>
      <c r="Y23" s="20"/>
      <c r="Z23" s="20"/>
      <c r="AA23" s="20"/>
    </row>
    <row r="24" spans="1:27">
      <c r="I24" s="20"/>
      <c r="J24" s="20"/>
      <c r="K24" t="s">
        <v>47</v>
      </c>
      <c r="L24">
        <f>L23*L23+M23*M23</f>
        <v>0.65774066632364203</v>
      </c>
      <c r="X24" s="20"/>
      <c r="Y24" s="20"/>
      <c r="Z24" s="20"/>
      <c r="AA24" s="20"/>
    </row>
    <row r="25" spans="1:27">
      <c r="I25" s="20"/>
      <c r="J25" s="20"/>
      <c r="K25" t="s">
        <v>48</v>
      </c>
      <c r="L25">
        <f>L23</f>
        <v>0.73480475972111914</v>
      </c>
      <c r="M25">
        <f>0-M23</f>
        <v>0.34322387943561039</v>
      </c>
      <c r="X25" s="20"/>
      <c r="Y25" s="20"/>
      <c r="Z25" s="20"/>
      <c r="AA25" s="20"/>
    </row>
    <row r="26" spans="1:27">
      <c r="I26" s="20"/>
      <c r="J26" s="20"/>
      <c r="K26" t="s">
        <v>49</v>
      </c>
      <c r="L26">
        <f>L25/L24</f>
        <v>1.1171648604733795</v>
      </c>
      <c r="M26">
        <f>M25/L24</f>
        <v>0.52182250088627891</v>
      </c>
      <c r="X26" s="20"/>
      <c r="Y26" s="20"/>
      <c r="Z26" s="20"/>
      <c r="AA26" s="20"/>
    </row>
    <row r="27" spans="1:27">
      <c r="I27" s="20"/>
      <c r="J27" s="20"/>
      <c r="K27" t="s">
        <v>50</v>
      </c>
      <c r="L27">
        <f>L22*L26-M22*M26</f>
        <v>0</v>
      </c>
      <c r="M27">
        <f>L22*M26+M22*L26</f>
        <v>0</v>
      </c>
      <c r="X27" s="20"/>
      <c r="Y27" s="20"/>
      <c r="Z27" s="20"/>
      <c r="AA27" s="20"/>
    </row>
    <row r="28" spans="1:27">
      <c r="I28" s="20"/>
      <c r="J28" s="20"/>
      <c r="K28" t="s">
        <v>51</v>
      </c>
      <c r="L28">
        <f>L23*L27-M23*M27-L22</f>
        <v>0</v>
      </c>
      <c r="M28">
        <f>L23*M27+M23*L27-M22</f>
        <v>0</v>
      </c>
      <c r="X28" s="20"/>
      <c r="Y28" s="20"/>
      <c r="Z28" s="20"/>
      <c r="AA28" s="20"/>
    </row>
    <row r="29" spans="1:27">
      <c r="I29" s="20"/>
      <c r="J29" s="20"/>
      <c r="K29" t="s">
        <v>46</v>
      </c>
      <c r="L29">
        <f>L27</f>
        <v>0</v>
      </c>
      <c r="M29">
        <f>M27</f>
        <v>0</v>
      </c>
      <c r="O29">
        <f t="shared" ref="O29:W29" si="55">$L29</f>
        <v>0</v>
      </c>
      <c r="P29">
        <f t="shared" ref="P29:W29" si="56">$M29</f>
        <v>0</v>
      </c>
      <c r="R29">
        <f t="shared" ref="R29:W29" si="57">$L29</f>
        <v>0</v>
      </c>
      <c r="S29">
        <f t="shared" ref="S29:W29" si="58">$M29</f>
        <v>0</v>
      </c>
      <c r="U29">
        <f t="shared" ref="U29:W29" si="59">$L29</f>
        <v>0</v>
      </c>
      <c r="V29">
        <f t="shared" ref="V29:W29" si="60">$M29</f>
        <v>0</v>
      </c>
      <c r="X29" s="20"/>
      <c r="Y29" s="20"/>
      <c r="Z29" s="20"/>
      <c r="AA29" s="20"/>
    </row>
    <row r="30" spans="1:27">
      <c r="I30" s="20"/>
      <c r="J30" s="20"/>
      <c r="K30" t="s">
        <v>22</v>
      </c>
      <c r="L30">
        <f>L19</f>
        <v>1</v>
      </c>
      <c r="M30">
        <f>0-M19</f>
        <v>0</v>
      </c>
      <c r="O30">
        <f t="shared" ref="O30:V30" si="61">O19</f>
        <v>0.30901699437494745</v>
      </c>
      <c r="P30">
        <f t="shared" ref="P30:V30" si="62">0-P19</f>
        <v>-0.95105651629515353</v>
      </c>
      <c r="R30">
        <f t="shared" ref="R30:V30" si="63">R19</f>
        <v>-0.30901699437494734</v>
      </c>
      <c r="S30">
        <f t="shared" ref="S30:V30" si="64">0-S19</f>
        <v>-0.95105651629515364</v>
      </c>
      <c r="U30">
        <f t="shared" ref="U30:V30" si="65">U19</f>
        <v>-0.80901699437494734</v>
      </c>
      <c r="V30">
        <f t="shared" ref="V30" si="66">0-V19</f>
        <v>-0.58778525229247325</v>
      </c>
      <c r="X30" s="20"/>
      <c r="Y30" s="20"/>
      <c r="Z30" s="20"/>
      <c r="AA30" s="20"/>
    </row>
    <row r="31" spans="1:27">
      <c r="I31" s="20"/>
      <c r="J31" s="20" t="s">
        <v>52</v>
      </c>
      <c r="L31">
        <f>(L29*L30-M29*M30)/($J20*$Y22)</f>
        <v>0</v>
      </c>
      <c r="M31">
        <f>(L29*M30+M29*L30)/($J20*$Y22)</f>
        <v>0</v>
      </c>
      <c r="O31">
        <f t="shared" ref="O31" si="67">(O29*O30-P29*P30)/($J20*$Y22)</f>
        <v>0</v>
      </c>
      <c r="P31">
        <f t="shared" ref="P31" si="68">(O29*P30+P29*O30)/($J20*$Y22)</f>
        <v>0</v>
      </c>
      <c r="R31">
        <f t="shared" ref="R31" si="69">(R29*R30-S29*S30)/($J20*$Y22)</f>
        <v>0</v>
      </c>
      <c r="S31">
        <f t="shared" ref="S31" si="70">(R29*S30+S29*R30)/($J20*$Y22)</f>
        <v>0</v>
      </c>
      <c r="U31">
        <f t="shared" ref="U31" si="71">(U29*U30-V29*V30)/($J20*$Y22)</f>
        <v>0</v>
      </c>
      <c r="V31">
        <f t="shared" ref="V31" si="72">(U29*V30+V29*U30)/($J20*$Y22)</f>
        <v>0</v>
      </c>
      <c r="X31" s="20"/>
      <c r="Y31" s="20"/>
      <c r="Z31" s="20"/>
      <c r="AA31" s="20"/>
    </row>
    <row r="32" spans="1:27">
      <c r="I32" s="20"/>
      <c r="J32" s="20"/>
      <c r="W32" s="20"/>
      <c r="X32" s="20"/>
      <c r="Y32" s="20"/>
      <c r="Z32" s="20"/>
      <c r="AA32" s="20"/>
    </row>
    <row r="33" spans="1:28">
      <c r="I33" s="20"/>
      <c r="J33" s="20"/>
      <c r="L33" t="s">
        <v>37</v>
      </c>
      <c r="O33" t="s">
        <v>38</v>
      </c>
      <c r="R33" t="s">
        <v>39</v>
      </c>
      <c r="U33" t="s">
        <v>40</v>
      </c>
      <c r="W33" s="20"/>
      <c r="X33" s="20"/>
      <c r="Y33" s="20"/>
      <c r="Z33" s="20"/>
      <c r="AA33" s="20"/>
    </row>
    <row r="34" spans="1:28">
      <c r="A34">
        <f>SH0!A34+SH0!L55</f>
        <v>2.1201248593736829E-2</v>
      </c>
      <c r="B34">
        <f>SH0!B34+SH0!M55</f>
        <v>0.16614868692688173</v>
      </c>
      <c r="C34">
        <v>2</v>
      </c>
      <c r="D34">
        <v>1</v>
      </c>
      <c r="E34">
        <v>0</v>
      </c>
      <c r="I34" t="s">
        <v>27</v>
      </c>
      <c r="K34" t="s">
        <v>23</v>
      </c>
      <c r="L34">
        <v>1</v>
      </c>
      <c r="M34">
        <v>0</v>
      </c>
      <c r="O34">
        <f>$O$1</f>
        <v>0.30901699437494745</v>
      </c>
      <c r="P34">
        <f>$P$1</f>
        <v>0.95105651629515353</v>
      </c>
      <c r="R34">
        <f>$R$1</f>
        <v>-0.30901699437494734</v>
      </c>
      <c r="S34">
        <f>$S$1</f>
        <v>0.95105651629515364</v>
      </c>
      <c r="U34">
        <f>$U$1</f>
        <v>-0.80901699437494734</v>
      </c>
      <c r="V34">
        <f>$V$1</f>
        <v>0.58778525229247325</v>
      </c>
      <c r="X34" t="s">
        <v>32</v>
      </c>
      <c r="Y34">
        <f>L36+O36+R36+U36</f>
        <v>94.180849621684146</v>
      </c>
      <c r="Z34">
        <f>M36+P36+S36+V36</f>
        <v>-9.1125434364174485</v>
      </c>
    </row>
    <row r="35" spans="1:28" ht="15.75" thickBot="1">
      <c r="A35">
        <f>SH0!A35+SH0!O55</f>
        <v>1.0580053254899273</v>
      </c>
      <c r="B35">
        <f>SH0!B35+SH0!P55</f>
        <v>-0.36701338390656091</v>
      </c>
      <c r="C35">
        <v>2</v>
      </c>
      <c r="D35">
        <v>1</v>
      </c>
      <c r="E35">
        <v>1</v>
      </c>
      <c r="I35" t="s">
        <v>43</v>
      </c>
      <c r="J35">
        <v>1</v>
      </c>
      <c r="K35" t="s">
        <v>24</v>
      </c>
      <c r="L35">
        <f>A20</f>
        <v>52.634345844086504</v>
      </c>
      <c r="M35">
        <f>B20</f>
        <v>14.088121567868454</v>
      </c>
      <c r="O35">
        <f>A21</f>
        <v>-51.751714404667993</v>
      </c>
      <c r="P35">
        <f>B21</f>
        <v>-13.513638749936</v>
      </c>
      <c r="R35">
        <f>A22</f>
        <v>14.906634753911213</v>
      </c>
      <c r="S35">
        <f>B22</f>
        <v>-51.831389304443505</v>
      </c>
      <c r="U35">
        <f>A23</f>
        <v>1.5624793570613324E-3</v>
      </c>
      <c r="V35">
        <f>B23</f>
        <v>8.2373906890649247E-4</v>
      </c>
      <c r="Y35" t="s">
        <v>30</v>
      </c>
    </row>
    <row r="36" spans="1:28" ht="16.5" thickTop="1" thickBot="1">
      <c r="A36">
        <f>SH0!A36+SH0!R55</f>
        <v>0.73480475972111914</v>
      </c>
      <c r="B36">
        <f>SH0!B36+SH0!S55</f>
        <v>-0.34322387943561039</v>
      </c>
      <c r="C36">
        <v>2</v>
      </c>
      <c r="D36">
        <v>1</v>
      </c>
      <c r="E36">
        <v>2</v>
      </c>
      <c r="I36" t="s">
        <v>42</v>
      </c>
      <c r="J36">
        <v>1</v>
      </c>
      <c r="K36" t="s">
        <v>25</v>
      </c>
      <c r="L36" s="1">
        <f>L34*L35-M34*M35</f>
        <v>52.634345844086504</v>
      </c>
      <c r="M36" s="2">
        <f>L34*M35+M34*L35</f>
        <v>14.088121567868454</v>
      </c>
      <c r="O36" s="1">
        <f t="shared" ref="O36" si="73">O34*O35-P34*P35</f>
        <v>-3.1399250470958524</v>
      </c>
      <c r="P36" s="2">
        <f t="shared" ref="P36" si="74">O34*P35+P34*O35</f>
        <v>-53.394749243579305</v>
      </c>
      <c r="R36" s="1">
        <f t="shared" ref="R36" si="75">R34*R35-S34*S35</f>
        <v>44.688177078723157</v>
      </c>
      <c r="S36" s="2">
        <f t="shared" ref="S36" si="76">R34*S35+S34*R35</f>
        <v>30.193832255875986</v>
      </c>
      <c r="U36" s="1">
        <f t="shared" ref="U36" si="77">U34*U35-V34*V35</f>
        <v>-1.7482540296630288E-3</v>
      </c>
      <c r="V36" s="2">
        <f t="shared" ref="V36" si="78">U34*V35+V34*U35</f>
        <v>2.5198341741612847E-4</v>
      </c>
      <c r="X36" t="s">
        <v>33</v>
      </c>
      <c r="Y36" s="3">
        <f>Y34/SQRT(Y34*Y34+Z34*Z34)</f>
        <v>0.99535176871159325</v>
      </c>
      <c r="Z36" s="3">
        <f>Z34/SQRT(Z34*Z34+Y34*Y34)</f>
        <v>-9.6306056521399355E-2</v>
      </c>
    </row>
    <row r="37" spans="1:28" ht="15.75" thickTop="1">
      <c r="A37">
        <f>SH0!A37+SH0!U55</f>
        <v>0.1450456154598759</v>
      </c>
      <c r="B37">
        <f>SH0!B37+SH0!V55</f>
        <v>1.0731483866021354</v>
      </c>
      <c r="C37">
        <v>2</v>
      </c>
      <c r="D37">
        <v>1</v>
      </c>
      <c r="E37">
        <v>3</v>
      </c>
      <c r="K37" t="s">
        <v>44</v>
      </c>
      <c r="L37">
        <f>$L$53</f>
        <v>0</v>
      </c>
      <c r="M37">
        <f>$M$53</f>
        <v>0</v>
      </c>
      <c r="O37">
        <f t="shared" ref="O37:V37" si="79">$L$53</f>
        <v>0</v>
      </c>
      <c r="P37">
        <f t="shared" ref="P37:V37" si="80">$M$53</f>
        <v>0</v>
      </c>
      <c r="R37">
        <f t="shared" ref="R37:V37" si="81">$L$53</f>
        <v>0</v>
      </c>
      <c r="S37">
        <f t="shared" ref="S37:V37" si="82">$M$53</f>
        <v>0</v>
      </c>
      <c r="U37">
        <f t="shared" ref="U37:V37" si="83">$L$53</f>
        <v>0</v>
      </c>
      <c r="V37">
        <f t="shared" ref="V37" si="84">$M$53</f>
        <v>0</v>
      </c>
      <c r="X37" t="s">
        <v>53</v>
      </c>
      <c r="Y37">
        <f>SQRT(Y34*Y34+Z34*Z34)</f>
        <v>94.620668372945232</v>
      </c>
    </row>
    <row r="38" spans="1:28">
      <c r="K38" t="s">
        <v>45</v>
      </c>
      <c r="L38">
        <f>$U$51</f>
        <v>0.1450456154598759</v>
      </c>
      <c r="M38">
        <f>$V$51</f>
        <v>1.0731483866021354</v>
      </c>
      <c r="O38">
        <f t="shared" ref="O38:W38" si="85">$U$51</f>
        <v>0.1450456154598759</v>
      </c>
      <c r="P38">
        <f t="shared" ref="P38:W38" si="86">$V$51</f>
        <v>1.0731483866021354</v>
      </c>
      <c r="R38">
        <f t="shared" ref="R38:W38" si="87">$U$51</f>
        <v>0.1450456154598759</v>
      </c>
      <c r="S38">
        <f t="shared" ref="S38:W38" si="88">$V$51</f>
        <v>1.0731483866021354</v>
      </c>
      <c r="U38">
        <f t="shared" ref="U38:W38" si="89">$U$51</f>
        <v>0.1450456154598759</v>
      </c>
      <c r="V38">
        <f t="shared" ref="V38:W38" si="90">$V$51</f>
        <v>1.0731483866021354</v>
      </c>
      <c r="AA38" s="3"/>
      <c r="AB38" s="3"/>
    </row>
    <row r="39" spans="1:28">
      <c r="K39" t="s">
        <v>47</v>
      </c>
      <c r="L39">
        <f>L38*L38+M38*M38</f>
        <v>1.1726856902309004</v>
      </c>
      <c r="AA39" s="3"/>
      <c r="AB39" s="3"/>
    </row>
    <row r="40" spans="1:28">
      <c r="K40" t="s">
        <v>48</v>
      </c>
      <c r="L40">
        <f>L38</f>
        <v>0.1450456154598759</v>
      </c>
      <c r="M40">
        <f>0-M38</f>
        <v>-1.0731483866021354</v>
      </c>
      <c r="AA40" s="3"/>
      <c r="AB40" s="3"/>
    </row>
    <row r="41" spans="1:28">
      <c r="K41" t="s">
        <v>49</v>
      </c>
      <c r="L41">
        <f>L40/L39</f>
        <v>0.12368669343216476</v>
      </c>
      <c r="M41">
        <f>M40/L39</f>
        <v>-0.91512021980146596</v>
      </c>
      <c r="AA41" s="3"/>
      <c r="AB41" s="3"/>
    </row>
    <row r="42" spans="1:28">
      <c r="K42" t="s">
        <v>50</v>
      </c>
      <c r="L42">
        <f>L37*L41-M37*M41</f>
        <v>0</v>
      </c>
      <c r="M42">
        <f>L37*M41+M37*L41</f>
        <v>0</v>
      </c>
      <c r="AA42" s="3"/>
      <c r="AB42" s="3"/>
    </row>
    <row r="43" spans="1:28">
      <c r="K43" t="s">
        <v>51</v>
      </c>
      <c r="L43">
        <f>L38*L42-M38*M42-L37</f>
        <v>0</v>
      </c>
      <c r="M43">
        <f>L38*M42+M38*L42-M37</f>
        <v>0</v>
      </c>
      <c r="AA43" s="3"/>
      <c r="AB43" s="3"/>
    </row>
    <row r="44" spans="1:28">
      <c r="K44" t="s">
        <v>46</v>
      </c>
      <c r="L44">
        <f>L42</f>
        <v>0</v>
      </c>
      <c r="M44">
        <f>M42</f>
        <v>0</v>
      </c>
      <c r="O44">
        <f t="shared" ref="O44:W44" si="91">$L44</f>
        <v>0</v>
      </c>
      <c r="P44">
        <f t="shared" ref="P44:W44" si="92">$M44</f>
        <v>0</v>
      </c>
      <c r="R44">
        <f t="shared" ref="R44:W44" si="93">$L44</f>
        <v>0</v>
      </c>
      <c r="S44">
        <f t="shared" ref="S44:W44" si="94">$M44</f>
        <v>0</v>
      </c>
      <c r="U44">
        <f t="shared" ref="U44:W44" si="95">$L44</f>
        <v>0</v>
      </c>
      <c r="V44">
        <f t="shared" ref="V44:W44" si="96">$M44</f>
        <v>0</v>
      </c>
      <c r="AA44" s="3"/>
      <c r="AB44" s="3"/>
    </row>
    <row r="45" spans="1:28">
      <c r="K45" t="s">
        <v>22</v>
      </c>
      <c r="L45">
        <f>L34</f>
        <v>1</v>
      </c>
      <c r="M45">
        <f>0-M34</f>
        <v>0</v>
      </c>
      <c r="O45">
        <f t="shared" ref="O45:W45" si="97">O34</f>
        <v>0.30901699437494745</v>
      </c>
      <c r="P45">
        <f t="shared" ref="P45:W45" si="98">0-P34</f>
        <v>-0.95105651629515353</v>
      </c>
      <c r="R45">
        <f t="shared" ref="R45:W45" si="99">R34</f>
        <v>-0.30901699437494734</v>
      </c>
      <c r="S45">
        <f t="shared" ref="S45:W45" si="100">0-S34</f>
        <v>-0.95105651629515364</v>
      </c>
      <c r="U45">
        <f t="shared" ref="U45:W45" si="101">U34</f>
        <v>-0.80901699437494734</v>
      </c>
      <c r="V45">
        <f t="shared" ref="V45:W45" si="102">0-V34</f>
        <v>-0.58778525229247325</v>
      </c>
      <c r="AA45" s="3"/>
      <c r="AB45" s="3"/>
    </row>
    <row r="46" spans="1:28">
      <c r="J46" s="20" t="s">
        <v>52</v>
      </c>
      <c r="L46">
        <f>(L44*L45-M44*M45)/($J35*$Y37)</f>
        <v>0</v>
      </c>
      <c r="M46">
        <f>(L44*M45+M44*L45)/($J35*$Y37)</f>
        <v>0</v>
      </c>
      <c r="O46">
        <f t="shared" ref="O46" si="103">(O44*O45-P44*P45)/($J35*$Y37)</f>
        <v>0</v>
      </c>
      <c r="P46">
        <f t="shared" ref="P46" si="104">(O44*P45+P44*O45)/($J35*$Y37)</f>
        <v>0</v>
      </c>
      <c r="R46">
        <f t="shared" ref="R46" si="105">(R44*R45-S44*S45)/($J35*$Y37)</f>
        <v>0</v>
      </c>
      <c r="S46">
        <f t="shared" ref="S46" si="106">(R44*S45+S44*R45)/($J35*$Y37)</f>
        <v>0</v>
      </c>
      <c r="U46">
        <f t="shared" ref="U46" si="107">(U44*U45-V44*V45)/($J35*$Y37)</f>
        <v>0</v>
      </c>
      <c r="V46">
        <f t="shared" ref="V46" si="108">(U44*V45+V44*U45)/($J35*$Y37)</f>
        <v>0</v>
      </c>
      <c r="AA46" s="3"/>
      <c r="AB46" s="3"/>
    </row>
    <row r="47" spans="1:28" ht="15.75" thickBot="1">
      <c r="A47" s="17" t="s">
        <v>9</v>
      </c>
      <c r="B47" s="17">
        <v>10</v>
      </c>
      <c r="I47" s="20"/>
      <c r="J47" s="20"/>
    </row>
    <row r="48" spans="1:28" ht="15.75" thickBot="1">
      <c r="A48" s="10">
        <v>1</v>
      </c>
      <c r="B48" s="11">
        <v>2</v>
      </c>
      <c r="C48" s="12">
        <v>3</v>
      </c>
      <c r="D48" s="6">
        <f>SH0!D48</f>
        <v>0</v>
      </c>
      <c r="E48">
        <f t="shared" ref="E48:G50" si="109">A48*$D48</f>
        <v>0</v>
      </c>
      <c r="F48">
        <f t="shared" si="109"/>
        <v>0</v>
      </c>
      <c r="G48">
        <f t="shared" si="109"/>
        <v>0</v>
      </c>
      <c r="H48">
        <f>4*$D48</f>
        <v>0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15.75" thickBot="1">
      <c r="A49" s="7">
        <v>2</v>
      </c>
      <c r="B49" s="8">
        <v>3</v>
      </c>
      <c r="C49" s="9">
        <v>4</v>
      </c>
      <c r="D49" s="6">
        <f>SH0!D49</f>
        <v>1</v>
      </c>
      <c r="E49">
        <f>A49*$D49</f>
        <v>2</v>
      </c>
      <c r="F49">
        <f t="shared" si="109"/>
        <v>3</v>
      </c>
      <c r="G49">
        <f t="shared" si="109"/>
        <v>4</v>
      </c>
      <c r="H49">
        <f>5*$D49</f>
        <v>5</v>
      </c>
      <c r="L49" t="s">
        <v>37</v>
      </c>
      <c r="O49" t="s">
        <v>8</v>
      </c>
      <c r="R49" t="s">
        <v>10</v>
      </c>
      <c r="U49" t="s">
        <v>11</v>
      </c>
      <c r="Y49" s="3"/>
      <c r="Z49" s="3"/>
    </row>
    <row r="50" spans="1:27" ht="15.75" thickBot="1">
      <c r="A50" s="13">
        <v>3</v>
      </c>
      <c r="B50" s="14">
        <v>4</v>
      </c>
      <c r="C50" s="15">
        <v>5</v>
      </c>
      <c r="D50" s="6">
        <f>SH0!D50</f>
        <v>0</v>
      </c>
      <c r="E50">
        <f t="shared" ref="E50" si="110">A50*$D50</f>
        <v>0</v>
      </c>
      <c r="F50">
        <f t="shared" si="109"/>
        <v>0</v>
      </c>
      <c r="G50">
        <f t="shared" si="109"/>
        <v>0</v>
      </c>
      <c r="H50">
        <f>6*$D50</f>
        <v>0</v>
      </c>
      <c r="I50" t="s">
        <v>26</v>
      </c>
      <c r="K50" t="s">
        <v>23</v>
      </c>
      <c r="L50">
        <v>1</v>
      </c>
      <c r="M50">
        <v>0</v>
      </c>
      <c r="O50">
        <f>$Y$6</f>
        <v>-0.16494954130638126</v>
      </c>
      <c r="P50">
        <f>$Z$6</f>
        <v>-0.98630200690397785</v>
      </c>
      <c r="R50">
        <f>$Y$21</f>
        <v>-0.1069675906407028</v>
      </c>
      <c r="S50">
        <f>$Z$21</f>
        <v>-0.99426250786828074</v>
      </c>
      <c r="U50">
        <f>$Y$36</f>
        <v>0.99535176871159325</v>
      </c>
      <c r="V50">
        <f>$Z$36</f>
        <v>-9.6306056521399355E-2</v>
      </c>
      <c r="X50" t="s">
        <v>32</v>
      </c>
      <c r="Y50">
        <f>L52+O52+R52+U52</f>
        <v>-0.68743511245201261</v>
      </c>
      <c r="Z50">
        <f>M52+P52+S52+V52</f>
        <v>-0.4565090178967588</v>
      </c>
    </row>
    <row r="51" spans="1:27" ht="15.75" thickBot="1">
      <c r="E51" s="7">
        <f>SUM(E48:E50)</f>
        <v>2</v>
      </c>
      <c r="F51" s="8">
        <f>SUM(F48:F50)</f>
        <v>3</v>
      </c>
      <c r="G51" s="9">
        <f>SUM(G48:G50)</f>
        <v>4</v>
      </c>
      <c r="H51" s="9">
        <f>SUM(H48:H50)</f>
        <v>5</v>
      </c>
      <c r="I51" t="s">
        <v>41</v>
      </c>
      <c r="J51">
        <v>3</v>
      </c>
      <c r="K51" t="s">
        <v>24</v>
      </c>
      <c r="L51">
        <f>A34</f>
        <v>2.1201248593736829E-2</v>
      </c>
      <c r="M51">
        <f>B34</f>
        <v>0.16614868692688173</v>
      </c>
      <c r="O51">
        <f>A35</f>
        <v>1.0580053254899273</v>
      </c>
      <c r="P51">
        <f>B35</f>
        <v>-0.36701338390656091</v>
      </c>
      <c r="R51">
        <f>A36</f>
        <v>0.73480475972111914</v>
      </c>
      <c r="S51">
        <f>B36</f>
        <v>-0.34322387943561039</v>
      </c>
      <c r="U51">
        <f>A37</f>
        <v>0.1450456154598759</v>
      </c>
      <c r="V51">
        <f>B37</f>
        <v>1.0731483866021354</v>
      </c>
      <c r="Y51" t="s">
        <v>31</v>
      </c>
    </row>
    <row r="52" spans="1:27" ht="16.5" thickTop="1" thickBot="1">
      <c r="I52" t="s">
        <v>42</v>
      </c>
      <c r="J52">
        <v>1</v>
      </c>
      <c r="K52" t="s">
        <v>25</v>
      </c>
      <c r="L52" s="1">
        <f>L50*L51-M50*M51</f>
        <v>2.1201248593736829E-2</v>
      </c>
      <c r="M52" s="2">
        <f>L50*M51+M50*L51</f>
        <v>0.16614868692688173</v>
      </c>
      <c r="O52" s="1">
        <f>O50*O51-P50*P51</f>
        <v>-0.5365035302469332</v>
      </c>
      <c r="P52" s="2">
        <f>O50*P51+P50*O51</f>
        <v>-0.98297408651712159</v>
      </c>
      <c r="R52" s="1">
        <f>R50*R51-S50*S51</f>
        <v>-0.4198549298666191</v>
      </c>
      <c r="S52" s="2">
        <f>R50*S51+S50*R51</f>
        <v>-0.693874991760287</v>
      </c>
      <c r="U52" s="1">
        <f>U50*U51-V50*V51</f>
        <v>0.24772209906780288</v>
      </c>
      <c r="V52" s="2">
        <f>U50*V51+V50*U51</f>
        <v>1.0541913734537682</v>
      </c>
      <c r="X52" t="s">
        <v>33</v>
      </c>
      <c r="Y52" s="3">
        <f>Y50/SQRT(Y50*Y50+Z50*Z50)</f>
        <v>-0.8330450976058511</v>
      </c>
      <c r="Z52" s="3">
        <f>Z50/SQRT(Z50*Z50+Y50*Y50)</f>
        <v>-0.55320508435376659</v>
      </c>
      <c r="AA52">
        <f>ATAN2(Y52,Z52)</f>
        <v>-2.5553858768481681</v>
      </c>
    </row>
    <row r="53" spans="1:27" ht="15.75" thickTop="1">
      <c r="J53" t="s">
        <v>34</v>
      </c>
      <c r="L53">
        <f>$Y$58/4</f>
        <v>0</v>
      </c>
      <c r="M53">
        <f>$Z$58/4</f>
        <v>0</v>
      </c>
      <c r="O53">
        <f t="shared" ref="O53:W53" si="111">$Y$58/4</f>
        <v>0</v>
      </c>
      <c r="P53">
        <f t="shared" ref="P53:W53" si="112">$Z$58/4</f>
        <v>0</v>
      </c>
      <c r="R53">
        <f t="shared" ref="R53:W53" si="113">$Y$58/4</f>
        <v>0</v>
      </c>
      <c r="S53">
        <f t="shared" ref="S53:W53" si="114">$Z$58/4</f>
        <v>0</v>
      </c>
      <c r="U53">
        <f t="shared" ref="U53:W53" si="115">$Y$58/4</f>
        <v>0</v>
      </c>
      <c r="V53">
        <f t="shared" ref="V53:W53" si="116">$Z$58/4</f>
        <v>0</v>
      </c>
      <c r="Y53" t="s">
        <v>14</v>
      </c>
      <c r="AA53">
        <f>MOD(AA52*180/PI(),360)</f>
        <v>213.58717422926284</v>
      </c>
    </row>
    <row r="54" spans="1:27">
      <c r="K54" t="s">
        <v>22</v>
      </c>
      <c r="L54">
        <f>L50</f>
        <v>1</v>
      </c>
      <c r="M54">
        <f>0-M50</f>
        <v>0</v>
      </c>
      <c r="O54">
        <f>O50</f>
        <v>-0.16494954130638126</v>
      </c>
      <c r="P54">
        <f>0-P50</f>
        <v>0.98630200690397785</v>
      </c>
      <c r="R54">
        <f>R50</f>
        <v>-0.1069675906407028</v>
      </c>
      <c r="S54">
        <f>0-S50</f>
        <v>0.99426250786828074</v>
      </c>
      <c r="U54">
        <f>U50</f>
        <v>0.99535176871159325</v>
      </c>
      <c r="V54">
        <f>0-V50</f>
        <v>9.6306056521399355E-2</v>
      </c>
      <c r="Y54" t="s">
        <v>15</v>
      </c>
      <c r="AA54" s="3">
        <f>AA53*$B$47/360</f>
        <v>5.9329770619239675</v>
      </c>
    </row>
    <row r="55" spans="1:27">
      <c r="K55" t="s">
        <v>35</v>
      </c>
      <c r="L55" s="18">
        <f>L53*L54-M53*M54</f>
        <v>0</v>
      </c>
      <c r="M55" s="18">
        <f>L53*M54+M53*L54</f>
        <v>0</v>
      </c>
      <c r="N55" s="18"/>
      <c r="O55" s="18">
        <f t="shared" ref="O55" si="117">O53*O54-P53*P54</f>
        <v>0</v>
      </c>
      <c r="P55" s="18">
        <f t="shared" ref="P55" si="118">O53*P54+P53*O54</f>
        <v>0</v>
      </c>
      <c r="Q55" s="18"/>
      <c r="R55" s="18">
        <f t="shared" ref="R55" si="119">R53*R54-S53*S54</f>
        <v>0</v>
      </c>
      <c r="S55" s="18">
        <f t="shared" ref="S55" si="120">R53*S54+S53*R54</f>
        <v>0</v>
      </c>
      <c r="T55" s="18"/>
      <c r="U55" s="18">
        <f t="shared" ref="U55" si="121">U53*U54-V53*V54</f>
        <v>0</v>
      </c>
      <c r="V55" s="18">
        <f t="shared" ref="V55" si="122">U53*V54+V53*U54</f>
        <v>0</v>
      </c>
      <c r="W55" s="18"/>
      <c r="Y55" t="s">
        <v>13</v>
      </c>
      <c r="AA55">
        <f>INT(AA54)</f>
        <v>5</v>
      </c>
    </row>
    <row r="56" spans="1:27">
      <c r="I56" s="20"/>
      <c r="J56" s="20"/>
      <c r="K56" t="s">
        <v>36</v>
      </c>
      <c r="L56" s="19">
        <f>L51+L55</f>
        <v>2.1201248593736829E-2</v>
      </c>
      <c r="M56" s="19">
        <f>M51+M55</f>
        <v>0.16614868692688173</v>
      </c>
      <c r="N56" s="20"/>
      <c r="O56" s="19">
        <f>O51+O55</f>
        <v>1.0580053254899273</v>
      </c>
      <c r="P56" s="19">
        <f>P51+P55</f>
        <v>-0.36701338390656091</v>
      </c>
      <c r="Q56" s="20"/>
      <c r="R56" s="19">
        <f t="shared" ref="R56:S56" si="123">R51+R55</f>
        <v>0.73480475972111914</v>
      </c>
      <c r="S56" s="19">
        <f t="shared" si="123"/>
        <v>-0.34322387943561039</v>
      </c>
      <c r="T56" s="20"/>
      <c r="U56" s="19">
        <f t="shared" ref="U56:V56" si="124">U51+U55</f>
        <v>0.1450456154598759</v>
      </c>
      <c r="V56" s="19">
        <f t="shared" si="124"/>
        <v>1.0731483866021354</v>
      </c>
      <c r="Y56" t="s">
        <v>16</v>
      </c>
      <c r="AA56">
        <f>H51</f>
        <v>5</v>
      </c>
    </row>
    <row r="57" spans="1:27">
      <c r="V57" s="16"/>
      <c r="Y57" t="s">
        <v>17</v>
      </c>
      <c r="Z57" s="16" t="s">
        <v>18</v>
      </c>
      <c r="AA57">
        <f>AA56-AA55</f>
        <v>0</v>
      </c>
    </row>
    <row r="58" spans="1:27">
      <c r="U58" t="s">
        <v>21</v>
      </c>
      <c r="Y58" s="3">
        <f>COS($AA$56*2*PI()/$B$47)-COS($AA$55*2*PI()/$B$47)</f>
        <v>0</v>
      </c>
      <c r="Z58" s="3">
        <f>SIN($AA$56*2*PI()/$B$47)-SIN($AA$55*2*PI()/$B$47)</f>
        <v>0</v>
      </c>
    </row>
    <row r="59" spans="1:27">
      <c r="U59" t="s">
        <v>20</v>
      </c>
      <c r="Y59" s="3">
        <f>(COS($AA$56*2*PI()/$B$47)-COS($AA$55*2*PI()/$B$47))/4</f>
        <v>0</v>
      </c>
      <c r="Z59" s="3">
        <f>(SIN($AA$56*2*PI()/$B$47)-SIN($AA$55*2*PI()/$B$47))/4</f>
        <v>0</v>
      </c>
      <c r="AA59" s="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MicrosoftOffice/12.0 MicrosoftExcel/CalculationVersion-4518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SH0</vt:lpstr>
      <vt:lpstr>SH1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Researcher</dc:creator>
  <cp:lastModifiedBy>Researcher</cp:lastModifiedBy>
  <dcterms:created xsi:type="dcterms:W3CDTF">2010-06-13T06:48:04Z</dcterms:created>
  <dcterms:modified xsi:type="dcterms:W3CDTF">2010-12-25T21:56:56Z</dcterms:modified>
</cp:coreProperties>
</file>