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gruber/src/R-packages/PermafrostDB/example/"/>
    </mc:Choice>
  </mc:AlternateContent>
  <xr:revisionPtr revIDLastSave="0" documentId="13_ncr:1_{23AB9C2D-490C-604E-A5C3-B8AFABB0DE33}" xr6:coauthVersionLast="34" xr6:coauthVersionMax="34" xr10:uidLastSave="{00000000-0000-0000-0000-000000000000}"/>
  <bookViews>
    <workbookView xWindow="17980" yWindow="460" windowWidth="23000" windowHeight="23800" tabRatio="879" activeTab="1" xr2:uid="{00000000-000D-0000-FFFF-FFFF00000000}"/>
  </bookViews>
  <sheets>
    <sheet name="Location" sheetId="1" r:id="rId1"/>
    <sheet name="Description" sheetId="2" r:id="rId2"/>
    <sheet name="Soil" sheetId="3" r:id="rId3"/>
    <sheet name="DB_format_location_plot" sheetId="9" r:id="rId4"/>
    <sheet name="DB_format_manual_observation" sheetId="8" r:id="rId5"/>
    <sheet name="PlolygonPlot" sheetId="10" r:id="rId6"/>
    <sheet name="Drop-down lists" sheetId="5" r:id="rId7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8" l="1"/>
  <c r="A34" i="8"/>
  <c r="A33" i="8"/>
  <c r="A38" i="8"/>
  <c r="A37" i="8"/>
  <c r="A36" i="8"/>
  <c r="A21" i="8"/>
  <c r="A20" i="8"/>
  <c r="A19" i="8"/>
  <c r="A18" i="8"/>
  <c r="A17" i="8"/>
  <c r="A16" i="8"/>
  <c r="A32" i="8"/>
  <c r="A31" i="8"/>
  <c r="A30" i="8"/>
  <c r="A15" i="8"/>
  <c r="A14" i="8"/>
  <c r="A13" i="8"/>
  <c r="F30" i="8"/>
  <c r="G31" i="8" s="1"/>
  <c r="D44" i="8"/>
  <c r="C44" i="8"/>
  <c r="B33" i="3"/>
  <c r="B34" i="8" s="1"/>
  <c r="A44" i="8"/>
  <c r="D43" i="8"/>
  <c r="C43" i="8"/>
  <c r="A43" i="8"/>
  <c r="F42" i="8"/>
  <c r="D42" i="8"/>
  <c r="C42" i="8"/>
  <c r="B42" i="8"/>
  <c r="A42" i="8"/>
  <c r="D41" i="8"/>
  <c r="C41" i="8"/>
  <c r="A41" i="8"/>
  <c r="G40" i="8"/>
  <c r="D40" i="8"/>
  <c r="C40" i="8"/>
  <c r="B40" i="8"/>
  <c r="A40" i="8"/>
  <c r="F39" i="8"/>
  <c r="D39" i="8"/>
  <c r="C39" i="8"/>
  <c r="A39" i="8"/>
  <c r="D38" i="8"/>
  <c r="C38" i="8"/>
  <c r="G37" i="8"/>
  <c r="D37" i="8"/>
  <c r="C37" i="8"/>
  <c r="B37" i="8"/>
  <c r="F36" i="8"/>
  <c r="D36" i="8"/>
  <c r="C36" i="8"/>
  <c r="B36" i="8"/>
  <c r="D35" i="8"/>
  <c r="C35" i="8"/>
  <c r="D34" i="8"/>
  <c r="C34" i="8"/>
  <c r="F33" i="8"/>
  <c r="D33" i="8"/>
  <c r="C33" i="8"/>
  <c r="E32" i="8"/>
  <c r="C32" i="8"/>
  <c r="E31" i="8"/>
  <c r="C31" i="8"/>
  <c r="E30" i="8"/>
  <c r="C30" i="8"/>
  <c r="B30" i="8"/>
  <c r="D29" i="8"/>
  <c r="C29" i="8"/>
  <c r="A29" i="8"/>
  <c r="D28" i="8"/>
  <c r="C28" i="8"/>
  <c r="A28" i="8"/>
  <c r="D10" i="8"/>
  <c r="D9" i="8"/>
  <c r="C10" i="8"/>
  <c r="C9" i="8"/>
  <c r="B3" i="2"/>
  <c r="B10" i="8" s="1"/>
  <c r="A10" i="8"/>
  <c r="A9" i="8"/>
  <c r="I2" i="9"/>
  <c r="H2" i="9"/>
  <c r="G2" i="9"/>
  <c r="F2" i="9"/>
  <c r="E2" i="9"/>
  <c r="D2" i="9"/>
  <c r="C2" i="9"/>
  <c r="L2" i="9"/>
  <c r="B2" i="9"/>
  <c r="B6" i="10"/>
  <c r="A6" i="10"/>
  <c r="B5" i="10"/>
  <c r="A5" i="10"/>
  <c r="B4" i="10"/>
  <c r="A4" i="10"/>
  <c r="B3" i="10"/>
  <c r="A3" i="10"/>
  <c r="B2" i="10"/>
  <c r="A2" i="10"/>
  <c r="B29" i="3"/>
  <c r="B3" i="3"/>
  <c r="A12" i="8"/>
  <c r="A11" i="8"/>
  <c r="A8" i="8"/>
  <c r="A6" i="8"/>
  <c r="A5" i="8"/>
  <c r="A3" i="8"/>
  <c r="A2" i="8"/>
  <c r="K2" i="9"/>
  <c r="J2" i="9"/>
  <c r="A2" i="9"/>
  <c r="E7" i="8"/>
  <c r="B6" i="8"/>
  <c r="B7" i="8"/>
  <c r="C7" i="8"/>
  <c r="A7" i="8"/>
  <c r="E6" i="8"/>
  <c r="E8" i="8"/>
  <c r="C8" i="8"/>
  <c r="C6" i="8"/>
  <c r="C5" i="8"/>
  <c r="B8" i="8"/>
  <c r="B5" i="8"/>
  <c r="A4" i="8"/>
  <c r="A27" i="8"/>
  <c r="D17" i="8"/>
  <c r="D18" i="8"/>
  <c r="D19" i="8"/>
  <c r="D20" i="8"/>
  <c r="D21" i="8"/>
  <c r="D22" i="8"/>
  <c r="D23" i="8"/>
  <c r="D24" i="8"/>
  <c r="D25" i="8"/>
  <c r="D26" i="8"/>
  <c r="D27" i="8"/>
  <c r="D16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F13" i="8"/>
  <c r="G20" i="8" s="1"/>
  <c r="G26" i="8"/>
  <c r="F25" i="8"/>
  <c r="C27" i="8"/>
  <c r="C26" i="8"/>
  <c r="C25" i="8"/>
  <c r="A26" i="8"/>
  <c r="A24" i="8"/>
  <c r="A25" i="8"/>
  <c r="A23" i="8"/>
  <c r="A22" i="8"/>
  <c r="F22" i="8"/>
  <c r="F19" i="8"/>
  <c r="G17" i="8"/>
  <c r="F16" i="8"/>
  <c r="E15" i="8"/>
  <c r="E14" i="8"/>
  <c r="E13" i="8"/>
  <c r="D12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D11" i="8"/>
  <c r="C11" i="8"/>
  <c r="C4" i="8"/>
  <c r="C3" i="8"/>
  <c r="C2" i="8"/>
  <c r="B4" i="8"/>
  <c r="B3" i="8"/>
  <c r="B2" i="8"/>
  <c r="E5" i="8"/>
  <c r="E4" i="8"/>
  <c r="E3" i="8"/>
  <c r="E2" i="8"/>
  <c r="F31" i="8" l="1"/>
  <c r="F43" i="8"/>
  <c r="F34" i="8"/>
  <c r="F40" i="8"/>
  <c r="F37" i="8"/>
  <c r="G23" i="8"/>
  <c r="B39" i="8"/>
  <c r="B9" i="8"/>
  <c r="B28" i="8"/>
  <c r="B38" i="8"/>
  <c r="G43" i="8"/>
  <c r="B33" i="8"/>
  <c r="G34" i="8"/>
  <c r="B41" i="8"/>
  <c r="G14" i="8"/>
  <c r="B31" i="8"/>
  <c r="B35" i="8"/>
  <c r="B44" i="8"/>
  <c r="B29" i="8"/>
  <c r="B43" i="8"/>
  <c r="B32" i="8"/>
  <c r="F17" i="8" l="1"/>
  <c r="F26" i="8"/>
  <c r="F20" i="8"/>
  <c r="F14" i="8"/>
  <c r="F23" i="8"/>
  <c r="G41" i="8"/>
  <c r="G38" i="8"/>
  <c r="G32" i="8"/>
  <c r="G44" i="8"/>
  <c r="G35" i="8"/>
  <c r="F35" i="8" l="1"/>
  <c r="F41" i="8"/>
  <c r="F38" i="8"/>
  <c r="F32" i="8"/>
  <c r="F44" i="8"/>
  <c r="G21" i="8"/>
  <c r="G24" i="8"/>
  <c r="G27" i="8"/>
  <c r="G18" i="8"/>
  <c r="G15" i="8"/>
  <c r="F27" i="8" l="1"/>
  <c r="F21" i="8"/>
  <c r="F15" i="8"/>
  <c r="F24" i="8"/>
  <c r="F18" i="8"/>
</calcChain>
</file>

<file path=xl/sharedStrings.xml><?xml version="1.0" encoding="utf-8"?>
<sst xmlns="http://schemas.openxmlformats.org/spreadsheetml/2006/main" count="354" uniqueCount="168">
  <si>
    <t>Field</t>
  </si>
  <si>
    <t>Value</t>
  </si>
  <si>
    <t>Example</t>
  </si>
  <si>
    <t>Character / Num [unit]</t>
  </si>
  <si>
    <t>Explanation</t>
  </si>
  <si>
    <t>DateTimeUTC</t>
  </si>
  <si>
    <t>LocationName</t>
  </si>
  <si>
    <t>Character/Num [unit]</t>
  </si>
  <si>
    <t>Num [UTC]</t>
  </si>
  <si>
    <t>Date and time of observations in UTC</t>
  </si>
  <si>
    <t>Character</t>
  </si>
  <si>
    <t>Name of the location</t>
  </si>
  <si>
    <t>LocationComment</t>
  </si>
  <si>
    <t>50m NE of road</t>
  </si>
  <si>
    <t>Any comment that could be useful about the location. Time independent</t>
  </si>
  <si>
    <t>Num [WGS84 decimal deg]</t>
  </si>
  <si>
    <t>Coordinate_Source</t>
  </si>
  <si>
    <t>Survey GPS</t>
  </si>
  <si>
    <t>How were coordinates obtained?</t>
  </si>
  <si>
    <t>Coordinate_Accuracy_m</t>
  </si>
  <si>
    <t>Num [m]</t>
  </si>
  <si>
    <t>Estimated horizontal accuracy</t>
  </si>
  <si>
    <t>Elevation_m</t>
  </si>
  <si>
    <t>Elevation of location</t>
  </si>
  <si>
    <t>Short shrub</t>
  </si>
  <si>
    <t>Drop-down list for main classes, based on best estimate</t>
  </si>
  <si>
    <t>90 % medium height dwarf birch</t>
  </si>
  <si>
    <t>Short description of vegetation</t>
  </si>
  <si>
    <t>Date and time, in UTC</t>
  </si>
  <si>
    <t>Pit_Depth_m</t>
  </si>
  <si>
    <t>Distance_Borehole_m</t>
  </si>
  <si>
    <t>Thickness of organic layer</t>
  </si>
  <si>
    <t>Thickness of first mineral soil layer (non-organic)</t>
  </si>
  <si>
    <t>Thickness of second mineral soil layer (non-organic)</t>
  </si>
  <si>
    <t>Organic</t>
  </si>
  <si>
    <t>Silt</t>
  </si>
  <si>
    <t>Num  [W m-1 K-1]</t>
  </si>
  <si>
    <t>Thermal conductivity</t>
  </si>
  <si>
    <t>Num [J m-3 K-1]</t>
  </si>
  <si>
    <t>Heat capacity, volumetric</t>
  </si>
  <si>
    <t>Num [dS m-1]</t>
  </si>
  <si>
    <t>Electric conductivity</t>
  </si>
  <si>
    <t>Num [m3 m-3]</t>
  </si>
  <si>
    <t>Soil moisture</t>
  </si>
  <si>
    <t>Approximate direction in degrees from north of slope</t>
  </si>
  <si>
    <t>Approximate slope angle</t>
  </si>
  <si>
    <t>Num [deg]</t>
  </si>
  <si>
    <t>Marine</t>
  </si>
  <si>
    <t>Till</t>
  </si>
  <si>
    <t>Fluvial</t>
  </si>
  <si>
    <t xml:space="preserve">Lacustrine </t>
  </si>
  <si>
    <t>Blocks</t>
  </si>
  <si>
    <t>Bedrock</t>
  </si>
  <si>
    <t>Drop-down soil type values</t>
  </si>
  <si>
    <t>None</t>
  </si>
  <si>
    <t>Clay</t>
  </si>
  <si>
    <t>Sand</t>
  </si>
  <si>
    <t>Gravel</t>
  </si>
  <si>
    <t>Drop-down soil texture values</t>
  </si>
  <si>
    <t>Esker</t>
  </si>
  <si>
    <t>Frost blister</t>
  </si>
  <si>
    <t>Palsa</t>
  </si>
  <si>
    <t>Peat plateau</t>
  </si>
  <si>
    <t>Pingo</t>
  </si>
  <si>
    <t>Drop-down surface feature values</t>
  </si>
  <si>
    <t>Name of plot for which this pit is associated to</t>
  </si>
  <si>
    <t>sensor_label</t>
  </si>
  <si>
    <t>location_name</t>
  </si>
  <si>
    <t>time_UTC</t>
  </si>
  <si>
    <t>numeric_value</t>
  </si>
  <si>
    <t>text_value</t>
  </si>
  <si>
    <t>height_min_metres</t>
  </si>
  <si>
    <t>height_max_metres</t>
  </si>
  <si>
    <t>Probed or estimated (absolute value)</t>
  </si>
  <si>
    <t>Drop-down plant community values</t>
  </si>
  <si>
    <t>Isolated spruce forest</t>
  </si>
  <si>
    <t>Tussock wetland</t>
  </si>
  <si>
    <t>Shruby hummocks</t>
  </si>
  <si>
    <t>Birch forest</t>
  </si>
  <si>
    <t>Tall willows</t>
  </si>
  <si>
    <t>Sparsely vegetated frost blisters</t>
  </si>
  <si>
    <t>Block field</t>
  </si>
  <si>
    <t>Low lying shrubs with lichen and moss</t>
  </si>
  <si>
    <t>Peatland</t>
  </si>
  <si>
    <t>Grass and moss fen</t>
  </si>
  <si>
    <t>Drop-down drainage values</t>
  </si>
  <si>
    <t>wet</t>
  </si>
  <si>
    <t>dry</t>
  </si>
  <si>
    <t>unsure</t>
  </si>
  <si>
    <t>moist</t>
  </si>
  <si>
    <t>Drop-down snowcover</t>
  </si>
  <si>
    <t>Exposed</t>
  </si>
  <si>
    <t>Coordinates of north-west corner, MUST be in WGS84, give 5 decimals</t>
  </si>
  <si>
    <t>Coordinates of north-east corner, MUST be in WGS84, give 5 decimals</t>
  </si>
  <si>
    <t>Coordinates of south-east corner, MUST be in WGS84, give 5 decimals</t>
  </si>
  <si>
    <t>Coordinates of south-west corner, MUST be in WGS84, give 5 decimals</t>
  </si>
  <si>
    <t>Sedge and shrub combination</t>
  </si>
  <si>
    <t>Unsure</t>
  </si>
  <si>
    <t>Drop-down list for main surficial geology classes, based on best estimate</t>
  </si>
  <si>
    <t>Drop-down list of exposure classes which are assumed to control snowcover</t>
  </si>
  <si>
    <t>Drop-down list for main surface feature classes, based on best estimate</t>
  </si>
  <si>
    <t>Drop-down list for main drainage classes, based on best estimate</t>
  </si>
  <si>
    <t>Bedrock heave</t>
  </si>
  <si>
    <t>Sand wedge</t>
  </si>
  <si>
    <t>Drop-down list for main topography classes, based on best estimate</t>
  </si>
  <si>
    <t>Drop-down surface topography</t>
  </si>
  <si>
    <t>Level</t>
  </si>
  <si>
    <t>Hummocky</t>
  </si>
  <si>
    <t xml:space="preserve">name </t>
  </si>
  <si>
    <t>elevation_in_metres</t>
  </si>
  <si>
    <t>accuracy_in_metres</t>
  </si>
  <si>
    <t>comment</t>
  </si>
  <si>
    <t>record_observations</t>
  </si>
  <si>
    <t>t</t>
  </si>
  <si>
    <t>NGO-DD-2004_PLOT</t>
  </si>
  <si>
    <t>surficial_geology</t>
  </si>
  <si>
    <t>veg_comment</t>
  </si>
  <si>
    <t>veg_plant_community</t>
  </si>
  <si>
    <t>snow_deposition_tendency_estimated</t>
  </si>
  <si>
    <t>landscape_feature</t>
  </si>
  <si>
    <t>topography</t>
  </si>
  <si>
    <t>is this topography within the plot or around?</t>
  </si>
  <si>
    <t>drainage_tendency_estimated</t>
  </si>
  <si>
    <t>slope_aspect</t>
  </si>
  <si>
    <t>slope_angle</t>
  </si>
  <si>
    <t>Depth of soil pit (not inserted into DB)</t>
  </si>
  <si>
    <t>Estimated distance (not inserted into DB)</t>
  </si>
  <si>
    <t>thawdepth_m</t>
  </si>
  <si>
    <t>soil_texture_estimated (1)</t>
  </si>
  <si>
    <t>soil_texture_estimated (2)</t>
  </si>
  <si>
    <t>soil_texture_estimated (3)</t>
  </si>
  <si>
    <t>thickness_m (1)</t>
  </si>
  <si>
    <t>thickness_m (2)</t>
  </si>
  <si>
    <t>thickness_m (3)</t>
  </si>
  <si>
    <t>soil_thermal_conductivity (1)</t>
  </si>
  <si>
    <t>soil_electric_conductivity (1)</t>
  </si>
  <si>
    <t>soil_heat_capacity_volumetric (1)</t>
  </si>
  <si>
    <t>soil_heat_capacity_volumetric (2)</t>
  </si>
  <si>
    <t>soil_heat_capacity_volumetric (3)</t>
  </si>
  <si>
    <t>soil_electric_conductivity (2)</t>
  </si>
  <si>
    <t>soil_electric_conductivity (3)</t>
  </si>
  <si>
    <t>soil_moisture_volumetric (1)</t>
  </si>
  <si>
    <t>soil_moisture_volumetric (2)</t>
  </si>
  <si>
    <t>soil_moisture_volumetric (3)</t>
  </si>
  <si>
    <t>soil_comment</t>
  </si>
  <si>
    <t>soil_pit_name</t>
  </si>
  <si>
    <t>Time test:</t>
  </si>
  <si>
    <t>Date and time, in UTC (must be different from other pit)</t>
  </si>
  <si>
    <t>Latitudes</t>
  </si>
  <si>
    <t>Longitudes</t>
  </si>
  <si>
    <t>NW_lat</t>
  </si>
  <si>
    <t>NW_lon</t>
  </si>
  <si>
    <t>NE_lat</t>
  </si>
  <si>
    <t>NE_lon</t>
  </si>
  <si>
    <t>SE_lat</t>
  </si>
  <si>
    <t>SE_lon</t>
  </si>
  <si>
    <t>SW_lat</t>
  </si>
  <si>
    <t>SW_lon</t>
  </si>
  <si>
    <t>Lihtalsa</t>
  </si>
  <si>
    <t>Ice wedge polygons</t>
  </si>
  <si>
    <t>Exposed (preferential erosion)</t>
  </si>
  <si>
    <t>Snowdrift (preferential deposition)</t>
  </si>
  <si>
    <t>Avalance deposit</t>
  </si>
  <si>
    <t>Undulating</t>
  </si>
  <si>
    <t>Blocky</t>
  </si>
  <si>
    <t>Pits will later be distinguished by their DateTimeUTC</t>
  </si>
  <si>
    <t>TestPlot2_PLOT</t>
  </si>
  <si>
    <t>Troughs (ice wedges)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</si>
</sst>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504F4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0" fontId="6" fillId="0" borderId="0"/>
    <xf numFmtId="164" fontId="5" fillId="0" borderId="0" applyFont="0" applyFill="0" applyBorder="0" applyAlignment="0" applyProtection="0"/>
    <xf numFmtId="0" fontId="1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22" fontId="0" fillId="0" borderId="1" xfId="0" applyNumberFormat="1" applyBorder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 vertical="center"/>
    </xf>
    <xf numFmtId="22" fontId="0" fillId="0" borderId="3" xfId="0" applyNumberFormat="1" applyBorder="1"/>
    <xf numFmtId="0" fontId="0" fillId="0" borderId="3" xfId="0" applyBorder="1"/>
    <xf numFmtId="0" fontId="4" fillId="5" borderId="1" xfId="0" applyFont="1" applyFill="1" applyBorder="1" applyAlignment="1">
      <alignment horizontal="right" vertical="center"/>
    </xf>
    <xf numFmtId="0" fontId="0" fillId="7" borderId="1" xfId="0" applyFill="1" applyBorder="1"/>
    <xf numFmtId="2" fontId="0" fillId="6" borderId="1" xfId="0" applyNumberFormat="1" applyFill="1" applyBorder="1" applyProtection="1">
      <protection locked="0"/>
    </xf>
    <xf numFmtId="0" fontId="4" fillId="5" borderId="2" xfId="0" applyFont="1" applyFill="1" applyBorder="1" applyAlignment="1">
      <alignment horizontal="right" vertical="center"/>
    </xf>
    <xf numFmtId="2" fontId="0" fillId="6" borderId="2" xfId="0" applyNumberFormat="1" applyFill="1" applyBorder="1" applyProtection="1">
      <protection locked="0"/>
    </xf>
    <xf numFmtId="0" fontId="0" fillId="7" borderId="2" xfId="0" applyFill="1" applyBorder="1"/>
    <xf numFmtId="0" fontId="0" fillId="6" borderId="3" xfId="0" applyFill="1" applyBorder="1" applyProtection="1">
      <protection locked="0"/>
    </xf>
    <xf numFmtId="0" fontId="0" fillId="0" borderId="2" xfId="0" applyBorder="1"/>
    <xf numFmtId="0" fontId="4" fillId="8" borderId="3" xfId="0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165" fontId="0" fillId="0" borderId="1" xfId="1" applyNumberFormat="1" applyFont="1" applyBorder="1"/>
    <xf numFmtId="43" fontId="0" fillId="0" borderId="1" xfId="1" applyNumberFormat="1" applyFont="1" applyBorder="1"/>
    <xf numFmtId="0" fontId="4" fillId="8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0" xfId="2" applyFont="1"/>
    <xf numFmtId="0" fontId="5" fillId="0" borderId="0" xfId="0" applyFont="1"/>
    <xf numFmtId="0" fontId="5" fillId="0" borderId="0" xfId="2" applyFont="1"/>
    <xf numFmtId="0" fontId="4" fillId="0" borderId="0" xfId="0" applyFont="1"/>
    <xf numFmtId="0" fontId="3" fillId="7" borderId="1" xfId="0" applyFont="1" applyFill="1" applyBorder="1"/>
    <xf numFmtId="0" fontId="0" fillId="6" borderId="1" xfId="0" applyFill="1" applyBorder="1"/>
    <xf numFmtId="0" fontId="3" fillId="5" borderId="1" xfId="0" applyFont="1" applyFill="1" applyBorder="1"/>
    <xf numFmtId="0" fontId="7" fillId="0" borderId="0" xfId="0" applyFont="1" applyAlignment="1">
      <alignment horizontal="center"/>
    </xf>
    <xf numFmtId="22" fontId="9" fillId="0" borderId="0" xfId="2" applyNumberFormat="1" applyFont="1"/>
    <xf numFmtId="49" fontId="5" fillId="0" borderId="0" xfId="2" applyNumberFormat="1" applyFont="1"/>
    <xf numFmtId="2" fontId="5" fillId="0" borderId="0" xfId="2" applyNumberFormat="1" applyFont="1"/>
    <xf numFmtId="0" fontId="8" fillId="0" borderId="0" xfId="2" applyFont="1"/>
    <xf numFmtId="2" fontId="8" fillId="0" borderId="0" xfId="2" applyNumberFormat="1" applyFont="1"/>
    <xf numFmtId="0" fontId="8" fillId="0" borderId="0" xfId="2" applyFont="1"/>
    <xf numFmtId="0" fontId="5" fillId="0" borderId="3" xfId="2" applyBorder="1"/>
    <xf numFmtId="0" fontId="5" fillId="6" borderId="3" xfId="2" applyFill="1" applyBorder="1" applyProtection="1">
      <protection locked="0"/>
    </xf>
    <xf numFmtId="2" fontId="8" fillId="0" borderId="0" xfId="2" applyNumberFormat="1" applyFont="1"/>
    <xf numFmtId="0" fontId="8" fillId="0" borderId="0" xfId="2" applyFont="1"/>
    <xf numFmtId="22" fontId="0" fillId="6" borderId="3" xfId="0" applyNumberFormat="1" applyFill="1" applyBorder="1"/>
    <xf numFmtId="0" fontId="0" fillId="6" borderId="2" xfId="0" applyFill="1" applyBorder="1"/>
    <xf numFmtId="0" fontId="0" fillId="6" borderId="3" xfId="0" applyFill="1" applyBorder="1"/>
    <xf numFmtId="165" fontId="0" fillId="6" borderId="1" xfId="1" applyNumberFormat="1" applyFont="1" applyFill="1" applyBorder="1"/>
    <xf numFmtId="43" fontId="0" fillId="6" borderId="1" xfId="1" applyNumberFormat="1" applyFont="1" applyFill="1" applyBorder="1"/>
    <xf numFmtId="0" fontId="4" fillId="3" borderId="3" xfId="2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0" fillId="10" borderId="4" xfId="0" applyFill="1" applyBorder="1"/>
    <xf numFmtId="0" fontId="0" fillId="3" borderId="1" xfId="0" applyFill="1" applyBorder="1"/>
    <xf numFmtId="0" fontId="0" fillId="3" borderId="2" xfId="0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10" fillId="0" borderId="0" xfId="0" applyFont="1"/>
    <xf numFmtId="0" fontId="1" fillId="9" borderId="1" xfId="5" applyBorder="1"/>
    <xf numFmtId="0" fontId="4" fillId="9" borderId="1" xfId="5" applyFont="1" applyBorder="1"/>
    <xf numFmtId="0" fontId="1" fillId="0" borderId="0" xfId="0" applyFont="1"/>
    <xf numFmtId="22" fontId="0" fillId="6" borderId="1" xfId="0" applyNumberFormat="1" applyFill="1" applyBorder="1"/>
    <xf numFmtId="22" fontId="0" fillId="0" borderId="0" xfId="0" applyNumberFormat="1"/>
    <xf numFmtId="0" fontId="0" fillId="0" borderId="0" xfId="0" applyAlignment="1">
      <alignment horizontal="center"/>
    </xf>
  </cellXfs>
  <cellStyles count="18">
    <cellStyle name="40% - Accent1" xfId="5" builtinId="31"/>
    <cellStyle name="Comma" xfId="1" builtinId="3"/>
    <cellStyle name="Comma 2" xfId="4" xr:uid="{00000000-0005-0000-0000-000002000000}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2" xr:uid="{00000000-0005-0000-0000-000010000000}"/>
    <cellStyle name="Normal 3" xfId="3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plot to check shape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PlolygonPlot!$B$1</c:f>
              <c:strCache>
                <c:ptCount val="1"/>
                <c:pt idx="0">
                  <c:v>Latitudes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PlolygonPlot!$A$2:$A$6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PlolygonPlot!$B$2:$B$6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46-6943-B7FD-4E06F4F7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13110288"/>
        <c:axId val="-1813421248"/>
      </c:scatterChart>
      <c:valAx>
        <c:axId val="-181311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3421248"/>
        <c:crosses val="autoZero"/>
        <c:crossBetween val="midCat"/>
      </c:valAx>
      <c:valAx>
        <c:axId val="-18134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311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469900</xdr:colOff>
      <xdr:row>3</xdr:row>
      <xdr:rowOff>146050</xdr:rowOff>
    </xdr:from>
    <xdr:to>
      <xdr:col>16</xdr:col>
      <xdr:colOff>558800</xdr:colOff>
      <xdr:row>41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2.83203125" customWidth="1"/>
    <col min="2" max="2" width="19.6640625" customWidth="1"/>
    <col min="3" max="3" width="23.1640625" customWidth="1"/>
    <col min="4" max="4" width="23.5" customWidth="1"/>
    <col min="5" max="5" width="6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</row>
    <row r="2" spans="1:5" x14ac:dyDescent="0.2">
      <c r="A2" s="30" t="s">
        <v>6</v>
      </c>
      <c r="B2" s="29" t="s">
        <v>166</v>
      </c>
      <c r="C2" s="2" t="s">
        <v>114</v>
      </c>
      <c r="D2" s="2" t="s">
        <v>10</v>
      </c>
      <c r="E2" s="2" t="s">
        <v>11</v>
      </c>
    </row>
    <row r="3" spans="1:5" x14ac:dyDescent="0.2">
      <c r="A3" s="30" t="s">
        <v>150</v>
      </c>
      <c r="B3" s="29"/>
      <c r="C3" s="2">
        <v>64.527810000000002</v>
      </c>
      <c r="D3" s="2" t="s">
        <v>15</v>
      </c>
      <c r="E3" s="2" t="s">
        <v>92</v>
      </c>
    </row>
    <row r="4" spans="1:5" x14ac:dyDescent="0.2">
      <c r="A4" s="30" t="s">
        <v>151</v>
      </c>
      <c r="B4" s="29"/>
      <c r="C4" s="2">
        <v>64.527810000000002</v>
      </c>
      <c r="D4" s="2" t="s">
        <v>15</v>
      </c>
      <c r="E4" s="2" t="s">
        <v>92</v>
      </c>
    </row>
    <row r="5" spans="1:5" x14ac:dyDescent="0.2">
      <c r="A5" s="30" t="s">
        <v>152</v>
      </c>
      <c r="B5" s="29"/>
      <c r="C5" s="2">
        <v>64.527810000000002</v>
      </c>
      <c r="D5" s="2" t="s">
        <v>15</v>
      </c>
      <c r="E5" s="2" t="s">
        <v>93</v>
      </c>
    </row>
    <row r="6" spans="1:5" x14ac:dyDescent="0.2">
      <c r="A6" s="30" t="s">
        <v>153</v>
      </c>
      <c r="B6" s="29"/>
      <c r="C6" s="2">
        <v>64.527810000000002</v>
      </c>
      <c r="D6" s="2" t="s">
        <v>15</v>
      </c>
      <c r="E6" s="2" t="s">
        <v>93</v>
      </c>
    </row>
    <row r="7" spans="1:5" x14ac:dyDescent="0.2">
      <c r="A7" s="30" t="s">
        <v>154</v>
      </c>
      <c r="B7" s="29"/>
      <c r="C7" s="2">
        <v>64.527810000000002</v>
      </c>
      <c r="D7" s="2" t="s">
        <v>15</v>
      </c>
      <c r="E7" s="2" t="s">
        <v>94</v>
      </c>
    </row>
    <row r="8" spans="1:5" x14ac:dyDescent="0.2">
      <c r="A8" s="30" t="s">
        <v>155</v>
      </c>
      <c r="B8" s="29"/>
      <c r="C8" s="2">
        <v>64.527810000000002</v>
      </c>
      <c r="D8" s="2" t="s">
        <v>15</v>
      </c>
      <c r="E8" s="2" t="s">
        <v>94</v>
      </c>
    </row>
    <row r="9" spans="1:5" x14ac:dyDescent="0.2">
      <c r="A9" s="30" t="s">
        <v>156</v>
      </c>
      <c r="B9" s="29"/>
      <c r="C9" s="2">
        <v>64.527810000000002</v>
      </c>
      <c r="D9" s="2" t="s">
        <v>15</v>
      </c>
      <c r="E9" s="2" t="s">
        <v>95</v>
      </c>
    </row>
    <row r="10" spans="1:5" x14ac:dyDescent="0.2">
      <c r="A10" s="30" t="s">
        <v>157</v>
      </c>
      <c r="B10" s="29"/>
      <c r="C10" s="2">
        <v>64.527810000000002</v>
      </c>
      <c r="D10" s="2" t="s">
        <v>15</v>
      </c>
      <c r="E10" s="2" t="s">
        <v>95</v>
      </c>
    </row>
    <row r="11" spans="1:5" x14ac:dyDescent="0.2">
      <c r="A11" s="30" t="s">
        <v>16</v>
      </c>
      <c r="B11" s="29"/>
      <c r="C11" s="2" t="s">
        <v>17</v>
      </c>
      <c r="D11" s="2" t="s">
        <v>10</v>
      </c>
      <c r="E11" s="2" t="s">
        <v>18</v>
      </c>
    </row>
    <row r="12" spans="1:5" x14ac:dyDescent="0.2">
      <c r="A12" s="30" t="s">
        <v>19</v>
      </c>
      <c r="B12" s="29"/>
      <c r="C12" s="2">
        <v>5</v>
      </c>
      <c r="D12" s="2" t="s">
        <v>20</v>
      </c>
      <c r="E12" s="2" t="s">
        <v>21</v>
      </c>
    </row>
    <row r="13" spans="1:5" x14ac:dyDescent="0.2">
      <c r="A13" s="30" t="s">
        <v>22</v>
      </c>
      <c r="B13" s="29"/>
      <c r="C13" s="2">
        <v>426</v>
      </c>
      <c r="D13" s="2" t="s">
        <v>20</v>
      </c>
      <c r="E13" s="2" t="s">
        <v>23</v>
      </c>
    </row>
    <row r="14" spans="1:5" x14ac:dyDescent="0.2">
      <c r="A14" s="28" t="s">
        <v>12</v>
      </c>
      <c r="B14" s="29"/>
      <c r="C14" s="2" t="s">
        <v>13</v>
      </c>
      <c r="D14" s="2" t="s">
        <v>10</v>
      </c>
      <c r="E14" s="2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zoomScale="118" zoomScaleNormal="118" workbookViewId="0">
      <selection activeCell="E20" sqref="E20"/>
    </sheetView>
  </sheetViews>
  <sheetFormatPr baseColWidth="10" defaultColWidth="8.83203125" defaultRowHeight="15" x14ac:dyDescent="0.2"/>
  <cols>
    <col min="1" max="1" width="31.6640625" customWidth="1"/>
    <col min="2" max="2" width="16.1640625" customWidth="1"/>
    <col min="3" max="3" width="22.1640625" customWidth="1"/>
    <col min="4" max="4" width="19.33203125" customWidth="1"/>
    <col min="5" max="5" width="7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</row>
    <row r="2" spans="1:6" x14ac:dyDescent="0.2">
      <c r="A2" s="30" t="s">
        <v>5</v>
      </c>
      <c r="B2" s="59">
        <v>42316.606944444444</v>
      </c>
      <c r="C2" s="3">
        <v>43047.606944444444</v>
      </c>
      <c r="D2" s="2" t="s">
        <v>8</v>
      </c>
      <c r="E2" s="2" t="s">
        <v>9</v>
      </c>
    </row>
    <row r="3" spans="1:6" x14ac:dyDescent="0.2">
      <c r="A3" s="30" t="s">
        <v>6</v>
      </c>
      <c r="B3" t="str">
        <f>Location!B2</f>
        <v>TestPlot2_PLOT</v>
      </c>
      <c r="C3" s="2" t="s">
        <v>114</v>
      </c>
      <c r="D3" s="2" t="s">
        <v>10</v>
      </c>
      <c r="E3" s="2" t="s">
        <v>11</v>
      </c>
    </row>
    <row r="4" spans="1:6" x14ac:dyDescent="0.2">
      <c r="A4" s="4" t="s">
        <v>117</v>
      </c>
      <c r="B4" s="29" t="s">
        <v>77</v>
      </c>
      <c r="C4" s="2" t="s">
        <v>24</v>
      </c>
      <c r="D4" s="2" t="s">
        <v>10</v>
      </c>
      <c r="E4" s="2" t="s">
        <v>25</v>
      </c>
    </row>
    <row r="5" spans="1:6" x14ac:dyDescent="0.2">
      <c r="A5" s="4" t="s">
        <v>116</v>
      </c>
      <c r="B5" s="29" t="s">
        <v>26</v>
      </c>
      <c r="C5" s="2" t="s">
        <v>26</v>
      </c>
      <c r="D5" s="2" t="s">
        <v>10</v>
      </c>
      <c r="E5" s="2" t="s">
        <v>27</v>
      </c>
    </row>
    <row r="6" spans="1:6" x14ac:dyDescent="0.2">
      <c r="A6" s="4" t="s">
        <v>115</v>
      </c>
      <c r="B6" s="29" t="s">
        <v>34</v>
      </c>
      <c r="C6" s="2" t="s">
        <v>49</v>
      </c>
      <c r="D6" s="2" t="s">
        <v>10</v>
      </c>
      <c r="E6" s="2" t="s">
        <v>98</v>
      </c>
    </row>
    <row r="7" spans="1:6" x14ac:dyDescent="0.2">
      <c r="A7" s="4" t="s">
        <v>118</v>
      </c>
      <c r="B7" s="29" t="s">
        <v>160</v>
      </c>
      <c r="C7" s="2" t="s">
        <v>91</v>
      </c>
      <c r="D7" s="2" t="s">
        <v>10</v>
      </c>
      <c r="E7" s="2" t="s">
        <v>99</v>
      </c>
    </row>
    <row r="8" spans="1:6" x14ac:dyDescent="0.2">
      <c r="A8" s="4" t="s">
        <v>119</v>
      </c>
      <c r="B8" s="29" t="s">
        <v>59</v>
      </c>
      <c r="C8" s="2" t="s">
        <v>59</v>
      </c>
      <c r="D8" s="2" t="s">
        <v>10</v>
      </c>
      <c r="E8" s="2" t="s">
        <v>100</v>
      </c>
    </row>
    <row r="9" spans="1:6" x14ac:dyDescent="0.2">
      <c r="A9" s="4" t="s">
        <v>120</v>
      </c>
      <c r="B9" s="29" t="s">
        <v>106</v>
      </c>
      <c r="C9" s="2" t="s">
        <v>106</v>
      </c>
      <c r="D9" s="2" t="s">
        <v>10</v>
      </c>
      <c r="E9" s="2" t="s">
        <v>104</v>
      </c>
      <c r="F9" s="50" t="s">
        <v>121</v>
      </c>
    </row>
    <row r="10" spans="1:6" x14ac:dyDescent="0.2">
      <c r="A10" s="4" t="s">
        <v>122</v>
      </c>
      <c r="B10" s="29" t="s">
        <v>89</v>
      </c>
      <c r="C10" s="2" t="s">
        <v>87</v>
      </c>
      <c r="D10" s="2" t="s">
        <v>10</v>
      </c>
      <c r="E10" s="2" t="s">
        <v>101</v>
      </c>
    </row>
    <row r="11" spans="1:6" x14ac:dyDescent="0.2">
      <c r="A11" s="4" t="s">
        <v>124</v>
      </c>
      <c r="B11" s="29">
        <v>4</v>
      </c>
      <c r="C11" s="2">
        <v>4</v>
      </c>
      <c r="D11" s="2" t="s">
        <v>46</v>
      </c>
      <c r="E11" s="2" t="s">
        <v>45</v>
      </c>
    </row>
    <row r="12" spans="1:6" x14ac:dyDescent="0.2">
      <c r="A12" s="4" t="s">
        <v>123</v>
      </c>
      <c r="B12" s="29">
        <v>180</v>
      </c>
      <c r="C12" s="2">
        <v>180</v>
      </c>
      <c r="D12" s="2" t="s">
        <v>46</v>
      </c>
      <c r="E12" s="2" t="s">
        <v>44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0000000}">
          <x14:formula1>
            <xm:f>'Drop-down lists'!$A$38:$A$47</xm:f>
          </x14:formula1>
          <xm:sqref>B8</xm:sqref>
        </x14:dataValidation>
        <x14:dataValidation type="list" allowBlank="1" showInputMessage="1" showErrorMessage="1" xr:uid="{00000000-0002-0000-0100-000001000000}">
          <x14:formula1>
            <xm:f>'Drop-down lists'!$A$3:$A$9</xm:f>
          </x14:formula1>
          <xm:sqref>B6</xm:sqref>
        </x14:dataValidation>
        <x14:dataValidation type="list" allowBlank="1" showInputMessage="1" showErrorMessage="1" xr:uid="{00000000-0002-0000-0100-000002000000}">
          <x14:formula1>
            <xm:f>'Drop-down lists'!$A$51:$A$54</xm:f>
          </x14:formula1>
          <xm:sqref>B10</xm:sqref>
        </x14:dataValidation>
        <x14:dataValidation type="list" allowBlank="1" showInputMessage="1" showErrorMessage="1" xr:uid="{00000000-0002-0000-0100-000003000000}">
          <x14:formula1>
            <xm:f>'Drop-down lists'!$A$58:$A$61</xm:f>
          </x14:formula1>
          <xm:sqref>B7</xm:sqref>
        </x14:dataValidation>
        <x14:dataValidation type="list" allowBlank="1" showInputMessage="1" showErrorMessage="1" xr:uid="{00000000-0002-0000-0100-000004000000}">
          <x14:formula1>
            <xm:f>'Drop-down lists'!$A$13:$A$24</xm:f>
          </x14:formula1>
          <xm:sqref>B4</xm:sqref>
        </x14:dataValidation>
        <x14:dataValidation type="list" allowBlank="1" showInputMessage="1" showErrorMessage="1" xr:uid="{00000000-0002-0000-0100-000005000000}">
          <x14:formula1>
            <xm:f>'Drop-down lists'!$A$65:$A$69</xm:f>
          </x14:formula1>
          <xm:sqref>B9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workbookViewId="0">
      <selection activeCell="B33" sqref="B33"/>
    </sheetView>
  </sheetViews>
  <sheetFormatPr baseColWidth="10" defaultColWidth="8.83203125" defaultRowHeight="15" x14ac:dyDescent="0.2"/>
  <cols>
    <col min="1" max="1" width="26.83203125" customWidth="1"/>
    <col min="2" max="2" width="17.6640625" customWidth="1"/>
    <col min="3" max="3" width="20.5" customWidth="1"/>
    <col min="4" max="4" width="15.5" customWidth="1"/>
    <col min="5" max="5" width="62.1640625" customWidth="1"/>
  </cols>
  <sheetData>
    <row r="1" spans="1:5" ht="17" thickBo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6" x14ac:dyDescent="0.2">
      <c r="A2" s="7" t="s">
        <v>5</v>
      </c>
      <c r="B2" s="42">
        <v>42682.606944444444</v>
      </c>
      <c r="C2" s="8">
        <v>43047.606944444444</v>
      </c>
      <c r="D2" s="8" t="s">
        <v>8</v>
      </c>
      <c r="E2" s="9" t="s">
        <v>28</v>
      </c>
    </row>
    <row r="3" spans="1:5" ht="16" x14ac:dyDescent="0.2">
      <c r="A3" s="10" t="s">
        <v>6</v>
      </c>
      <c r="B3" t="str">
        <f>Location!B2</f>
        <v>TestPlot2_PLOT</v>
      </c>
      <c r="C3" s="11" t="s">
        <v>114</v>
      </c>
      <c r="D3" s="11" t="s">
        <v>10</v>
      </c>
      <c r="E3" s="11" t="s">
        <v>65</v>
      </c>
    </row>
    <row r="4" spans="1:5" ht="16" x14ac:dyDescent="0.2">
      <c r="A4" s="10" t="s">
        <v>145</v>
      </c>
      <c r="B4" s="29"/>
      <c r="C4" s="11"/>
      <c r="D4" s="11" t="s">
        <v>10</v>
      </c>
      <c r="E4" s="11" t="s">
        <v>165</v>
      </c>
    </row>
    <row r="5" spans="1:5" ht="16" x14ac:dyDescent="0.2">
      <c r="A5" s="10" t="s">
        <v>29</v>
      </c>
      <c r="B5" s="12"/>
      <c r="C5" s="11">
        <v>0.5</v>
      </c>
      <c r="D5" s="11" t="s">
        <v>20</v>
      </c>
      <c r="E5" s="51" t="s">
        <v>125</v>
      </c>
    </row>
    <row r="6" spans="1:5" ht="17" thickBot="1" x14ac:dyDescent="0.25">
      <c r="A6" s="13" t="s">
        <v>30</v>
      </c>
      <c r="B6" s="14"/>
      <c r="C6" s="15">
        <v>21</v>
      </c>
      <c r="D6" s="15" t="s">
        <v>20</v>
      </c>
      <c r="E6" s="52" t="s">
        <v>126</v>
      </c>
    </row>
    <row r="7" spans="1:5" ht="16" x14ac:dyDescent="0.2">
      <c r="A7" s="47" t="s">
        <v>127</v>
      </c>
      <c r="B7" s="39">
        <v>1.2</v>
      </c>
      <c r="C7" s="38">
        <v>1.2</v>
      </c>
      <c r="D7" s="38" t="s">
        <v>20</v>
      </c>
      <c r="E7" s="38" t="s">
        <v>73</v>
      </c>
    </row>
    <row r="8" spans="1:5" ht="16" x14ac:dyDescent="0.2">
      <c r="A8" s="48" t="s">
        <v>131</v>
      </c>
      <c r="B8" s="29">
        <v>0.05</v>
      </c>
      <c r="C8" s="2">
        <v>0.05</v>
      </c>
      <c r="D8" s="2" t="s">
        <v>20</v>
      </c>
      <c r="E8" s="2" t="s">
        <v>31</v>
      </c>
    </row>
    <row r="9" spans="1:5" ht="16" x14ac:dyDescent="0.2">
      <c r="A9" s="48" t="s">
        <v>132</v>
      </c>
      <c r="B9" s="29">
        <v>0.3</v>
      </c>
      <c r="C9" s="2">
        <v>0.3</v>
      </c>
      <c r="D9" s="2" t="s">
        <v>20</v>
      </c>
      <c r="E9" s="2" t="s">
        <v>32</v>
      </c>
    </row>
    <row r="10" spans="1:5" ht="16" x14ac:dyDescent="0.2">
      <c r="A10" s="48" t="s">
        <v>133</v>
      </c>
      <c r="B10" s="29">
        <v>0.2</v>
      </c>
      <c r="C10" s="2">
        <v>0.2</v>
      </c>
      <c r="D10" s="2" t="s">
        <v>20</v>
      </c>
      <c r="E10" s="2" t="s">
        <v>33</v>
      </c>
    </row>
    <row r="11" spans="1:5" ht="16" x14ac:dyDescent="0.2">
      <c r="A11" s="48" t="s">
        <v>128</v>
      </c>
      <c r="B11" s="29" t="s">
        <v>34</v>
      </c>
      <c r="C11" s="2" t="s">
        <v>34</v>
      </c>
      <c r="D11" s="2" t="s">
        <v>10</v>
      </c>
      <c r="E11" s="2" t="s">
        <v>25</v>
      </c>
    </row>
    <row r="12" spans="1:5" ht="16" x14ac:dyDescent="0.2">
      <c r="A12" s="48" t="s">
        <v>129</v>
      </c>
      <c r="B12" s="29" t="s">
        <v>35</v>
      </c>
      <c r="C12" s="2" t="s">
        <v>35</v>
      </c>
      <c r="D12" s="2" t="s">
        <v>10</v>
      </c>
      <c r="E12" s="2" t="s">
        <v>25</v>
      </c>
    </row>
    <row r="13" spans="1:5" ht="17" thickBot="1" x14ac:dyDescent="0.25">
      <c r="A13" s="49" t="s">
        <v>130</v>
      </c>
      <c r="B13" s="43" t="s">
        <v>35</v>
      </c>
      <c r="C13" s="17" t="s">
        <v>35</v>
      </c>
      <c r="D13" s="17" t="s">
        <v>10</v>
      </c>
      <c r="E13" s="17" t="s">
        <v>25</v>
      </c>
    </row>
    <row r="14" spans="1:5" ht="16" x14ac:dyDescent="0.2">
      <c r="A14" s="18" t="s">
        <v>134</v>
      </c>
      <c r="B14" s="44">
        <v>0.3</v>
      </c>
      <c r="C14" s="9">
        <v>0.3</v>
      </c>
      <c r="D14" s="9" t="s">
        <v>36</v>
      </c>
      <c r="E14" s="9" t="s">
        <v>37</v>
      </c>
    </row>
    <row r="15" spans="1:5" ht="16" x14ac:dyDescent="0.2">
      <c r="A15" s="18" t="s">
        <v>134</v>
      </c>
      <c r="B15" s="29">
        <v>2.8</v>
      </c>
      <c r="C15" s="2">
        <v>2.8</v>
      </c>
      <c r="D15" s="2" t="s">
        <v>36</v>
      </c>
      <c r="E15" s="2" t="s">
        <v>37</v>
      </c>
    </row>
    <row r="16" spans="1:5" ht="16" x14ac:dyDescent="0.2">
      <c r="A16" s="18" t="s">
        <v>134</v>
      </c>
      <c r="B16" s="29">
        <v>2.6</v>
      </c>
      <c r="C16" s="2">
        <v>2.6</v>
      </c>
      <c r="D16" s="2" t="s">
        <v>36</v>
      </c>
      <c r="E16" s="2" t="s">
        <v>37</v>
      </c>
    </row>
    <row r="17" spans="1:5" ht="16" x14ac:dyDescent="0.2">
      <c r="A17" s="19" t="s">
        <v>136</v>
      </c>
      <c r="B17" s="45">
        <v>2000000</v>
      </c>
      <c r="C17" s="20">
        <v>2000000</v>
      </c>
      <c r="D17" s="2" t="s">
        <v>38</v>
      </c>
      <c r="E17" s="2" t="s">
        <v>39</v>
      </c>
    </row>
    <row r="18" spans="1:5" ht="16" x14ac:dyDescent="0.2">
      <c r="A18" s="19" t="s">
        <v>137</v>
      </c>
      <c r="B18" s="45">
        <v>1800000</v>
      </c>
      <c r="C18" s="20">
        <v>1800000</v>
      </c>
      <c r="D18" s="2" t="s">
        <v>38</v>
      </c>
      <c r="E18" s="2" t="s">
        <v>39</v>
      </c>
    </row>
    <row r="19" spans="1:5" ht="16" x14ac:dyDescent="0.2">
      <c r="A19" s="19" t="s">
        <v>138</v>
      </c>
      <c r="B19" s="45">
        <v>2200000</v>
      </c>
      <c r="C19" s="20">
        <v>2200000</v>
      </c>
      <c r="D19" s="2" t="s">
        <v>38</v>
      </c>
      <c r="E19" s="2" t="s">
        <v>39</v>
      </c>
    </row>
    <row r="20" spans="1:5" ht="16" x14ac:dyDescent="0.2">
      <c r="A20" s="19" t="s">
        <v>135</v>
      </c>
      <c r="B20" s="46">
        <v>0.34</v>
      </c>
      <c r="C20" s="21">
        <v>0.34</v>
      </c>
      <c r="D20" s="2" t="s">
        <v>40</v>
      </c>
      <c r="E20" s="2" t="s">
        <v>41</v>
      </c>
    </row>
    <row r="21" spans="1:5" ht="16" x14ac:dyDescent="0.2">
      <c r="A21" s="19" t="s">
        <v>139</v>
      </c>
      <c r="B21" s="46">
        <v>0.12</v>
      </c>
      <c r="C21" s="21">
        <v>0.12</v>
      </c>
      <c r="D21" s="2" t="s">
        <v>40</v>
      </c>
      <c r="E21" s="2" t="s">
        <v>41</v>
      </c>
    </row>
    <row r="22" spans="1:5" ht="16" x14ac:dyDescent="0.2">
      <c r="A22" s="19" t="s">
        <v>140</v>
      </c>
      <c r="B22" s="46">
        <v>0.23</v>
      </c>
      <c r="C22" s="21">
        <v>0.23</v>
      </c>
      <c r="D22" s="2" t="s">
        <v>40</v>
      </c>
      <c r="E22" s="2" t="s">
        <v>41</v>
      </c>
    </row>
    <row r="23" spans="1:5" ht="16" x14ac:dyDescent="0.2">
      <c r="A23" s="19" t="s">
        <v>141</v>
      </c>
      <c r="B23" s="29">
        <v>0.32</v>
      </c>
      <c r="C23" s="2">
        <v>0.32</v>
      </c>
      <c r="D23" s="2" t="s">
        <v>42</v>
      </c>
      <c r="E23" s="2" t="s">
        <v>43</v>
      </c>
    </row>
    <row r="24" spans="1:5" ht="16" x14ac:dyDescent="0.2">
      <c r="A24" s="19" t="s">
        <v>142</v>
      </c>
      <c r="B24" s="29">
        <v>0.28000000000000003</v>
      </c>
      <c r="C24" s="2">
        <v>0.28000000000000003</v>
      </c>
      <c r="D24" s="2" t="s">
        <v>42</v>
      </c>
      <c r="E24" s="2" t="s">
        <v>43</v>
      </c>
    </row>
    <row r="25" spans="1:5" ht="17" thickBot="1" x14ac:dyDescent="0.25">
      <c r="A25" s="22" t="s">
        <v>143</v>
      </c>
      <c r="B25" s="43">
        <v>0.27</v>
      </c>
      <c r="C25" s="17">
        <v>0.27</v>
      </c>
      <c r="D25" s="17" t="s">
        <v>42</v>
      </c>
      <c r="E25" s="17" t="s">
        <v>43</v>
      </c>
    </row>
    <row r="26" spans="1:5" ht="16" x14ac:dyDescent="0.2">
      <c r="A26" s="23" t="s">
        <v>144</v>
      </c>
      <c r="B26" s="16"/>
      <c r="C26" s="9"/>
      <c r="D26" s="9" t="s">
        <v>10</v>
      </c>
      <c r="E26" s="9"/>
    </row>
    <row r="29" spans="1:5" x14ac:dyDescent="0.2">
      <c r="A29" s="53" t="s">
        <v>146</v>
      </c>
      <c r="B29" s="55" t="str">
        <f>IF(B32=B2,"DateTimeUTC for both pits must be different!!","OK.")</f>
        <v>OK.</v>
      </c>
    </row>
    <row r="31" spans="1:5" ht="17" thickBot="1" x14ac:dyDescent="0.25">
      <c r="A31" s="5" t="s">
        <v>0</v>
      </c>
      <c r="B31" s="6" t="s">
        <v>1</v>
      </c>
      <c r="C31" s="6" t="s">
        <v>2</v>
      </c>
      <c r="D31" s="6" t="s">
        <v>3</v>
      </c>
      <c r="E31" s="6" t="s">
        <v>4</v>
      </c>
    </row>
    <row r="32" spans="1:5" ht="16" x14ac:dyDescent="0.2">
      <c r="A32" s="7" t="s">
        <v>5</v>
      </c>
      <c r="B32" s="42">
        <v>42682.620833333334</v>
      </c>
      <c r="C32" s="8">
        <v>43047.606944444444</v>
      </c>
      <c r="D32" s="8" t="s">
        <v>8</v>
      </c>
      <c r="E32" s="9" t="s">
        <v>147</v>
      </c>
    </row>
    <row r="33" spans="1:5" ht="16" x14ac:dyDescent="0.2">
      <c r="A33" s="10" t="s">
        <v>6</v>
      </c>
      <c r="B33" t="str">
        <f>Location!B2</f>
        <v>TestPlot2_PLOT</v>
      </c>
      <c r="C33" s="11" t="s">
        <v>114</v>
      </c>
      <c r="D33" s="11" t="s">
        <v>10</v>
      </c>
      <c r="E33" s="11" t="s">
        <v>65</v>
      </c>
    </row>
    <row r="34" spans="1:5" ht="16" x14ac:dyDescent="0.2">
      <c r="A34" s="10" t="s">
        <v>145</v>
      </c>
      <c r="B34" s="29"/>
      <c r="C34" s="11"/>
      <c r="D34" s="11" t="s">
        <v>10</v>
      </c>
      <c r="E34" s="11" t="s">
        <v>165</v>
      </c>
    </row>
    <row r="35" spans="1:5" ht="16" x14ac:dyDescent="0.2">
      <c r="A35" s="10" t="s">
        <v>29</v>
      </c>
      <c r="B35" s="12"/>
      <c r="C35" s="11">
        <v>0.5</v>
      </c>
      <c r="D35" s="11" t="s">
        <v>20</v>
      </c>
      <c r="E35" s="51" t="s">
        <v>125</v>
      </c>
    </row>
    <row r="36" spans="1:5" ht="17" thickBot="1" x14ac:dyDescent="0.25">
      <c r="A36" s="13" t="s">
        <v>30</v>
      </c>
      <c r="B36" s="14"/>
      <c r="C36" s="15">
        <v>21</v>
      </c>
      <c r="D36" s="15" t="s">
        <v>20</v>
      </c>
      <c r="E36" s="52" t="s">
        <v>126</v>
      </c>
    </row>
    <row r="37" spans="1:5" ht="16" x14ac:dyDescent="0.2">
      <c r="A37" s="47" t="s">
        <v>127</v>
      </c>
      <c r="B37" s="39">
        <v>1.5</v>
      </c>
      <c r="C37" s="38">
        <v>1.2</v>
      </c>
      <c r="D37" s="38" t="s">
        <v>20</v>
      </c>
      <c r="E37" s="38" t="s">
        <v>73</v>
      </c>
    </row>
    <row r="38" spans="1:5" ht="16" x14ac:dyDescent="0.2">
      <c r="A38" s="48" t="s">
        <v>131</v>
      </c>
      <c r="B38" s="29">
        <v>0.05</v>
      </c>
      <c r="C38" s="2">
        <v>0.05</v>
      </c>
      <c r="D38" s="2" t="s">
        <v>20</v>
      </c>
      <c r="E38" s="2" t="s">
        <v>31</v>
      </c>
    </row>
    <row r="39" spans="1:5" ht="16" x14ac:dyDescent="0.2">
      <c r="A39" s="48" t="s">
        <v>132</v>
      </c>
      <c r="B39" s="29">
        <v>0.3</v>
      </c>
      <c r="C39" s="2">
        <v>0.3</v>
      </c>
      <c r="D39" s="2" t="s">
        <v>20</v>
      </c>
      <c r="E39" s="2" t="s">
        <v>32</v>
      </c>
    </row>
    <row r="40" spans="1:5" ht="16" x14ac:dyDescent="0.2">
      <c r="A40" s="48" t="s">
        <v>133</v>
      </c>
      <c r="B40" s="29">
        <v>0.2</v>
      </c>
      <c r="C40" s="2">
        <v>0.2</v>
      </c>
      <c r="D40" s="2" t="s">
        <v>20</v>
      </c>
      <c r="E40" s="2" t="s">
        <v>33</v>
      </c>
    </row>
    <row r="41" spans="1:5" ht="16" x14ac:dyDescent="0.2">
      <c r="A41" s="48" t="s">
        <v>128</v>
      </c>
      <c r="B41" s="29" t="s">
        <v>34</v>
      </c>
      <c r="C41" s="2" t="s">
        <v>34</v>
      </c>
      <c r="D41" s="2" t="s">
        <v>10</v>
      </c>
      <c r="E41" s="2" t="s">
        <v>25</v>
      </c>
    </row>
    <row r="42" spans="1:5" ht="16" x14ac:dyDescent="0.2">
      <c r="A42" s="48" t="s">
        <v>129</v>
      </c>
      <c r="B42" s="29" t="s">
        <v>35</v>
      </c>
      <c r="C42" s="2" t="s">
        <v>35</v>
      </c>
      <c r="D42" s="2" t="s">
        <v>10</v>
      </c>
      <c r="E42" s="2" t="s">
        <v>25</v>
      </c>
    </row>
    <row r="43" spans="1:5" ht="17" thickBot="1" x14ac:dyDescent="0.25">
      <c r="A43" s="49" t="s">
        <v>130</v>
      </c>
      <c r="B43" s="43" t="s">
        <v>35</v>
      </c>
      <c r="C43" s="17" t="s">
        <v>35</v>
      </c>
      <c r="D43" s="17" t="s">
        <v>10</v>
      </c>
      <c r="E43" s="17" t="s">
        <v>25</v>
      </c>
    </row>
    <row r="44" spans="1:5" ht="16" x14ac:dyDescent="0.2">
      <c r="A44" s="18" t="s">
        <v>134</v>
      </c>
      <c r="B44" s="44">
        <v>0.3</v>
      </c>
      <c r="C44" s="9">
        <v>0.3</v>
      </c>
      <c r="D44" s="9" t="s">
        <v>36</v>
      </c>
      <c r="E44" s="9" t="s">
        <v>37</v>
      </c>
    </row>
    <row r="45" spans="1:5" ht="16" x14ac:dyDescent="0.2">
      <c r="A45" s="18" t="s">
        <v>134</v>
      </c>
      <c r="B45" s="29">
        <v>2.8</v>
      </c>
      <c r="C45" s="2">
        <v>2.8</v>
      </c>
      <c r="D45" s="2" t="s">
        <v>36</v>
      </c>
      <c r="E45" s="2" t="s">
        <v>37</v>
      </c>
    </row>
    <row r="46" spans="1:5" ht="16" x14ac:dyDescent="0.2">
      <c r="A46" s="18" t="s">
        <v>134</v>
      </c>
      <c r="B46" s="29">
        <v>2.6</v>
      </c>
      <c r="C46" s="2">
        <v>2.6</v>
      </c>
      <c r="D46" s="2" t="s">
        <v>36</v>
      </c>
      <c r="E46" s="2" t="s">
        <v>37</v>
      </c>
    </row>
    <row r="47" spans="1:5" ht="16" x14ac:dyDescent="0.2">
      <c r="A47" s="19" t="s">
        <v>136</v>
      </c>
      <c r="B47" s="45">
        <v>2000000</v>
      </c>
      <c r="C47" s="20">
        <v>2000000</v>
      </c>
      <c r="D47" s="2" t="s">
        <v>38</v>
      </c>
      <c r="E47" s="2" t="s">
        <v>39</v>
      </c>
    </row>
    <row r="48" spans="1:5" ht="16" x14ac:dyDescent="0.2">
      <c r="A48" s="19" t="s">
        <v>137</v>
      </c>
      <c r="B48" s="45">
        <v>1800000</v>
      </c>
      <c r="C48" s="20">
        <v>1800000</v>
      </c>
      <c r="D48" s="2" t="s">
        <v>38</v>
      </c>
      <c r="E48" s="2" t="s">
        <v>39</v>
      </c>
    </row>
    <row r="49" spans="1:5" ht="16" x14ac:dyDescent="0.2">
      <c r="A49" s="19" t="s">
        <v>138</v>
      </c>
      <c r="B49" s="45">
        <v>2200000</v>
      </c>
      <c r="C49" s="20">
        <v>2200000</v>
      </c>
      <c r="D49" s="2" t="s">
        <v>38</v>
      </c>
      <c r="E49" s="2" t="s">
        <v>39</v>
      </c>
    </row>
    <row r="50" spans="1:5" ht="16" x14ac:dyDescent="0.2">
      <c r="A50" s="19" t="s">
        <v>135</v>
      </c>
      <c r="B50" s="46">
        <v>0.34</v>
      </c>
      <c r="C50" s="21">
        <v>0.34</v>
      </c>
      <c r="D50" s="2" t="s">
        <v>40</v>
      </c>
      <c r="E50" s="2" t="s">
        <v>41</v>
      </c>
    </row>
    <row r="51" spans="1:5" ht="16" x14ac:dyDescent="0.2">
      <c r="A51" s="19" t="s">
        <v>139</v>
      </c>
      <c r="B51" s="46">
        <v>0.12</v>
      </c>
      <c r="C51" s="21">
        <v>0.12</v>
      </c>
      <c r="D51" s="2" t="s">
        <v>40</v>
      </c>
      <c r="E51" s="2" t="s">
        <v>41</v>
      </c>
    </row>
    <row r="52" spans="1:5" ht="16" x14ac:dyDescent="0.2">
      <c r="A52" s="19" t="s">
        <v>140</v>
      </c>
      <c r="B52" s="46">
        <v>0.23</v>
      </c>
      <c r="C52" s="21">
        <v>0.23</v>
      </c>
      <c r="D52" s="2" t="s">
        <v>40</v>
      </c>
      <c r="E52" s="2" t="s">
        <v>41</v>
      </c>
    </row>
    <row r="53" spans="1:5" ht="16" x14ac:dyDescent="0.2">
      <c r="A53" s="19" t="s">
        <v>141</v>
      </c>
      <c r="B53" s="29">
        <v>0.32</v>
      </c>
      <c r="C53" s="2">
        <v>0.32</v>
      </c>
      <c r="D53" s="2" t="s">
        <v>42</v>
      </c>
      <c r="E53" s="2" t="s">
        <v>43</v>
      </c>
    </row>
    <row r="54" spans="1:5" ht="16" x14ac:dyDescent="0.2">
      <c r="A54" s="19" t="s">
        <v>142</v>
      </c>
      <c r="B54" s="29">
        <v>0.28000000000000003</v>
      </c>
      <c r="C54" s="2">
        <v>0.28000000000000003</v>
      </c>
      <c r="D54" s="2" t="s">
        <v>42</v>
      </c>
      <c r="E54" s="2" t="s">
        <v>43</v>
      </c>
    </row>
    <row r="55" spans="1:5" ht="17" thickBot="1" x14ac:dyDescent="0.25">
      <c r="A55" s="22" t="s">
        <v>143</v>
      </c>
      <c r="B55" s="43">
        <v>0.27</v>
      </c>
      <c r="C55" s="17">
        <v>0.27</v>
      </c>
      <c r="D55" s="17" t="s">
        <v>42</v>
      </c>
      <c r="E55" s="17" t="s">
        <v>43</v>
      </c>
    </row>
    <row r="56" spans="1:5" ht="16" x14ac:dyDescent="0.2">
      <c r="A56" s="23" t="s">
        <v>144</v>
      </c>
      <c r="B56" s="16"/>
      <c r="C56" s="9"/>
      <c r="D56" s="9" t="s">
        <v>10</v>
      </c>
      <c r="E56" s="9"/>
    </row>
  </sheetData>
  <dataValidations count="3">
    <dataValidation type="decimal" allowBlank="1" showInputMessage="1" showErrorMessage="1" sqref="B6 B36" xr:uid="{00000000-0002-0000-0200-000000000000}">
      <formula1>0</formula1>
      <formula2>200</formula2>
    </dataValidation>
    <dataValidation type="decimal" allowBlank="1" showInputMessage="1" showErrorMessage="1" sqref="B5 B35" xr:uid="{00000000-0002-0000-0200-000001000000}">
      <formula1>0</formula1>
      <formula2>10</formula2>
    </dataValidation>
    <dataValidation type="decimal" allowBlank="1" showInputMessage="1" showErrorMessage="1" sqref="B7 B37" xr:uid="{00000000-0002-0000-0200-000002000000}">
      <formula1>0</formula1>
      <formula2>20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B1" sqref="B1:I1"/>
    </sheetView>
  </sheetViews>
  <sheetFormatPr baseColWidth="10" defaultColWidth="8.83203125" defaultRowHeight="15" x14ac:dyDescent="0.2"/>
  <cols>
    <col min="1" max="1" width="17" customWidth="1"/>
    <col min="2" max="9" width="9.1640625" customWidth="1"/>
    <col min="10" max="10" width="18.83203125" customWidth="1"/>
    <col min="11" max="11" width="19.83203125" customWidth="1"/>
    <col min="12" max="12" width="27.6640625" customWidth="1"/>
    <col min="13" max="13" width="26.33203125" customWidth="1"/>
  </cols>
  <sheetData>
    <row r="1" spans="1:13" s="54" customFormat="1" x14ac:dyDescent="0.2">
      <c r="A1" s="54" t="s">
        <v>108</v>
      </c>
      <c r="B1" s="54" t="s">
        <v>150</v>
      </c>
      <c r="C1" s="54" t="s">
        <v>151</v>
      </c>
      <c r="D1" s="54" t="s">
        <v>152</v>
      </c>
      <c r="E1" s="54" t="s">
        <v>153</v>
      </c>
      <c r="F1" s="54" t="s">
        <v>154</v>
      </c>
      <c r="G1" s="54" t="s">
        <v>155</v>
      </c>
      <c r="H1" s="54" t="s">
        <v>156</v>
      </c>
      <c r="I1" s="54" t="s">
        <v>157</v>
      </c>
      <c r="J1" s="54" t="s">
        <v>109</v>
      </c>
      <c r="K1" s="54" t="s">
        <v>110</v>
      </c>
      <c r="L1" s="54" t="s">
        <v>111</v>
      </c>
      <c r="M1" s="54" t="s">
        <v>112</v>
      </c>
    </row>
    <row r="2" spans="1:13" x14ac:dyDescent="0.2">
      <c r="A2" t="str">
        <f>Location!B2</f>
        <v>TestPlot2_PLOT</v>
      </c>
      <c r="B2">
        <f>Location!B3</f>
        <v>0</v>
      </c>
      <c r="C2">
        <f>Location!B4</f>
        <v>0</v>
      </c>
      <c r="D2">
        <f>Location!B5</f>
        <v>0</v>
      </c>
      <c r="E2">
        <f>Location!B6</f>
        <v>0</v>
      </c>
      <c r="F2">
        <f>Location!B7</f>
        <v>0</v>
      </c>
      <c r="G2">
        <f>Location!B8</f>
        <v>0</v>
      </c>
      <c r="H2">
        <f>Location!B9</f>
        <v>0</v>
      </c>
      <c r="I2">
        <f>Location!B10</f>
        <v>0</v>
      </c>
      <c r="J2">
        <f>Location!B13</f>
        <v>0</v>
      </c>
      <c r="K2">
        <f>Location!B12</f>
        <v>0</v>
      </c>
      <c r="L2" t="str">
        <f>Location!B14&amp;"; Coord source: "&amp;Location!B11</f>
        <v xml:space="preserve">; Coord source: </v>
      </c>
      <c r="M2" t="s">
        <v>113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6"/>
  <sheetViews>
    <sheetView zoomScale="90" zoomScaleNormal="90" workbookViewId="0">
      <selection activeCell="A36" sqref="A36"/>
    </sheetView>
  </sheetViews>
  <sheetFormatPr baseColWidth="10" defaultColWidth="8.83203125" defaultRowHeight="15" x14ac:dyDescent="0.2"/>
  <cols>
    <col min="1" max="1" width="36.33203125" customWidth="1"/>
    <col min="2" max="2" width="15.1640625" customWidth="1"/>
    <col min="3" max="3" width="17.6640625" customWidth="1"/>
    <col min="4" max="4" width="13.83203125" customWidth="1"/>
    <col min="5" max="5" width="13.1640625" customWidth="1"/>
    <col min="6" max="6" width="20.1640625" customWidth="1"/>
    <col min="7" max="7" width="23.83203125" customWidth="1"/>
  </cols>
  <sheetData>
    <row r="1" spans="1:7" ht="16" x14ac:dyDescent="0.2">
      <c r="A1" s="31" t="s">
        <v>66</v>
      </c>
      <c r="B1" s="31" t="s">
        <v>67</v>
      </c>
      <c r="C1" s="31" t="s">
        <v>68</v>
      </c>
      <c r="D1" s="31" t="s">
        <v>69</v>
      </c>
      <c r="E1" s="31" t="s">
        <v>70</v>
      </c>
      <c r="F1" s="31" t="s">
        <v>71</v>
      </c>
      <c r="G1" s="31" t="s">
        <v>72</v>
      </c>
    </row>
    <row r="2" spans="1:7" ht="16" x14ac:dyDescent="0.2">
      <c r="A2" t="str">
        <f>IF(ISTEXT(Description!B4),"veg_plant_community","none")</f>
        <v>veg_plant_community</v>
      </c>
      <c r="B2" s="41" t="str">
        <f>Description!B3</f>
        <v>TestPlot2_PLOT</v>
      </c>
      <c r="C2" s="32">
        <f>Description!B2</f>
        <v>42316.606944444444</v>
      </c>
      <c r="E2" t="str">
        <f>Description!B4</f>
        <v>Shruby hummocks</v>
      </c>
      <c r="F2">
        <v>0</v>
      </c>
      <c r="G2">
        <v>0</v>
      </c>
    </row>
    <row r="3" spans="1:7" ht="16" x14ac:dyDescent="0.2">
      <c r="A3" t="str">
        <f>IF(ISTEXT(Description!B5),"veg_comment","none")</f>
        <v>veg_comment</v>
      </c>
      <c r="B3" s="41" t="str">
        <f>Description!B3</f>
        <v>TestPlot2_PLOT</v>
      </c>
      <c r="C3" s="32">
        <f>Description!B2</f>
        <v>42316.606944444444</v>
      </c>
      <c r="E3" t="str">
        <f>Description!B5</f>
        <v>90 % medium height dwarf birch</v>
      </c>
      <c r="F3">
        <v>0</v>
      </c>
      <c r="G3">
        <v>0</v>
      </c>
    </row>
    <row r="4" spans="1:7" ht="16" x14ac:dyDescent="0.2">
      <c r="A4" t="str">
        <f>IF(ISTEXT(Description!B6),"surficial_geology","none")</f>
        <v>surficial_geology</v>
      </c>
      <c r="B4" s="41" t="str">
        <f>Description!B3</f>
        <v>TestPlot2_PLOT</v>
      </c>
      <c r="C4" s="32">
        <f>Description!B2</f>
        <v>42316.606944444444</v>
      </c>
      <c r="E4" t="str">
        <f>Description!B6</f>
        <v>Organic</v>
      </c>
      <c r="F4">
        <v>0</v>
      </c>
      <c r="G4">
        <v>0</v>
      </c>
    </row>
    <row r="5" spans="1:7" ht="16" x14ac:dyDescent="0.2">
      <c r="A5" t="str">
        <f>IF(ISTEXT(Description!B8),"landscape_feature","none")</f>
        <v>landscape_feature</v>
      </c>
      <c r="B5" s="41" t="str">
        <f>Description!B3</f>
        <v>TestPlot2_PLOT</v>
      </c>
      <c r="C5" s="32">
        <f>Description!B2</f>
        <v>42316.606944444444</v>
      </c>
      <c r="E5" t="str">
        <f>Description!B8</f>
        <v>Esker</v>
      </c>
      <c r="F5">
        <v>0</v>
      </c>
      <c r="G5">
        <v>0</v>
      </c>
    </row>
    <row r="6" spans="1:7" ht="16" x14ac:dyDescent="0.2">
      <c r="A6" t="str">
        <f>IF(ISTEXT(Description!B7),"snow_deposition_tendency_estimated","none")</f>
        <v>snow_deposition_tendency_estimated</v>
      </c>
      <c r="B6" s="41" t="str">
        <f>Description!B3</f>
        <v>TestPlot2_PLOT</v>
      </c>
      <c r="C6" s="32">
        <f>Description!B2</f>
        <v>42316.606944444444</v>
      </c>
      <c r="E6" t="str">
        <f>Description!B7</f>
        <v>Exposed (preferential erosion)</v>
      </c>
      <c r="F6">
        <v>0</v>
      </c>
      <c r="G6">
        <v>0</v>
      </c>
    </row>
    <row r="7" spans="1:7" ht="16" x14ac:dyDescent="0.2">
      <c r="A7" t="str">
        <f>IF(ISTEXT(Description!B9),"topography","none")</f>
        <v>topography</v>
      </c>
      <c r="B7" s="41" t="str">
        <f>Description!B3</f>
        <v>TestPlot2_PLOT</v>
      </c>
      <c r="C7" s="32">
        <f>Description!B2</f>
        <v>42316.606944444444</v>
      </c>
      <c r="E7" t="str">
        <f>Description!B9</f>
        <v>Level</v>
      </c>
      <c r="F7">
        <v>0</v>
      </c>
      <c r="G7">
        <v>0</v>
      </c>
    </row>
    <row r="8" spans="1:7" ht="16" x14ac:dyDescent="0.2">
      <c r="A8" t="str">
        <f>IF(ISTEXT(Description!B10),"drainage_tendency_estimated","none")</f>
        <v>drainage_tendency_estimated</v>
      </c>
      <c r="B8" s="41" t="str">
        <f>Description!B3</f>
        <v>TestPlot2_PLOT</v>
      </c>
      <c r="C8" s="32">
        <f>Description!B2</f>
        <v>42316.606944444444</v>
      </c>
      <c r="E8" t="str">
        <f>Description!B10</f>
        <v>moist</v>
      </c>
      <c r="F8">
        <v>0</v>
      </c>
      <c r="G8">
        <v>0</v>
      </c>
    </row>
    <row r="9" spans="1:7" x14ac:dyDescent="0.2">
      <c r="A9" t="str">
        <f>IF(ISNUMBER(Description!B11),"slope_angle","none")</f>
        <v>slope_angle</v>
      </c>
      <c r="B9" t="str">
        <f>Description!B3</f>
        <v>TestPlot2_PLOT</v>
      </c>
      <c r="C9" s="60">
        <f>Description!B2</f>
        <v>42316.606944444444</v>
      </c>
      <c r="D9">
        <f>Description!B11</f>
        <v>4</v>
      </c>
      <c r="F9">
        <v>0</v>
      </c>
      <c r="G9">
        <v>0</v>
      </c>
    </row>
    <row r="10" spans="1:7" x14ac:dyDescent="0.2">
      <c r="A10" t="str">
        <f>IF(ISNUMBER(Description!B12),"slope_aspect","none")</f>
        <v>slope_aspect</v>
      </c>
      <c r="B10" t="str">
        <f>Description!B3</f>
        <v>TestPlot2_PLOT</v>
      </c>
      <c r="C10" s="60">
        <f>Description!B2</f>
        <v>42316.606944444444</v>
      </c>
      <c r="D10">
        <f>Description!B12</f>
        <v>180</v>
      </c>
      <c r="F10">
        <v>0</v>
      </c>
      <c r="G10">
        <v>0</v>
      </c>
    </row>
    <row r="11" spans="1:7" ht="16" x14ac:dyDescent="0.2">
      <c r="A11" s="35" t="str">
        <f>IF(ISNUMBER(Soil!B7),"thawdepth_m","none")</f>
        <v>thawdepth_m</v>
      </c>
      <c r="B11" s="41" t="str">
        <f>Soil!B3</f>
        <v>TestPlot2_PLOT</v>
      </c>
      <c r="C11" s="32">
        <f>Soil!B2</f>
        <v>42682.606944444444</v>
      </c>
      <c r="D11" s="36">
        <f>Soil!B7</f>
        <v>1.2</v>
      </c>
      <c r="E11" s="26"/>
      <c r="F11" s="35">
        <v>0</v>
      </c>
      <c r="G11" s="35">
        <v>0</v>
      </c>
    </row>
    <row r="12" spans="1:7" ht="16" x14ac:dyDescent="0.2">
      <c r="A12" s="37" t="str">
        <f>IF(ISNUMBER(Soil!B8),"soil_organic_thickness_m","none")</f>
        <v>soil_organic_thickness_m</v>
      </c>
      <c r="B12" s="41" t="str">
        <f>Soil!B3</f>
        <v>TestPlot2_PLOT</v>
      </c>
      <c r="C12" s="32">
        <f>Soil!B2</f>
        <v>42682.606944444444</v>
      </c>
      <c r="D12" s="40">
        <f>Soil!B8</f>
        <v>0.05</v>
      </c>
      <c r="E12" s="26"/>
      <c r="F12" s="26">
        <v>0</v>
      </c>
      <c r="G12" s="26">
        <v>0</v>
      </c>
    </row>
    <row r="13" spans="1:7" ht="16" x14ac:dyDescent="0.2">
      <c r="A13" s="37" t="str">
        <f>IF(ISTEXT(Soil!B11),"soil_texture_estimated","none")</f>
        <v>soil_texture_estimated</v>
      </c>
      <c r="B13" s="41" t="str">
        <f>Soil!B3</f>
        <v>TestPlot2_PLOT</v>
      </c>
      <c r="C13" s="32">
        <f>Soil!B2</f>
        <v>42682.606944444444</v>
      </c>
      <c r="D13" s="33"/>
      <c r="E13" s="26" t="str">
        <f>Soil!B11</f>
        <v>Organic</v>
      </c>
      <c r="F13" s="26">
        <f>-Soil!B8</f>
        <v>-0.05</v>
      </c>
      <c r="G13" s="26">
        <v>0</v>
      </c>
    </row>
    <row r="14" spans="1:7" ht="16" x14ac:dyDescent="0.2">
      <c r="A14" s="37" t="str">
        <f>IF(ISTEXT(Soil!B12),"soil_texture_estimated","none")</f>
        <v>soil_texture_estimated</v>
      </c>
      <c r="B14" s="41" t="str">
        <f>Soil!B3</f>
        <v>TestPlot2_PLOT</v>
      </c>
      <c r="C14" s="32">
        <f>Soil!B2</f>
        <v>42682.606944444444</v>
      </c>
      <c r="D14" s="34"/>
      <c r="E14" s="26" t="str">
        <f>Soil!B12</f>
        <v>Silt</v>
      </c>
      <c r="F14" s="26">
        <f>G14-Soil!B9</f>
        <v>-0.35</v>
      </c>
      <c r="G14" s="26">
        <f>F13</f>
        <v>-0.05</v>
      </c>
    </row>
    <row r="15" spans="1:7" ht="16" x14ac:dyDescent="0.2">
      <c r="A15" s="37" t="str">
        <f>IF(ISTEXT(Soil!B13),"soil_texture_estimated","none")</f>
        <v>soil_texture_estimated</v>
      </c>
      <c r="B15" s="41" t="str">
        <f>Soil!B3</f>
        <v>TestPlot2_PLOT</v>
      </c>
      <c r="C15" s="32">
        <f>Soil!B2</f>
        <v>42682.606944444444</v>
      </c>
      <c r="D15" s="34"/>
      <c r="E15" s="26" t="str">
        <f>Soil!B13</f>
        <v>Silt</v>
      </c>
      <c r="F15" s="26">
        <f>G15-Soil!B10</f>
        <v>-0.55000000000000004</v>
      </c>
      <c r="G15" s="26">
        <f>F14</f>
        <v>-0.35</v>
      </c>
    </row>
    <row r="16" spans="1:7" ht="16" x14ac:dyDescent="0.2">
      <c r="A16" s="37" t="str">
        <f>IF(ISNUMBER(Soil!B14),"soil_thermal_conductivity","none")</f>
        <v>soil_thermal_conductivity</v>
      </c>
      <c r="B16" s="41" t="str">
        <f>Soil!B3</f>
        <v>TestPlot2_PLOT</v>
      </c>
      <c r="C16" s="32">
        <f>Soil!B2</f>
        <v>42682.606944444444</v>
      </c>
      <c r="D16" s="34">
        <f>Soil!B14</f>
        <v>0.3</v>
      </c>
      <c r="E16" s="26"/>
      <c r="F16" s="26">
        <f>-Soil!B8</f>
        <v>-0.05</v>
      </c>
      <c r="G16" s="26">
        <v>0</v>
      </c>
    </row>
    <row r="17" spans="1:7" ht="16" x14ac:dyDescent="0.2">
      <c r="A17" s="41" t="str">
        <f>IF(ISNUMBER(Soil!B15),"soil_thermal_conductivity","none")</f>
        <v>soil_thermal_conductivity</v>
      </c>
      <c r="B17" s="41" t="str">
        <f>Soil!B3</f>
        <v>TestPlot2_PLOT</v>
      </c>
      <c r="C17" s="32">
        <f>Soil!B2</f>
        <v>42682.606944444444</v>
      </c>
      <c r="D17" s="34">
        <f>Soil!B15</f>
        <v>2.8</v>
      </c>
      <c r="E17" s="26"/>
      <c r="F17" s="26">
        <f>G14-Soil!B9</f>
        <v>-0.35</v>
      </c>
      <c r="G17" s="26">
        <f>F13</f>
        <v>-0.05</v>
      </c>
    </row>
    <row r="18" spans="1:7" ht="16" x14ac:dyDescent="0.2">
      <c r="A18" s="41" t="str">
        <f>IF(ISNUMBER(Soil!B16),"soil_thermal_conductivity","none")</f>
        <v>soil_thermal_conductivity</v>
      </c>
      <c r="B18" s="41" t="str">
        <f>Soil!B3</f>
        <v>TestPlot2_PLOT</v>
      </c>
      <c r="C18" s="32">
        <f>Soil!B2</f>
        <v>42682.606944444444</v>
      </c>
      <c r="D18" s="34">
        <f>Soil!B16</f>
        <v>2.6</v>
      </c>
      <c r="E18" s="26"/>
      <c r="F18" s="26">
        <f>G15-Soil!B10</f>
        <v>-0.55000000000000004</v>
      </c>
      <c r="G18" s="26">
        <f>F14</f>
        <v>-0.35</v>
      </c>
    </row>
    <row r="19" spans="1:7" ht="16" x14ac:dyDescent="0.2">
      <c r="A19" s="37" t="str">
        <f>IF(ISNUMBER(Soil!B17),"soil_heat_capacity_volumetric","none")</f>
        <v>soil_heat_capacity_volumetric</v>
      </c>
      <c r="B19" s="41" t="str">
        <f>Soil!B3</f>
        <v>TestPlot2_PLOT</v>
      </c>
      <c r="C19" s="32">
        <f>Soil!B2</f>
        <v>42682.606944444444</v>
      </c>
      <c r="D19" s="34">
        <f>Soil!B17</f>
        <v>2000000</v>
      </c>
      <c r="E19" s="26"/>
      <c r="F19" s="26">
        <f>-Soil!B8</f>
        <v>-0.05</v>
      </c>
      <c r="G19" s="26">
        <v>0</v>
      </c>
    </row>
    <row r="20" spans="1:7" ht="16" x14ac:dyDescent="0.2">
      <c r="A20" s="41" t="str">
        <f>IF(ISNUMBER(Soil!B18),"soil_heat_capacity_volumetric","none")</f>
        <v>soil_heat_capacity_volumetric</v>
      </c>
      <c r="B20" s="41" t="str">
        <f>Soil!B3</f>
        <v>TestPlot2_PLOT</v>
      </c>
      <c r="C20" s="32">
        <f>Soil!B2</f>
        <v>42682.606944444444</v>
      </c>
      <c r="D20" s="34">
        <f>Soil!B18</f>
        <v>1800000</v>
      </c>
      <c r="E20" s="26"/>
      <c r="F20" s="26">
        <f>G14-Soil!B9</f>
        <v>-0.35</v>
      </c>
      <c r="G20" s="26">
        <f>F13</f>
        <v>-0.05</v>
      </c>
    </row>
    <row r="21" spans="1:7" ht="16" x14ac:dyDescent="0.2">
      <c r="A21" s="41" t="str">
        <f>IF(ISNUMBER(Soil!B19),"soil_heat_capacity_volumetric","none")</f>
        <v>soil_heat_capacity_volumetric</v>
      </c>
      <c r="B21" s="41" t="str">
        <f>Soil!B3</f>
        <v>TestPlot2_PLOT</v>
      </c>
      <c r="C21" s="32">
        <f>Soil!B2</f>
        <v>42682.606944444444</v>
      </c>
      <c r="D21" s="34">
        <f>Soil!B19</f>
        <v>2200000</v>
      </c>
      <c r="E21" s="26"/>
      <c r="F21" s="26">
        <f>G15-Soil!B10</f>
        <v>-0.55000000000000004</v>
      </c>
      <c r="G21" s="26">
        <f>F14</f>
        <v>-0.35</v>
      </c>
    </row>
    <row r="22" spans="1:7" ht="16" x14ac:dyDescent="0.2">
      <c r="A22" s="37" t="str">
        <f>IF(ISNUMBER(Soil!B20),"soil_moisture_volumetric","none")</f>
        <v>soil_moisture_volumetric</v>
      </c>
      <c r="B22" s="41" t="str">
        <f>Soil!B3</f>
        <v>TestPlot2_PLOT</v>
      </c>
      <c r="C22" s="32">
        <f>Soil!B2</f>
        <v>42682.606944444444</v>
      </c>
      <c r="D22" s="34">
        <f>Soil!B20</f>
        <v>0.34</v>
      </c>
      <c r="E22" s="26"/>
      <c r="F22" s="26">
        <f>-Soil!B8</f>
        <v>-0.05</v>
      </c>
      <c r="G22" s="26">
        <v>0</v>
      </c>
    </row>
    <row r="23" spans="1:7" ht="16" x14ac:dyDescent="0.2">
      <c r="A23" s="41" t="str">
        <f>IF(ISNUMBER(Soil!B21),"soil_moisture_volumetric","none")</f>
        <v>soil_moisture_volumetric</v>
      </c>
      <c r="B23" s="41" t="str">
        <f>Soil!B3</f>
        <v>TestPlot2_PLOT</v>
      </c>
      <c r="C23" s="32">
        <f>Soil!B2</f>
        <v>42682.606944444444</v>
      </c>
      <c r="D23" s="34">
        <f>Soil!B21</f>
        <v>0.12</v>
      </c>
      <c r="E23" s="26"/>
      <c r="F23" s="26">
        <f>G14-Soil!B9</f>
        <v>-0.35</v>
      </c>
      <c r="G23" s="26">
        <f>F13</f>
        <v>-0.05</v>
      </c>
    </row>
    <row r="24" spans="1:7" ht="16" x14ac:dyDescent="0.2">
      <c r="A24" s="41" t="str">
        <f>IF(ISNUMBER(Soil!B22),"soil_moisture_volumetric","none")</f>
        <v>soil_moisture_volumetric</v>
      </c>
      <c r="B24" s="41" t="str">
        <f>Soil!B3</f>
        <v>TestPlot2_PLOT</v>
      </c>
      <c r="C24" s="32">
        <f>Soil!B2</f>
        <v>42682.606944444444</v>
      </c>
      <c r="D24" s="34">
        <f>Soil!B22</f>
        <v>0.23</v>
      </c>
      <c r="E24" s="26"/>
      <c r="F24" s="26">
        <f>G15-Soil!B10</f>
        <v>-0.55000000000000004</v>
      </c>
      <c r="G24" s="26">
        <f>F14</f>
        <v>-0.35</v>
      </c>
    </row>
    <row r="25" spans="1:7" ht="16" x14ac:dyDescent="0.2">
      <c r="A25" s="41" t="str">
        <f>IF(ISNUMBER(Soil!B23),"soil_electric_conductivity","none")</f>
        <v>soil_electric_conductivity</v>
      </c>
      <c r="B25" s="41" t="str">
        <f>Soil!B3</f>
        <v>TestPlot2_PLOT</v>
      </c>
      <c r="C25" s="32">
        <f>Soil!B2</f>
        <v>42682.606944444444</v>
      </c>
      <c r="D25" s="34">
        <f>Soil!B23</f>
        <v>0.32</v>
      </c>
      <c r="F25" s="26">
        <f>-Soil!B8</f>
        <v>-0.05</v>
      </c>
      <c r="G25" s="26">
        <v>0</v>
      </c>
    </row>
    <row r="26" spans="1:7" ht="16" x14ac:dyDescent="0.2">
      <c r="A26" s="41" t="str">
        <f>IF(ISNUMBER(Soil!B24),"soil_electric_conductivity","none")</f>
        <v>soil_electric_conductivity</v>
      </c>
      <c r="B26" s="41" t="str">
        <f>Soil!B3</f>
        <v>TestPlot2_PLOT</v>
      </c>
      <c r="C26" s="32">
        <f>Soil!B2</f>
        <v>42682.606944444444</v>
      </c>
      <c r="D26" s="34">
        <f>Soil!B24</f>
        <v>0.28000000000000003</v>
      </c>
      <c r="F26" s="26">
        <f>G14-Soil!B9</f>
        <v>-0.35</v>
      </c>
      <c r="G26" s="26">
        <f>F13</f>
        <v>-0.05</v>
      </c>
    </row>
    <row r="27" spans="1:7" ht="16" x14ac:dyDescent="0.2">
      <c r="A27" s="41" t="str">
        <f>IF(ISNUMBER(Soil!B25),"soil_electric_conductivity","none")</f>
        <v>soil_electric_conductivity</v>
      </c>
      <c r="B27" s="41" t="str">
        <f>Soil!B3</f>
        <v>TestPlot2_PLOT</v>
      </c>
      <c r="C27" s="32">
        <f>Soil!B2</f>
        <v>42682.606944444444</v>
      </c>
      <c r="D27" s="34">
        <f>Soil!B25</f>
        <v>0.27</v>
      </c>
      <c r="F27" s="26">
        <f>G15-Soil!B10</f>
        <v>-0.55000000000000004</v>
      </c>
      <c r="G27" s="26">
        <f>F14</f>
        <v>-0.35</v>
      </c>
    </row>
    <row r="28" spans="1:7" ht="16" x14ac:dyDescent="0.2">
      <c r="A28" s="41" t="str">
        <f>IF(ISNUMBER(Soil!B37),"thawdepth_m","none")</f>
        <v>thawdepth_m</v>
      </c>
      <c r="B28" s="41" t="str">
        <f>Soil!B33</f>
        <v>TestPlot2_PLOT</v>
      </c>
      <c r="C28" s="32">
        <f>Soil!B32</f>
        <v>42682.620833333334</v>
      </c>
      <c r="D28" s="40">
        <f>Soil!B37</f>
        <v>1.5</v>
      </c>
      <c r="E28" s="26"/>
      <c r="F28" s="41">
        <v>0</v>
      </c>
      <c r="G28" s="41">
        <v>0</v>
      </c>
    </row>
    <row r="29" spans="1:7" ht="16" x14ac:dyDescent="0.2">
      <c r="A29" s="41" t="str">
        <f>IF(ISNUMBER(Soil!B38),"soil_organic_thickness_m","none")</f>
        <v>soil_organic_thickness_m</v>
      </c>
      <c r="B29" s="41" t="str">
        <f>Soil!B33</f>
        <v>TestPlot2_PLOT</v>
      </c>
      <c r="C29" s="32">
        <f>Soil!B32</f>
        <v>42682.620833333334</v>
      </c>
      <c r="D29" s="40">
        <f>Soil!B38</f>
        <v>0.05</v>
      </c>
      <c r="E29" s="26"/>
      <c r="F29" s="26">
        <v>0</v>
      </c>
      <c r="G29" s="26">
        <v>0</v>
      </c>
    </row>
    <row r="30" spans="1:7" ht="16" x14ac:dyDescent="0.2">
      <c r="A30" s="41" t="str">
        <f>IF(ISTEXT(Soil!B41),"soil_texture_estimated","none")</f>
        <v>soil_texture_estimated</v>
      </c>
      <c r="B30" s="41" t="str">
        <f>Soil!B33</f>
        <v>TestPlot2_PLOT</v>
      </c>
      <c r="C30" s="32">
        <f>Soil!B32</f>
        <v>42682.620833333334</v>
      </c>
      <c r="D30" s="33"/>
      <c r="E30" s="26" t="str">
        <f>Soil!B41</f>
        <v>Organic</v>
      </c>
      <c r="F30" s="26">
        <f>-Soil!B38</f>
        <v>-0.05</v>
      </c>
      <c r="G30" s="26">
        <v>0</v>
      </c>
    </row>
    <row r="31" spans="1:7" ht="16" x14ac:dyDescent="0.2">
      <c r="A31" s="41" t="str">
        <f>IF(ISTEXT(Soil!B42),"soil_texture_estimated","none")</f>
        <v>soil_texture_estimated</v>
      </c>
      <c r="B31" s="41" t="str">
        <f>Soil!B33</f>
        <v>TestPlot2_PLOT</v>
      </c>
      <c r="C31" s="32">
        <f>Soil!B32</f>
        <v>42682.620833333334</v>
      </c>
      <c r="D31" s="34"/>
      <c r="E31" s="26" t="str">
        <f>Soil!B42</f>
        <v>Silt</v>
      </c>
      <c r="F31" s="26">
        <f>G31-Soil!B39</f>
        <v>-0.35</v>
      </c>
      <c r="G31" s="26">
        <f>F30</f>
        <v>-0.05</v>
      </c>
    </row>
    <row r="32" spans="1:7" ht="16" x14ac:dyDescent="0.2">
      <c r="A32" s="41" t="str">
        <f>IF(ISTEXT(Soil!B43),"soil_texture_estimated","none")</f>
        <v>soil_texture_estimated</v>
      </c>
      <c r="B32" s="41" t="str">
        <f>Soil!B33</f>
        <v>TestPlot2_PLOT</v>
      </c>
      <c r="C32" s="32">
        <f>Soil!B32</f>
        <v>42682.620833333334</v>
      </c>
      <c r="D32" s="34"/>
      <c r="E32" s="26" t="str">
        <f>Soil!B43</f>
        <v>Silt</v>
      </c>
      <c r="F32" s="26">
        <f>G32-Soil!B40</f>
        <v>-0.55000000000000004</v>
      </c>
      <c r="G32" s="26">
        <f>F31</f>
        <v>-0.35</v>
      </c>
    </row>
    <row r="33" spans="1:7" ht="16" x14ac:dyDescent="0.2">
      <c r="A33" s="41" t="str">
        <f>IF(ISNUMBER(Soil!B44),"soil_thermal_conductivity","none")</f>
        <v>soil_thermal_conductivity</v>
      </c>
      <c r="B33" s="41" t="str">
        <f>Soil!B33</f>
        <v>TestPlot2_PLOT</v>
      </c>
      <c r="C33" s="32">
        <f>Soil!B32</f>
        <v>42682.620833333334</v>
      </c>
      <c r="D33" s="34">
        <f>Soil!B44</f>
        <v>0.3</v>
      </c>
      <c r="E33" s="26"/>
      <c r="F33" s="26">
        <f>-Soil!B38</f>
        <v>-0.05</v>
      </c>
      <c r="G33" s="26">
        <v>0</v>
      </c>
    </row>
    <row r="34" spans="1:7" ht="16" x14ac:dyDescent="0.2">
      <c r="A34" s="41" t="str">
        <f>IF(ISNUMBER(Soil!B45),"soil_thermal_conductivity","none")</f>
        <v>soil_thermal_conductivity</v>
      </c>
      <c r="B34" s="41" t="str">
        <f>Soil!B33</f>
        <v>TestPlot2_PLOT</v>
      </c>
      <c r="C34" s="32">
        <f>Soil!B32</f>
        <v>42682.620833333334</v>
      </c>
      <c r="D34" s="34">
        <f>Soil!B45</f>
        <v>2.8</v>
      </c>
      <c r="E34" s="26"/>
      <c r="F34" s="26">
        <f>G31-Soil!B39</f>
        <v>-0.35</v>
      </c>
      <c r="G34" s="26">
        <f>F30</f>
        <v>-0.05</v>
      </c>
    </row>
    <row r="35" spans="1:7" ht="16" x14ac:dyDescent="0.2">
      <c r="A35" s="41" t="str">
        <f>IF(ISNUMBER(Soil!B46),"soil_thermal_conductivity","none")</f>
        <v>soil_thermal_conductivity</v>
      </c>
      <c r="B35" s="41" t="str">
        <f>Soil!B33</f>
        <v>TestPlot2_PLOT</v>
      </c>
      <c r="C35" s="32">
        <f>Soil!B32</f>
        <v>42682.620833333334</v>
      </c>
      <c r="D35" s="34">
        <f>Soil!B46</f>
        <v>2.6</v>
      </c>
      <c r="E35" s="26"/>
      <c r="F35" s="26">
        <f>G32-Soil!B40</f>
        <v>-0.55000000000000004</v>
      </c>
      <c r="G35" s="26">
        <f>F31</f>
        <v>-0.35</v>
      </c>
    </row>
    <row r="36" spans="1:7" ht="16" x14ac:dyDescent="0.2">
      <c r="A36" s="41" t="str">
        <f>IF(ISNUMBER(Soil!B47),"soil_heat_capacity_volumetric","none")</f>
        <v>soil_heat_capacity_volumetric</v>
      </c>
      <c r="B36" s="41" t="str">
        <f>Soil!B33</f>
        <v>TestPlot2_PLOT</v>
      </c>
      <c r="C36" s="32">
        <f>Soil!B32</f>
        <v>42682.620833333334</v>
      </c>
      <c r="D36" s="34">
        <f>Soil!B47</f>
        <v>2000000</v>
      </c>
      <c r="E36" s="26"/>
      <c r="F36" s="26">
        <f>-Soil!B38</f>
        <v>-0.05</v>
      </c>
      <c r="G36" s="26">
        <v>0</v>
      </c>
    </row>
    <row r="37" spans="1:7" ht="16" x14ac:dyDescent="0.2">
      <c r="A37" s="41" t="str">
        <f>IF(ISNUMBER(Soil!B48),"soil_heat_capacity_volumetric","none")</f>
        <v>soil_heat_capacity_volumetric</v>
      </c>
      <c r="B37" s="41" t="str">
        <f>Soil!B33</f>
        <v>TestPlot2_PLOT</v>
      </c>
      <c r="C37" s="32">
        <f>Soil!B32</f>
        <v>42682.620833333334</v>
      </c>
      <c r="D37" s="34">
        <f>Soil!B48</f>
        <v>1800000</v>
      </c>
      <c r="E37" s="26"/>
      <c r="F37" s="26">
        <f>G31-Soil!B39</f>
        <v>-0.35</v>
      </c>
      <c r="G37" s="26">
        <f>F30</f>
        <v>-0.05</v>
      </c>
    </row>
    <row r="38" spans="1:7" ht="16" x14ac:dyDescent="0.2">
      <c r="A38" s="41" t="str">
        <f>IF(ISNUMBER(Soil!B49),"soil_heat_capacity_volumetric","none")</f>
        <v>soil_heat_capacity_volumetric</v>
      </c>
      <c r="B38" s="41" t="str">
        <f>Soil!B33</f>
        <v>TestPlot2_PLOT</v>
      </c>
      <c r="C38" s="32">
        <f>Soil!B32</f>
        <v>42682.620833333334</v>
      </c>
      <c r="D38" s="34">
        <f>Soil!B49</f>
        <v>2200000</v>
      </c>
      <c r="E38" s="26"/>
      <c r="F38" s="26">
        <f>G32-Soil!B40</f>
        <v>-0.55000000000000004</v>
      </c>
      <c r="G38" s="26">
        <f>F31</f>
        <v>-0.35</v>
      </c>
    </row>
    <row r="39" spans="1:7" ht="16" x14ac:dyDescent="0.2">
      <c r="A39" s="41" t="str">
        <f>IF(ISNUMBER(Soil!B50),"soil_moisture_volumetric","none")</f>
        <v>soil_moisture_volumetric</v>
      </c>
      <c r="B39" s="41" t="str">
        <f>Soil!B33</f>
        <v>TestPlot2_PLOT</v>
      </c>
      <c r="C39" s="32">
        <f>Soil!B32</f>
        <v>42682.620833333334</v>
      </c>
      <c r="D39" s="34">
        <f>Soil!B50</f>
        <v>0.34</v>
      </c>
      <c r="E39" s="26"/>
      <c r="F39" s="26">
        <f>-Soil!B38</f>
        <v>-0.05</v>
      </c>
      <c r="G39" s="26">
        <v>0</v>
      </c>
    </row>
    <row r="40" spans="1:7" ht="16" x14ac:dyDescent="0.2">
      <c r="A40" s="41" t="str">
        <f>IF(ISNUMBER(Soil!B51),"soil_moisture_volumetric","none")</f>
        <v>soil_moisture_volumetric</v>
      </c>
      <c r="B40" s="41" t="str">
        <f>Soil!B33</f>
        <v>TestPlot2_PLOT</v>
      </c>
      <c r="C40" s="32">
        <f>Soil!B32</f>
        <v>42682.620833333334</v>
      </c>
      <c r="D40" s="34">
        <f>Soil!B51</f>
        <v>0.12</v>
      </c>
      <c r="E40" s="26"/>
      <c r="F40" s="26">
        <f>G31-Soil!B39</f>
        <v>-0.35</v>
      </c>
      <c r="G40" s="26">
        <f>F30</f>
        <v>-0.05</v>
      </c>
    </row>
    <row r="41" spans="1:7" ht="16" x14ac:dyDescent="0.2">
      <c r="A41" s="41" t="str">
        <f>IF(ISNUMBER(Soil!B52),"soil_moisture_volumetric","none")</f>
        <v>soil_moisture_volumetric</v>
      </c>
      <c r="B41" s="41" t="str">
        <f>Soil!B33</f>
        <v>TestPlot2_PLOT</v>
      </c>
      <c r="C41" s="32">
        <f>Soil!B32</f>
        <v>42682.620833333334</v>
      </c>
      <c r="D41" s="34">
        <f>Soil!B52</f>
        <v>0.23</v>
      </c>
      <c r="E41" s="26"/>
      <c r="F41" s="26">
        <f>G32-Soil!B40</f>
        <v>-0.55000000000000004</v>
      </c>
      <c r="G41" s="26">
        <f>F31</f>
        <v>-0.35</v>
      </c>
    </row>
    <row r="42" spans="1:7" ht="16" x14ac:dyDescent="0.2">
      <c r="A42" s="41" t="str">
        <f>IF(ISNUMBER(Soil!B53),"soil_electric_conductivity","none")</f>
        <v>soil_electric_conductivity</v>
      </c>
      <c r="B42" s="41" t="str">
        <f>Soil!B33</f>
        <v>TestPlot2_PLOT</v>
      </c>
      <c r="C42" s="32">
        <f>Soil!B32</f>
        <v>42682.620833333334</v>
      </c>
      <c r="D42" s="34">
        <f>Soil!B53</f>
        <v>0.32</v>
      </c>
      <c r="F42" s="26">
        <f>-Soil!B38</f>
        <v>-0.05</v>
      </c>
      <c r="G42" s="26">
        <v>0</v>
      </c>
    </row>
    <row r="43" spans="1:7" ht="16" x14ac:dyDescent="0.2">
      <c r="A43" s="41" t="str">
        <f>IF(ISNUMBER(Soil!B54),"soil_electric_conductivity","none")</f>
        <v>soil_electric_conductivity</v>
      </c>
      <c r="B43" s="41" t="str">
        <f>Soil!B33</f>
        <v>TestPlot2_PLOT</v>
      </c>
      <c r="C43" s="32">
        <f>Soil!B32</f>
        <v>42682.620833333334</v>
      </c>
      <c r="D43" s="34">
        <f>Soil!B54</f>
        <v>0.28000000000000003</v>
      </c>
      <c r="F43" s="26">
        <f>G31-Soil!B39</f>
        <v>-0.35</v>
      </c>
      <c r="G43" s="26">
        <f>F30</f>
        <v>-0.05</v>
      </c>
    </row>
    <row r="44" spans="1:7" ht="16" x14ac:dyDescent="0.2">
      <c r="A44" s="41" t="str">
        <f>IF(ISNUMBER(Soil!B55),"soil_electric_conductivity","none")</f>
        <v>soil_electric_conductivity</v>
      </c>
      <c r="B44" s="41" t="str">
        <f>Soil!B33</f>
        <v>TestPlot2_PLOT</v>
      </c>
      <c r="C44" s="32">
        <f>Soil!B32</f>
        <v>42682.620833333334</v>
      </c>
      <c r="D44" s="34">
        <f>Soil!B55</f>
        <v>0.27</v>
      </c>
      <c r="F44" s="26">
        <f>G32-Soil!B40</f>
        <v>-0.55000000000000004</v>
      </c>
      <c r="G44" s="26">
        <f>F31</f>
        <v>-0.35</v>
      </c>
    </row>
    <row r="66" spans="1:1" x14ac:dyDescent="0.2">
      <c r="A66" s="6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V31" sqref="V31"/>
    </sheetView>
  </sheetViews>
  <sheetFormatPr baseColWidth="10" defaultRowHeight="15" x14ac:dyDescent="0.2"/>
  <sheetData>
    <row r="1" spans="1:2" ht="16" x14ac:dyDescent="0.2">
      <c r="A1" s="57" t="s">
        <v>149</v>
      </c>
      <c r="B1" s="57" t="s">
        <v>148</v>
      </c>
    </row>
    <row r="2" spans="1:2" ht="16" x14ac:dyDescent="0.2">
      <c r="A2" s="56">
        <f>Location!B4</f>
        <v>0</v>
      </c>
      <c r="B2" s="56">
        <f>Location!B3</f>
        <v>0</v>
      </c>
    </row>
    <row r="3" spans="1:2" ht="16" x14ac:dyDescent="0.2">
      <c r="A3" s="56">
        <f>Location!B6</f>
        <v>0</v>
      </c>
      <c r="B3" s="56">
        <f>Location!B5</f>
        <v>0</v>
      </c>
    </row>
    <row r="4" spans="1:2" ht="16" x14ac:dyDescent="0.2">
      <c r="A4" s="56">
        <f>Location!B8</f>
        <v>0</v>
      </c>
      <c r="B4" s="56">
        <f>Location!B7</f>
        <v>0</v>
      </c>
    </row>
    <row r="5" spans="1:2" ht="16" x14ac:dyDescent="0.2">
      <c r="A5" s="56">
        <f>Location!B10</f>
        <v>0</v>
      </c>
      <c r="B5" s="56">
        <f>Location!B9</f>
        <v>0</v>
      </c>
    </row>
    <row r="6" spans="1:2" ht="16" x14ac:dyDescent="0.2">
      <c r="A6" s="56">
        <f>Location!B4</f>
        <v>0</v>
      </c>
      <c r="B6" s="56">
        <f>Location!B3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9"/>
  <sheetViews>
    <sheetView topLeftCell="A15" zoomScale="95" zoomScaleNormal="95" workbookViewId="0">
      <selection activeCell="A73" sqref="A73"/>
    </sheetView>
  </sheetViews>
  <sheetFormatPr baseColWidth="10" defaultColWidth="8.83203125" defaultRowHeight="15" x14ac:dyDescent="0.2"/>
  <cols>
    <col min="1" max="1" width="55.1640625" customWidth="1"/>
  </cols>
  <sheetData>
    <row r="1" spans="1:3" ht="16" x14ac:dyDescent="0.2">
      <c r="A1" s="24" t="s">
        <v>53</v>
      </c>
      <c r="B1" s="25"/>
      <c r="C1" s="25"/>
    </row>
    <row r="2" spans="1:3" ht="16" x14ac:dyDescent="0.2">
      <c r="A2" s="25"/>
      <c r="B2" s="25"/>
      <c r="C2" s="25"/>
    </row>
    <row r="3" spans="1:3" ht="16" x14ac:dyDescent="0.2">
      <c r="A3" s="26" t="s">
        <v>34</v>
      </c>
      <c r="B3" s="25"/>
      <c r="C3" s="25"/>
    </row>
    <row r="4" spans="1:3" ht="16" x14ac:dyDescent="0.2">
      <c r="A4" s="26" t="s">
        <v>48</v>
      </c>
      <c r="B4" s="25"/>
      <c r="C4" s="25"/>
    </row>
    <row r="5" spans="1:3" ht="16" x14ac:dyDescent="0.2">
      <c r="A5" s="26" t="s">
        <v>49</v>
      </c>
      <c r="B5" s="25"/>
      <c r="C5" s="25"/>
    </row>
    <row r="6" spans="1:3" ht="16" x14ac:dyDescent="0.2">
      <c r="A6" s="26" t="s">
        <v>50</v>
      </c>
      <c r="B6" s="25"/>
      <c r="C6" s="25"/>
    </row>
    <row r="7" spans="1:3" ht="16" x14ac:dyDescent="0.2">
      <c r="A7" s="26" t="s">
        <v>47</v>
      </c>
      <c r="B7" s="25"/>
      <c r="C7" s="25"/>
    </row>
    <row r="8" spans="1:3" ht="16" x14ac:dyDescent="0.2">
      <c r="A8" s="26" t="s">
        <v>51</v>
      </c>
      <c r="B8" s="25"/>
      <c r="C8" s="25"/>
    </row>
    <row r="9" spans="1:3" ht="16" x14ac:dyDescent="0.2">
      <c r="A9" s="26" t="s">
        <v>52</v>
      </c>
      <c r="B9" s="25"/>
      <c r="C9" s="25"/>
    </row>
    <row r="10" spans="1:3" ht="16" x14ac:dyDescent="0.2">
      <c r="A10" s="25"/>
      <c r="B10" s="25"/>
      <c r="C10" s="25"/>
    </row>
    <row r="11" spans="1:3" ht="16" x14ac:dyDescent="0.2">
      <c r="A11" s="27" t="s">
        <v>74</v>
      </c>
      <c r="B11" s="25"/>
      <c r="C11" s="25"/>
    </row>
    <row r="12" spans="1:3" ht="16" x14ac:dyDescent="0.2">
      <c r="A12" s="25"/>
      <c r="B12" s="25"/>
      <c r="C12" s="25"/>
    </row>
    <row r="13" spans="1:3" ht="16" x14ac:dyDescent="0.2">
      <c r="A13" s="25" t="s">
        <v>75</v>
      </c>
      <c r="B13" s="25"/>
      <c r="C13" s="25"/>
    </row>
    <row r="14" spans="1:3" ht="16" x14ac:dyDescent="0.2">
      <c r="A14" s="25" t="s">
        <v>76</v>
      </c>
      <c r="B14" s="25"/>
      <c r="C14" s="25"/>
    </row>
    <row r="15" spans="1:3" ht="16" x14ac:dyDescent="0.2">
      <c r="A15" s="25" t="s">
        <v>77</v>
      </c>
      <c r="B15" s="25"/>
      <c r="C15" s="25"/>
    </row>
    <row r="16" spans="1:3" ht="16" x14ac:dyDescent="0.2">
      <c r="A16" s="25" t="s">
        <v>78</v>
      </c>
      <c r="B16" s="25"/>
      <c r="C16" s="25"/>
    </row>
    <row r="17" spans="1:3" ht="16" x14ac:dyDescent="0.2">
      <c r="A17" s="25" t="s">
        <v>79</v>
      </c>
      <c r="B17" s="25"/>
      <c r="C17" s="25"/>
    </row>
    <row r="18" spans="1:3" ht="16" x14ac:dyDescent="0.2">
      <c r="A18" s="25" t="s">
        <v>80</v>
      </c>
      <c r="B18" s="25"/>
      <c r="C18" s="25"/>
    </row>
    <row r="19" spans="1:3" ht="16" x14ac:dyDescent="0.2">
      <c r="A19" s="25" t="s">
        <v>82</v>
      </c>
      <c r="B19" s="25"/>
      <c r="C19" s="25"/>
    </row>
    <row r="20" spans="1:3" ht="16" x14ac:dyDescent="0.2">
      <c r="A20" s="25" t="s">
        <v>96</v>
      </c>
      <c r="B20" s="25"/>
      <c r="C20" s="25"/>
    </row>
    <row r="21" spans="1:3" ht="16" x14ac:dyDescent="0.2">
      <c r="A21" s="25" t="s">
        <v>83</v>
      </c>
      <c r="B21" s="25"/>
      <c r="C21" s="25"/>
    </row>
    <row r="22" spans="1:3" ht="16" x14ac:dyDescent="0.2">
      <c r="A22" s="25" t="s">
        <v>84</v>
      </c>
      <c r="B22" s="25"/>
      <c r="C22" s="25"/>
    </row>
    <row r="23" spans="1:3" ht="16" x14ac:dyDescent="0.2">
      <c r="A23" s="25" t="s">
        <v>81</v>
      </c>
      <c r="B23" s="25"/>
      <c r="C23" s="25"/>
    </row>
    <row r="24" spans="1:3" ht="16" x14ac:dyDescent="0.2">
      <c r="A24" s="25" t="s">
        <v>54</v>
      </c>
      <c r="B24" s="25"/>
      <c r="C24" s="25"/>
    </row>
    <row r="25" spans="1:3" ht="16" x14ac:dyDescent="0.2">
      <c r="A25" s="25"/>
    </row>
    <row r="26" spans="1:3" ht="16" x14ac:dyDescent="0.2">
      <c r="A26" s="27" t="s">
        <v>58</v>
      </c>
    </row>
    <row r="27" spans="1:3" ht="16" x14ac:dyDescent="0.2">
      <c r="A27" s="25"/>
    </row>
    <row r="28" spans="1:3" ht="16" x14ac:dyDescent="0.2">
      <c r="A28" s="25" t="s">
        <v>34</v>
      </c>
    </row>
    <row r="29" spans="1:3" ht="16" x14ac:dyDescent="0.2">
      <c r="A29" s="25" t="s">
        <v>55</v>
      </c>
    </row>
    <row r="30" spans="1:3" ht="16" x14ac:dyDescent="0.2">
      <c r="A30" s="25" t="s">
        <v>35</v>
      </c>
    </row>
    <row r="31" spans="1:3" ht="16" x14ac:dyDescent="0.2">
      <c r="A31" s="25" t="s">
        <v>56</v>
      </c>
    </row>
    <row r="32" spans="1:3" ht="16" x14ac:dyDescent="0.2">
      <c r="A32" s="25" t="s">
        <v>57</v>
      </c>
    </row>
    <row r="33" spans="1:1" ht="16" x14ac:dyDescent="0.2">
      <c r="A33" s="25" t="s">
        <v>51</v>
      </c>
    </row>
    <row r="34" spans="1:1" ht="16" x14ac:dyDescent="0.2">
      <c r="A34" s="25" t="s">
        <v>52</v>
      </c>
    </row>
    <row r="35" spans="1:1" ht="16" x14ac:dyDescent="0.2">
      <c r="A35" s="25"/>
    </row>
    <row r="36" spans="1:1" ht="16" x14ac:dyDescent="0.2">
      <c r="A36" s="27" t="s">
        <v>64</v>
      </c>
    </row>
    <row r="37" spans="1:1" ht="16" x14ac:dyDescent="0.2">
      <c r="A37" s="25"/>
    </row>
    <row r="38" spans="1:1" ht="16" x14ac:dyDescent="0.2">
      <c r="A38" s="25" t="s">
        <v>59</v>
      </c>
    </row>
    <row r="39" spans="1:1" ht="16" x14ac:dyDescent="0.2">
      <c r="A39" s="25" t="s">
        <v>60</v>
      </c>
    </row>
    <row r="40" spans="1:1" ht="16" x14ac:dyDescent="0.2">
      <c r="A40" s="58" t="s">
        <v>159</v>
      </c>
    </row>
    <row r="41" spans="1:1" ht="16" x14ac:dyDescent="0.2">
      <c r="A41" s="25" t="s">
        <v>61</v>
      </c>
    </row>
    <row r="42" spans="1:1" ht="16" x14ac:dyDescent="0.2">
      <c r="A42" s="25" t="s">
        <v>62</v>
      </c>
    </row>
    <row r="43" spans="1:1" ht="16" x14ac:dyDescent="0.2">
      <c r="A43" s="25" t="s">
        <v>102</v>
      </c>
    </row>
    <row r="44" spans="1:1" ht="16" x14ac:dyDescent="0.2">
      <c r="A44" s="58" t="s">
        <v>158</v>
      </c>
    </row>
    <row r="45" spans="1:1" ht="16" x14ac:dyDescent="0.2">
      <c r="A45" s="25" t="s">
        <v>103</v>
      </c>
    </row>
    <row r="46" spans="1:1" ht="16" x14ac:dyDescent="0.2">
      <c r="A46" s="25" t="s">
        <v>63</v>
      </c>
    </row>
    <row r="47" spans="1:1" ht="16" x14ac:dyDescent="0.2">
      <c r="A47" s="25" t="s">
        <v>54</v>
      </c>
    </row>
    <row r="48" spans="1:1" ht="16" x14ac:dyDescent="0.2">
      <c r="A48" s="25"/>
    </row>
    <row r="49" spans="1:1" ht="16" x14ac:dyDescent="0.2">
      <c r="A49" s="27" t="s">
        <v>85</v>
      </c>
    </row>
    <row r="50" spans="1:1" ht="16" x14ac:dyDescent="0.2">
      <c r="A50" s="25"/>
    </row>
    <row r="51" spans="1:1" ht="16" x14ac:dyDescent="0.2">
      <c r="A51" s="25" t="s">
        <v>86</v>
      </c>
    </row>
    <row r="52" spans="1:1" ht="16" x14ac:dyDescent="0.2">
      <c r="A52" s="25" t="s">
        <v>89</v>
      </c>
    </row>
    <row r="53" spans="1:1" ht="16" x14ac:dyDescent="0.2">
      <c r="A53" s="25" t="s">
        <v>87</v>
      </c>
    </row>
    <row r="54" spans="1:1" ht="16" x14ac:dyDescent="0.2">
      <c r="A54" s="25" t="s">
        <v>88</v>
      </c>
    </row>
    <row r="55" spans="1:1" ht="16" x14ac:dyDescent="0.2">
      <c r="A55" s="25"/>
    </row>
    <row r="56" spans="1:1" ht="16" x14ac:dyDescent="0.2">
      <c r="A56" s="27" t="s">
        <v>90</v>
      </c>
    </row>
    <row r="57" spans="1:1" ht="16" x14ac:dyDescent="0.2">
      <c r="A57" s="25"/>
    </row>
    <row r="58" spans="1:1" ht="16" x14ac:dyDescent="0.2">
      <c r="A58" s="58" t="s">
        <v>160</v>
      </c>
    </row>
    <row r="59" spans="1:1" ht="16" x14ac:dyDescent="0.2">
      <c r="A59" s="58" t="s">
        <v>161</v>
      </c>
    </row>
    <row r="60" spans="1:1" ht="16" x14ac:dyDescent="0.2">
      <c r="A60" s="58" t="s">
        <v>162</v>
      </c>
    </row>
    <row r="61" spans="1:1" ht="16" x14ac:dyDescent="0.2">
      <c r="A61" s="25" t="s">
        <v>97</v>
      </c>
    </row>
    <row r="63" spans="1:1" ht="16" x14ac:dyDescent="0.2">
      <c r="A63" s="27" t="s">
        <v>105</v>
      </c>
    </row>
    <row r="64" spans="1:1" ht="16" x14ac:dyDescent="0.2">
      <c r="A64" s="25"/>
    </row>
    <row r="65" spans="1:1" ht="16" x14ac:dyDescent="0.2">
      <c r="A65" s="25" t="s">
        <v>106</v>
      </c>
    </row>
    <row r="66" spans="1:1" ht="16" x14ac:dyDescent="0.2">
      <c r="A66" s="25" t="s">
        <v>107</v>
      </c>
    </row>
    <row r="67" spans="1:1" ht="16" x14ac:dyDescent="0.2">
      <c r="A67" s="58" t="s">
        <v>163</v>
      </c>
    </row>
    <row r="68" spans="1:1" ht="16" x14ac:dyDescent="0.2">
      <c r="A68" s="58" t="s">
        <v>164</v>
      </c>
    </row>
    <row r="69" spans="1:1" ht="16" x14ac:dyDescent="0.2">
      <c r="A69" s="58" t="s">
        <v>167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Description</vt:lpstr>
      <vt:lpstr>Soil</vt:lpstr>
      <vt:lpstr>DB_format_location_plot</vt:lpstr>
      <vt:lpstr>DB_format_manual_observation</vt:lpstr>
      <vt:lpstr>PlolygonPlot</vt:lpstr>
      <vt:lpstr>Drop-down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Stewart-jones</dc:creator>
  <cp:lastModifiedBy>Microsoft Office User</cp:lastModifiedBy>
  <dcterms:created xsi:type="dcterms:W3CDTF">2017-12-19T23:08:17Z</dcterms:created>
  <dcterms:modified xsi:type="dcterms:W3CDTF">2018-07-12T01:23:48Z</dcterms:modified>
</cp:coreProperties>
</file>