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77" i="2"/>
  <c r="B76"/>
  <c r="B75"/>
  <c r="K27" i="1"/>
  <c r="M27"/>
  <c r="L29"/>
  <c r="L28"/>
  <c r="L27"/>
  <c r="K28"/>
  <c r="K29"/>
  <c r="G94" l="1"/>
  <c r="G93"/>
  <c r="G92"/>
  <c r="G90"/>
  <c r="G89"/>
  <c r="G83"/>
  <c r="G82"/>
  <c r="G74"/>
  <c r="G73"/>
  <c r="G72"/>
  <c r="G70"/>
  <c r="G69"/>
  <c r="G65"/>
  <c r="G64"/>
  <c r="G62" s="1"/>
  <c r="G63"/>
  <c r="G61"/>
  <c r="G54"/>
  <c r="G53"/>
  <c r="G52"/>
  <c r="G50"/>
  <c r="G49"/>
  <c r="F46"/>
  <c r="G46" s="1"/>
  <c r="F45"/>
  <c r="G45" s="1"/>
  <c r="F44"/>
  <c r="G44" s="1"/>
  <c r="G42"/>
  <c r="G41"/>
  <c r="G40"/>
  <c r="M29" l="1"/>
  <c r="M28"/>
  <c r="N28"/>
  <c r="N29"/>
  <c r="N27"/>
  <c r="F18"/>
  <c r="G18" s="1"/>
  <c r="G9"/>
  <c r="N39"/>
  <c r="N40"/>
  <c r="N38"/>
  <c r="M39"/>
  <c r="M40"/>
  <c r="M38"/>
  <c r="L39"/>
  <c r="L40"/>
  <c r="L38"/>
  <c r="K39"/>
  <c r="K40"/>
  <c r="K38"/>
  <c r="F23"/>
  <c r="G23" s="1"/>
  <c r="G14"/>
  <c r="G13"/>
  <c r="F21"/>
  <c r="F22"/>
  <c r="G22" s="1"/>
  <c r="F20"/>
  <c r="G21" l="1"/>
  <c r="G20"/>
  <c r="G12"/>
  <c r="G11"/>
  <c r="F19" l="1"/>
  <c r="G19" l="1"/>
  <c r="F17"/>
  <c r="G17" s="1"/>
  <c r="G10"/>
  <c r="G32" l="1"/>
  <c r="G31"/>
  <c r="G29" l="1"/>
  <c r="G28"/>
  <c r="G27"/>
  <c r="G8" l="1"/>
  <c r="R33"/>
  <c r="V33"/>
  <c r="Z33"/>
  <c r="T33" l="1"/>
  <c r="U33"/>
  <c r="L33"/>
  <c r="X33"/>
  <c r="Y33"/>
  <c r="W33"/>
  <c r="P33"/>
  <c r="M33"/>
  <c r="Q33"/>
  <c r="S33"/>
  <c r="K33"/>
  <c r="O33"/>
  <c r="N33"/>
</calcChain>
</file>

<file path=xl/sharedStrings.xml><?xml version="1.0" encoding="utf-8"?>
<sst xmlns="http://schemas.openxmlformats.org/spreadsheetml/2006/main" count="332" uniqueCount="150">
  <si>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</si>
  <si>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</si>
  <si>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</si>
  <si>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</si>
  <si>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</si>
  <si>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</si>
  <si>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</si>
  <si>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</si>
  <si>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</si>
  <si>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</si>
  <si>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</si>
  <si>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</si>
  <si>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</si>
  <si>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</si>
  <si>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</si>
  <si>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</si>
  <si>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</si>
  <si>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</si>
  <si>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</si>
  <si>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</si>
  <si>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</si>
  <si>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</si>
  <si>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</si>
  <si>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</si>
  <si>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</si>
  <si>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</si>
  <si>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</si>
  <si>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</si>
  <si>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</si>
  <si>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</si>
  <si>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</si>
  <si>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</si>
  <si>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</si>
  <si>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</si>
  <si>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</si>
  <si>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</si>
  <si>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</si>
  <si>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</si>
  <si>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</si>
  <si>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</si>
  <si>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</si>
  <si>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</si>
  <si>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</si>
  <si>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</si>
  <si>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</si>
  <si>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</si>
  <si>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</si>
  <si>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</si>
  <si>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</si>
  <si>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</si>
  <si>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</si>
  <si>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</si>
  <si>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</si>
  <si>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</si>
  <si>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</si>
  <si>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</si>
  <si>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</si>
  <si>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</si>
  <si>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</si>
  <si>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</si>
  <si>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</si>
  <si>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</si>
  <si>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ATK</t>
  </si>
  <si>
    <t>semua kelas banjir dgn peningkatan persentase sesuai kelas banjir</t>
  </si>
  <si>
    <t>Luas</t>
  </si>
  <si>
    <t>Kelurahan</t>
  </si>
  <si>
    <t>KARET TENGSIN</t>
  </si>
  <si>
    <t>KAMPUNG BALI</t>
  </si>
  <si>
    <t>KEBON KELAPA</t>
  </si>
  <si>
    <t>CENGKARENG TIMUR</t>
  </si>
  <si>
    <t>KAYU PUTIH</t>
  </si>
  <si>
    <t>TOMANG</t>
  </si>
  <si>
    <t>PEJAGALAN</t>
  </si>
  <si>
    <t>KELAPA GADING TIMUR</t>
  </si>
  <si>
    <t>PONDOK PINANG</t>
  </si>
  <si>
    <t>PULO</t>
  </si>
  <si>
    <t>KRAMAT PELA</t>
  </si>
  <si>
    <t>GUNUNG</t>
  </si>
  <si>
    <t>KARET SEMANGGI</t>
  </si>
  <si>
    <t>KARET</t>
  </si>
  <si>
    <t>KEBON MELATI</t>
  </si>
  <si>
    <t>KEBON KOSONG</t>
  </si>
  <si>
    <t>GUNUNG SAHARI UTARA</t>
  </si>
  <si>
    <t>KEDOYA SELATAN</t>
  </si>
  <si>
    <t>TANJUNG DUREN SELATAN</t>
  </si>
  <si>
    <t>MAPHAR</t>
  </si>
  <si>
    <t>KEAGUNGAN</t>
  </si>
  <si>
    <t>PLUIT</t>
  </si>
  <si>
    <t>RAGUNAN</t>
  </si>
  <si>
    <t>JATI PADANG</t>
  </si>
  <si>
    <t>PEJATEN TIMUR</t>
  </si>
  <si>
    <t>CILANDAK BARAT</t>
  </si>
  <si>
    <t>PETUKANGAN SELATAN</t>
  </si>
  <si>
    <t>GROGOL SELATAN</t>
  </si>
  <si>
    <t>GROGOL UTARA</t>
  </si>
  <si>
    <t>SELONG</t>
  </si>
  <si>
    <t>BANGKA</t>
  </si>
  <si>
    <t>PELA MAMPANG</t>
  </si>
  <si>
    <t>RAWAJATI</t>
  </si>
  <si>
    <t>PENGADEGAN</t>
  </si>
  <si>
    <t>KARET KUNINGAN</t>
  </si>
  <si>
    <t>BIDARA CINA</t>
  </si>
  <si>
    <t>RW</t>
  </si>
  <si>
    <t>rata2</t>
  </si>
  <si>
    <t>max</t>
  </si>
  <si>
    <t>min</t>
  </si>
  <si>
    <t>meja keamanan/informasi</t>
  </si>
  <si>
    <t>sofa/kursi tunggu</t>
  </si>
  <si>
    <t>meja tunggu</t>
  </si>
  <si>
    <t>set</t>
  </si>
  <si>
    <r>
      <t xml:space="preserve">meja </t>
    </r>
    <r>
      <rPr>
        <i/>
        <sz val="9"/>
        <color theme="1"/>
        <rFont val="Arial"/>
        <family val="2"/>
      </rPr>
      <t>receptionist</t>
    </r>
  </si>
  <si>
    <t>Hotel yang di valuasikan adalah tipe hotel bintang 4</t>
  </si>
  <si>
    <t>ASUMSI</t>
  </si>
  <si>
    <t>– Jumlah kamar standar, minimum 50 kamar</t>
  </si>
  <si>
    <t>– Memiliki minimum 3 kamar suite</t>
  </si>
  <si>
    <t>– Kamar mandi di dalam</t>
  </si>
  <si>
    <t>– Luas kamar standar, minimum 24 m2</t>
  </si>
  <si>
    <t>– Luas kamar suite, minimum 48 m2</t>
  </si>
  <si>
    <t>– Memiliki Lobby dengan luas minimum 100 m2</t>
  </si>
  <si>
    <t>– Memiliki Bar</t>
  </si>
  <si>
    <t>– Memiliki sarana rekereasi dan olah raga</t>
  </si>
  <si>
    <t>– Kamar Mandi dilengkapi dengan instalasi air panas/dingin</t>
  </si>
  <si>
    <t>– Memiliki Toilet Umum</t>
  </si>
  <si>
    <t xml:space="preserve">harga sewa kamar/malam dan layanan lain seperti makan dll </t>
  </si>
  <si>
    <t>meja pelayanan/kasir</t>
  </si>
  <si>
    <t>mulai 71-150 dgn durasi mulai &gt;8 hari</t>
  </si>
  <si>
    <t>kursi pelayanan/kasir</t>
  </si>
  <si>
    <t>meja kursi makan</t>
  </si>
  <si>
    <t>mulai 71-150 cm &amp; durasi 5-8 hari</t>
  </si>
  <si>
    <t>ruang dapur</t>
  </si>
  <si>
    <t>peralatan dapur</t>
  </si>
  <si>
    <t>peralatan makan</t>
  </si>
  <si>
    <t>mulai 71-150 dgn durasi mulai 5-8 s/d &gt;8 hari</t>
  </si>
  <si>
    <t>pring</t>
  </si>
  <si>
    <t>gelas</t>
  </si>
  <si>
    <t>set           (1 set 6 bh)</t>
  </si>
  <si>
    <t>sendok</t>
  </si>
  <si>
    <t>pcs            (1 pcs 24 bh)</t>
  </si>
  <si>
    <t>bahan makanan</t>
  </si>
  <si>
    <t>semua kelas banjir dgn persentase berbeda</t>
  </si>
  <si>
    <t>toilet</t>
  </si>
  <si>
    <t>gantungan</t>
  </si>
  <si>
    <t>mulai kedalaman 71-150 cm &amp; durasi &gt; 8 hari</t>
  </si>
  <si>
    <t>tempat sampah</t>
  </si>
  <si>
    <t>kloset</t>
  </si>
  <si>
    <t>westafel</t>
  </si>
  <si>
    <t>mulai 71-150 cm dgn durasi 5-8 hari</t>
  </si>
  <si>
    <t>ruang makan-resto</t>
  </si>
  <si>
    <t>mulai 71-150 cm pada semua durasi dgn persentase berbeda</t>
  </si>
  <si>
    <t>APARTEMEN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</si>
</sst>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164" fontId="3" fillId="0" borderId="0" xfId="2" applyNumberFormat="1" applyFont="1" applyBorder="1"/>
    <xf numFmtId="0" fontId="3" fillId="0" borderId="0" xfId="0" applyFont="1" applyBorder="1" applyAlignment="1">
      <alignment horizontal="center"/>
    </xf>
    <xf numFmtId="0" fontId="1" fillId="0" borderId="0" xfId="1" applyBorder="1"/>
    <xf numFmtId="0" fontId="3" fillId="0" borderId="0" xfId="0" applyFont="1" applyFill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1" fillId="0" borderId="0" xfId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1" applyFont="1" applyFill="1" applyBorder="1"/>
    <xf numFmtId="0" fontId="9" fillId="0" borderId="0" xfId="0" applyFont="1"/>
    <xf numFmtId="0" fontId="6" fillId="0" borderId="2" xfId="1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1" fillId="0" borderId="2" xfId="1" applyBorder="1"/>
    <xf numFmtId="164" fontId="3" fillId="0" borderId="2" xfId="0" applyNumberFormat="1" applyFont="1" applyBorder="1"/>
    <xf numFmtId="0" fontId="0" fillId="0" borderId="2" xfId="0" applyBorder="1" applyAlignment="1">
      <alignment horizontal="center" wrapText="1"/>
    </xf>
    <xf numFmtId="0" fontId="6" fillId="0" borderId="2" xfId="0" applyFont="1" applyBorder="1"/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0"/>
  <sheetViews>
    <sheetView tabSelected="1" topLeftCell="A25" workbookViewId="0">
      <selection activeCell="G104" sqref="G104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20.140625" customWidth="1"/>
    <col min="10" max="10" width="16.140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19" ht="18">
      <c r="A1" s="1"/>
      <c r="B1" s="29" t="s">
        <v>149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B3" s="2" t="s">
        <v>0</v>
      </c>
    </row>
    <row r="4" spans="1:19">
      <c r="A4" s="2"/>
      <c r="B4" s="3" t="s">
        <v>1</v>
      </c>
    </row>
    <row r="5" spans="1:19">
      <c r="A5" s="1"/>
    </row>
    <row r="6" spans="1:19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19">
      <c r="A7" s="1"/>
      <c r="B7" s="6"/>
      <c r="C7" s="19" t="s">
        <v>41</v>
      </c>
      <c r="D7" s="6"/>
      <c r="E7" s="6"/>
      <c r="F7" s="7"/>
      <c r="G7" s="7"/>
      <c r="H7" s="6"/>
    </row>
    <row r="8" spans="1:19">
      <c r="A8" s="1"/>
      <c r="B8" s="31">
        <v>1</v>
      </c>
      <c r="C8" s="30" t="s">
        <v>110</v>
      </c>
      <c r="D8" s="4">
        <v>1</v>
      </c>
      <c r="E8" s="4" t="s">
        <v>47</v>
      </c>
      <c r="F8" s="7">
        <v>5000000</v>
      </c>
      <c r="G8" s="7">
        <f t="shared" ref="G8:G10" si="0">D8*F8</f>
        <v>5000000</v>
      </c>
      <c r="H8" s="9" t="s">
        <v>55</v>
      </c>
    </row>
    <row r="9" spans="1:19">
      <c r="A9" s="1"/>
      <c r="B9" s="31">
        <v>2</v>
      </c>
      <c r="C9" s="30" t="s">
        <v>46</v>
      </c>
      <c r="D9" s="4">
        <v>2</v>
      </c>
      <c r="E9" s="4" t="s">
        <v>47</v>
      </c>
      <c r="F9" s="7">
        <v>1000000</v>
      </c>
      <c r="G9" s="7">
        <f t="shared" si="0"/>
        <v>2000000</v>
      </c>
      <c r="H9" s="9" t="s">
        <v>55</v>
      </c>
    </row>
    <row r="10" spans="1:19" ht="36.75">
      <c r="A10" s="1"/>
      <c r="B10" s="31">
        <v>3</v>
      </c>
      <c r="C10" s="30" t="s">
        <v>45</v>
      </c>
      <c r="D10" s="4">
        <v>2</v>
      </c>
      <c r="E10" s="4" t="s">
        <v>47</v>
      </c>
      <c r="F10" s="7">
        <v>4000000</v>
      </c>
      <c r="G10" s="7">
        <f t="shared" si="0"/>
        <v>8000000</v>
      </c>
      <c r="H10" s="38" t="s">
        <v>58</v>
      </c>
    </row>
    <row r="11" spans="1:19">
      <c r="A11" s="1"/>
      <c r="B11" s="31">
        <v>4</v>
      </c>
      <c r="C11" s="30" t="s">
        <v>106</v>
      </c>
      <c r="D11" s="4">
        <v>1</v>
      </c>
      <c r="E11" s="4" t="s">
        <v>47</v>
      </c>
      <c r="F11" s="7">
        <v>1500000</v>
      </c>
      <c r="G11" s="7">
        <f t="shared" ref="G11:G12" si="1">D11*F11</f>
        <v>1500000</v>
      </c>
      <c r="H11" s="9" t="s">
        <v>55</v>
      </c>
    </row>
    <row r="12" spans="1:19">
      <c r="A12" s="1"/>
      <c r="B12" s="31">
        <v>5</v>
      </c>
      <c r="C12" s="6" t="s">
        <v>46</v>
      </c>
      <c r="D12" s="4">
        <v>2</v>
      </c>
      <c r="E12" s="4" t="s">
        <v>47</v>
      </c>
      <c r="F12" s="10">
        <v>1000000</v>
      </c>
      <c r="G12" s="10">
        <f t="shared" si="1"/>
        <v>2000000</v>
      </c>
      <c r="H12" s="9" t="s">
        <v>55</v>
      </c>
    </row>
    <row r="13" spans="1:19">
      <c r="A13" s="1"/>
      <c r="B13" s="31">
        <v>6</v>
      </c>
      <c r="C13" s="14" t="s">
        <v>107</v>
      </c>
      <c r="D13" s="4">
        <v>2</v>
      </c>
      <c r="E13" s="4" t="s">
        <v>109</v>
      </c>
      <c r="F13" s="10">
        <v>5700000</v>
      </c>
      <c r="G13" s="10">
        <f>D13*F13</f>
        <v>11400000</v>
      </c>
      <c r="H13" s="9" t="s">
        <v>55</v>
      </c>
    </row>
    <row r="14" spans="1:19">
      <c r="A14" s="1"/>
      <c r="B14" s="31">
        <v>7</v>
      </c>
      <c r="C14" s="14" t="s">
        <v>108</v>
      </c>
      <c r="D14" s="4">
        <v>2</v>
      </c>
      <c r="E14" s="4" t="s">
        <v>47</v>
      </c>
      <c r="F14" s="10">
        <v>1000000</v>
      </c>
      <c r="G14" s="10">
        <f>D14*F14</f>
        <v>2000000</v>
      </c>
      <c r="H14" s="9" t="s">
        <v>55</v>
      </c>
    </row>
    <row r="15" spans="1:19" ht="36.75">
      <c r="B15" s="40">
        <v>8</v>
      </c>
      <c r="C15" s="14" t="s">
        <v>62</v>
      </c>
      <c r="D15" s="4"/>
      <c r="E15" s="4"/>
      <c r="F15" s="10"/>
      <c r="G15" s="10">
        <v>2000000</v>
      </c>
      <c r="H15" s="38" t="s">
        <v>63</v>
      </c>
    </row>
    <row r="16" spans="1:19">
      <c r="A16" s="3"/>
      <c r="B16" s="11"/>
      <c r="C16" s="19" t="s">
        <v>42</v>
      </c>
      <c r="D16" s="13"/>
      <c r="E16" s="15"/>
      <c r="F16" s="16"/>
      <c r="G16" s="10"/>
      <c r="H16" s="17"/>
    </row>
    <row r="17" spans="1:26">
      <c r="A17" s="1"/>
      <c r="B17" s="31">
        <v>1</v>
      </c>
      <c r="C17" s="30" t="s">
        <v>110</v>
      </c>
      <c r="D17" s="4">
        <v>1</v>
      </c>
      <c r="E17" s="4" t="s">
        <v>47</v>
      </c>
      <c r="F17" s="7">
        <f>10%*F8</f>
        <v>500000</v>
      </c>
      <c r="G17" s="7">
        <f t="shared" ref="G17:G19" si="2">D17*F17</f>
        <v>500000</v>
      </c>
      <c r="H17" s="9" t="s">
        <v>54</v>
      </c>
    </row>
    <row r="18" spans="1:26">
      <c r="A18" s="1"/>
      <c r="B18" s="31">
        <v>2</v>
      </c>
      <c r="C18" s="30" t="s">
        <v>46</v>
      </c>
      <c r="D18" s="4">
        <v>2</v>
      </c>
      <c r="E18" s="4" t="s">
        <v>47</v>
      </c>
      <c r="F18" s="7">
        <f>10%*F9</f>
        <v>100000</v>
      </c>
      <c r="G18" s="7">
        <f t="shared" si="2"/>
        <v>200000</v>
      </c>
      <c r="H18" s="9" t="s">
        <v>54</v>
      </c>
    </row>
    <row r="19" spans="1:26" ht="36.75">
      <c r="A19" s="1"/>
      <c r="B19" s="31">
        <v>3</v>
      </c>
      <c r="C19" s="30" t="s">
        <v>45</v>
      </c>
      <c r="D19" s="4">
        <v>2</v>
      </c>
      <c r="E19" s="4" t="s">
        <v>47</v>
      </c>
      <c r="F19" s="7">
        <f>40%*F10</f>
        <v>1600000</v>
      </c>
      <c r="G19" s="7">
        <f t="shared" si="2"/>
        <v>3200000</v>
      </c>
      <c r="H19" s="9" t="s">
        <v>56</v>
      </c>
      <c r="O19" s="1"/>
    </row>
    <row r="20" spans="1:26">
      <c r="A20" s="1"/>
      <c r="B20" s="31">
        <v>4</v>
      </c>
      <c r="C20" s="30" t="s">
        <v>106</v>
      </c>
      <c r="D20" s="4">
        <v>1</v>
      </c>
      <c r="E20" s="4" t="s">
        <v>47</v>
      </c>
      <c r="F20" s="7">
        <f>10%*F11</f>
        <v>150000</v>
      </c>
      <c r="G20" s="7">
        <f t="shared" ref="G20:G21" si="3">D20*F20</f>
        <v>150000</v>
      </c>
      <c r="H20" s="9" t="s">
        <v>54</v>
      </c>
    </row>
    <row r="21" spans="1:26">
      <c r="A21" s="1"/>
      <c r="B21" s="31">
        <v>5</v>
      </c>
      <c r="C21" s="6" t="s">
        <v>46</v>
      </c>
      <c r="D21" s="4">
        <v>2</v>
      </c>
      <c r="E21" s="4" t="s">
        <v>47</v>
      </c>
      <c r="F21" s="7">
        <f>10%*F12</f>
        <v>100000</v>
      </c>
      <c r="G21" s="10">
        <f t="shared" si="3"/>
        <v>200000</v>
      </c>
      <c r="H21" s="9" t="s">
        <v>54</v>
      </c>
    </row>
    <row r="22" spans="1:26">
      <c r="A22" s="1"/>
      <c r="B22" s="31">
        <v>6</v>
      </c>
      <c r="C22" s="14" t="s">
        <v>107</v>
      </c>
      <c r="D22" s="4">
        <v>2</v>
      </c>
      <c r="E22" s="4" t="s">
        <v>109</v>
      </c>
      <c r="F22" s="7">
        <f>10%*F13</f>
        <v>570000</v>
      </c>
      <c r="G22" s="10">
        <f>D22*F22</f>
        <v>1140000</v>
      </c>
      <c r="H22" s="9" t="s">
        <v>54</v>
      </c>
      <c r="J22" s="2" t="s">
        <v>2</v>
      </c>
      <c r="K22" s="1"/>
      <c r="L22" s="1"/>
      <c r="M22" s="1"/>
      <c r="N22" s="1"/>
    </row>
    <row r="23" spans="1:26">
      <c r="A23" s="1"/>
      <c r="B23" s="31">
        <v>7</v>
      </c>
      <c r="C23" s="14" t="s">
        <v>108</v>
      </c>
      <c r="D23" s="4">
        <v>2</v>
      </c>
      <c r="E23" s="4" t="s">
        <v>47</v>
      </c>
      <c r="F23" s="7">
        <f>10%*F14</f>
        <v>100000</v>
      </c>
      <c r="G23" s="10">
        <f>D23*F23</f>
        <v>200000</v>
      </c>
      <c r="H23" s="9" t="s">
        <v>54</v>
      </c>
      <c r="J23" s="2"/>
      <c r="K23" s="1"/>
      <c r="L23" s="1"/>
      <c r="M23" s="1"/>
      <c r="N23" s="1"/>
    </row>
    <row r="24" spans="1:26">
      <c r="A24" s="1"/>
      <c r="B24" s="17"/>
      <c r="C24" s="18" t="s">
        <v>43</v>
      </c>
      <c r="D24" s="17"/>
      <c r="E24" s="17"/>
      <c r="F24" s="17"/>
      <c r="G24" s="17"/>
      <c r="H24" s="17"/>
      <c r="J24" s="2"/>
      <c r="K24" s="1"/>
      <c r="L24" s="1"/>
      <c r="M24" s="1"/>
      <c r="N24" s="1"/>
    </row>
    <row r="25" spans="1:26">
      <c r="A25" s="1"/>
      <c r="B25" s="23">
        <v>1</v>
      </c>
      <c r="C25" s="14" t="s">
        <v>44</v>
      </c>
      <c r="D25" s="13"/>
      <c r="E25" s="42"/>
      <c r="F25" s="10"/>
      <c r="G25" s="10">
        <v>500000</v>
      </c>
      <c r="H25" s="30" t="s">
        <v>54</v>
      </c>
      <c r="J25" s="64" t="s">
        <v>149</v>
      </c>
      <c r="K25" s="4" t="s">
        <v>4</v>
      </c>
      <c r="L25" s="4" t="s">
        <v>5</v>
      </c>
      <c r="M25" s="4" t="s">
        <v>6</v>
      </c>
      <c r="N25" s="4" t="s">
        <v>7</v>
      </c>
    </row>
    <row r="26" spans="1:26" ht="24.75">
      <c r="A26" s="1"/>
      <c r="B26" s="23">
        <v>2</v>
      </c>
      <c r="C26" s="6" t="s">
        <v>48</v>
      </c>
      <c r="D26" s="12"/>
      <c r="E26" s="4"/>
      <c r="F26" s="10"/>
      <c r="G26" s="10"/>
      <c r="H26" s="38" t="s">
        <v>57</v>
      </c>
      <c r="I26" s="1"/>
      <c r="J26" s="65"/>
      <c r="K26" s="4">
        <v>1</v>
      </c>
      <c r="L26" s="4">
        <v>2</v>
      </c>
      <c r="M26" s="4">
        <v>6</v>
      </c>
      <c r="N26" s="4">
        <v>10</v>
      </c>
    </row>
    <row r="27" spans="1:26">
      <c r="A27" s="1"/>
      <c r="B27" s="4"/>
      <c r="C27" s="6" t="s">
        <v>49</v>
      </c>
      <c r="D27" s="4">
        <v>25</v>
      </c>
      <c r="E27" s="4" t="s">
        <v>50</v>
      </c>
      <c r="F27" s="10">
        <v>45000</v>
      </c>
      <c r="G27" s="10">
        <f>D27*F27</f>
        <v>1125000</v>
      </c>
      <c r="H27" s="17"/>
      <c r="I27" s="1"/>
      <c r="J27" s="6" t="s">
        <v>15</v>
      </c>
      <c r="K27" s="8">
        <f>(10%*G15)+G19+(10%*G66)</f>
        <v>4400000</v>
      </c>
      <c r="L27" s="8">
        <f>(20%*G15)+G19+(20%*G66)</f>
        <v>5600000</v>
      </c>
      <c r="M27" s="8">
        <f>(60%*G15)+G17+G18+G19+G20+G21+G22+G23+G25+G46+(60%*G66)+G85</f>
        <v>15090000</v>
      </c>
      <c r="N27" s="8">
        <f>G8+G9+G19+G11+G12+G13+G14+G15+G25+G31+G32+G42+G49+G50+G66+G69+G70+G83+G85+G89+G90</f>
        <v>66930000</v>
      </c>
    </row>
    <row r="28" spans="1:26">
      <c r="A28" s="1"/>
      <c r="B28" s="13"/>
      <c r="C28" s="6" t="s">
        <v>51</v>
      </c>
      <c r="D28" s="13">
        <v>1</v>
      </c>
      <c r="E28" s="4" t="s">
        <v>47</v>
      </c>
      <c r="F28" s="10">
        <v>35000</v>
      </c>
      <c r="G28" s="10">
        <f>D28*F28</f>
        <v>35000</v>
      </c>
      <c r="H28" s="17"/>
      <c r="J28" s="6" t="s">
        <v>16</v>
      </c>
      <c r="K28" s="7">
        <f>G10+(15%*G15)+(15%*G61)+(15%*G66)</f>
        <v>17300000</v>
      </c>
      <c r="L28" s="8">
        <f>G10+(25%*G15)+(25%*G61)+(25%*G66)</f>
        <v>23500000</v>
      </c>
      <c r="M28" s="8">
        <f>G10+(65%*G15)+G17+G18+G20+G21+G22+G23+G25+G27+G28+G29+G44+G45+G46+G52+G53+G54+(65%*G61)+G62+(65%*G66)+G72+G73+G74+G85+G86+G92+G93+G94</f>
        <v>67865000</v>
      </c>
      <c r="N28" s="8">
        <f>G8+G9+G10+G11+G12+G13+G14+G15+G25+G27+G28+G29+G31+G32+G40+G41+G42+G49+G50+G52+G53+G54+G61+G62+G66+G69+G70+G72+G73+G74+G82+G83+G85+G86+G89+G90+G92+G93+G94</f>
        <v>138375000</v>
      </c>
    </row>
    <row r="29" spans="1:26">
      <c r="A29" s="1"/>
      <c r="B29" s="17"/>
      <c r="C29" s="14" t="s">
        <v>52</v>
      </c>
      <c r="D29" s="13">
        <v>2</v>
      </c>
      <c r="E29" s="15" t="s">
        <v>53</v>
      </c>
      <c r="F29" s="16">
        <v>50000</v>
      </c>
      <c r="G29" s="7">
        <f>D29*F29</f>
        <v>100000</v>
      </c>
      <c r="H29" s="17"/>
      <c r="I29" s="1"/>
      <c r="J29" s="6" t="s">
        <v>17</v>
      </c>
      <c r="K29" s="7">
        <f>G10+(20%*G15)+(20%*G61)+(20%*G66)</f>
        <v>20400000</v>
      </c>
      <c r="L29" s="7">
        <f>G10+(30%*G15)+(30%*G61)+(30%*G66)</f>
        <v>26600000</v>
      </c>
      <c r="M29" s="7">
        <f>G10+(65%*G15)+G17+G18+G20+G21+G22+G23+G25+G27+G28+G29+G44+G45+G46+G52+G53+G54+(65%*G61)+G62+(65%*G66)+G72+G73+G74+G85+G86+G92+G93+G94</f>
        <v>67865000</v>
      </c>
      <c r="N29" s="7">
        <f>G8+G9+G10+G11+G12+G13+G14+G15+G25+G27+G28+G29+G31+G32+G40+G41+G42+G49+G50+G52+G53+G54+G61+G62+G66+G69+G70+G72+G73+G74+G82+G83+G85+G86+G89+G90+G92+G93+G94</f>
        <v>138375000</v>
      </c>
    </row>
    <row r="30" spans="1:26">
      <c r="A30" s="1"/>
      <c r="B30" s="13">
        <v>3</v>
      </c>
      <c r="C30" s="14" t="s">
        <v>59</v>
      </c>
      <c r="D30" s="17"/>
      <c r="E30" s="17"/>
      <c r="F30" s="17"/>
      <c r="G30" s="10"/>
      <c r="H30" s="9" t="s">
        <v>55</v>
      </c>
      <c r="I30" s="1"/>
      <c r="J30" s="6" t="s">
        <v>18</v>
      </c>
      <c r="K30" s="7"/>
      <c r="L30" s="7"/>
      <c r="M30" s="7"/>
      <c r="N30" s="7"/>
    </row>
    <row r="31" spans="1:26">
      <c r="A31" s="1"/>
      <c r="B31" s="13"/>
      <c r="C31" s="14" t="s">
        <v>60</v>
      </c>
      <c r="D31" s="13">
        <v>100</v>
      </c>
      <c r="E31" s="13" t="s">
        <v>61</v>
      </c>
      <c r="F31" s="16">
        <v>60000</v>
      </c>
      <c r="G31" s="10">
        <f>D31*F31</f>
        <v>6000000</v>
      </c>
      <c r="H31" s="38"/>
      <c r="I31" s="1"/>
      <c r="J31" s="1"/>
      <c r="K31" s="1"/>
      <c r="L31" s="1"/>
      <c r="M31" s="1"/>
      <c r="N31" s="1"/>
    </row>
    <row r="32" spans="1:26" ht="30">
      <c r="A32" s="1"/>
      <c r="B32" s="13"/>
      <c r="C32" s="14" t="s">
        <v>52</v>
      </c>
      <c r="D32" s="13">
        <v>2</v>
      </c>
      <c r="E32" s="13" t="s">
        <v>53</v>
      </c>
      <c r="F32" s="16">
        <v>50000</v>
      </c>
      <c r="G32" s="39">
        <f>D32*F32</f>
        <v>100000</v>
      </c>
      <c r="H32" s="17"/>
      <c r="I32" s="1"/>
      <c r="J32" s="20" t="s">
        <v>19</v>
      </c>
      <c r="K32" s="13" t="s">
        <v>20</v>
      </c>
      <c r="L32" s="13" t="s">
        <v>21</v>
      </c>
      <c r="M32" s="13" t="s">
        <v>22</v>
      </c>
      <c r="N32" s="13" t="s">
        <v>23</v>
      </c>
      <c r="O32" s="13" t="s">
        <v>24</v>
      </c>
      <c r="P32" s="13" t="s">
        <v>25</v>
      </c>
      <c r="Q32" s="13" t="s">
        <v>26</v>
      </c>
      <c r="R32" s="13" t="s">
        <v>27</v>
      </c>
      <c r="S32" s="13" t="s">
        <v>28</v>
      </c>
      <c r="T32" s="13" t="s">
        <v>29</v>
      </c>
      <c r="U32" s="13" t="s">
        <v>30</v>
      </c>
      <c r="V32" s="13" t="s">
        <v>31</v>
      </c>
      <c r="W32" s="13" t="s">
        <v>32</v>
      </c>
      <c r="X32" s="13" t="s">
        <v>33</v>
      </c>
      <c r="Y32" s="13" t="s">
        <v>34</v>
      </c>
      <c r="Z32" s="13" t="s">
        <v>35</v>
      </c>
    </row>
    <row r="33" spans="1:26">
      <c r="I33" s="1"/>
      <c r="J33" s="20" t="s">
        <v>149</v>
      </c>
      <c r="K33" s="21">
        <f>K27+K38</f>
        <v>15400000</v>
      </c>
      <c r="L33" s="21">
        <f>K28+K39</f>
        <v>28300000</v>
      </c>
      <c r="M33" s="21">
        <f>K29+K40</f>
        <v>31400000</v>
      </c>
      <c r="N33" s="21">
        <f>K30+K41</f>
        <v>0</v>
      </c>
      <c r="O33" s="21">
        <f>L27+L38</f>
        <v>22600000</v>
      </c>
      <c r="P33" s="21">
        <f>L28+L39</f>
        <v>40500000</v>
      </c>
      <c r="Q33" s="21">
        <f>L29+L40</f>
        <v>43600000</v>
      </c>
      <c r="R33" s="21">
        <f>L30+L41</f>
        <v>0</v>
      </c>
      <c r="S33" s="21">
        <f>M27+M38</f>
        <v>56090000</v>
      </c>
      <c r="T33" s="21">
        <f>M28+M39</f>
        <v>108865000</v>
      </c>
      <c r="U33" s="21">
        <f>M29+M40</f>
        <v>108865000</v>
      </c>
      <c r="V33" s="21">
        <f>M30+M41</f>
        <v>0</v>
      </c>
      <c r="W33" s="21">
        <f>N27+N38</f>
        <v>131930000</v>
      </c>
      <c r="X33" s="21">
        <f>N28+N39</f>
        <v>203375000</v>
      </c>
      <c r="Y33" s="21">
        <f>N29+N40</f>
        <v>203375000</v>
      </c>
      <c r="Z33" s="21">
        <f>N30+N41</f>
        <v>0</v>
      </c>
    </row>
    <row r="34" spans="1:26">
      <c r="I34" s="1"/>
    </row>
    <row r="35" spans="1:26">
      <c r="I35" s="1"/>
      <c r="J35" s="2" t="s">
        <v>3</v>
      </c>
      <c r="K35" s="1"/>
      <c r="L35" s="1"/>
      <c r="M35" s="1"/>
      <c r="N35" s="1"/>
    </row>
    <row r="36" spans="1:26">
      <c r="A36" s="1"/>
      <c r="I36" s="1"/>
      <c r="J36" s="64" t="s">
        <v>149</v>
      </c>
      <c r="K36" s="4" t="s">
        <v>4</v>
      </c>
      <c r="L36" s="4" t="s">
        <v>5</v>
      </c>
      <c r="M36" s="4" t="s">
        <v>6</v>
      </c>
      <c r="N36" s="4" t="s">
        <v>7</v>
      </c>
    </row>
    <row r="37" spans="1:26">
      <c r="A37" s="1"/>
      <c r="B37" s="5" t="s">
        <v>8</v>
      </c>
      <c r="C37" s="5" t="s">
        <v>9</v>
      </c>
      <c r="D37" s="5" t="s">
        <v>10</v>
      </c>
      <c r="E37" s="5" t="s">
        <v>11</v>
      </c>
      <c r="F37" s="5" t="s">
        <v>12</v>
      </c>
      <c r="G37" s="5" t="s">
        <v>13</v>
      </c>
      <c r="H37" s="5" t="s">
        <v>14</v>
      </c>
      <c r="I37" s="1"/>
      <c r="J37" s="65"/>
      <c r="K37" s="4">
        <v>1</v>
      </c>
      <c r="L37" s="4">
        <v>2</v>
      </c>
      <c r="M37" s="4">
        <v>6</v>
      </c>
      <c r="N37" s="4">
        <v>10</v>
      </c>
    </row>
    <row r="38" spans="1:26">
      <c r="A38" s="1"/>
      <c r="B38" s="5"/>
      <c r="C38" s="56" t="s">
        <v>147</v>
      </c>
      <c r="D38" s="5"/>
      <c r="E38" s="5"/>
      <c r="F38" s="5"/>
      <c r="G38" s="5"/>
      <c r="H38" s="5"/>
      <c r="J38" s="6" t="s">
        <v>15</v>
      </c>
      <c r="K38" s="8">
        <f>$G$103+$G$104</f>
        <v>11000000</v>
      </c>
      <c r="L38" s="8">
        <f>($L$37*$G$103)+$G$104</f>
        <v>17000000</v>
      </c>
      <c r="M38" s="8">
        <f>($M$37*$G$103)+$G$104</f>
        <v>41000000</v>
      </c>
      <c r="N38" s="8">
        <f>($N$37*$G$103)+$G$104</f>
        <v>65000000</v>
      </c>
    </row>
    <row r="39" spans="1:26">
      <c r="A39" s="1"/>
      <c r="B39" s="4"/>
      <c r="C39" s="19" t="s">
        <v>41</v>
      </c>
      <c r="D39" s="6"/>
      <c r="E39" s="6"/>
      <c r="F39" s="7"/>
      <c r="G39" s="7"/>
      <c r="H39" s="9"/>
      <c r="J39" s="6" t="s">
        <v>16</v>
      </c>
      <c r="K39" s="8">
        <f>$G$103+$G$104</f>
        <v>11000000</v>
      </c>
      <c r="L39" s="8">
        <f>($L$37*$G$103)+$G$104</f>
        <v>17000000</v>
      </c>
      <c r="M39" s="8">
        <f>($M$37*$G$103)+$G$104</f>
        <v>41000000</v>
      </c>
      <c r="N39" s="8">
        <f>($N$37*$G$103)+$G$104</f>
        <v>65000000</v>
      </c>
    </row>
    <row r="40" spans="1:26" ht="24.75">
      <c r="A40" s="1"/>
      <c r="B40" s="31">
        <v>1</v>
      </c>
      <c r="C40" s="30" t="s">
        <v>124</v>
      </c>
      <c r="D40" s="13">
        <v>1</v>
      </c>
      <c r="E40" s="4" t="s">
        <v>109</v>
      </c>
      <c r="F40" s="10">
        <v>1500000</v>
      </c>
      <c r="G40" s="39">
        <f>D40*F40</f>
        <v>1500000</v>
      </c>
      <c r="H40" s="9" t="s">
        <v>125</v>
      </c>
      <c r="J40" s="6" t="s">
        <v>17</v>
      </c>
      <c r="K40" s="8">
        <f>$G$103+$G$104</f>
        <v>11000000</v>
      </c>
      <c r="L40" s="8">
        <f>($L$37*$G$103)+$G$104</f>
        <v>17000000</v>
      </c>
      <c r="M40" s="8">
        <f>($M$37*$G$103)+$G$104</f>
        <v>41000000</v>
      </c>
      <c r="N40" s="8">
        <f>($N$37*$G$103)+$G$104</f>
        <v>65000000</v>
      </c>
    </row>
    <row r="41" spans="1:26" ht="24.75">
      <c r="A41" s="1"/>
      <c r="B41" s="31">
        <v>2</v>
      </c>
      <c r="C41" s="30" t="s">
        <v>126</v>
      </c>
      <c r="D41" s="13">
        <v>1</v>
      </c>
      <c r="E41" s="4" t="s">
        <v>47</v>
      </c>
      <c r="F41" s="10">
        <v>450000</v>
      </c>
      <c r="G41" s="39">
        <f>D41*F41</f>
        <v>450000</v>
      </c>
      <c r="H41" s="9" t="s">
        <v>125</v>
      </c>
      <c r="J41" s="6" t="s">
        <v>18</v>
      </c>
      <c r="K41" s="8"/>
      <c r="L41" s="8"/>
      <c r="M41" s="8"/>
      <c r="N41" s="8"/>
    </row>
    <row r="42" spans="1:26">
      <c r="A42" s="1"/>
      <c r="B42" s="31">
        <v>3</v>
      </c>
      <c r="C42" s="30" t="s">
        <v>127</v>
      </c>
      <c r="D42" s="13">
        <v>8</v>
      </c>
      <c r="E42" s="4" t="s">
        <v>109</v>
      </c>
      <c r="F42" s="10">
        <v>2000000</v>
      </c>
      <c r="G42" s="39">
        <f>D42*F42</f>
        <v>16000000</v>
      </c>
      <c r="H42" s="9" t="s">
        <v>55</v>
      </c>
      <c r="I42" s="2"/>
    </row>
    <row r="43" spans="1:26">
      <c r="A43" s="1"/>
      <c r="B43" s="57"/>
      <c r="C43" s="19" t="s">
        <v>42</v>
      </c>
      <c r="D43" s="13"/>
      <c r="E43" s="17"/>
      <c r="F43" s="17"/>
      <c r="G43" s="17"/>
      <c r="H43" s="17"/>
    </row>
    <row r="44" spans="1:26" ht="24.75">
      <c r="A44" s="1"/>
      <c r="B44" s="31">
        <v>1</v>
      </c>
      <c r="C44" s="30" t="s">
        <v>124</v>
      </c>
      <c r="D44" s="13">
        <v>1</v>
      </c>
      <c r="E44" s="4" t="s">
        <v>109</v>
      </c>
      <c r="F44" s="39">
        <f>10%*F40</f>
        <v>150000</v>
      </c>
      <c r="G44" s="39">
        <f>D44*F44</f>
        <v>150000</v>
      </c>
      <c r="H44" s="9" t="s">
        <v>57</v>
      </c>
    </row>
    <row r="45" spans="1:26" ht="24.75">
      <c r="B45" s="31">
        <v>2</v>
      </c>
      <c r="C45" s="30" t="s">
        <v>126</v>
      </c>
      <c r="D45" s="13">
        <v>1</v>
      </c>
      <c r="E45" s="4" t="s">
        <v>47</v>
      </c>
      <c r="F45" s="39">
        <f>10%*F41</f>
        <v>45000</v>
      </c>
      <c r="G45" s="39">
        <f t="shared" ref="G45:G46" si="4">D45*F45</f>
        <v>45000</v>
      </c>
      <c r="H45" s="9" t="s">
        <v>57</v>
      </c>
    </row>
    <row r="46" spans="1:26">
      <c r="B46" s="31">
        <v>3</v>
      </c>
      <c r="C46" s="30" t="s">
        <v>127</v>
      </c>
      <c r="D46" s="13">
        <v>8</v>
      </c>
      <c r="E46" s="4" t="s">
        <v>109</v>
      </c>
      <c r="F46" s="39">
        <f>10%*F42</f>
        <v>200000</v>
      </c>
      <c r="G46" s="39">
        <f t="shared" si="4"/>
        <v>1600000</v>
      </c>
      <c r="H46" s="9" t="s">
        <v>54</v>
      </c>
    </row>
    <row r="47" spans="1:26">
      <c r="A47" s="1"/>
      <c r="B47" s="13"/>
      <c r="C47" s="19" t="s">
        <v>43</v>
      </c>
      <c r="D47" s="4"/>
      <c r="E47" s="4"/>
      <c r="F47" s="10"/>
      <c r="G47" s="10"/>
      <c r="H47" s="6"/>
      <c r="I47" s="46"/>
    </row>
    <row r="48" spans="1:26">
      <c r="A48" s="1"/>
      <c r="B48" s="13">
        <v>1</v>
      </c>
      <c r="C48" s="6" t="s">
        <v>59</v>
      </c>
      <c r="D48" s="13"/>
      <c r="E48" s="13"/>
      <c r="F48" s="13"/>
      <c r="G48" s="10"/>
      <c r="H48" s="9" t="s">
        <v>55</v>
      </c>
      <c r="I48" s="43"/>
    </row>
    <row r="49" spans="1:13">
      <c r="A49" s="1"/>
      <c r="B49" s="13"/>
      <c r="C49" s="6" t="s">
        <v>60</v>
      </c>
      <c r="D49" s="13">
        <v>40</v>
      </c>
      <c r="E49" s="4" t="s">
        <v>61</v>
      </c>
      <c r="F49" s="10">
        <v>60000</v>
      </c>
      <c r="G49" s="10">
        <f>D49*F49</f>
        <v>2400000</v>
      </c>
      <c r="H49" s="6"/>
      <c r="I49" s="43"/>
    </row>
    <row r="50" spans="1:13">
      <c r="A50" s="1"/>
      <c r="B50" s="13"/>
      <c r="C50" s="6" t="s">
        <v>52</v>
      </c>
      <c r="D50" s="12">
        <v>2</v>
      </c>
      <c r="E50" s="4" t="s">
        <v>53</v>
      </c>
      <c r="F50" s="10">
        <v>75000</v>
      </c>
      <c r="G50" s="10">
        <f>D50*F50</f>
        <v>150000</v>
      </c>
      <c r="H50" s="17"/>
      <c r="I50" s="43"/>
    </row>
    <row r="51" spans="1:13" ht="24.75">
      <c r="A51" s="1"/>
      <c r="B51" s="13">
        <v>2</v>
      </c>
      <c r="C51" s="6" t="s">
        <v>48</v>
      </c>
      <c r="D51" s="12"/>
      <c r="E51" s="4"/>
      <c r="F51" s="10"/>
      <c r="G51" s="10"/>
      <c r="H51" s="9" t="s">
        <v>128</v>
      </c>
      <c r="I51" s="43"/>
      <c r="J51" s="1"/>
      <c r="K51" s="1"/>
      <c r="L51" s="1"/>
      <c r="M51" s="1"/>
    </row>
    <row r="52" spans="1:13">
      <c r="A52" s="1"/>
      <c r="B52" s="6"/>
      <c r="C52" s="6" t="s">
        <v>49</v>
      </c>
      <c r="D52" s="4">
        <v>15</v>
      </c>
      <c r="E52" s="4" t="s">
        <v>50</v>
      </c>
      <c r="F52" s="10">
        <v>45000</v>
      </c>
      <c r="G52" s="10">
        <f>D52*F52</f>
        <v>675000</v>
      </c>
      <c r="H52" s="17"/>
      <c r="I52" s="43"/>
      <c r="J52" s="1"/>
      <c r="K52" s="1"/>
      <c r="L52" s="1"/>
      <c r="M52" s="1"/>
    </row>
    <row r="53" spans="1:13">
      <c r="A53" s="1"/>
      <c r="B53" s="17"/>
      <c r="C53" s="6" t="s">
        <v>51</v>
      </c>
      <c r="D53" s="13">
        <v>1</v>
      </c>
      <c r="E53" s="4" t="s">
        <v>47</v>
      </c>
      <c r="F53" s="10">
        <v>35000</v>
      </c>
      <c r="G53" s="10">
        <f>D53*F53</f>
        <v>35000</v>
      </c>
      <c r="H53" s="17"/>
      <c r="I53" s="43"/>
      <c r="J53" s="1"/>
      <c r="K53" s="1"/>
      <c r="L53" s="1"/>
      <c r="M53" s="1"/>
    </row>
    <row r="54" spans="1:13">
      <c r="A54" s="1"/>
      <c r="B54" s="58"/>
      <c r="C54" s="14" t="s">
        <v>52</v>
      </c>
      <c r="D54" s="13">
        <v>2</v>
      </c>
      <c r="E54" s="15" t="s">
        <v>53</v>
      </c>
      <c r="F54" s="16">
        <v>50000</v>
      </c>
      <c r="G54" s="7">
        <f>D54*F54</f>
        <v>100000</v>
      </c>
      <c r="H54" s="17"/>
      <c r="I54" s="43"/>
    </row>
    <row r="55" spans="1:13">
      <c r="A55" s="1"/>
      <c r="I55" s="46"/>
    </row>
    <row r="56" spans="1:13">
      <c r="A56" s="1"/>
      <c r="I56" s="46"/>
    </row>
    <row r="57" spans="1:13">
      <c r="A57" s="1"/>
      <c r="I57" s="46"/>
    </row>
    <row r="58" spans="1:13">
      <c r="B58" s="5" t="s">
        <v>8</v>
      </c>
      <c r="C58" s="5" t="s">
        <v>9</v>
      </c>
      <c r="D58" s="5" t="s">
        <v>10</v>
      </c>
      <c r="E58" s="5" t="s">
        <v>11</v>
      </c>
      <c r="F58" s="5" t="s">
        <v>12</v>
      </c>
      <c r="G58" s="5" t="s">
        <v>13</v>
      </c>
      <c r="H58" s="5" t="s">
        <v>14</v>
      </c>
      <c r="I58" s="46"/>
    </row>
    <row r="59" spans="1:13">
      <c r="B59" s="17"/>
      <c r="C59" s="56" t="s">
        <v>129</v>
      </c>
      <c r="D59" s="17"/>
      <c r="E59" s="17"/>
      <c r="F59" s="17"/>
      <c r="G59" s="17"/>
      <c r="H59" s="17"/>
      <c r="I59" s="46"/>
    </row>
    <row r="60" spans="1:13">
      <c r="B60" s="4"/>
      <c r="C60" s="19" t="s">
        <v>41</v>
      </c>
      <c r="D60" s="6"/>
      <c r="E60" s="6"/>
      <c r="F60" s="7"/>
      <c r="G60" s="7"/>
      <c r="H60" s="9"/>
      <c r="I60" s="43"/>
    </row>
    <row r="61" spans="1:13" ht="36.75">
      <c r="B61" s="31">
        <v>1</v>
      </c>
      <c r="C61" s="30" t="s">
        <v>130</v>
      </c>
      <c r="D61" s="13">
        <v>1</v>
      </c>
      <c r="E61" s="4" t="s">
        <v>109</v>
      </c>
      <c r="F61" s="10">
        <v>50000000</v>
      </c>
      <c r="G61" s="59">
        <f>D61*F61</f>
        <v>50000000</v>
      </c>
      <c r="H61" s="9" t="s">
        <v>148</v>
      </c>
      <c r="I61" s="43"/>
    </row>
    <row r="62" spans="1:13" ht="24.75">
      <c r="B62" s="31">
        <v>2</v>
      </c>
      <c r="C62" s="30" t="s">
        <v>131</v>
      </c>
      <c r="D62" s="13"/>
      <c r="E62" s="4"/>
      <c r="F62" s="10"/>
      <c r="G62" s="59">
        <f>SUM(G64:G66)</f>
        <v>11700000</v>
      </c>
      <c r="H62" s="9" t="s">
        <v>132</v>
      </c>
      <c r="I62" s="43"/>
    </row>
    <row r="63" spans="1:13">
      <c r="B63" s="31"/>
      <c r="C63" s="30" t="s">
        <v>133</v>
      </c>
      <c r="D63" s="13">
        <v>120</v>
      </c>
      <c r="E63" s="4" t="s">
        <v>47</v>
      </c>
      <c r="F63" s="10">
        <v>35000</v>
      </c>
      <c r="G63" s="59">
        <f>D63*F63</f>
        <v>4200000</v>
      </c>
      <c r="H63" s="9"/>
    </row>
    <row r="64" spans="1:13" ht="45">
      <c r="B64" s="31"/>
      <c r="C64" s="30" t="s">
        <v>134</v>
      </c>
      <c r="D64" s="13">
        <v>20</v>
      </c>
      <c r="E64" s="60" t="s">
        <v>135</v>
      </c>
      <c r="F64" s="10">
        <v>45000</v>
      </c>
      <c r="G64" s="59">
        <f t="shared" ref="G64:G65" si="5">D64*F64</f>
        <v>900000</v>
      </c>
      <c r="H64" s="9"/>
    </row>
    <row r="65" spans="1:8" ht="45">
      <c r="B65" s="57"/>
      <c r="C65" s="6" t="s">
        <v>136</v>
      </c>
      <c r="D65" s="13">
        <v>5</v>
      </c>
      <c r="E65" s="60" t="s">
        <v>137</v>
      </c>
      <c r="F65" s="10">
        <v>160000</v>
      </c>
      <c r="G65" s="59">
        <f t="shared" si="5"/>
        <v>800000</v>
      </c>
      <c r="H65" s="17"/>
    </row>
    <row r="66" spans="1:8" ht="24.75">
      <c r="B66" s="13">
        <v>3</v>
      </c>
      <c r="C66" s="14" t="s">
        <v>138</v>
      </c>
      <c r="D66" s="17"/>
      <c r="E66" s="17"/>
      <c r="F66" s="10"/>
      <c r="G66" s="10">
        <v>10000000</v>
      </c>
      <c r="H66" s="38" t="s">
        <v>139</v>
      </c>
    </row>
    <row r="67" spans="1:8">
      <c r="B67" s="13"/>
      <c r="C67" s="19" t="s">
        <v>43</v>
      </c>
      <c r="D67" s="4"/>
      <c r="E67" s="4"/>
      <c r="F67" s="10"/>
      <c r="G67" s="10"/>
      <c r="H67" s="6"/>
    </row>
    <row r="68" spans="1:8">
      <c r="B68" s="13">
        <v>1</v>
      </c>
      <c r="C68" s="6" t="s">
        <v>59</v>
      </c>
      <c r="D68" s="13"/>
      <c r="E68" s="13"/>
      <c r="F68" s="13"/>
      <c r="G68" s="10"/>
      <c r="H68" s="9" t="s">
        <v>55</v>
      </c>
    </row>
    <row r="69" spans="1:8">
      <c r="B69" s="13"/>
      <c r="C69" s="6" t="s">
        <v>60</v>
      </c>
      <c r="D69" s="13">
        <v>25</v>
      </c>
      <c r="E69" s="4" t="s">
        <v>61</v>
      </c>
      <c r="F69" s="10">
        <v>60000</v>
      </c>
      <c r="G69" s="10">
        <f>D69*F69</f>
        <v>1500000</v>
      </c>
      <c r="H69" s="6"/>
    </row>
    <row r="70" spans="1:8">
      <c r="B70" s="13"/>
      <c r="C70" s="6" t="s">
        <v>52</v>
      </c>
      <c r="D70" s="12">
        <v>2</v>
      </c>
      <c r="E70" s="4" t="s">
        <v>53</v>
      </c>
      <c r="F70" s="10">
        <v>75000</v>
      </c>
      <c r="G70" s="10">
        <f>D70*F70</f>
        <v>150000</v>
      </c>
      <c r="H70" s="17"/>
    </row>
    <row r="71" spans="1:8" ht="24.75">
      <c r="B71" s="13">
        <v>2</v>
      </c>
      <c r="C71" s="6" t="s">
        <v>48</v>
      </c>
      <c r="D71" s="12"/>
      <c r="E71" s="4"/>
      <c r="F71" s="10"/>
      <c r="G71" s="10"/>
      <c r="H71" s="9" t="s">
        <v>128</v>
      </c>
    </row>
    <row r="72" spans="1:8">
      <c r="B72" s="6"/>
      <c r="C72" s="6" t="s">
        <v>49</v>
      </c>
      <c r="D72" s="4">
        <v>8</v>
      </c>
      <c r="E72" s="4" t="s">
        <v>50</v>
      </c>
      <c r="F72" s="10">
        <v>45000</v>
      </c>
      <c r="G72" s="10">
        <f>D72*F72</f>
        <v>360000</v>
      </c>
      <c r="H72" s="17"/>
    </row>
    <row r="73" spans="1:8">
      <c r="B73" s="17"/>
      <c r="C73" s="6" t="s">
        <v>51</v>
      </c>
      <c r="D73" s="13">
        <v>1</v>
      </c>
      <c r="E73" s="4" t="s">
        <v>47</v>
      </c>
      <c r="F73" s="10">
        <v>35000</v>
      </c>
      <c r="G73" s="10">
        <f>D73*F73</f>
        <v>35000</v>
      </c>
      <c r="H73" s="17"/>
    </row>
    <row r="74" spans="1:8">
      <c r="B74" s="58"/>
      <c r="C74" s="14" t="s">
        <v>52</v>
      </c>
      <c r="D74" s="13">
        <v>2</v>
      </c>
      <c r="E74" s="15" t="s">
        <v>53</v>
      </c>
      <c r="F74" s="16">
        <v>50000</v>
      </c>
      <c r="G74" s="7">
        <f>D74*F74</f>
        <v>100000</v>
      </c>
      <c r="H74" s="17"/>
    </row>
    <row r="75" spans="1:8">
      <c r="B75" s="46"/>
      <c r="C75" s="54"/>
      <c r="D75" s="49"/>
      <c r="E75" s="50"/>
      <c r="F75" s="51"/>
      <c r="G75" s="44"/>
      <c r="H75" s="43"/>
    </row>
    <row r="76" spans="1:8">
      <c r="B76" s="46"/>
      <c r="C76" s="54"/>
      <c r="D76" s="49"/>
      <c r="E76" s="50"/>
      <c r="F76" s="51"/>
      <c r="G76" s="44"/>
      <c r="H76" s="43"/>
    </row>
    <row r="77" spans="1:8">
      <c r="B77" s="46"/>
      <c r="C77" s="54"/>
      <c r="D77" s="49"/>
      <c r="E77" s="50"/>
      <c r="F77" s="51"/>
      <c r="G77" s="44"/>
      <c r="H77" s="43"/>
    </row>
    <row r="78" spans="1:8">
      <c r="A78" s="1"/>
    </row>
    <row r="79" spans="1:8">
      <c r="A79" s="1"/>
      <c r="B79" s="5" t="s">
        <v>8</v>
      </c>
      <c r="C79" s="5" t="s">
        <v>9</v>
      </c>
      <c r="D79" s="5" t="s">
        <v>10</v>
      </c>
      <c r="E79" s="5" t="s">
        <v>11</v>
      </c>
      <c r="F79" s="5" t="s">
        <v>12</v>
      </c>
      <c r="G79" s="5" t="s">
        <v>13</v>
      </c>
      <c r="H79" s="5" t="s">
        <v>14</v>
      </c>
    </row>
    <row r="80" spans="1:8">
      <c r="A80" s="3"/>
      <c r="B80" s="31"/>
      <c r="C80" s="61" t="s">
        <v>140</v>
      </c>
      <c r="D80" s="30"/>
      <c r="E80" s="30"/>
      <c r="F80" s="30"/>
      <c r="G80" s="7"/>
      <c r="H80" s="38"/>
    </row>
    <row r="81" spans="1:10">
      <c r="A81" s="1"/>
      <c r="B81" s="4"/>
      <c r="C81" s="19" t="s">
        <v>41</v>
      </c>
      <c r="D81" s="6"/>
      <c r="E81" s="6"/>
      <c r="F81" s="7"/>
      <c r="G81" s="7"/>
      <c r="H81" s="9"/>
    </row>
    <row r="82" spans="1:10" ht="24.75">
      <c r="A82" s="1"/>
      <c r="B82" s="31">
        <v>1</v>
      </c>
      <c r="C82" s="30" t="s">
        <v>141</v>
      </c>
      <c r="D82" s="13">
        <v>1</v>
      </c>
      <c r="E82" s="4" t="s">
        <v>47</v>
      </c>
      <c r="F82" s="10">
        <v>15000</v>
      </c>
      <c r="G82" s="39">
        <f>D82*F82</f>
        <v>15000</v>
      </c>
      <c r="H82" s="38" t="s">
        <v>142</v>
      </c>
      <c r="J82" s="1"/>
    </row>
    <row r="83" spans="1:10">
      <c r="A83" s="1"/>
      <c r="B83" s="31">
        <v>2</v>
      </c>
      <c r="C83" s="30" t="s">
        <v>143</v>
      </c>
      <c r="D83" s="13">
        <v>1</v>
      </c>
      <c r="E83" s="4" t="s">
        <v>47</v>
      </c>
      <c r="F83" s="10">
        <v>80000</v>
      </c>
      <c r="G83" s="39">
        <f>D83*F83</f>
        <v>80000</v>
      </c>
      <c r="H83" s="9" t="s">
        <v>55</v>
      </c>
      <c r="J83" s="1"/>
    </row>
    <row r="84" spans="1:10">
      <c r="A84" s="1"/>
      <c r="B84" s="57"/>
      <c r="C84" s="19" t="s">
        <v>42</v>
      </c>
      <c r="D84" s="13"/>
      <c r="E84" s="17"/>
      <c r="F84" s="17"/>
      <c r="G84" s="17"/>
      <c r="H84" s="17"/>
    </row>
    <row r="85" spans="1:10">
      <c r="A85" s="1"/>
      <c r="B85" s="31">
        <v>1</v>
      </c>
      <c r="C85" s="62" t="s">
        <v>144</v>
      </c>
      <c r="D85" s="13">
        <v>1</v>
      </c>
      <c r="E85" s="4" t="s">
        <v>47</v>
      </c>
      <c r="F85" s="10"/>
      <c r="G85" s="39">
        <v>200000</v>
      </c>
      <c r="H85" s="63" t="s">
        <v>54</v>
      </c>
    </row>
    <row r="86" spans="1:10" ht="30">
      <c r="B86" s="31">
        <v>2</v>
      </c>
      <c r="C86" s="62" t="s">
        <v>145</v>
      </c>
      <c r="D86" s="13">
        <v>1</v>
      </c>
      <c r="E86" s="4" t="s">
        <v>47</v>
      </c>
      <c r="F86" s="10"/>
      <c r="G86" s="39">
        <v>100000</v>
      </c>
      <c r="H86" s="63" t="s">
        <v>146</v>
      </c>
    </row>
    <row r="87" spans="1:10">
      <c r="B87" s="13"/>
      <c r="C87" s="19" t="s">
        <v>43</v>
      </c>
      <c r="D87" s="4"/>
      <c r="E87" s="4"/>
      <c r="F87" s="10"/>
      <c r="G87" s="10"/>
      <c r="H87" s="6"/>
    </row>
    <row r="88" spans="1:10">
      <c r="B88" s="13">
        <v>1</v>
      </c>
      <c r="C88" s="6" t="s">
        <v>59</v>
      </c>
      <c r="D88" s="13"/>
      <c r="E88" s="13"/>
      <c r="F88" s="13"/>
      <c r="G88" s="10"/>
      <c r="H88" s="9" t="s">
        <v>55</v>
      </c>
    </row>
    <row r="89" spans="1:10">
      <c r="B89" s="13"/>
      <c r="C89" s="6" t="s">
        <v>60</v>
      </c>
      <c r="D89" s="13">
        <v>10</v>
      </c>
      <c r="E89" s="4" t="s">
        <v>61</v>
      </c>
      <c r="F89" s="10">
        <v>60000</v>
      </c>
      <c r="G89" s="10">
        <f>D89*F89</f>
        <v>600000</v>
      </c>
      <c r="H89" s="6"/>
    </row>
    <row r="90" spans="1:10">
      <c r="B90" s="13"/>
      <c r="C90" s="6" t="s">
        <v>52</v>
      </c>
      <c r="D90" s="12">
        <v>2</v>
      </c>
      <c r="E90" s="4" t="s">
        <v>53</v>
      </c>
      <c r="F90" s="10">
        <v>75000</v>
      </c>
      <c r="G90" s="10">
        <f>D90*F90</f>
        <v>150000</v>
      </c>
      <c r="H90" s="17"/>
    </row>
    <row r="91" spans="1:10" ht="24.75">
      <c r="B91" s="13">
        <v>2</v>
      </c>
      <c r="C91" s="6" t="s">
        <v>48</v>
      </c>
      <c r="D91" s="12"/>
      <c r="E91" s="4"/>
      <c r="F91" s="10"/>
      <c r="G91" s="10"/>
      <c r="H91" s="9" t="s">
        <v>128</v>
      </c>
    </row>
    <row r="92" spans="1:10">
      <c r="B92" s="6"/>
      <c r="C92" s="6" t="s">
        <v>49</v>
      </c>
      <c r="D92" s="4">
        <v>4</v>
      </c>
      <c r="E92" s="4" t="s">
        <v>50</v>
      </c>
      <c r="F92" s="10">
        <v>45000</v>
      </c>
      <c r="G92" s="10">
        <f>D92*F92</f>
        <v>180000</v>
      </c>
      <c r="H92" s="17"/>
    </row>
    <row r="93" spans="1:10">
      <c r="B93" s="17"/>
      <c r="C93" s="6" t="s">
        <v>51</v>
      </c>
      <c r="D93" s="13">
        <v>1</v>
      </c>
      <c r="E93" s="4" t="s">
        <v>47</v>
      </c>
      <c r="F93" s="10">
        <v>35000</v>
      </c>
      <c r="G93" s="10">
        <f>D93*F93</f>
        <v>35000</v>
      </c>
      <c r="H93" s="17"/>
    </row>
    <row r="94" spans="1:10">
      <c r="B94" s="58"/>
      <c r="C94" s="14" t="s">
        <v>52</v>
      </c>
      <c r="D94" s="13">
        <v>2</v>
      </c>
      <c r="E94" s="15" t="s">
        <v>53</v>
      </c>
      <c r="F94" s="16">
        <v>50000</v>
      </c>
      <c r="G94" s="7">
        <f>D94*F94</f>
        <v>100000</v>
      </c>
      <c r="H94" s="17"/>
    </row>
    <row r="96" spans="1:10">
      <c r="B96" s="26"/>
      <c r="C96" s="27"/>
      <c r="D96" s="28"/>
      <c r="E96" s="25"/>
      <c r="F96" s="24"/>
      <c r="G96" s="24"/>
      <c r="H96" s="22"/>
    </row>
    <row r="99" spans="1:8">
      <c r="A99" s="1"/>
      <c r="B99" s="2" t="s">
        <v>36</v>
      </c>
      <c r="C99" s="1"/>
      <c r="D99" s="1"/>
      <c r="E99" s="1"/>
      <c r="F99" s="1"/>
      <c r="G99" s="1"/>
    </row>
    <row r="100" spans="1:8">
      <c r="A100" s="1"/>
      <c r="B100" s="3" t="s">
        <v>37</v>
      </c>
      <c r="C100" s="1"/>
      <c r="D100" s="1"/>
      <c r="E100" s="1"/>
      <c r="F100" s="1"/>
      <c r="G100" s="1"/>
    </row>
    <row r="101" spans="1:8">
      <c r="A101" s="1"/>
    </row>
    <row r="102" spans="1:8">
      <c r="A102" s="1"/>
      <c r="B102" s="5" t="s">
        <v>8</v>
      </c>
      <c r="C102" s="5" t="s">
        <v>9</v>
      </c>
      <c r="D102" s="5" t="s">
        <v>10</v>
      </c>
      <c r="E102" s="5" t="s">
        <v>11</v>
      </c>
      <c r="F102" s="5" t="s">
        <v>12</v>
      </c>
      <c r="G102" s="5" t="s">
        <v>13</v>
      </c>
      <c r="H102" s="5" t="s">
        <v>14</v>
      </c>
    </row>
    <row r="103" spans="1:8" ht="48.75">
      <c r="A103" s="1"/>
      <c r="B103" s="4">
        <v>1</v>
      </c>
      <c r="C103" s="6" t="s">
        <v>38</v>
      </c>
      <c r="D103" s="6"/>
      <c r="E103" s="4" t="s">
        <v>39</v>
      </c>
      <c r="F103" s="7"/>
      <c r="G103" s="7">
        <v>6000000</v>
      </c>
      <c r="H103" s="9" t="s">
        <v>123</v>
      </c>
    </row>
    <row r="104" spans="1:8">
      <c r="A104" s="1"/>
      <c r="B104" s="32">
        <v>2</v>
      </c>
      <c r="C104" s="35" t="s">
        <v>40</v>
      </c>
      <c r="D104" s="35"/>
      <c r="E104" s="32"/>
      <c r="F104" s="37"/>
      <c r="G104" s="37">
        <v>5000000</v>
      </c>
      <c r="H104" s="9"/>
    </row>
    <row r="105" spans="1:8">
      <c r="A105" s="1"/>
      <c r="B105" s="36"/>
      <c r="C105" s="33"/>
      <c r="D105" s="36"/>
      <c r="E105" s="36"/>
      <c r="F105" s="34"/>
      <c r="G105" s="34"/>
    </row>
    <row r="107" spans="1:8">
      <c r="A107" s="46" t="s">
        <v>112</v>
      </c>
      <c r="B107" s="47"/>
      <c r="C107" s="43"/>
      <c r="D107" s="43"/>
      <c r="E107" s="43"/>
      <c r="F107" s="43"/>
      <c r="G107" s="43"/>
    </row>
    <row r="108" spans="1:8">
      <c r="C108" s="47" t="s">
        <v>111</v>
      </c>
      <c r="D108" s="43"/>
      <c r="E108" s="43"/>
      <c r="F108" s="43"/>
      <c r="G108" s="43"/>
    </row>
    <row r="109" spans="1:8">
      <c r="A109" s="46"/>
      <c r="B109" s="48"/>
      <c r="C109" s="55" t="s">
        <v>113</v>
      </c>
      <c r="D109" s="49"/>
      <c r="E109" s="50"/>
      <c r="F109" s="51"/>
      <c r="G109" s="24"/>
    </row>
    <row r="110" spans="1:8">
      <c r="A110" s="46"/>
      <c r="B110" s="45"/>
      <c r="C110" s="55" t="s">
        <v>114</v>
      </c>
      <c r="D110" s="43"/>
      <c r="E110" s="43"/>
      <c r="F110" s="43"/>
      <c r="G110" s="43"/>
    </row>
    <row r="111" spans="1:8">
      <c r="A111" s="22"/>
      <c r="B111" s="45"/>
      <c r="C111" s="55" t="s">
        <v>115</v>
      </c>
      <c r="D111" s="43"/>
      <c r="E111" s="43"/>
      <c r="F111" s="43"/>
      <c r="G111" s="43"/>
    </row>
    <row r="112" spans="1:8">
      <c r="A112" s="46"/>
      <c r="B112" s="47"/>
      <c r="C112" s="55" t="s">
        <v>116</v>
      </c>
      <c r="D112" s="43"/>
      <c r="E112" s="43"/>
      <c r="F112" s="43"/>
      <c r="G112" s="43"/>
    </row>
    <row r="113" spans="1:8">
      <c r="A113" s="46"/>
      <c r="B113" s="47"/>
      <c r="C113" s="55" t="s">
        <v>117</v>
      </c>
      <c r="D113" s="43"/>
      <c r="E113" s="43"/>
      <c r="F113" s="43"/>
      <c r="G113" s="43"/>
    </row>
    <row r="114" spans="1:8">
      <c r="A114" s="46"/>
      <c r="B114" s="43"/>
      <c r="C114" s="55" t="s">
        <v>118</v>
      </c>
      <c r="D114" s="43"/>
      <c r="E114" s="43"/>
      <c r="F114" s="43"/>
      <c r="G114" s="43"/>
    </row>
    <row r="115" spans="1:8">
      <c r="A115" s="43"/>
      <c r="B115" s="52"/>
      <c r="C115" s="55" t="s">
        <v>119</v>
      </c>
      <c r="D115" s="28"/>
      <c r="E115" s="25"/>
      <c r="F115" s="24"/>
      <c r="G115" s="24"/>
    </row>
    <row r="116" spans="1:8">
      <c r="A116" s="43"/>
      <c r="B116" s="25"/>
      <c r="C116" s="55" t="s">
        <v>120</v>
      </c>
      <c r="D116" s="25"/>
      <c r="E116" s="25"/>
      <c r="F116" s="24"/>
      <c r="G116" s="24"/>
    </row>
    <row r="117" spans="1:8">
      <c r="A117" s="43"/>
      <c r="B117" s="49"/>
      <c r="C117" s="55" t="s">
        <v>121</v>
      </c>
      <c r="D117" s="49"/>
      <c r="E117" s="25"/>
      <c r="F117" s="24"/>
      <c r="G117" s="24"/>
    </row>
    <row r="118" spans="1:8">
      <c r="A118" s="43"/>
      <c r="B118" s="43"/>
      <c r="C118" s="55" t="s">
        <v>122</v>
      </c>
      <c r="D118" s="49"/>
      <c r="E118" s="50"/>
      <c r="F118" s="51"/>
      <c r="G118" s="44"/>
    </row>
    <row r="121" spans="1:8">
      <c r="H121" s="1"/>
    </row>
    <row r="122" spans="1:8">
      <c r="H122" s="1"/>
    </row>
    <row r="126" spans="1:8">
      <c r="H126" s="43"/>
    </row>
    <row r="127" spans="1:8">
      <c r="H127" s="22"/>
    </row>
    <row r="129" spans="8:8">
      <c r="H129" s="43"/>
    </row>
    <row r="130" spans="8:8">
      <c r="H130" s="43"/>
    </row>
    <row r="131" spans="8:8">
      <c r="H131" s="43"/>
    </row>
    <row r="132" spans="8:8">
      <c r="H132" s="43"/>
    </row>
    <row r="133" spans="8:8">
      <c r="H133" s="43"/>
    </row>
    <row r="134" spans="8:8">
      <c r="H134" s="43"/>
    </row>
    <row r="135" spans="8:8">
      <c r="H135" s="43"/>
    </row>
    <row r="136" spans="8:8">
      <c r="H136" s="43"/>
    </row>
    <row r="137" spans="8:8">
      <c r="H137" s="53"/>
    </row>
    <row r="138" spans="8:8">
      <c r="H138" s="43"/>
    </row>
    <row r="139" spans="8:8">
      <c r="H139" s="43"/>
    </row>
    <row r="140" spans="8:8">
      <c r="H140" s="43"/>
    </row>
  </sheetData>
  <mergeCells count="2">
    <mergeCell ref="J25:J26"/>
    <mergeCell ref="J36:J3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"/>
  <sheetViews>
    <sheetView topLeftCell="A64" workbookViewId="0">
      <selection activeCell="B65" sqref="B65"/>
    </sheetView>
  </sheetViews>
  <sheetFormatPr defaultRowHeight="15"/>
  <cols>
    <col min="1" max="1" width="26.28515625" bestFit="1" customWidth="1"/>
    <col min="2" max="2" width="12" style="66" bestFit="1" customWidth="1"/>
    <col min="3" max="3" width="9.140625" style="66"/>
  </cols>
  <sheetData>
    <row r="1" spans="1:3">
      <c r="A1" s="41" t="s">
        <v>65</v>
      </c>
      <c r="B1" s="41" t="s">
        <v>64</v>
      </c>
      <c r="C1" s="41" t="s">
        <v>102</v>
      </c>
    </row>
    <row r="2" spans="1:3">
      <c r="A2" t="s">
        <v>81</v>
      </c>
      <c r="B2" s="66">
        <v>18494.38</v>
      </c>
      <c r="C2" s="66">
        <v>13</v>
      </c>
    </row>
    <row r="3" spans="1:3">
      <c r="A3" t="s">
        <v>70</v>
      </c>
      <c r="B3" s="66">
        <v>46741.120000000003</v>
      </c>
    </row>
    <row r="4" spans="1:3">
      <c r="A4" t="s">
        <v>66</v>
      </c>
      <c r="B4" s="66">
        <v>14553.74</v>
      </c>
      <c r="C4" s="66">
        <v>3</v>
      </c>
    </row>
    <row r="5" spans="1:3">
      <c r="A5" t="s">
        <v>66</v>
      </c>
      <c r="B5" s="66">
        <v>6651.6809999999996</v>
      </c>
      <c r="C5" s="66">
        <v>3</v>
      </c>
    </row>
    <row r="6" spans="1:3">
      <c r="A6" t="s">
        <v>66</v>
      </c>
      <c r="B6" s="66">
        <v>27157.9</v>
      </c>
      <c r="C6" s="66">
        <v>11</v>
      </c>
    </row>
    <row r="7" spans="1:3">
      <c r="A7" t="s">
        <v>80</v>
      </c>
      <c r="B7" s="66">
        <v>5363.0259999999998</v>
      </c>
      <c r="C7" s="66">
        <v>9</v>
      </c>
    </row>
    <row r="8" spans="1:3">
      <c r="A8" t="s">
        <v>80</v>
      </c>
      <c r="B8" s="66">
        <v>8986.973</v>
      </c>
      <c r="C8" s="66">
        <v>7</v>
      </c>
    </row>
    <row r="9" spans="1:3">
      <c r="A9" t="s">
        <v>67</v>
      </c>
      <c r="B9" s="66">
        <v>4578.8689999999997</v>
      </c>
      <c r="C9" s="66">
        <v>7</v>
      </c>
    </row>
    <row r="10" spans="1:3">
      <c r="A10" t="s">
        <v>67</v>
      </c>
      <c r="B10" s="66">
        <v>935.41210000000001</v>
      </c>
      <c r="C10" s="66">
        <v>10</v>
      </c>
    </row>
    <row r="11" spans="1:3">
      <c r="A11" t="s">
        <v>81</v>
      </c>
      <c r="B11" s="66">
        <v>25226.19</v>
      </c>
      <c r="C11" s="66">
        <v>12</v>
      </c>
    </row>
    <row r="12" spans="1:3">
      <c r="A12" t="s">
        <v>81</v>
      </c>
      <c r="B12" s="66">
        <v>9641.8809999999994</v>
      </c>
      <c r="C12" s="66">
        <v>13</v>
      </c>
    </row>
    <row r="13" spans="1:3">
      <c r="A13" t="s">
        <v>81</v>
      </c>
      <c r="B13" s="66">
        <v>9332.8649999999998</v>
      </c>
      <c r="C13" s="66">
        <v>13</v>
      </c>
    </row>
    <row r="14" spans="1:3">
      <c r="A14" t="s">
        <v>81</v>
      </c>
      <c r="B14" s="66">
        <v>10921.69</v>
      </c>
      <c r="C14" s="66">
        <v>10</v>
      </c>
    </row>
    <row r="15" spans="1:3">
      <c r="A15" t="s">
        <v>81</v>
      </c>
      <c r="B15" s="66">
        <v>8476.5759999999991</v>
      </c>
      <c r="C15" s="66">
        <v>10</v>
      </c>
    </row>
    <row r="16" spans="1:3">
      <c r="A16" t="s">
        <v>81</v>
      </c>
      <c r="B16" s="66">
        <v>29674.68</v>
      </c>
      <c r="C16" s="66">
        <v>5</v>
      </c>
    </row>
    <row r="17" spans="1:3">
      <c r="A17" t="s">
        <v>82</v>
      </c>
      <c r="B17" s="66">
        <v>26260.18</v>
      </c>
      <c r="C17" s="66">
        <v>2</v>
      </c>
    </row>
    <row r="18" spans="1:3">
      <c r="A18" t="s">
        <v>68</v>
      </c>
      <c r="B18" s="66">
        <v>2369.1370000000002</v>
      </c>
      <c r="C18" s="66">
        <v>1</v>
      </c>
    </row>
    <row r="19" spans="1:3">
      <c r="A19" t="s">
        <v>68</v>
      </c>
      <c r="B19" s="66">
        <v>4548.0129999999999</v>
      </c>
      <c r="C19" s="66">
        <v>4</v>
      </c>
    </row>
    <row r="20" spans="1:3">
      <c r="A20" t="s">
        <v>83</v>
      </c>
      <c r="B20" s="66">
        <v>21074.01</v>
      </c>
      <c r="C20" s="66">
        <v>5</v>
      </c>
    </row>
    <row r="21" spans="1:3">
      <c r="A21" t="s">
        <v>83</v>
      </c>
      <c r="B21" s="66">
        <v>15706.59</v>
      </c>
      <c r="C21" s="66">
        <v>4</v>
      </c>
    </row>
    <row r="22" spans="1:3">
      <c r="A22" t="s">
        <v>84</v>
      </c>
      <c r="B22" s="66">
        <v>30216.63</v>
      </c>
      <c r="C22" s="66">
        <v>5</v>
      </c>
    </row>
    <row r="23" spans="1:3">
      <c r="A23" t="s">
        <v>71</v>
      </c>
      <c r="B23" s="66">
        <v>2242.06</v>
      </c>
      <c r="C23" s="66">
        <v>9</v>
      </c>
    </row>
    <row r="24" spans="1:3">
      <c r="A24" t="s">
        <v>85</v>
      </c>
      <c r="B24" s="66">
        <v>14700.42</v>
      </c>
      <c r="C24" s="66">
        <v>9</v>
      </c>
    </row>
    <row r="25" spans="1:3">
      <c r="A25" t="s">
        <v>86</v>
      </c>
      <c r="B25" s="66">
        <v>13733.68</v>
      </c>
      <c r="C25" s="66">
        <v>5</v>
      </c>
    </row>
    <row r="26" spans="1:3">
      <c r="A26" t="s">
        <v>69</v>
      </c>
      <c r="B26" s="66">
        <v>47937.46</v>
      </c>
      <c r="C26" s="66">
        <v>14</v>
      </c>
    </row>
    <row r="27" spans="1:3">
      <c r="A27" t="s">
        <v>69</v>
      </c>
      <c r="B27" s="66">
        <v>8155.741</v>
      </c>
      <c r="C27" s="66">
        <v>14</v>
      </c>
    </row>
    <row r="28" spans="1:3">
      <c r="A28" t="s">
        <v>72</v>
      </c>
      <c r="B28" s="66">
        <v>18767.101956999999</v>
      </c>
      <c r="C28" s="66">
        <v>13</v>
      </c>
    </row>
    <row r="29" spans="1:3">
      <c r="A29" t="s">
        <v>87</v>
      </c>
      <c r="B29" s="66">
        <v>17011.131179</v>
      </c>
      <c r="C29" s="66">
        <v>11</v>
      </c>
    </row>
    <row r="30" spans="1:3">
      <c r="A30" t="s">
        <v>87</v>
      </c>
      <c r="B30" s="66">
        <v>126267.342428</v>
      </c>
      <c r="C30" s="66">
        <v>2</v>
      </c>
    </row>
    <row r="31" spans="1:3">
      <c r="A31" t="s">
        <v>87</v>
      </c>
      <c r="B31" s="66">
        <v>27572.185562999999</v>
      </c>
      <c r="C31" s="66">
        <v>16</v>
      </c>
    </row>
    <row r="32" spans="1:3">
      <c r="A32" t="s">
        <v>87</v>
      </c>
      <c r="B32" s="66">
        <v>15545.497281</v>
      </c>
      <c r="C32" s="66">
        <v>9</v>
      </c>
    </row>
    <row r="33" spans="1:3">
      <c r="A33" t="s">
        <v>87</v>
      </c>
      <c r="B33" s="66">
        <v>16427.676731</v>
      </c>
      <c r="C33" s="66">
        <v>9</v>
      </c>
    </row>
    <row r="34" spans="1:3">
      <c r="A34" t="s">
        <v>87</v>
      </c>
      <c r="B34" s="66">
        <v>974.33690300000001</v>
      </c>
      <c r="C34" s="66">
        <v>9</v>
      </c>
    </row>
    <row r="35" spans="1:3">
      <c r="A35" t="s">
        <v>87</v>
      </c>
      <c r="B35" s="66">
        <v>19469.931950999999</v>
      </c>
      <c r="C35" s="66">
        <v>8</v>
      </c>
    </row>
    <row r="36" spans="1:3">
      <c r="A36" t="s">
        <v>73</v>
      </c>
      <c r="B36" s="66">
        <v>21344.856428999999</v>
      </c>
      <c r="C36" s="66">
        <v>18</v>
      </c>
    </row>
    <row r="37" spans="1:3">
      <c r="A37" t="s">
        <v>73</v>
      </c>
      <c r="B37" s="66">
        <v>4106.5539209999997</v>
      </c>
      <c r="C37" s="66">
        <v>18</v>
      </c>
    </row>
    <row r="38" spans="1:3">
      <c r="A38" t="s">
        <v>73</v>
      </c>
      <c r="B38" s="66">
        <v>162.504133</v>
      </c>
      <c r="C38" s="66">
        <v>18</v>
      </c>
    </row>
    <row r="39" spans="1:3">
      <c r="A39" t="s">
        <v>73</v>
      </c>
      <c r="B39" s="66">
        <v>934.20830999999998</v>
      </c>
      <c r="C39" s="66">
        <v>17</v>
      </c>
    </row>
    <row r="40" spans="1:3">
      <c r="A40" t="s">
        <v>88</v>
      </c>
      <c r="B40" s="66">
        <v>8687.7829999999994</v>
      </c>
      <c r="C40" s="66">
        <v>3</v>
      </c>
    </row>
    <row r="41" spans="1:3">
      <c r="A41" t="s">
        <v>88</v>
      </c>
      <c r="B41" s="66">
        <v>7132.8630000000003</v>
      </c>
      <c r="C41" s="66">
        <v>11</v>
      </c>
    </row>
    <row r="42" spans="1:3">
      <c r="A42" t="s">
        <v>89</v>
      </c>
      <c r="B42" s="66">
        <v>14304.76</v>
      </c>
      <c r="C42" s="66">
        <v>5</v>
      </c>
    </row>
    <row r="43" spans="1:3">
      <c r="A43" t="s">
        <v>90</v>
      </c>
      <c r="B43" s="66">
        <v>30038.58</v>
      </c>
      <c r="C43" s="66">
        <v>1</v>
      </c>
    </row>
    <row r="44" spans="1:3">
      <c r="A44" t="s">
        <v>91</v>
      </c>
      <c r="B44" s="66">
        <v>49369.36</v>
      </c>
      <c r="C44" s="66">
        <v>10</v>
      </c>
    </row>
    <row r="45" spans="1:3">
      <c r="A45" t="s">
        <v>91</v>
      </c>
      <c r="B45" s="66">
        <v>29308.880000000001</v>
      </c>
      <c r="C45" s="66">
        <v>10</v>
      </c>
    </row>
    <row r="46" spans="1:3">
      <c r="A46" t="s">
        <v>91</v>
      </c>
      <c r="B46" s="66">
        <v>12231.15</v>
      </c>
      <c r="C46" s="66">
        <v>1</v>
      </c>
    </row>
    <row r="47" spans="1:3">
      <c r="A47" t="s">
        <v>91</v>
      </c>
      <c r="B47" s="66">
        <v>5456.6610000000001</v>
      </c>
      <c r="C47" s="66">
        <v>1</v>
      </c>
    </row>
    <row r="48" spans="1:3">
      <c r="A48" t="s">
        <v>91</v>
      </c>
      <c r="B48" s="66">
        <v>14005.1</v>
      </c>
      <c r="C48" s="66">
        <v>6</v>
      </c>
    </row>
    <row r="49" spans="1:3">
      <c r="A49" t="s">
        <v>92</v>
      </c>
      <c r="B49" s="66">
        <v>7541.9560000000001</v>
      </c>
      <c r="C49" s="66">
        <v>3</v>
      </c>
    </row>
    <row r="50" spans="1:3">
      <c r="A50" t="s">
        <v>74</v>
      </c>
      <c r="B50" s="66">
        <v>11620.8</v>
      </c>
      <c r="C50" s="66">
        <v>15</v>
      </c>
    </row>
    <row r="51" spans="1:3">
      <c r="A51" t="s">
        <v>93</v>
      </c>
      <c r="B51" s="66">
        <v>10285.82</v>
      </c>
      <c r="C51" s="66">
        <v>2</v>
      </c>
    </row>
    <row r="52" spans="1:3">
      <c r="A52" t="s">
        <v>93</v>
      </c>
      <c r="B52" s="66">
        <v>10279.5</v>
      </c>
      <c r="C52" s="66">
        <v>2</v>
      </c>
    </row>
    <row r="53" spans="1:3">
      <c r="A53" t="s">
        <v>94</v>
      </c>
      <c r="B53" s="66">
        <v>2229.7800000000002</v>
      </c>
      <c r="C53" s="66">
        <v>7</v>
      </c>
    </row>
    <row r="54" spans="1:3">
      <c r="A54" t="s">
        <v>94</v>
      </c>
      <c r="B54" s="66">
        <v>7468.0540000000001</v>
      </c>
      <c r="C54" s="66">
        <v>9</v>
      </c>
    </row>
    <row r="55" spans="1:3">
      <c r="A55" t="s">
        <v>94</v>
      </c>
      <c r="B55" s="66">
        <v>31936.53</v>
      </c>
      <c r="C55" s="66">
        <v>2</v>
      </c>
    </row>
    <row r="56" spans="1:3">
      <c r="A56" t="s">
        <v>94</v>
      </c>
      <c r="B56" s="66">
        <v>4890.9549999999999</v>
      </c>
      <c r="C56" s="66">
        <v>2</v>
      </c>
    </row>
    <row r="57" spans="1:3">
      <c r="A57" t="s">
        <v>75</v>
      </c>
      <c r="B57" s="66">
        <v>9202.5020000000004</v>
      </c>
      <c r="C57" s="66">
        <v>2</v>
      </c>
    </row>
    <row r="58" spans="1:3">
      <c r="A58" t="s">
        <v>75</v>
      </c>
      <c r="B58" s="66">
        <v>9366.6689999999999</v>
      </c>
      <c r="C58" s="66">
        <v>5</v>
      </c>
    </row>
    <row r="59" spans="1:3">
      <c r="A59" t="s">
        <v>76</v>
      </c>
      <c r="B59" s="66">
        <v>6994.1949999999997</v>
      </c>
      <c r="C59" s="66">
        <v>10</v>
      </c>
    </row>
    <row r="60" spans="1:3">
      <c r="A60" t="s">
        <v>77</v>
      </c>
      <c r="B60" s="66">
        <v>59173.52</v>
      </c>
      <c r="C60" s="66">
        <v>1</v>
      </c>
    </row>
    <row r="61" spans="1:3">
      <c r="A61" t="s">
        <v>95</v>
      </c>
      <c r="C61" s="66">
        <v>2</v>
      </c>
    </row>
    <row r="62" spans="1:3">
      <c r="A62" t="s">
        <v>95</v>
      </c>
      <c r="C62" s="66">
        <v>5</v>
      </c>
    </row>
    <row r="63" spans="1:3">
      <c r="A63" t="s">
        <v>96</v>
      </c>
      <c r="B63" s="66">
        <v>76896.44</v>
      </c>
    </row>
    <row r="64" spans="1:3">
      <c r="A64" t="s">
        <v>97</v>
      </c>
      <c r="B64" s="66">
        <v>18568.669999999998</v>
      </c>
      <c r="C64" s="66">
        <v>14</v>
      </c>
    </row>
    <row r="65" spans="1:3">
      <c r="A65" t="s">
        <v>98</v>
      </c>
      <c r="C65" s="66">
        <v>4</v>
      </c>
    </row>
    <row r="66" spans="1:3">
      <c r="A66" t="s">
        <v>99</v>
      </c>
      <c r="B66" s="66">
        <v>9002.2440000000006</v>
      </c>
      <c r="C66" s="66">
        <v>1</v>
      </c>
    </row>
    <row r="67" spans="1:3">
      <c r="A67" t="s">
        <v>78</v>
      </c>
      <c r="B67" s="66">
        <v>24601.38</v>
      </c>
      <c r="C67" s="66">
        <v>4</v>
      </c>
    </row>
    <row r="68" spans="1:3">
      <c r="A68" t="s">
        <v>78</v>
      </c>
      <c r="B68" s="66">
        <v>10245.81</v>
      </c>
      <c r="C68" s="66">
        <v>2</v>
      </c>
    </row>
    <row r="69" spans="1:3">
      <c r="A69" t="s">
        <v>100</v>
      </c>
      <c r="B69" s="66">
        <v>1594.1669999999999</v>
      </c>
      <c r="C69" s="66">
        <v>6</v>
      </c>
    </row>
    <row r="70" spans="1:3">
      <c r="A70" t="s">
        <v>100</v>
      </c>
      <c r="B70" s="66">
        <v>952.01369999999997</v>
      </c>
      <c r="C70" s="66">
        <v>6</v>
      </c>
    </row>
    <row r="71" spans="1:3">
      <c r="A71" t="s">
        <v>100</v>
      </c>
      <c r="B71" s="66">
        <v>7815.701</v>
      </c>
      <c r="C71" s="66">
        <v>4</v>
      </c>
    </row>
    <row r="72" spans="1:3">
      <c r="A72" t="s">
        <v>79</v>
      </c>
      <c r="B72" s="66">
        <v>6532.8360000000002</v>
      </c>
      <c r="C72" s="66">
        <v>5</v>
      </c>
    </row>
    <row r="73" spans="1:3">
      <c r="A73" t="s">
        <v>101</v>
      </c>
      <c r="B73" s="66">
        <v>7037.9970000000003</v>
      </c>
      <c r="C73" s="66">
        <v>16</v>
      </c>
    </row>
    <row r="74" spans="1:3">
      <c r="A74" t="s">
        <v>101</v>
      </c>
      <c r="B74" s="66">
        <v>5742.8620000000001</v>
      </c>
      <c r="C74" s="66">
        <v>12</v>
      </c>
    </row>
    <row r="75" spans="1:3">
      <c r="B75" s="66">
        <f>AVERAGE(B2:B74)</f>
        <v>17039.710994085704</v>
      </c>
      <c r="C75" s="66" t="s">
        <v>103</v>
      </c>
    </row>
    <row r="76" spans="1:3">
      <c r="B76" s="66">
        <f>MAX(B2:B74)</f>
        <v>126267.342428</v>
      </c>
      <c r="C76" s="66" t="s">
        <v>104</v>
      </c>
    </row>
    <row r="77" spans="1:3">
      <c r="B77" s="66">
        <f>MIN(B2:B74)</f>
        <v>162.504133</v>
      </c>
      <c r="C77" s="66" t="s">
        <v>105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2015-09-21T09:42:40Z</dcterms:modified>
</cp:coreProperties>
</file>