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11" i="1"/>
  <c r="N10"/>
  <c r="N9"/>
  <c r="M11"/>
  <c r="U17" s="1"/>
  <c r="M10"/>
  <c r="M9"/>
  <c r="L11"/>
  <c r="L10"/>
  <c r="L9"/>
  <c r="K11"/>
  <c r="K10"/>
  <c r="K9"/>
  <c r="N25"/>
  <c r="N24"/>
  <c r="N23"/>
  <c r="W17" s="1"/>
  <c r="M25"/>
  <c r="M24"/>
  <c r="M23"/>
  <c r="L25"/>
  <c r="L24"/>
  <c r="L23"/>
  <c r="K25"/>
  <c r="K24"/>
  <c r="K23"/>
  <c r="B6" i="2"/>
  <c r="B7" s="1"/>
  <c r="B5"/>
  <c r="B4"/>
  <c r="T17" i="1"/>
  <c r="G3" i="2"/>
  <c r="F3"/>
  <c r="S17" i="1" l="1"/>
  <c r="Y17"/>
  <c r="X17"/>
  <c r="Q17"/>
  <c r="P17"/>
  <c r="O17"/>
  <c r="M17"/>
  <c r="L17"/>
  <c r="K17"/>
</calcChain>
</file>

<file path=xl/sharedStrings.xml><?xml version="1.0" encoding="utf-8"?>
<sst xmlns="http://schemas.openxmlformats.org/spreadsheetml/2006/main" count="75" uniqueCount="58">
  <si>
    <t>Rekapitulasi Kerusakan</t>
  </si>
  <si>
    <t>&lt;1 hari</t>
  </si>
  <si>
    <t>1-4 hari</t>
  </si>
  <si>
    <t>5-8 hari</t>
  </si>
  <si>
    <t>&gt;8 hari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</si>
  <si>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</si>
  <si>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</si>
  <si>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</si>
  <si>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</si>
  <si>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</si>
  <si>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</si>
  <si>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</si>
  <si>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</si>
  <si>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</si>
  <si>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</si>
  <si>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</si>
  <si>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</si>
  <si>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</si>
  <si>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</si>
  <si>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</si>
  <si>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</si>
  <si>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</si>
  <si>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</si>
  <si>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</si>
  <si>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</si>
  <si>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</si>
  <si>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Rekapitulasi Kerugian</t>
  </si>
  <si>
    <t>Fasilitas Olahraga</t>
  </si>
  <si>
    <t>*penilaian dilakukan berdasarkan data kerusakan dan kerugian dari Dinas Olahraga</t>
  </si>
  <si>
    <t>FASILITAS OLAHRAGA</t>
  </si>
  <si>
    <t>Nilai Perolehan (Rp.)</t>
  </si>
  <si>
    <t>Jumlah Pengunjung (2014)</t>
  </si>
  <si>
    <t>Rata-rata Jumlah Pengunjung/Bulan</t>
  </si>
  <si>
    <t>perolehan/hari</t>
  </si>
  <si>
    <t>jumlah fasilitas olah raga</t>
  </si>
  <si>
    <t>perolehan/fasilitas olahraga/bulan</t>
  </si>
  <si>
    <t>Nilai perolehan dari seluruh fasilitas olahraga/bulan (diasumsikan per bulan karena rata2 yang diketahui adalah jumlah pengunjung/bulan)</t>
  </si>
  <si>
    <t>Nilai Historis Kerusakan Barang dan Bangunan Akibat Banjir (Prediksi Rp.)</t>
  </si>
  <si>
    <t>Historis Biaya Pembersihan Bangunan Yang Terkena Banjir (Prediksi Rp.)</t>
  </si>
  <si>
    <t>No</t>
  </si>
  <si>
    <t>Pengeluaran</t>
  </si>
  <si>
    <t>Jumlah</t>
  </si>
  <si>
    <t>Satuan</t>
  </si>
  <si>
    <t>Unit Cost</t>
  </si>
  <si>
    <t>Total</t>
  </si>
  <si>
    <t>Keterangan</t>
  </si>
  <si>
    <t>properti hilang/tak terpakai</t>
  </si>
  <si>
    <t>properti rusak/biaya servis</t>
  </si>
  <si>
    <t>kerusakan bangunan</t>
  </si>
  <si>
    <t>nilai rata2 untuk masing2 fasilitas olahraga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</si>
  <si>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</si>
  <si>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</si>
  <si>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</si>
  <si>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</si>
  <si>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</si>
  <si>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perolehan/fasilitas olahraga/tahun</t>
  </si>
  <si>
    <t>perolehan bersih/hari</t>
  </si>
  <si>
    <t>pendapatan bersih 20% dari perolehan data dinas olahraga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</si>
</sst>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/>
    <xf numFmtId="0" fontId="1" fillId="0" borderId="0" xfId="1"/>
    <xf numFmtId="0" fontId="2" fillId="0" borderId="0" xfId="1" applyFont="1"/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Fill="1" applyBorder="1"/>
    <xf numFmtId="0" fontId="4" fillId="0" borderId="0" xfId="0" applyFont="1"/>
    <xf numFmtId="0" fontId="2" fillId="0" borderId="4" xfId="0" applyFont="1" applyBorder="1" applyAlignment="1">
      <alignment horizontal="center" vertical="center" wrapText="1"/>
    </xf>
    <xf numFmtId="3" fontId="0" fillId="0" borderId="0" xfId="0" applyNumberFormat="1"/>
    <xf numFmtId="3" fontId="6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Border="1"/>
    <xf numFmtId="3" fontId="5" fillId="0" borderId="0" xfId="0" applyNumberFormat="1" applyFont="1" applyBorder="1" applyAlignment="1">
      <alignment vertical="center"/>
    </xf>
    <xf numFmtId="3" fontId="5" fillId="0" borderId="0" xfId="0" applyNumberFormat="1" applyFont="1" applyAlignment="1">
      <alignment vertical="center"/>
    </xf>
    <xf numFmtId="0" fontId="2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1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2" xfId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left" vertical="center"/>
    </xf>
    <xf numFmtId="0" fontId="3" fillId="0" borderId="0" xfId="1" applyFont="1"/>
    <xf numFmtId="0" fontId="3" fillId="0" borderId="1" xfId="0" applyFont="1" applyBorder="1" applyAlignment="1">
      <alignment horizontal="center"/>
    </xf>
    <xf numFmtId="0" fontId="2" fillId="0" borderId="1" xfId="1" applyFont="1" applyFill="1" applyBorder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0" borderId="0" xfId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1" applyFont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0" fillId="0" borderId="5" xfId="0" applyBorder="1" applyAlignment="1">
      <alignment horizontal="center"/>
    </xf>
    <xf numFmtId="0" fontId="3" fillId="0" borderId="5" xfId="1" applyFont="1" applyBorder="1" applyAlignment="1">
      <alignment horizontal="center"/>
    </xf>
    <xf numFmtId="164" fontId="3" fillId="0" borderId="5" xfId="2" applyNumberFormat="1" applyFont="1" applyBorder="1" applyAlignment="1">
      <alignment horizontal="center"/>
    </xf>
    <xf numFmtId="164" fontId="0" fillId="0" borderId="5" xfId="0" applyNumberFormat="1" applyBorder="1"/>
    <xf numFmtId="0" fontId="3" fillId="0" borderId="5" xfId="1" applyFont="1" applyBorder="1" applyAlignment="1">
      <alignment wrapText="1"/>
    </xf>
    <xf numFmtId="0" fontId="0" fillId="0" borderId="0" xfId="0" applyFill="1" applyBorder="1"/>
    <xf numFmtId="164" fontId="3" fillId="0" borderId="1" xfId="2" applyNumberFormat="1" applyFont="1" applyBorder="1" applyAlignment="1">
      <alignment horizontal="center" vertical="center"/>
    </xf>
    <xf numFmtId="164" fontId="3" fillId="0" borderId="6" xfId="2" applyNumberFormat="1" applyFont="1" applyBorder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>
      <selection activeCell="H19" sqref="H19"/>
    </sheetView>
  </sheetViews>
  <sheetFormatPr defaultRowHeight="15"/>
  <cols>
    <col min="1" max="1" width="9.140625" style="1"/>
    <col min="2" max="2" width="6.5703125" customWidth="1"/>
    <col min="3" max="3" width="24.140625" customWidth="1"/>
    <col min="4" max="5" width="12.5703125" bestFit="1" customWidth="1"/>
    <col min="6" max="6" width="13.5703125" bestFit="1" customWidth="1"/>
    <col min="7" max="7" width="12.5703125" bestFit="1" customWidth="1"/>
    <col min="8" max="8" width="18.28515625" customWidth="1"/>
    <col min="9" max="9" width="12.5703125" bestFit="1" customWidth="1"/>
    <col min="10" max="10" width="21.5703125" customWidth="1"/>
    <col min="11" max="12" width="12.5703125" bestFit="1" customWidth="1"/>
    <col min="13" max="14" width="13.5703125" bestFit="1" customWidth="1"/>
    <col min="15" max="17" width="12.5703125" bestFit="1" customWidth="1"/>
  </cols>
  <sheetData>
    <row r="1" spans="2:26" ht="18">
      <c r="B1" s="14" t="s">
        <v>29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26"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26"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2:26">
      <c r="B5" s="24" t="s">
        <v>39</v>
      </c>
      <c r="C5" s="24" t="s">
        <v>40</v>
      </c>
      <c r="D5" s="24" t="s">
        <v>41</v>
      </c>
      <c r="E5" s="24" t="s">
        <v>42</v>
      </c>
      <c r="F5" s="24" t="s">
        <v>43</v>
      </c>
      <c r="G5" s="24" t="s">
        <v>44</v>
      </c>
      <c r="H5" s="24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6">
      <c r="B6" s="25"/>
      <c r="C6" s="26" t="s">
        <v>46</v>
      </c>
      <c r="D6" s="27"/>
      <c r="E6" s="27"/>
      <c r="F6" s="27"/>
      <c r="G6" s="58">
        <v>75000000</v>
      </c>
      <c r="H6" s="28"/>
      <c r="J6" s="3" t="s">
        <v>0</v>
      </c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6">
      <c r="B7" s="4"/>
      <c r="C7" s="26" t="s">
        <v>47</v>
      </c>
      <c r="D7" s="5"/>
      <c r="E7" s="5"/>
      <c r="F7" s="6"/>
      <c r="G7" s="59"/>
      <c r="H7" s="29"/>
      <c r="J7" s="30" t="s">
        <v>27</v>
      </c>
      <c r="K7" s="4" t="s">
        <v>1</v>
      </c>
      <c r="L7" s="4" t="s">
        <v>2</v>
      </c>
      <c r="M7" s="4" t="s">
        <v>3</v>
      </c>
      <c r="N7" s="4" t="s">
        <v>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6">
      <c r="B8" s="33"/>
      <c r="C8" s="34" t="s">
        <v>48</v>
      </c>
      <c r="D8" s="35"/>
      <c r="E8" s="36"/>
      <c r="F8" s="37"/>
      <c r="G8" s="60"/>
      <c r="H8" s="38"/>
      <c r="J8" s="12"/>
      <c r="K8" s="4">
        <v>1</v>
      </c>
      <c r="L8" s="4">
        <v>2</v>
      </c>
      <c r="M8" s="4">
        <v>6</v>
      </c>
      <c r="N8" s="4">
        <v>10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6">
      <c r="B9" s="50"/>
      <c r="C9" s="51"/>
      <c r="D9" s="52"/>
      <c r="E9" s="53"/>
      <c r="F9" s="54"/>
      <c r="G9" s="55"/>
      <c r="H9" s="56"/>
      <c r="J9" s="5" t="s">
        <v>5</v>
      </c>
      <c r="K9" s="7">
        <f>10%*G6</f>
        <v>7500000</v>
      </c>
      <c r="L9" s="7">
        <f>20%*G6</f>
        <v>15000000</v>
      </c>
      <c r="M9" s="7">
        <f>60%*G6</f>
        <v>45000000</v>
      </c>
      <c r="N9" s="7">
        <f>G6</f>
        <v>75000000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6">
      <c r="B10" s="46"/>
      <c r="C10" s="18"/>
      <c r="D10" s="41"/>
      <c r="E10" s="18"/>
      <c r="F10" s="18"/>
      <c r="G10" s="18"/>
      <c r="H10" s="18"/>
      <c r="J10" s="5" t="s">
        <v>6</v>
      </c>
      <c r="K10" s="6">
        <f>15%*G6</f>
        <v>11250000</v>
      </c>
      <c r="L10" s="6">
        <f>25%*G6</f>
        <v>18750000</v>
      </c>
      <c r="M10" s="6">
        <f>65%*G6</f>
        <v>48750000</v>
      </c>
      <c r="N10" s="7">
        <f>G6</f>
        <v>75000000</v>
      </c>
      <c r="O10" s="1"/>
    </row>
    <row r="11" spans="2:26">
      <c r="B11" s="39"/>
      <c r="C11" s="40"/>
      <c r="D11" s="41"/>
      <c r="E11" s="42"/>
      <c r="F11" s="44"/>
      <c r="G11" s="44"/>
      <c r="H11" s="45"/>
      <c r="J11" s="5" t="s">
        <v>7</v>
      </c>
      <c r="K11" s="7">
        <f>20%*G6</f>
        <v>15000000</v>
      </c>
      <c r="L11" s="7">
        <f>30%*G6</f>
        <v>22500000</v>
      </c>
      <c r="M11" s="7">
        <f>70%*G6</f>
        <v>52500000</v>
      </c>
      <c r="N11" s="7">
        <f>G6</f>
        <v>75000000</v>
      </c>
      <c r="O11" s="1"/>
    </row>
    <row r="12" spans="2:26">
      <c r="B12" s="1"/>
      <c r="C12" s="1"/>
      <c r="D12" s="1"/>
      <c r="E12" s="1"/>
      <c r="F12" s="1"/>
      <c r="G12" s="1"/>
      <c r="H12" s="1"/>
      <c r="J12" s="5" t="s">
        <v>8</v>
      </c>
      <c r="K12" s="6"/>
      <c r="L12" s="6"/>
      <c r="M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6">
      <c r="B13" s="3" t="s">
        <v>50</v>
      </c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6">
      <c r="B14" s="32" t="s">
        <v>51</v>
      </c>
      <c r="C14" s="2"/>
      <c r="D14" s="2"/>
      <c r="E14" s="2"/>
      <c r="F14" s="2"/>
      <c r="G14" s="2"/>
      <c r="H14" s="2"/>
    </row>
    <row r="15" spans="2:26">
      <c r="B15" s="1"/>
      <c r="C15" s="1"/>
      <c r="D15" s="1"/>
      <c r="E15" s="1"/>
      <c r="F15" s="1"/>
      <c r="G15" s="1"/>
      <c r="H15" s="1"/>
    </row>
    <row r="16" spans="2:26">
      <c r="B16" s="24" t="s">
        <v>39</v>
      </c>
      <c r="C16" s="24" t="s">
        <v>40</v>
      </c>
      <c r="D16" s="24" t="s">
        <v>41</v>
      </c>
      <c r="E16" s="24" t="s">
        <v>42</v>
      </c>
      <c r="F16" s="24" t="s">
        <v>43</v>
      </c>
      <c r="G16" s="24" t="s">
        <v>44</v>
      </c>
      <c r="H16" s="24" t="s">
        <v>45</v>
      </c>
      <c r="J16" s="9" t="s">
        <v>9</v>
      </c>
      <c r="K16" s="8" t="s">
        <v>10</v>
      </c>
      <c r="L16" s="8" t="s">
        <v>11</v>
      </c>
      <c r="M16" s="8" t="s">
        <v>12</v>
      </c>
      <c r="N16" s="8" t="s">
        <v>13</v>
      </c>
      <c r="O16" s="8" t="s">
        <v>14</v>
      </c>
      <c r="P16" s="8" t="s">
        <v>15</v>
      </c>
      <c r="Q16" s="8" t="s">
        <v>16</v>
      </c>
      <c r="R16" s="8" t="s">
        <v>17</v>
      </c>
      <c r="S16" s="8" t="s">
        <v>18</v>
      </c>
      <c r="T16" s="8" t="s">
        <v>19</v>
      </c>
      <c r="U16" s="8" t="s">
        <v>20</v>
      </c>
      <c r="V16" s="8" t="s">
        <v>21</v>
      </c>
      <c r="W16" s="8" t="s">
        <v>22</v>
      </c>
      <c r="X16" s="8" t="s">
        <v>23</v>
      </c>
      <c r="Y16" s="8" t="s">
        <v>24</v>
      </c>
      <c r="Z16" s="8" t="s">
        <v>25</v>
      </c>
    </row>
    <row r="17" spans="2:26" ht="36.75">
      <c r="B17" s="4">
        <v>1</v>
      </c>
      <c r="C17" s="5" t="s">
        <v>52</v>
      </c>
      <c r="D17" s="5"/>
      <c r="E17" s="4" t="s">
        <v>53</v>
      </c>
      <c r="F17" s="6">
        <v>25000000</v>
      </c>
      <c r="G17" s="6"/>
      <c r="H17" s="29" t="s">
        <v>57</v>
      </c>
      <c r="J17" s="9" t="s">
        <v>27</v>
      </c>
      <c r="K17" s="10">
        <f>K9+K23</f>
        <v>53000000</v>
      </c>
      <c r="L17" s="10">
        <f>K10+K24</f>
        <v>56750000</v>
      </c>
      <c r="M17" s="10">
        <f>K11+K25</f>
        <v>60500000</v>
      </c>
      <c r="N17" s="10"/>
      <c r="O17" s="10">
        <f>L9+L23</f>
        <v>86525000</v>
      </c>
      <c r="P17" s="10">
        <f>L10+L24</f>
        <v>90275000</v>
      </c>
      <c r="Q17" s="10">
        <f>L11+L25</f>
        <v>94025000</v>
      </c>
      <c r="R17" s="10"/>
      <c r="S17" s="10">
        <f>M9+M23</f>
        <v>220625000</v>
      </c>
      <c r="T17" s="10">
        <f>M10+M24</f>
        <v>224375000</v>
      </c>
      <c r="U17" s="10">
        <f>M11+M25</f>
        <v>228125000</v>
      </c>
      <c r="V17" s="10"/>
      <c r="W17" s="10">
        <f>N9+N23</f>
        <v>354725000</v>
      </c>
      <c r="X17" s="10">
        <f>N10+N24</f>
        <v>354725000</v>
      </c>
      <c r="Y17" s="10">
        <f>N11+N25</f>
        <v>354725000</v>
      </c>
      <c r="Z17" s="10"/>
    </row>
    <row r="18" spans="2:26">
      <c r="B18" s="4">
        <v>2</v>
      </c>
      <c r="C18" s="5" t="s">
        <v>54</v>
      </c>
      <c r="D18" s="5"/>
      <c r="E18" s="4"/>
      <c r="F18" s="6">
        <v>20500000</v>
      </c>
      <c r="G18" s="6"/>
      <c r="H18" s="29"/>
    </row>
    <row r="19" spans="2:26">
      <c r="B19" s="1"/>
      <c r="C19" s="1"/>
      <c r="D19" s="1"/>
      <c r="E19" s="1"/>
      <c r="F19" s="1"/>
      <c r="G19" s="1"/>
      <c r="H19" s="1"/>
    </row>
    <row r="20" spans="2:26">
      <c r="B20" s="41"/>
      <c r="C20" s="13"/>
      <c r="D20" s="41"/>
      <c r="E20" s="42"/>
      <c r="F20" s="49"/>
      <c r="G20" s="43"/>
      <c r="H20" s="47"/>
      <c r="J20" s="3" t="s">
        <v>26</v>
      </c>
      <c r="K20" s="2"/>
      <c r="L20" s="2"/>
      <c r="M20" s="2"/>
      <c r="N20" s="2"/>
      <c r="O20" s="1"/>
    </row>
    <row r="21" spans="2:26">
      <c r="B21" s="41"/>
      <c r="C21" s="13"/>
      <c r="D21" s="41"/>
      <c r="E21" s="48"/>
      <c r="F21" s="49"/>
      <c r="G21" s="44"/>
      <c r="H21" s="18"/>
      <c r="J21" s="11" t="s">
        <v>27</v>
      </c>
      <c r="K21" s="4" t="s">
        <v>1</v>
      </c>
      <c r="L21" s="4" t="s">
        <v>2</v>
      </c>
      <c r="M21" s="4" t="s">
        <v>3</v>
      </c>
      <c r="N21" s="4" t="s">
        <v>4</v>
      </c>
      <c r="O21" s="1"/>
    </row>
    <row r="22" spans="2:26">
      <c r="J22" s="12"/>
      <c r="K22" s="4">
        <v>1</v>
      </c>
      <c r="L22" s="4">
        <v>2</v>
      </c>
      <c r="M22" s="4">
        <v>6</v>
      </c>
      <c r="N22" s="4">
        <v>10</v>
      </c>
      <c r="O22" s="1"/>
    </row>
    <row r="23" spans="2:26">
      <c r="J23" s="5" t="s">
        <v>5</v>
      </c>
      <c r="K23" s="7">
        <f>$F$17+$F$18</f>
        <v>45500000</v>
      </c>
      <c r="L23" s="7">
        <f>(L22*$F$17)+$F$18+(5%*$F$18)</f>
        <v>71525000</v>
      </c>
      <c r="M23" s="7">
        <f>(M22*$F$17)+$F$18+(25%*$F$18)</f>
        <v>175625000</v>
      </c>
      <c r="N23" s="7">
        <f>(N22*$F$17)+$F$18+(45%*$F$18)</f>
        <v>279725000</v>
      </c>
      <c r="O23" s="1"/>
    </row>
    <row r="24" spans="2:26">
      <c r="J24" s="5" t="s">
        <v>6</v>
      </c>
      <c r="K24" s="7">
        <f>$F$17+$F$18</f>
        <v>45500000</v>
      </c>
      <c r="L24" s="7">
        <f>(L22*$F$17)+$F$18+(5%*$F$18)</f>
        <v>71525000</v>
      </c>
      <c r="M24" s="7">
        <f>(M22*$F$17)+$F$18+(25%*$F$18)</f>
        <v>175625000</v>
      </c>
      <c r="N24" s="7">
        <f>(N22*$F$17)+$F$18+(45%*$F$18)</f>
        <v>279725000</v>
      </c>
      <c r="O24" s="1"/>
    </row>
    <row r="25" spans="2:26">
      <c r="J25" s="5" t="s">
        <v>7</v>
      </c>
      <c r="K25" s="7">
        <f>$F$17+$F$18</f>
        <v>45500000</v>
      </c>
      <c r="L25" s="7">
        <f>(L22*$F$17)+$F$18+(5%*$F$18)</f>
        <v>71525000</v>
      </c>
      <c r="M25" s="7">
        <f>(M22*$F$17)+$F$18+(25%*$F$18)</f>
        <v>175625000</v>
      </c>
      <c r="N25" s="7">
        <f>(N22*$F$17)+$F$18+(45%*$F$18)</f>
        <v>279725000</v>
      </c>
      <c r="O25" s="1"/>
    </row>
    <row r="26" spans="2:26">
      <c r="J26" s="5" t="s">
        <v>8</v>
      </c>
      <c r="K26" s="7"/>
      <c r="L26" s="7"/>
      <c r="M26" s="7"/>
      <c r="N26" s="7"/>
    </row>
    <row r="28" spans="2:26">
      <c r="J28" s="13" t="s">
        <v>28</v>
      </c>
    </row>
    <row r="33" spans="2:8">
      <c r="B33" s="1"/>
      <c r="C33" s="1"/>
      <c r="D33" s="1"/>
      <c r="E33" s="1"/>
      <c r="F33" s="1"/>
      <c r="G33" s="1"/>
      <c r="H33" s="1"/>
    </row>
  </sheetData>
  <mergeCells count="1">
    <mergeCell ref="G6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7" sqref="B7"/>
    </sheetView>
  </sheetViews>
  <sheetFormatPr defaultRowHeight="15"/>
  <cols>
    <col min="1" max="1" width="48.140625" bestFit="1" customWidth="1"/>
    <col min="2" max="2" width="16.42578125" bestFit="1" customWidth="1"/>
    <col min="3" max="3" width="9.140625" bestFit="1" customWidth="1"/>
    <col min="4" max="4" width="8.5703125" bestFit="1" customWidth="1"/>
    <col min="5" max="5" width="24.140625" style="1" customWidth="1"/>
    <col min="6" max="6" width="13.7109375" bestFit="1" customWidth="1"/>
    <col min="7" max="7" width="12.5703125" bestFit="1" customWidth="1"/>
  </cols>
  <sheetData>
    <row r="1" spans="1:8" ht="72.75" thickBot="1">
      <c r="A1" s="18"/>
      <c r="B1" s="19" t="s">
        <v>30</v>
      </c>
      <c r="C1" s="19" t="s">
        <v>31</v>
      </c>
      <c r="D1" s="19" t="s">
        <v>32</v>
      </c>
      <c r="E1" s="19"/>
      <c r="F1" s="15" t="s">
        <v>37</v>
      </c>
      <c r="G1" s="15" t="s">
        <v>38</v>
      </c>
    </row>
    <row r="2" spans="1:8" ht="45">
      <c r="A2" s="20" t="s">
        <v>36</v>
      </c>
      <c r="B2" s="22">
        <v>1576495849282</v>
      </c>
      <c r="C2" s="17">
        <v>3781839.5</v>
      </c>
      <c r="D2" s="17">
        <v>236884.54166666669</v>
      </c>
      <c r="E2" s="17"/>
      <c r="F2" s="23">
        <v>2703000000</v>
      </c>
      <c r="G2" s="23">
        <v>724000000</v>
      </c>
      <c r="H2" s="16"/>
    </row>
    <row r="3" spans="1:8" s="1" customFormat="1">
      <c r="A3" s="18" t="s">
        <v>34</v>
      </c>
      <c r="B3" s="21">
        <v>35</v>
      </c>
      <c r="C3" s="17"/>
      <c r="D3" s="17"/>
      <c r="E3" s="31" t="s">
        <v>49</v>
      </c>
      <c r="F3" s="16">
        <f>F2/35</f>
        <v>77228571.428571433</v>
      </c>
      <c r="G3" s="16">
        <f t="shared" ref="G3" si="0">G2/35</f>
        <v>20685714.285714287</v>
      </c>
    </row>
    <row r="4" spans="1:8" s="1" customFormat="1">
      <c r="A4" s="18" t="s">
        <v>55</v>
      </c>
      <c r="B4" s="21">
        <f>B2/B3</f>
        <v>45042738550.914284</v>
      </c>
      <c r="C4" s="17"/>
      <c r="D4" s="17"/>
      <c r="E4" s="31"/>
      <c r="F4" s="16"/>
      <c r="G4" s="16"/>
    </row>
    <row r="5" spans="1:8" s="1" customFormat="1">
      <c r="A5" s="18" t="s">
        <v>35</v>
      </c>
      <c r="B5" s="21">
        <f>B4/12</f>
        <v>3753561545.9095235</v>
      </c>
      <c r="C5" s="17"/>
      <c r="D5" s="17"/>
      <c r="E5" s="17"/>
    </row>
    <row r="6" spans="1:8" s="1" customFormat="1">
      <c r="A6" s="18" t="s">
        <v>33</v>
      </c>
      <c r="B6" s="21">
        <f>B5/30</f>
        <v>125118718.19698411</v>
      </c>
      <c r="C6" s="17"/>
      <c r="D6" s="17"/>
      <c r="E6" s="17"/>
    </row>
    <row r="7" spans="1:8">
      <c r="A7" s="57" t="s">
        <v>56</v>
      </c>
      <c r="B7" s="16">
        <f>20%*B6</f>
        <v>25023743.639396824</v>
      </c>
      <c r="C7" s="1"/>
      <c r="D7" s="1"/>
    </row>
    <row r="8" spans="1:8"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2015-08-18T05:56:57Z</dcterms:created>
  <dcterms:modified xsi:type="dcterms:W3CDTF">2015-11-18T09:30:23Z</dcterms:modified>
</cp:coreProperties>
</file>