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720" windowWidth="19575" windowHeight="7365"/>
  </bookViews>
  <sheets>
    <sheet name="Sheet1" sheetId="1" r:id="rId1"/>
    <sheet name="perhitunga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6" i="1" l="1"/>
  <c r="M16" i="1"/>
  <c r="N16" i="1"/>
  <c r="L17" i="1"/>
  <c r="M17" i="1"/>
  <c r="N17" i="1"/>
  <c r="L18" i="1"/>
  <c r="M18" i="1"/>
  <c r="N18" i="1"/>
  <c r="G17" i="1" l="1"/>
  <c r="Z7" i="2"/>
  <c r="AA21" i="2" l="1"/>
  <c r="Z23" i="2"/>
  <c r="Z21" i="2"/>
  <c r="AB30" i="2" l="1"/>
  <c r="AB29" i="2"/>
  <c r="X26" i="2"/>
  <c r="Y25" i="2"/>
  <c r="Z25" i="2" s="1"/>
  <c r="AA25" i="2" s="1"/>
  <c r="AB25" i="2" s="1"/>
  <c r="X25" i="2"/>
  <c r="Y23" i="2"/>
  <c r="AA23" i="2" s="1"/>
  <c r="AB23" i="2" s="1"/>
  <c r="X23" i="2"/>
  <c r="X24" i="2" s="1"/>
  <c r="Y21" i="2"/>
  <c r="X21" i="2"/>
  <c r="X22" i="2" s="1"/>
  <c r="Y16" i="2"/>
  <c r="Z22" i="2" s="1"/>
  <c r="V10" i="2"/>
  <c r="U10" i="2"/>
  <c r="R10" i="2"/>
  <c r="Q10" i="2"/>
  <c r="N10" i="2"/>
  <c r="M10" i="2"/>
  <c r="J10" i="2"/>
  <c r="I10" i="2"/>
  <c r="F10" i="2"/>
  <c r="E10" i="2"/>
  <c r="Y9" i="2"/>
  <c r="X9" i="2"/>
  <c r="Y8" i="2"/>
  <c r="X8" i="2"/>
  <c r="Y7" i="2"/>
  <c r="X7" i="2"/>
  <c r="Y6" i="2"/>
  <c r="X6" i="2"/>
  <c r="T10" i="2" s="1"/>
  <c r="G8" i="1"/>
  <c r="G9" i="1"/>
  <c r="K17" i="1" s="1"/>
  <c r="G10" i="1"/>
  <c r="K18" i="1" s="1"/>
  <c r="K28" i="1"/>
  <c r="L28" i="1"/>
  <c r="M28" i="1"/>
  <c r="N28" i="1"/>
  <c r="K29" i="1"/>
  <c r="L29" i="1"/>
  <c r="M29" i="1"/>
  <c r="N29" i="1"/>
  <c r="L27" i="1"/>
  <c r="N27" i="1"/>
  <c r="M27" i="1"/>
  <c r="K27" i="1"/>
  <c r="K16" i="1" l="1"/>
  <c r="G10" i="2"/>
  <c r="K10" i="2"/>
  <c r="O10" i="2"/>
  <c r="S10" i="2"/>
  <c r="W10" i="2"/>
  <c r="Z24" i="2"/>
  <c r="X30" i="2"/>
  <c r="D10" i="2"/>
  <c r="X10" i="2" s="1"/>
  <c r="H10" i="2"/>
  <c r="L10" i="2"/>
  <c r="P10" i="2"/>
  <c r="AB21" i="2"/>
  <c r="R22" i="1"/>
  <c r="V22" i="1"/>
  <c r="Z22" i="1"/>
  <c r="X22" i="1" l="1"/>
  <c r="U22" i="1"/>
  <c r="Y22" i="1"/>
  <c r="T22" i="1"/>
  <c r="W22" i="1"/>
  <c r="P22" i="1"/>
  <c r="M22" i="1"/>
  <c r="L22" i="1"/>
  <c r="Q22" i="1"/>
  <c r="S22" i="1"/>
  <c r="K22" i="1"/>
  <c r="O22" i="1"/>
  <c r="N22" i="1"/>
</calcChain>
</file>

<file path=xl/sharedStrings.xml><?xml version="1.0" encoding="utf-8"?>
<sst xmlns="http://schemas.openxmlformats.org/spreadsheetml/2006/main" count="120" uniqueCount="98">
  <si>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</si>
  <si>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</si>
  <si>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</si>
  <si>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</si>
  <si>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</si>
  <si>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</si>
  <si>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</si>
  <si>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</si>
  <si>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</si>
  <si>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</si>
  <si>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</si>
  <si>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</si>
  <si>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</si>
  <si>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</si>
  <si>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</si>
  <si>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</si>
  <si>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</si>
  <si>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</si>
  <si>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</si>
  <si>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</si>
  <si>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</si>
  <si>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</si>
  <si>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</si>
  <si>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</si>
  <si>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</si>
  <si>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</si>
  <si>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</si>
  <si>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</si>
  <si>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</si>
  <si>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</si>
  <si>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</si>
  <si>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</si>
  <si>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</si>
  <si>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</si>
  <si>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</si>
  <si>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</si>
  <si>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</si>
  <si>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</si>
  <si>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properti rusak/biaya servis</t>
  </si>
  <si>
    <t>hari</t>
  </si>
  <si>
    <t>GARDU PLN</t>
  </si>
  <si>
    <t>Kehilangan pendapatan</t>
  </si>
  <si>
    <t>Biaya total</t>
  </si>
  <si>
    <t>bh</t>
  </si>
  <si>
    <t>10-70 cm</t>
  </si>
  <si>
    <t>71-150</t>
  </si>
  <si>
    <t>&gt;150</t>
  </si>
  <si>
    <t>DATA UNTUK PEMDA DKI TAHUN 2015</t>
  </si>
  <si>
    <t>NO</t>
  </si>
  <si>
    <t>KEB. DATA</t>
  </si>
  <si>
    <t>SATUAN</t>
  </si>
  <si>
    <t>AREA / CABANG</t>
  </si>
  <si>
    <t xml:space="preserve">MENTENG </t>
  </si>
  <si>
    <t>BANDENGAN</t>
  </si>
  <si>
    <t>CEMPAKA PUTIH</t>
  </si>
  <si>
    <t xml:space="preserve">BULUNGAN </t>
  </si>
  <si>
    <t>BINTARO</t>
  </si>
  <si>
    <t>KEBON JERUK</t>
  </si>
  <si>
    <t xml:space="preserve">CIPUTAT </t>
  </si>
  <si>
    <t>JATINEGARA</t>
  </si>
  <si>
    <t>PONDOK KOPI</t>
  </si>
  <si>
    <t>KRAMAT JATI</t>
  </si>
  <si>
    <t>LENTENG AGUNG</t>
  </si>
  <si>
    <t>PONDOK GEDE</t>
  </si>
  <si>
    <t>CIRACAS</t>
  </si>
  <si>
    <t xml:space="preserve">TANJUNG PRIOK </t>
  </si>
  <si>
    <t>CENGKARENG</t>
  </si>
  <si>
    <t>MARUNDA</t>
  </si>
  <si>
    <t>CIKOKOL</t>
  </si>
  <si>
    <t>SERPONG</t>
  </si>
  <si>
    <t>CIKUPA</t>
  </si>
  <si>
    <t>TELUK NAGA</t>
  </si>
  <si>
    <t>DKI</t>
  </si>
  <si>
    <t>BANTEN</t>
  </si>
  <si>
    <t>Jumlah Gardu Distribusi</t>
  </si>
  <si>
    <t>Lok</t>
  </si>
  <si>
    <t>Pendapatan/Hari</t>
  </si>
  <si>
    <t>Rp. Juta / Hari</t>
  </si>
  <si>
    <t>Energi Jual/Hari</t>
  </si>
  <si>
    <t>Rp. MWh / Hari</t>
  </si>
  <si>
    <t>Historis Kerusakan Akibat Banjir</t>
  </si>
  <si>
    <t>Rp. Juta</t>
  </si>
  <si>
    <t>Kelurahan 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</si>
  <si>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</si>
  <si>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</si>
  <si>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</si>
  <si>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</si>
  <si>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</si>
  <si>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</si>
  <si>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</si>
  <si>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</si>
  <si>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</si>
  <si>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KERUSAKAN</t>
  </si>
  <si>
    <t>Tinggi (Kategori 1)</t>
  </si>
  <si>
    <t>Tinggi (Kategori 2)</t>
  </si>
  <si>
    <t>Tinggi (Kategori 3)</t>
  </si>
  <si>
    <t>KERUGIAN</t>
  </si>
  <si>
    <t>Presentasi disini asumsi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</si>
</sst>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0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1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 applyAlignment="1">
      <alignment horizontal="center"/>
    </xf>
    <xf numFmtId="164" fontId="0" fillId="0" borderId="2" xfId="0" applyNumberFormat="1" applyBorder="1"/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1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3" fillId="0" borderId="0" xfId="1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164" fontId="3" fillId="0" borderId="0" xfId="2" applyNumberFormat="1" applyFont="1" applyBorder="1"/>
    <xf numFmtId="0" fontId="2" fillId="0" borderId="0" xfId="1" applyFont="1" applyFill="1" applyBorder="1"/>
    <xf numFmtId="0" fontId="1" fillId="0" borderId="0" xfId="1" applyBorder="1" applyAlignment="1">
      <alignment horizontal="center"/>
    </xf>
    <xf numFmtId="0" fontId="3" fillId="0" borderId="0" xfId="1" applyFont="1" applyBorder="1" applyAlignment="1">
      <alignment horizontal="center" wrapText="1"/>
    </xf>
    <xf numFmtId="0" fontId="3" fillId="0" borderId="0" xfId="0" applyFont="1" applyBorder="1"/>
    <xf numFmtId="0" fontId="3" fillId="0" borderId="4" xfId="1" applyFont="1" applyBorder="1" applyAlignment="1">
      <alignment horizontal="center"/>
    </xf>
    <xf numFmtId="43" fontId="0" fillId="0" borderId="0" xfId="0" applyNumberFormat="1" applyAlignment="1"/>
    <xf numFmtId="43" fontId="3" fillId="0" borderId="2" xfId="2" applyNumberFormat="1" applyFont="1" applyBorder="1"/>
    <xf numFmtId="0" fontId="5" fillId="0" borderId="2" xfId="0" applyFont="1" applyFill="1" applyBorder="1" applyAlignment="1">
      <alignment horizontal="center"/>
    </xf>
    <xf numFmtId="164" fontId="3" fillId="0" borderId="2" xfId="2" applyNumberFormat="1" applyFont="1" applyFill="1" applyBorder="1"/>
    <xf numFmtId="43" fontId="3" fillId="0" borderId="2" xfId="2" applyNumberFormat="1" applyFont="1" applyFill="1" applyBorder="1" applyAlignment="1">
      <alignment horizontal="center"/>
    </xf>
    <xf numFmtId="43" fontId="3" fillId="0" borderId="2" xfId="1" applyNumberFormat="1" applyFont="1" applyBorder="1"/>
    <xf numFmtId="0" fontId="0" fillId="0" borderId="0" xfId="0" applyAlignment="1"/>
    <xf numFmtId="0" fontId="0" fillId="0" borderId="0" xfId="0" applyAlignment="1">
      <alignment horizontal="center" vertical="center"/>
    </xf>
    <xf numFmtId="165" fontId="0" fillId="0" borderId="0" xfId="0" applyNumberFormat="1" applyAlignment="1"/>
    <xf numFmtId="165" fontId="0" fillId="0" borderId="0" xfId="0" applyNumberFormat="1" applyAlignment="1">
      <alignment horizontal="center"/>
    </xf>
    <xf numFmtId="0" fontId="7" fillId="0" borderId="2" xfId="0" applyFont="1" applyBorder="1" applyAlignment="1"/>
    <xf numFmtId="0" fontId="7" fillId="2" borderId="2" xfId="0" applyFont="1" applyFill="1" applyBorder="1" applyAlignment="1"/>
    <xf numFmtId="0" fontId="7" fillId="3" borderId="5" xfId="0" applyFont="1" applyFill="1" applyBorder="1" applyAlignment="1"/>
    <xf numFmtId="0" fontId="7" fillId="2" borderId="5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0" fillId="2" borderId="2" xfId="0" applyFill="1" applyBorder="1" applyAlignment="1"/>
    <xf numFmtId="41" fontId="0" fillId="0" borderId="2" xfId="3" applyFont="1" applyBorder="1" applyAlignment="1"/>
    <xf numFmtId="41" fontId="0" fillId="0" borderId="0" xfId="0" applyNumberFormat="1" applyAlignment="1"/>
    <xf numFmtId="41" fontId="0" fillId="0" borderId="2" xfId="3" applyFont="1" applyBorder="1" applyAlignment="1">
      <alignment vertical="top"/>
    </xf>
    <xf numFmtId="41" fontId="0" fillId="0" borderId="2" xfId="3" applyFont="1" applyBorder="1" applyAlignment="1">
      <alignment horizontal="right" vertical="top"/>
    </xf>
    <xf numFmtId="41" fontId="0" fillId="0" borderId="2" xfId="3" applyFont="1" applyBorder="1" applyAlignment="1">
      <alignment vertical="center"/>
    </xf>
    <xf numFmtId="41" fontId="0" fillId="2" borderId="2" xfId="3" applyFont="1" applyFill="1" applyBorder="1" applyAlignment="1">
      <alignment vertical="top"/>
    </xf>
    <xf numFmtId="41" fontId="0" fillId="2" borderId="2" xfId="3" applyFont="1" applyFill="1" applyBorder="1" applyAlignment="1"/>
    <xf numFmtId="166" fontId="0" fillId="0" borderId="0" xfId="0" applyNumberFormat="1" applyAlignment="1"/>
    <xf numFmtId="0" fontId="0" fillId="0" borderId="2" xfId="0" applyBorder="1" applyAlignment="1">
      <alignment horizontal="center" vertical="center"/>
    </xf>
    <xf numFmtId="43" fontId="0" fillId="0" borderId="2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/>
    <xf numFmtId="0" fontId="7" fillId="0" borderId="0" xfId="0" applyFont="1" applyAlignment="1"/>
    <xf numFmtId="0" fontId="0" fillId="4" borderId="0" xfId="0" applyFill="1" applyAlignment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</cellXfs>
  <cellStyles count="4">
    <cellStyle name="Comma [0]" xfId="3" builtinId="6"/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topLeftCell="D1" workbookViewId="0">
      <selection activeCell="K27" sqref="K27"/>
    </sheetView>
  </sheetViews>
  <sheetFormatPr defaultRowHeight="15" x14ac:dyDescent="0.25"/>
  <cols>
    <col min="2" max="2" width="5.85546875" customWidth="1"/>
    <col min="3" max="3" width="26.140625" bestFit="1" customWidth="1"/>
    <col min="6" max="6" width="24.7109375" bestFit="1" customWidth="1"/>
    <col min="7" max="7" width="17" bestFit="1" customWidth="1"/>
    <col min="8" max="8" width="19" customWidth="1"/>
    <col min="10" max="10" width="16.140625" customWidth="1"/>
    <col min="11" max="11" width="15.28515625" bestFit="1" customWidth="1"/>
    <col min="12" max="12" width="17" bestFit="1" customWidth="1"/>
    <col min="13" max="14" width="18.140625" bestFit="1" customWidth="1"/>
    <col min="15" max="17" width="15.28515625" bestFit="1" customWidth="1"/>
    <col min="18" max="18" width="13.5703125" bestFit="1" customWidth="1"/>
    <col min="19" max="21" width="16.28515625" bestFit="1" customWidth="1"/>
    <col min="22" max="22" width="10.5703125" bestFit="1" customWidth="1"/>
    <col min="23" max="25" width="16.28515625" bestFit="1" customWidth="1"/>
    <col min="26" max="26" width="11.5703125" bestFit="1" customWidth="1"/>
  </cols>
  <sheetData>
    <row r="1" spans="1:19" ht="18" x14ac:dyDescent="0.25">
      <c r="A1" s="1"/>
      <c r="B1" s="23" t="s">
        <v>40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B3" s="2" t="s">
        <v>0</v>
      </c>
    </row>
    <row r="4" spans="1:19" x14ac:dyDescent="0.25">
      <c r="A4" s="2"/>
      <c r="B4" s="3" t="s">
        <v>1</v>
      </c>
    </row>
    <row r="5" spans="1:19" x14ac:dyDescent="0.25">
      <c r="A5" s="1"/>
    </row>
    <row r="6" spans="1:19" x14ac:dyDescent="0.25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 x14ac:dyDescent="0.25">
      <c r="A7" s="3"/>
      <c r="B7" s="11"/>
      <c r="C7" s="17" t="s">
        <v>38</v>
      </c>
      <c r="D7" s="12"/>
      <c r="E7" s="14"/>
      <c r="F7" s="15"/>
      <c r="G7" s="10"/>
      <c r="H7" s="16"/>
    </row>
    <row r="8" spans="1:19" x14ac:dyDescent="0.25">
      <c r="A8" s="1"/>
      <c r="B8" s="24">
        <v>1</v>
      </c>
      <c r="C8" s="6" t="s">
        <v>42</v>
      </c>
      <c r="D8" s="49">
        <v>1</v>
      </c>
      <c r="E8" s="14" t="s">
        <v>43</v>
      </c>
      <c r="F8" s="50">
        <v>4767830</v>
      </c>
      <c r="G8" s="51">
        <f>F8*D8</f>
        <v>4767830</v>
      </c>
      <c r="H8" s="9" t="s">
        <v>44</v>
      </c>
    </row>
    <row r="9" spans="1:19" x14ac:dyDescent="0.25">
      <c r="A9" s="1"/>
      <c r="B9" s="24"/>
      <c r="C9" s="6" t="s">
        <v>42</v>
      </c>
      <c r="D9" s="49">
        <v>1</v>
      </c>
      <c r="E9" s="14" t="s">
        <v>43</v>
      </c>
      <c r="F9" s="7">
        <v>6674960</v>
      </c>
      <c r="G9" s="51">
        <f t="shared" ref="G9:G10" si="0">F9*D9</f>
        <v>6674960</v>
      </c>
      <c r="H9" s="9" t="s">
        <v>45</v>
      </c>
      <c r="O9" s="1"/>
    </row>
    <row r="10" spans="1:19" x14ac:dyDescent="0.25">
      <c r="A10" s="1"/>
      <c r="B10" s="26"/>
      <c r="C10" s="6" t="s">
        <v>42</v>
      </c>
      <c r="D10" s="49">
        <v>1</v>
      </c>
      <c r="E10" s="14" t="s">
        <v>43</v>
      </c>
      <c r="F10" s="25">
        <v>7628528</v>
      </c>
      <c r="G10" s="51">
        <f t="shared" si="0"/>
        <v>7628528</v>
      </c>
      <c r="H10" s="9" t="s">
        <v>46</v>
      </c>
      <c r="K10" s="1"/>
      <c r="L10" s="1"/>
      <c r="M10" s="1"/>
      <c r="N10" s="1"/>
    </row>
    <row r="11" spans="1:19" x14ac:dyDescent="0.25">
      <c r="A11" s="1"/>
      <c r="B11" s="26"/>
      <c r="C11" s="42"/>
      <c r="D11" s="26"/>
      <c r="E11" s="26"/>
      <c r="F11" s="34"/>
      <c r="G11" s="21"/>
      <c r="H11" s="26"/>
      <c r="K11" s="1"/>
      <c r="L11" s="1"/>
      <c r="M11" s="1"/>
      <c r="N11" s="1"/>
    </row>
    <row r="12" spans="1:19" x14ac:dyDescent="0.25">
      <c r="A12" s="1"/>
      <c r="B12" s="43"/>
      <c r="C12" s="38"/>
      <c r="D12" s="31"/>
      <c r="E12" s="44"/>
      <c r="F12" s="21"/>
      <c r="G12" s="21"/>
      <c r="H12" s="45"/>
      <c r="J12" s="2" t="s">
        <v>2</v>
      </c>
      <c r="K12" s="1"/>
      <c r="L12" s="1"/>
      <c r="M12" s="1"/>
      <c r="N12" s="1"/>
    </row>
    <row r="13" spans="1:19" x14ac:dyDescent="0.25">
      <c r="A13" s="1"/>
      <c r="B13" s="2" t="s">
        <v>36</v>
      </c>
      <c r="C13" s="1"/>
      <c r="D13" s="1"/>
      <c r="E13" s="1"/>
      <c r="F13" s="1"/>
      <c r="G13" s="1"/>
      <c r="H13" s="1"/>
      <c r="J13" s="2"/>
      <c r="K13" s="1"/>
      <c r="L13" s="1"/>
      <c r="M13" s="1"/>
      <c r="N13" s="1"/>
    </row>
    <row r="14" spans="1:19" x14ac:dyDescent="0.25">
      <c r="A14" s="1"/>
      <c r="B14" s="3" t="s">
        <v>37</v>
      </c>
      <c r="C14" s="1"/>
      <c r="D14" s="1"/>
      <c r="E14" s="1"/>
      <c r="F14" s="1"/>
      <c r="G14" s="1"/>
      <c r="H14" s="1"/>
      <c r="J14" s="79" t="s">
        <v>40</v>
      </c>
      <c r="K14" s="4" t="s">
        <v>4</v>
      </c>
      <c r="L14" s="4" t="s">
        <v>5</v>
      </c>
      <c r="M14" s="4" t="s">
        <v>6</v>
      </c>
      <c r="N14" s="4" t="s">
        <v>7</v>
      </c>
    </row>
    <row r="15" spans="1:19" x14ac:dyDescent="0.25">
      <c r="A15" s="1"/>
      <c r="I15" s="1"/>
      <c r="J15" s="80"/>
      <c r="K15" s="4">
        <v>1</v>
      </c>
      <c r="L15" s="4">
        <v>2</v>
      </c>
      <c r="M15" s="4">
        <v>6</v>
      </c>
      <c r="N15" s="4">
        <v>10</v>
      </c>
    </row>
    <row r="16" spans="1:19" x14ac:dyDescent="0.25">
      <c r="A16" s="1"/>
      <c r="B16" s="5" t="s">
        <v>8</v>
      </c>
      <c r="C16" s="5" t="s">
        <v>9</v>
      </c>
      <c r="D16" s="5" t="s">
        <v>10</v>
      </c>
      <c r="E16" s="5" t="s">
        <v>11</v>
      </c>
      <c r="F16" s="5" t="s">
        <v>12</v>
      </c>
      <c r="G16" s="5" t="s">
        <v>13</v>
      </c>
      <c r="H16" s="5" t="s">
        <v>14</v>
      </c>
      <c r="I16" s="1"/>
      <c r="J16" s="6" t="s">
        <v>15</v>
      </c>
      <c r="K16" s="8">
        <f>$G$8</f>
        <v>4767830</v>
      </c>
      <c r="L16" s="8">
        <f t="shared" ref="L16:N16" si="1">$G$8</f>
        <v>4767830</v>
      </c>
      <c r="M16" s="8">
        <f t="shared" si="1"/>
        <v>4767830</v>
      </c>
      <c r="N16" s="8">
        <f t="shared" si="1"/>
        <v>4767830</v>
      </c>
    </row>
    <row r="17" spans="1:26" x14ac:dyDescent="0.25">
      <c r="A17" s="1"/>
      <c r="B17" s="46">
        <v>1</v>
      </c>
      <c r="C17" s="6" t="s">
        <v>41</v>
      </c>
      <c r="D17" s="6">
        <v>1</v>
      </c>
      <c r="E17" s="4" t="s">
        <v>39</v>
      </c>
      <c r="F17" s="7">
        <v>4177799</v>
      </c>
      <c r="G17" s="48">
        <f>D17*F17</f>
        <v>4177799</v>
      </c>
      <c r="H17" s="9"/>
      <c r="J17" s="6" t="s">
        <v>16</v>
      </c>
      <c r="K17" s="7">
        <f>$G$9</f>
        <v>6674960</v>
      </c>
      <c r="L17" s="7">
        <f t="shared" ref="L17:N17" si="2">$G$9</f>
        <v>6674960</v>
      </c>
      <c r="M17" s="7">
        <f t="shared" si="2"/>
        <v>6674960</v>
      </c>
      <c r="N17" s="7">
        <f t="shared" si="2"/>
        <v>6674960</v>
      </c>
    </row>
    <row r="18" spans="1:26" x14ac:dyDescent="0.25">
      <c r="A18" s="1"/>
      <c r="B18" s="46">
        <v>2</v>
      </c>
      <c r="C18" s="6"/>
      <c r="D18" s="6"/>
      <c r="E18" s="4"/>
      <c r="F18" s="7"/>
      <c r="G18" s="7"/>
      <c r="H18" s="9"/>
      <c r="I18" s="1"/>
      <c r="J18" s="6" t="s">
        <v>17</v>
      </c>
      <c r="K18" s="7">
        <f>$G$10</f>
        <v>7628528</v>
      </c>
      <c r="L18" s="7">
        <f t="shared" ref="L18:N18" si="3">$G$10</f>
        <v>7628528</v>
      </c>
      <c r="M18" s="7">
        <f t="shared" si="3"/>
        <v>7628528</v>
      </c>
      <c r="N18" s="7">
        <f t="shared" si="3"/>
        <v>7628528</v>
      </c>
    </row>
    <row r="19" spans="1:26" x14ac:dyDescent="0.25">
      <c r="A19" s="1"/>
      <c r="B19" s="31"/>
      <c r="C19" s="13"/>
      <c r="D19" s="12"/>
      <c r="E19" s="12"/>
      <c r="F19" s="15"/>
      <c r="G19" s="25"/>
      <c r="H19" s="16"/>
      <c r="I19" s="1"/>
      <c r="J19" s="6" t="s">
        <v>18</v>
      </c>
      <c r="K19" s="7"/>
      <c r="L19" s="7"/>
      <c r="M19" s="7"/>
      <c r="N19" s="7"/>
    </row>
    <row r="20" spans="1:26" x14ac:dyDescent="0.25">
      <c r="A20" s="1"/>
      <c r="I20" s="1"/>
      <c r="J20" s="1"/>
      <c r="K20" s="1"/>
      <c r="L20" s="1"/>
      <c r="M20" s="1"/>
      <c r="N20" s="1"/>
    </row>
    <row r="21" spans="1:26" ht="30" x14ac:dyDescent="0.25">
      <c r="A21" s="1"/>
      <c r="I21" s="1"/>
      <c r="J21" s="18" t="s">
        <v>19</v>
      </c>
      <c r="K21" s="12" t="s">
        <v>20</v>
      </c>
      <c r="L21" s="12" t="s">
        <v>21</v>
      </c>
      <c r="M21" s="12" t="s">
        <v>22</v>
      </c>
      <c r="N21" s="12" t="s">
        <v>23</v>
      </c>
      <c r="O21" s="12" t="s">
        <v>24</v>
      </c>
      <c r="P21" s="12" t="s">
        <v>25</v>
      </c>
      <c r="Q21" s="12" t="s">
        <v>26</v>
      </c>
      <c r="R21" s="12" t="s">
        <v>27</v>
      </c>
      <c r="S21" s="12" t="s">
        <v>28</v>
      </c>
      <c r="T21" s="12" t="s">
        <v>29</v>
      </c>
      <c r="U21" s="12" t="s">
        <v>30</v>
      </c>
      <c r="V21" s="12" t="s">
        <v>31</v>
      </c>
      <c r="W21" s="12" t="s">
        <v>32</v>
      </c>
      <c r="X21" s="12" t="s">
        <v>33</v>
      </c>
      <c r="Y21" s="12" t="s">
        <v>34</v>
      </c>
      <c r="Z21" s="12" t="s">
        <v>35</v>
      </c>
    </row>
    <row r="22" spans="1:26" x14ac:dyDescent="0.25">
      <c r="I22" s="1"/>
      <c r="J22" s="18" t="s">
        <v>40</v>
      </c>
      <c r="K22" s="19">
        <f>K16+K27</f>
        <v>8945629</v>
      </c>
      <c r="L22" s="19">
        <f>K17+K28</f>
        <v>10852759</v>
      </c>
      <c r="M22" s="19">
        <f>K18+K29</f>
        <v>11806327</v>
      </c>
      <c r="N22" s="19">
        <f>K19+K30</f>
        <v>0</v>
      </c>
      <c r="O22" s="19">
        <f>L16+L27</f>
        <v>13123428</v>
      </c>
      <c r="P22" s="19">
        <f>L17+L28</f>
        <v>15030558</v>
      </c>
      <c r="Q22" s="19">
        <f>L18+L29</f>
        <v>15984126</v>
      </c>
      <c r="R22" s="19">
        <f>L19+L30</f>
        <v>0</v>
      </c>
      <c r="S22" s="19">
        <f>M16+M27</f>
        <v>29834624</v>
      </c>
      <c r="T22" s="19">
        <f>M17+M28</f>
        <v>31741754</v>
      </c>
      <c r="U22" s="19">
        <f>M18+M29</f>
        <v>32695322</v>
      </c>
      <c r="V22" s="19">
        <f>M19+M30</f>
        <v>0</v>
      </c>
      <c r="W22" s="19">
        <f>N16+N27</f>
        <v>46545820</v>
      </c>
      <c r="X22" s="19">
        <f>N17+N28</f>
        <v>48452950</v>
      </c>
      <c r="Y22" s="19">
        <f>N18+N29</f>
        <v>49406518</v>
      </c>
      <c r="Z22" s="19">
        <f>N19+N30</f>
        <v>0</v>
      </c>
    </row>
    <row r="23" spans="1:26" x14ac:dyDescent="0.25">
      <c r="I23" s="1"/>
    </row>
    <row r="24" spans="1:26" x14ac:dyDescent="0.25">
      <c r="I24" s="1"/>
      <c r="J24" s="2" t="s">
        <v>3</v>
      </c>
      <c r="K24" s="1"/>
      <c r="L24" s="1"/>
      <c r="M24" s="1"/>
      <c r="N24" s="1"/>
    </row>
    <row r="25" spans="1:26" x14ac:dyDescent="0.25">
      <c r="A25" s="27"/>
      <c r="I25" s="1"/>
      <c r="J25" s="79" t="s">
        <v>40</v>
      </c>
      <c r="K25" s="4" t="s">
        <v>4</v>
      </c>
      <c r="L25" s="4" t="s">
        <v>5</v>
      </c>
      <c r="M25" s="4" t="s">
        <v>6</v>
      </c>
      <c r="N25" s="4" t="s">
        <v>7</v>
      </c>
    </row>
    <row r="26" spans="1:26" x14ac:dyDescent="0.25">
      <c r="A26" s="20"/>
      <c r="I26" s="1"/>
      <c r="J26" s="80"/>
      <c r="K26" s="4">
        <v>1</v>
      </c>
      <c r="L26" s="4">
        <v>2</v>
      </c>
      <c r="M26" s="4">
        <v>6</v>
      </c>
      <c r="N26" s="4">
        <v>10</v>
      </c>
    </row>
    <row r="27" spans="1:26" x14ac:dyDescent="0.25">
      <c r="A27" s="27"/>
      <c r="I27" s="1"/>
      <c r="J27" s="6" t="s">
        <v>15</v>
      </c>
      <c r="K27" s="8">
        <f>$F$17</f>
        <v>4177799</v>
      </c>
      <c r="L27" s="52">
        <f>2*$F$17</f>
        <v>8355598</v>
      </c>
      <c r="M27" s="52">
        <f>6*$F$17</f>
        <v>25066794</v>
      </c>
      <c r="N27" s="52">
        <f>10*$F$17</f>
        <v>41777990</v>
      </c>
    </row>
    <row r="28" spans="1:26" x14ac:dyDescent="0.25">
      <c r="A28" s="27"/>
      <c r="J28" s="6" t="s">
        <v>16</v>
      </c>
      <c r="K28" s="8">
        <f t="shared" ref="K28:K29" si="4">$F$17</f>
        <v>4177799</v>
      </c>
      <c r="L28" s="52">
        <f t="shared" ref="L28:L29" si="5">2*$F$17</f>
        <v>8355598</v>
      </c>
      <c r="M28" s="52">
        <f t="shared" ref="M28:M29" si="6">6*$F$17</f>
        <v>25066794</v>
      </c>
      <c r="N28" s="52">
        <f t="shared" ref="N28:N29" si="7">10*$F$17</f>
        <v>41777990</v>
      </c>
    </row>
    <row r="29" spans="1:26" x14ac:dyDescent="0.25">
      <c r="A29" s="27"/>
      <c r="B29" s="29"/>
      <c r="C29" s="30"/>
      <c r="D29" s="31"/>
      <c r="E29" s="26"/>
      <c r="F29" s="26"/>
      <c r="G29" s="26"/>
      <c r="H29" s="26"/>
      <c r="J29" s="6" t="s">
        <v>17</v>
      </c>
      <c r="K29" s="8">
        <f t="shared" si="4"/>
        <v>4177799</v>
      </c>
      <c r="L29" s="52">
        <f t="shared" si="5"/>
        <v>8355598</v>
      </c>
      <c r="M29" s="52">
        <f t="shared" si="6"/>
        <v>25066794</v>
      </c>
      <c r="N29" s="52">
        <f t="shared" si="7"/>
        <v>41777990</v>
      </c>
    </row>
    <row r="30" spans="1:26" x14ac:dyDescent="0.25">
      <c r="A30" s="26"/>
      <c r="B30" s="32"/>
      <c r="C30" s="33"/>
      <c r="D30" s="31"/>
      <c r="E30" s="22"/>
      <c r="F30" s="21"/>
      <c r="G30" s="34"/>
      <c r="H30" s="35"/>
      <c r="J30" s="6" t="s">
        <v>18</v>
      </c>
      <c r="K30" s="8"/>
      <c r="L30" s="8"/>
      <c r="M30" s="8"/>
      <c r="N30" s="8"/>
    </row>
    <row r="31" spans="1:26" x14ac:dyDescent="0.25">
      <c r="A31" s="26"/>
      <c r="B31" s="31"/>
      <c r="C31" s="30"/>
      <c r="D31" s="22"/>
      <c r="E31" s="22"/>
      <c r="F31" s="21"/>
      <c r="G31" s="21"/>
      <c r="H31" s="20"/>
    </row>
    <row r="32" spans="1:26" x14ac:dyDescent="0.25">
      <c r="A32" s="26"/>
      <c r="B32" s="31"/>
      <c r="C32" s="20"/>
      <c r="D32" s="31"/>
      <c r="E32" s="31"/>
      <c r="F32" s="31"/>
      <c r="G32" s="21"/>
      <c r="H32" s="36"/>
      <c r="I32" s="2"/>
    </row>
    <row r="33" spans="1:13" x14ac:dyDescent="0.25">
      <c r="A33" s="26"/>
      <c r="B33" s="31"/>
      <c r="C33" s="20"/>
      <c r="D33" s="31"/>
      <c r="E33" s="22"/>
      <c r="F33" s="21"/>
      <c r="G33" s="21"/>
      <c r="H33" s="20"/>
    </row>
    <row r="34" spans="1:13" x14ac:dyDescent="0.25">
      <c r="A34" s="26"/>
      <c r="B34" s="31"/>
      <c r="C34" s="20"/>
      <c r="D34" s="37"/>
      <c r="E34" s="22"/>
      <c r="F34" s="21"/>
      <c r="G34" s="21"/>
      <c r="H34" s="26"/>
    </row>
    <row r="35" spans="1:13" x14ac:dyDescent="0.25">
      <c r="A35" s="26"/>
      <c r="B35" s="31"/>
      <c r="C35" s="20"/>
      <c r="D35" s="37"/>
      <c r="E35" s="22"/>
      <c r="F35" s="21"/>
      <c r="G35" s="21"/>
      <c r="H35" s="36"/>
    </row>
    <row r="36" spans="1:13" x14ac:dyDescent="0.25">
      <c r="A36" s="26"/>
      <c r="B36" s="20"/>
      <c r="C36" s="20"/>
      <c r="D36" s="22"/>
      <c r="E36" s="22"/>
      <c r="F36" s="21"/>
      <c r="G36" s="21"/>
      <c r="H36" s="26"/>
    </row>
    <row r="37" spans="1:13" x14ac:dyDescent="0.25">
      <c r="A37" s="26"/>
      <c r="B37" s="26"/>
      <c r="C37" s="20"/>
      <c r="D37" s="31"/>
      <c r="E37" s="22"/>
      <c r="F37" s="21"/>
      <c r="G37" s="21"/>
      <c r="H37" s="26"/>
    </row>
    <row r="38" spans="1:13" x14ac:dyDescent="0.25">
      <c r="B38" s="27"/>
      <c r="C38" s="38"/>
      <c r="D38" s="31"/>
      <c r="E38" s="39"/>
      <c r="F38" s="40"/>
      <c r="G38" s="41"/>
      <c r="H38" s="26"/>
    </row>
    <row r="40" spans="1:13" x14ac:dyDescent="0.25">
      <c r="J40" s="1"/>
      <c r="K40" s="1"/>
      <c r="L40" s="1"/>
      <c r="M40" s="1"/>
    </row>
    <row r="41" spans="1:13" x14ac:dyDescent="0.25">
      <c r="J41" s="1"/>
      <c r="K41" s="1"/>
      <c r="L41" s="1"/>
      <c r="M41" s="1"/>
    </row>
    <row r="42" spans="1:13" x14ac:dyDescent="0.25">
      <c r="J42" s="1"/>
      <c r="K42" s="1"/>
      <c r="L42" s="1"/>
      <c r="M42" s="1"/>
    </row>
    <row r="43" spans="1:13" x14ac:dyDescent="0.25">
      <c r="A43" s="1"/>
    </row>
    <row r="44" spans="1:13" x14ac:dyDescent="0.25">
      <c r="A44" s="1"/>
    </row>
    <row r="45" spans="1:13" x14ac:dyDescent="0.25">
      <c r="A45" s="1"/>
    </row>
    <row r="46" spans="1:13" x14ac:dyDescent="0.25">
      <c r="A46" s="1"/>
    </row>
    <row r="47" spans="1:13" x14ac:dyDescent="0.25">
      <c r="A47" s="1"/>
    </row>
    <row r="48" spans="1:13" x14ac:dyDescent="0.25">
      <c r="A48" s="1"/>
    </row>
    <row r="59" spans="1:8" x14ac:dyDescent="0.25">
      <c r="B59" s="26"/>
      <c r="C59" s="26"/>
      <c r="D59" s="26"/>
      <c r="E59" s="26"/>
      <c r="F59" s="26"/>
      <c r="G59" s="26"/>
      <c r="H59" s="26"/>
    </row>
    <row r="60" spans="1:8" x14ac:dyDescent="0.25">
      <c r="B60" s="26"/>
      <c r="C60" s="26"/>
      <c r="D60" s="26"/>
      <c r="E60" s="26"/>
      <c r="F60" s="26"/>
      <c r="G60" s="26"/>
      <c r="H60" s="26"/>
    </row>
    <row r="61" spans="1:8" x14ac:dyDescent="0.25">
      <c r="A61" s="1"/>
      <c r="B61" s="22"/>
      <c r="C61" s="20"/>
      <c r="D61" s="22"/>
      <c r="E61" s="22"/>
      <c r="F61" s="21"/>
      <c r="G61" s="21"/>
      <c r="H61" s="20"/>
    </row>
    <row r="73" spans="2:10" x14ac:dyDescent="0.25">
      <c r="J73" s="1"/>
    </row>
    <row r="74" spans="2:10" x14ac:dyDescent="0.25">
      <c r="B74" s="1"/>
      <c r="J74" s="1"/>
    </row>
  </sheetData>
  <mergeCells count="2">
    <mergeCell ref="J14:J15"/>
    <mergeCell ref="J25:J2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2"/>
  <sheetViews>
    <sheetView topLeftCell="O4" workbookViewId="0">
      <selection activeCell="Z8" sqref="Z8"/>
    </sheetView>
  </sheetViews>
  <sheetFormatPr defaultRowHeight="15" x14ac:dyDescent="0.25"/>
  <cols>
    <col min="1" max="1" width="9.140625" style="28"/>
    <col min="2" max="2" width="31.42578125" style="53" customWidth="1"/>
    <col min="3" max="3" width="15.5703125" style="54" bestFit="1" customWidth="1"/>
    <col min="4" max="4" width="10.28515625" style="53" bestFit="1" customWidth="1"/>
    <col min="5" max="5" width="12.5703125" style="53" bestFit="1" customWidth="1"/>
    <col min="6" max="6" width="15.5703125" style="53" bestFit="1" customWidth="1"/>
    <col min="7" max="7" width="11.42578125" style="53" bestFit="1" customWidth="1"/>
    <col min="8" max="8" width="9" style="53" customWidth="1"/>
    <col min="9" max="9" width="12.85546875" style="53" bestFit="1" customWidth="1"/>
    <col min="10" max="10" width="8.85546875" style="53" customWidth="1"/>
    <col min="11" max="11" width="12" style="53" bestFit="1" customWidth="1"/>
    <col min="12" max="12" width="13.7109375" style="53" bestFit="1" customWidth="1"/>
    <col min="13" max="13" width="12.5703125" style="53" bestFit="1" customWidth="1"/>
    <col min="14" max="14" width="16.140625" style="53" bestFit="1" customWidth="1"/>
    <col min="15" max="15" width="14" style="53" bestFit="1" customWidth="1"/>
    <col min="16" max="16" width="8.5703125" style="53" customWidth="1"/>
    <col min="17" max="17" width="15.85546875" style="53" bestFit="1" customWidth="1"/>
    <col min="18" max="18" width="13.7109375" style="53" bestFit="1" customWidth="1"/>
    <col min="19" max="19" width="10.42578125" style="53" bestFit="1" customWidth="1"/>
    <col min="20" max="20" width="8.7109375" style="53" customWidth="1"/>
    <col min="21" max="21" width="9.42578125" style="53" bestFit="1" customWidth="1"/>
    <col min="22" max="22" width="7.5703125" style="53" customWidth="1"/>
    <col min="23" max="23" width="17.28515625" style="53" bestFit="1" customWidth="1"/>
    <col min="24" max="24" width="20.7109375" style="53" customWidth="1"/>
    <col min="25" max="25" width="10" style="53" bestFit="1" customWidth="1"/>
    <col min="26" max="26" width="17.42578125" style="53" bestFit="1" customWidth="1"/>
    <col min="27" max="27" width="14.85546875" style="53" bestFit="1" customWidth="1"/>
    <col min="28" max="28" width="14.85546875" style="55" bestFit="1" customWidth="1"/>
    <col min="29" max="16384" width="9.140625" style="53"/>
  </cols>
  <sheetData>
    <row r="2" spans="1:28" ht="15.75" x14ac:dyDescent="0.25">
      <c r="A2" s="81" t="s">
        <v>47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4" spans="1:28" s="28" customFormat="1" x14ac:dyDescent="0.25">
      <c r="A4" s="82" t="s">
        <v>48</v>
      </c>
      <c r="B4" s="82" t="s">
        <v>49</v>
      </c>
      <c r="C4" s="82" t="s">
        <v>50</v>
      </c>
      <c r="D4" s="82" t="s">
        <v>51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AB4" s="56"/>
    </row>
    <row r="5" spans="1:28" x14ac:dyDescent="0.25">
      <c r="A5" s="82"/>
      <c r="B5" s="82"/>
      <c r="C5" s="82"/>
      <c r="D5" s="57" t="s">
        <v>52</v>
      </c>
      <c r="E5" s="57" t="s">
        <v>53</v>
      </c>
      <c r="F5" s="57" t="s">
        <v>54</v>
      </c>
      <c r="G5" s="57" t="s">
        <v>55</v>
      </c>
      <c r="H5" s="57" t="s">
        <v>56</v>
      </c>
      <c r="I5" s="57" t="s">
        <v>57</v>
      </c>
      <c r="J5" s="58" t="s">
        <v>58</v>
      </c>
      <c r="K5" s="57" t="s">
        <v>59</v>
      </c>
      <c r="L5" s="57" t="s">
        <v>60</v>
      </c>
      <c r="M5" s="57" t="s">
        <v>61</v>
      </c>
      <c r="N5" s="57" t="s">
        <v>62</v>
      </c>
      <c r="O5" s="57" t="s">
        <v>63</v>
      </c>
      <c r="P5" s="57" t="s">
        <v>64</v>
      </c>
      <c r="Q5" s="57" t="s">
        <v>65</v>
      </c>
      <c r="R5" s="57" t="s">
        <v>66</v>
      </c>
      <c r="S5" s="57" t="s">
        <v>67</v>
      </c>
      <c r="T5" s="58" t="s">
        <v>68</v>
      </c>
      <c r="U5" s="58" t="s">
        <v>69</v>
      </c>
      <c r="V5" s="58" t="s">
        <v>70</v>
      </c>
      <c r="W5" s="58" t="s">
        <v>71</v>
      </c>
      <c r="X5" s="59" t="s">
        <v>72</v>
      </c>
      <c r="Y5" s="60" t="s">
        <v>73</v>
      </c>
    </row>
    <row r="6" spans="1:28" x14ac:dyDescent="0.25">
      <c r="A6" s="12">
        <v>1</v>
      </c>
      <c r="B6" s="57" t="s">
        <v>74</v>
      </c>
      <c r="C6" s="61" t="s">
        <v>75</v>
      </c>
      <c r="D6" s="62">
        <v>1580</v>
      </c>
      <c r="E6" s="62">
        <v>1389</v>
      </c>
      <c r="F6" s="62">
        <v>713</v>
      </c>
      <c r="G6" s="62">
        <v>1118</v>
      </c>
      <c r="H6" s="62">
        <v>803</v>
      </c>
      <c r="I6" s="62">
        <v>566</v>
      </c>
      <c r="J6" s="63">
        <v>854</v>
      </c>
      <c r="K6" s="62">
        <v>383</v>
      </c>
      <c r="L6" s="62">
        <v>615</v>
      </c>
      <c r="M6" s="62">
        <v>286</v>
      </c>
      <c r="N6" s="62">
        <v>573</v>
      </c>
      <c r="O6" s="62">
        <v>671</v>
      </c>
      <c r="P6" s="62">
        <v>580</v>
      </c>
      <c r="Q6" s="62">
        <v>579</v>
      </c>
      <c r="R6" s="64">
        <v>1211</v>
      </c>
      <c r="S6" s="62">
        <v>863</v>
      </c>
      <c r="T6" s="63">
        <v>1116</v>
      </c>
      <c r="U6" s="63">
        <v>1771</v>
      </c>
      <c r="V6" s="63">
        <v>1737</v>
      </c>
      <c r="W6" s="63">
        <v>1452</v>
      </c>
      <c r="X6" s="65">
        <f>D6+E6+F6+G6+H6+I6+K6+L6+M6+N6+O6+P6+Q6+R6+S6</f>
        <v>11930</v>
      </c>
      <c r="Y6" s="53">
        <f>J6+T6+U6+V6+W6</f>
        <v>6930</v>
      </c>
    </row>
    <row r="7" spans="1:28" x14ac:dyDescent="0.25">
      <c r="A7" s="12">
        <v>2</v>
      </c>
      <c r="B7" s="57" t="s">
        <v>76</v>
      </c>
      <c r="C7" s="61" t="s">
        <v>77</v>
      </c>
      <c r="D7" s="66">
        <v>5300.6383042833304</v>
      </c>
      <c r="E7" s="66">
        <v>6826.5503853361115</v>
      </c>
      <c r="F7" s="67">
        <v>3151.1315644277779</v>
      </c>
      <c r="G7" s="66">
        <v>5217.9348994222219</v>
      </c>
      <c r="H7" s="66">
        <v>3662.8805172694447</v>
      </c>
      <c r="I7" s="68">
        <v>2861.570756227778</v>
      </c>
      <c r="J7" s="69">
        <v>3189.3425577222224</v>
      </c>
      <c r="K7" s="66">
        <v>1942.9789602361111</v>
      </c>
      <c r="L7" s="66">
        <v>2930.5289781750002</v>
      </c>
      <c r="M7" s="66">
        <v>1263.41243285</v>
      </c>
      <c r="N7" s="66">
        <v>2710.8180844833332</v>
      </c>
      <c r="O7" s="66">
        <v>2691.18121445</v>
      </c>
      <c r="P7" s="66">
        <v>2074.4543815416669</v>
      </c>
      <c r="Q7" s="66">
        <v>3077.1414061027781</v>
      </c>
      <c r="R7" s="64">
        <v>3666.8585987527777</v>
      </c>
      <c r="S7" s="66">
        <v>2463.0678145000002</v>
      </c>
      <c r="T7" s="70">
        <v>2733.4444216277775</v>
      </c>
      <c r="U7" s="70">
        <v>3952.717081625</v>
      </c>
      <c r="V7" s="70">
        <v>1734.2148260055556</v>
      </c>
      <c r="W7" s="70">
        <v>2682.3829107416668</v>
      </c>
      <c r="X7" s="71">
        <f>D7+E7+F7+G7+H7+I7+K7+L7+M7+N7+O7+P7+Q7+R7+S7</f>
        <v>49841.148298058331</v>
      </c>
      <c r="Y7" s="65">
        <f>J7+T7+U7+V7+W7</f>
        <v>14292.101797722222</v>
      </c>
      <c r="Z7" s="47">
        <f>X7/X6</f>
        <v>4.1777995220501536</v>
      </c>
    </row>
    <row r="8" spans="1:28" x14ac:dyDescent="0.25">
      <c r="A8" s="12">
        <v>3</v>
      </c>
      <c r="B8" s="57" t="s">
        <v>78</v>
      </c>
      <c r="C8" s="61" t="s">
        <v>79</v>
      </c>
      <c r="D8" s="66">
        <v>4229.458511111111</v>
      </c>
      <c r="E8" s="66">
        <v>5592.3182500000003</v>
      </c>
      <c r="F8" s="67">
        <v>2837.9577527777774</v>
      </c>
      <c r="G8" s="66">
        <v>4049.1886805555555</v>
      </c>
      <c r="H8" s="66">
        <v>3340.6334861111109</v>
      </c>
      <c r="I8" s="66">
        <v>2386.4231166666668</v>
      </c>
      <c r="J8" s="69">
        <v>2906.3438916666664</v>
      </c>
      <c r="K8" s="66">
        <v>1729.5825416666667</v>
      </c>
      <c r="L8" s="66">
        <v>2796.7700388888888</v>
      </c>
      <c r="M8" s="66">
        <v>1224.3755694444444</v>
      </c>
      <c r="N8" s="66">
        <v>2458.1428222222221</v>
      </c>
      <c r="O8" s="66">
        <v>2557.728775</v>
      </c>
      <c r="P8" s="66">
        <v>2014.9604722222223</v>
      </c>
      <c r="Q8" s="66">
        <v>2534.0081138888891</v>
      </c>
      <c r="R8" s="64">
        <v>3375.7266194444442</v>
      </c>
      <c r="S8" s="66">
        <v>2506.3662805555555</v>
      </c>
      <c r="T8" s="70">
        <v>2587.5199305555557</v>
      </c>
      <c r="U8" s="70">
        <v>3563.5042138888889</v>
      </c>
      <c r="V8" s="70">
        <v>1890.0493777777779</v>
      </c>
      <c r="W8" s="70">
        <v>2716.301788888889</v>
      </c>
      <c r="X8" s="65">
        <f>D8+E8+F8+G8+H8+I8+K8+L8+M8+N8+O8+P8+Q8+R8+S8</f>
        <v>43633.641030555562</v>
      </c>
      <c r="Y8" s="65">
        <f>J8+T8+U8+V8+W8</f>
        <v>13663.719202777778</v>
      </c>
    </row>
    <row r="9" spans="1:28" x14ac:dyDescent="0.25">
      <c r="A9" s="12">
        <v>4</v>
      </c>
      <c r="B9" s="57" t="s">
        <v>80</v>
      </c>
      <c r="C9" s="61" t="s">
        <v>81</v>
      </c>
      <c r="D9" s="66">
        <v>5406.7176090000003</v>
      </c>
      <c r="E9" s="66">
        <v>19973.719000000001</v>
      </c>
      <c r="F9" s="66">
        <v>790.93600000000004</v>
      </c>
      <c r="G9" s="62"/>
      <c r="H9" s="66">
        <v>593.202</v>
      </c>
      <c r="I9" s="62"/>
      <c r="J9" s="62"/>
      <c r="K9" s="62"/>
      <c r="L9" s="62"/>
      <c r="M9" s="62"/>
      <c r="N9" s="62"/>
      <c r="O9" s="62"/>
      <c r="P9" s="62"/>
      <c r="Q9" s="66">
        <v>2372.806</v>
      </c>
      <c r="R9" s="64">
        <v>1186.403</v>
      </c>
      <c r="S9" s="66">
        <v>1779.605</v>
      </c>
      <c r="T9" s="62"/>
      <c r="U9" s="62"/>
      <c r="V9" s="62"/>
      <c r="W9" s="70">
        <v>395.46800000000002</v>
      </c>
      <c r="X9" s="71">
        <f>D9+E9+F9+H9+Q9+R9+S9</f>
        <v>32103.388609000001</v>
      </c>
      <c r="Y9" s="65">
        <f>W9</f>
        <v>395.46800000000002</v>
      </c>
    </row>
    <row r="10" spans="1:28" x14ac:dyDescent="0.25">
      <c r="A10" s="12">
        <v>5</v>
      </c>
      <c r="B10" s="62" t="s">
        <v>82</v>
      </c>
      <c r="C10" s="72"/>
      <c r="D10" s="73">
        <f>D6/$X$6</f>
        <v>0.13243922883487008</v>
      </c>
      <c r="E10" s="73">
        <f t="shared" ref="E10:W10" si="0">E6/$X$6</f>
        <v>0.11642917015926237</v>
      </c>
      <c r="F10" s="73">
        <f t="shared" si="0"/>
        <v>5.9765297569153393E-2</v>
      </c>
      <c r="G10" s="73">
        <f t="shared" si="0"/>
        <v>9.3713327745180222E-2</v>
      </c>
      <c r="H10" s="73">
        <f t="shared" si="0"/>
        <v>6.7309304274937129E-2</v>
      </c>
      <c r="I10" s="73">
        <f t="shared" si="0"/>
        <v>4.7443419949706619E-2</v>
      </c>
      <c r="J10" s="73">
        <f t="shared" si="0"/>
        <v>7.158424140821458E-2</v>
      </c>
      <c r="K10" s="73">
        <f t="shared" si="0"/>
        <v>3.2103939647946354E-2</v>
      </c>
      <c r="L10" s="73">
        <f t="shared" si="0"/>
        <v>5.1550712489522213E-2</v>
      </c>
      <c r="M10" s="73">
        <f t="shared" si="0"/>
        <v>2.3973176865046103E-2</v>
      </c>
      <c r="N10" s="73">
        <f t="shared" si="0"/>
        <v>4.8030176026823135E-2</v>
      </c>
      <c r="O10" s="73">
        <f t="shared" si="0"/>
        <v>5.6244761106454315E-2</v>
      </c>
      <c r="P10" s="73">
        <f t="shared" si="0"/>
        <v>4.861693210393965E-2</v>
      </c>
      <c r="Q10" s="73">
        <f t="shared" si="0"/>
        <v>4.8533109807208714E-2</v>
      </c>
      <c r="R10" s="73">
        <f t="shared" si="0"/>
        <v>0.10150880134115675</v>
      </c>
      <c r="S10" s="73">
        <f t="shared" si="0"/>
        <v>7.2338642078792953E-2</v>
      </c>
      <c r="T10" s="73">
        <f t="shared" si="0"/>
        <v>9.3545683151718351E-2</v>
      </c>
      <c r="U10" s="73">
        <f t="shared" si="0"/>
        <v>0.14844928751047778</v>
      </c>
      <c r="V10" s="73">
        <f t="shared" si="0"/>
        <v>0.14559932942162615</v>
      </c>
      <c r="W10" s="73">
        <f t="shared" si="0"/>
        <v>0.12170997485331098</v>
      </c>
      <c r="X10" s="65">
        <f>D10+E10+F10+H10+Q10+R10+S10</f>
        <v>0.5983235540653814</v>
      </c>
    </row>
    <row r="11" spans="1:28" x14ac:dyDescent="0.25">
      <c r="A11" s="12"/>
      <c r="B11" s="62" t="s">
        <v>83</v>
      </c>
      <c r="C11" s="7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</row>
    <row r="12" spans="1:28" x14ac:dyDescent="0.25">
      <c r="A12" s="12"/>
      <c r="B12" s="62" t="s">
        <v>84</v>
      </c>
      <c r="C12" s="7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</row>
    <row r="13" spans="1:28" x14ac:dyDescent="0.25">
      <c r="A13" s="12"/>
      <c r="B13" s="62" t="s">
        <v>85</v>
      </c>
      <c r="C13" s="7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</row>
    <row r="14" spans="1:28" x14ac:dyDescent="0.25">
      <c r="A14" s="12"/>
      <c r="B14" s="62" t="s">
        <v>86</v>
      </c>
      <c r="C14" s="7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</row>
    <row r="15" spans="1:28" x14ac:dyDescent="0.25">
      <c r="A15" s="12"/>
      <c r="B15" s="62" t="s">
        <v>87</v>
      </c>
      <c r="C15" s="7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</row>
    <row r="16" spans="1:28" x14ac:dyDescent="0.25">
      <c r="A16" s="12"/>
      <c r="B16" s="62" t="s">
        <v>88</v>
      </c>
      <c r="C16" s="7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Y16" s="53">
        <f>((139/505)*100%)*X9</f>
        <v>8836.3782507940614</v>
      </c>
    </row>
    <row r="17" spans="1:28" x14ac:dyDescent="0.25">
      <c r="A17" s="12"/>
      <c r="B17" s="62" t="s">
        <v>89</v>
      </c>
      <c r="C17" s="7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</row>
    <row r="18" spans="1:28" x14ac:dyDescent="0.25">
      <c r="A18" s="12"/>
      <c r="B18" s="62" t="s">
        <v>90</v>
      </c>
      <c r="C18" s="7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</row>
    <row r="19" spans="1:28" x14ac:dyDescent="0.25">
      <c r="A19" s="12"/>
      <c r="B19" s="62" t="s">
        <v>91</v>
      </c>
      <c r="C19" s="7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</row>
    <row r="20" spans="1:28" x14ac:dyDescent="0.25">
      <c r="A20" s="31"/>
      <c r="B20" s="74"/>
      <c r="C20" s="75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6" t="s">
        <v>92</v>
      </c>
    </row>
    <row r="21" spans="1:28" x14ac:dyDescent="0.25">
      <c r="W21" s="53" t="s">
        <v>93</v>
      </c>
      <c r="X21" s="53">
        <f>(81/505)*100%</f>
        <v>0.1603960396039604</v>
      </c>
      <c r="Y21" s="53">
        <f>(81/139)*100%</f>
        <v>0.58273381294964033</v>
      </c>
      <c r="Z21" s="47">
        <f>Y21*(25%*$Y$16)</f>
        <v>1287.3140976876241</v>
      </c>
      <c r="AA21" s="47">
        <f>Z21/81</f>
        <v>15.892766638118816</v>
      </c>
      <c r="AB21" s="55">
        <f>30%*$AA$21</f>
        <v>4.7678299914356446</v>
      </c>
    </row>
    <row r="22" spans="1:28" x14ac:dyDescent="0.25">
      <c r="X22" s="47">
        <f>X21*X6</f>
        <v>1913.5247524752476</v>
      </c>
      <c r="Y22" s="47"/>
      <c r="Z22" s="47">
        <f>Y22*(20%*$Y$16)</f>
        <v>0</v>
      </c>
    </row>
    <row r="23" spans="1:28" x14ac:dyDescent="0.25">
      <c r="W23" s="53" t="s">
        <v>94</v>
      </c>
      <c r="X23" s="53">
        <f>(57/505)*100%</f>
        <v>0.11287128712871287</v>
      </c>
      <c r="Y23" s="53">
        <f>(57/139)*100%</f>
        <v>0.41007194244604317</v>
      </c>
      <c r="Z23" s="47">
        <f>Y23*(35%*$Y$16)</f>
        <v>1268.2427777218813</v>
      </c>
      <c r="AA23" s="47">
        <f>Z23/57</f>
        <v>22.249873293366338</v>
      </c>
      <c r="AB23" s="55">
        <f>30%*AA23</f>
        <v>6.6749619880099011</v>
      </c>
    </row>
    <row r="24" spans="1:28" x14ac:dyDescent="0.25">
      <c r="X24" s="47">
        <f>X23*X6</f>
        <v>1346.5544554455446</v>
      </c>
      <c r="Z24" s="47">
        <f>Y24*(20%*$Y$16)</f>
        <v>0</v>
      </c>
    </row>
    <row r="25" spans="1:28" x14ac:dyDescent="0.25">
      <c r="W25" s="53" t="s">
        <v>95</v>
      </c>
      <c r="X25" s="53">
        <f>(1/505)*100%</f>
        <v>1.9801980198019802E-3</v>
      </c>
      <c r="Y25" s="53">
        <f>(1/139)*100%</f>
        <v>7.1942446043165471E-3</v>
      </c>
      <c r="Z25" s="47">
        <f>Y25*(40%*$Y$16)</f>
        <v>25.428426620990109</v>
      </c>
      <c r="AA25" s="47">
        <f>Z25/1</f>
        <v>25.428426620990109</v>
      </c>
      <c r="AB25" s="55">
        <f>30%*AA25</f>
        <v>7.6285279862970325</v>
      </c>
    </row>
    <row r="26" spans="1:28" x14ac:dyDescent="0.25">
      <c r="X26" s="47">
        <f>X25*X6</f>
        <v>23.623762376237625</v>
      </c>
    </row>
    <row r="27" spans="1:28" x14ac:dyDescent="0.25">
      <c r="X27" s="47"/>
    </row>
    <row r="28" spans="1:28" x14ac:dyDescent="0.25">
      <c r="W28" s="77" t="s">
        <v>96</v>
      </c>
      <c r="X28" s="47"/>
    </row>
    <row r="29" spans="1:28" x14ac:dyDescent="0.25">
      <c r="X29" s="65">
        <v>498411482980583</v>
      </c>
      <c r="AB29" s="55">
        <f t="shared" ref="AB29:AB30" si="1">30%*AA29</f>
        <v>0</v>
      </c>
    </row>
    <row r="30" spans="1:28" x14ac:dyDescent="0.25">
      <c r="X30" s="53">
        <f>X29/X6</f>
        <v>41777995220.501511</v>
      </c>
      <c r="AB30" s="55">
        <f t="shared" si="1"/>
        <v>0</v>
      </c>
    </row>
    <row r="31" spans="1:28" x14ac:dyDescent="0.25">
      <c r="Z31" s="78" t="s">
        <v>97</v>
      </c>
    </row>
    <row r="33" spans="1:3" x14ac:dyDescent="0.25">
      <c r="A33" s="53"/>
      <c r="C33" s="53"/>
    </row>
    <row r="34" spans="1:3" x14ac:dyDescent="0.25">
      <c r="A34" s="53"/>
      <c r="C34" s="53"/>
    </row>
    <row r="35" spans="1:3" x14ac:dyDescent="0.25">
      <c r="A35" s="53"/>
      <c r="C35" s="53"/>
    </row>
    <row r="36" spans="1:3" x14ac:dyDescent="0.25">
      <c r="A36" s="53"/>
      <c r="C36" s="53"/>
    </row>
    <row r="37" spans="1:3" x14ac:dyDescent="0.25">
      <c r="A37" s="53"/>
      <c r="C37" s="53"/>
    </row>
    <row r="38" spans="1:3" x14ac:dyDescent="0.25">
      <c r="A38" s="53"/>
      <c r="C38" s="53"/>
    </row>
    <row r="39" spans="1:3" x14ac:dyDescent="0.25">
      <c r="A39" s="53"/>
      <c r="C39" s="53"/>
    </row>
    <row r="40" spans="1:3" x14ac:dyDescent="0.25">
      <c r="A40" s="53"/>
      <c r="C40" s="53"/>
    </row>
    <row r="41" spans="1:3" x14ac:dyDescent="0.25">
      <c r="A41" s="53"/>
      <c r="C41" s="53"/>
    </row>
    <row r="42" spans="1:3" x14ac:dyDescent="0.25">
      <c r="A42" s="53"/>
      <c r="C42" s="53"/>
    </row>
    <row r="43" spans="1:3" x14ac:dyDescent="0.25">
      <c r="A43" s="53"/>
      <c r="C43" s="53"/>
    </row>
    <row r="44" spans="1:3" x14ac:dyDescent="0.25">
      <c r="A44" s="53"/>
      <c r="C44" s="53"/>
    </row>
    <row r="45" spans="1:3" x14ac:dyDescent="0.25">
      <c r="A45" s="53"/>
      <c r="C45" s="53"/>
    </row>
    <row r="46" spans="1:3" x14ac:dyDescent="0.25">
      <c r="A46" s="53"/>
      <c r="C46" s="53"/>
    </row>
    <row r="47" spans="1:3" x14ac:dyDescent="0.25">
      <c r="A47" s="53"/>
      <c r="C47" s="53"/>
    </row>
    <row r="48" spans="1:3" x14ac:dyDescent="0.25">
      <c r="A48" s="53"/>
      <c r="C48" s="53"/>
    </row>
    <row r="49" spans="1:3" x14ac:dyDescent="0.25">
      <c r="A49" s="53"/>
      <c r="C49" s="53"/>
    </row>
    <row r="50" spans="1:3" x14ac:dyDescent="0.25">
      <c r="A50" s="53"/>
      <c r="C50" s="53"/>
    </row>
    <row r="51" spans="1:3" x14ac:dyDescent="0.25">
      <c r="A51" s="53"/>
      <c r="C51" s="53"/>
    </row>
    <row r="52" spans="1:3" x14ac:dyDescent="0.25">
      <c r="A52" s="53"/>
      <c r="C52" s="53"/>
    </row>
  </sheetData>
  <mergeCells count="5">
    <mergeCell ref="A2:W2"/>
    <mergeCell ref="A4:A5"/>
    <mergeCell ref="B4:B5"/>
    <mergeCell ref="C4:C5"/>
    <mergeCell ref="D4:W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perhitungan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Mia Renauly</cp:lastModifiedBy>
  <dcterms:created xsi:type="dcterms:W3CDTF">2015-08-14T06:15:10Z</dcterms:created>
  <dcterms:modified xsi:type="dcterms:W3CDTF">2015-10-06T03:30:45Z</dcterms:modified>
</cp:coreProperties>
</file>