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F20" l="1"/>
  <c r="F15"/>
  <c r="G63"/>
  <c r="G62"/>
  <c r="G60"/>
  <c r="G59"/>
  <c r="G58"/>
  <c r="G56"/>
  <c r="F54"/>
  <c r="G54" s="1"/>
  <c r="G53"/>
  <c r="F53"/>
  <c r="G51"/>
  <c r="G50"/>
  <c r="G20" l="1"/>
  <c r="G16"/>
  <c r="G15"/>
  <c r="G9"/>
  <c r="L28" l="1"/>
  <c r="K26"/>
  <c r="K27"/>
  <c r="L27"/>
  <c r="L26"/>
  <c r="K28"/>
  <c r="D9"/>
  <c r="B20" i="2" l="1"/>
  <c r="B19"/>
  <c r="B18"/>
  <c r="G42" i="1"/>
  <c r="G41"/>
  <c r="G40"/>
  <c r="G38"/>
  <c r="G37"/>
  <c r="G32"/>
  <c r="G31"/>
  <c r="N38" l="1"/>
  <c r="N39"/>
  <c r="N37"/>
  <c r="M38"/>
  <c r="M39"/>
  <c r="M37"/>
  <c r="L39"/>
  <c r="L38"/>
  <c r="L37"/>
  <c r="G22" l="1"/>
  <c r="M26" s="1"/>
  <c r="G13" l="1"/>
  <c r="M28" l="1"/>
  <c r="M27"/>
  <c r="K39"/>
  <c r="K38"/>
  <c r="K37"/>
  <c r="G8" l="1"/>
  <c r="R32"/>
  <c r="V32"/>
  <c r="Z32"/>
  <c r="N28" l="1"/>
  <c r="Y32" s="1"/>
  <c r="N27"/>
  <c r="X32" s="1"/>
  <c r="N26"/>
  <c r="W32" s="1"/>
  <c r="U32"/>
  <c r="T32"/>
  <c r="P32"/>
  <c r="M32"/>
  <c r="L32"/>
  <c r="Q32"/>
  <c r="S32"/>
  <c r="K32"/>
  <c r="O32"/>
  <c r="N32"/>
</calcChain>
</file>

<file path=xl/sharedStrings.xml><?xml version="1.0" encoding="utf-8"?>
<sst xmlns="http://schemas.openxmlformats.org/spreadsheetml/2006/main" count="199" uniqueCount="112">
  <si>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</si>
  <si>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</si>
  <si>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</si>
  <si>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</si>
  <si>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</si>
  <si>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</si>
  <si>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</si>
  <si>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</si>
  <si>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</si>
  <si>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</si>
  <si>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</si>
  <si>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</si>
  <si>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</si>
  <si>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</si>
  <si>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</si>
  <si>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</si>
  <si>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</si>
  <si>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</si>
  <si>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</si>
  <si>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</si>
  <si>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</si>
  <si>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</si>
  <si>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</si>
  <si>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</si>
  <si>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</si>
  <si>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</si>
  <si>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</si>
  <si>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</si>
  <si>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</si>
  <si>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</si>
  <si>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</si>
  <si>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</si>
  <si>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</si>
  <si>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</si>
  <si>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</si>
  <si>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</si>
  <si>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</si>
  <si>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</si>
  <si>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</si>
  <si>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</si>
  <si>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</si>
  <si>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</si>
  <si>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</si>
  <si>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</si>
  <si>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</si>
  <si>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</si>
  <si>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</si>
  <si>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</si>
  <si>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</si>
  <si>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</si>
  <si>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</si>
  <si>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</si>
  <si>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</si>
  <si>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</si>
  <si>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</si>
  <si>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</si>
  <si>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</si>
  <si>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</si>
  <si>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Luas</t>
  </si>
  <si>
    <t>Kelurahan</t>
  </si>
  <si>
    <t>PULO</t>
  </si>
  <si>
    <t>RW</t>
  </si>
  <si>
    <t>rata2</t>
  </si>
  <si>
    <t>max</t>
  </si>
  <si>
    <t>min</t>
  </si>
  <si>
    <t>set</t>
  </si>
  <si>
    <t xml:space="preserve">Bh          </t>
  </si>
  <si>
    <t>JEMBATAN BESI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</si>
  <si>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</si>
  <si>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</si>
  <si>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</si>
  <si>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</si>
  <si>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</si>
  <si>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</si>
  <si>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PEGANGSAAN</t>
  </si>
  <si>
    <t>KRAMAT</t>
  </si>
  <si>
    <t>DURI SELATAN</t>
  </si>
  <si>
    <t>PASAR MINGGU</t>
  </si>
  <si>
    <t>CIPULIR</t>
  </si>
  <si>
    <t>KAMPUNG MELAYU</t>
  </si>
  <si>
    <t>kursi auditorium/teater</t>
  </si>
  <si>
    <t>peredam suara</t>
  </si>
  <si>
    <t>dinding</t>
  </si>
  <si>
    <t>lantai</t>
  </si>
  <si>
    <t>atap</t>
  </si>
  <si>
    <t>karpet lantai</t>
  </si>
  <si>
    <t>rol</t>
  </si>
  <si>
    <t>Bh              (1 teater terdiri dari 300 kursi)</t>
  </si>
  <si>
    <t>m2            (1 atap 80 m2)</t>
  </si>
  <si>
    <t>30x2 m = 1.100.000</t>
  </si>
  <si>
    <t>m2             (1 dinding-4 sisi jadi 320 m2 dikali 2 ruang)</t>
  </si>
  <si>
    <t>m2            (u/ 2 ruang teater)</t>
  </si>
  <si>
    <t>mulai &gt;150 dgn durasi  &lt;1 s/d 1-4 hari</t>
  </si>
  <si>
    <t>mulai &gt;150 dgn durasi 5-8 s/d &gt;8 hari</t>
  </si>
  <si>
    <t xml:space="preserve">m2 </t>
  </si>
  <si>
    <t>karpet-peredam suara</t>
  </si>
  <si>
    <t>ruang daftar/bayar-lobi depan</t>
  </si>
  <si>
    <t>meja pelayanan</t>
  </si>
  <si>
    <t>mulai 71-150 dgn durasi mulai &gt;8 hari</t>
  </si>
  <si>
    <t>kursi pelayanan</t>
  </si>
  <si>
    <t>mulai durasi &gt;8 hari (nilai yang diperhitungkan 20% dari nilai total)</t>
  </si>
  <si>
    <t>mulai durasi 5-8 hari (nilai yang diperhitungkan 20% dari nilai total)</t>
  </si>
  <si>
    <t>mulai 71-150 cm dgn durasi mulai 5-8 s/d &gt;8 hari (nilai yang diperhitungkan 50% dari nilai total)</t>
  </si>
  <si>
    <t>mulai &lt;1 s/d 1-4 hari (nilai yang diperhitungkan 50% dari nilai total)</t>
  </si>
  <si>
    <t>GEDUNG KESENIAN</t>
  </si>
  <si>
    <t>Bh              (hanya terdiri dari 1 ruang pentas)</t>
  </si>
  <si>
    <t xml:space="preserve">m2         </t>
  </si>
  <si>
    <t>m2                  (1 sisi dinding 80 m2 lalu dikali 4 sisi jadi 320 m2)</t>
  </si>
  <si>
    <t>m2                  (atap 80 m2)</t>
  </si>
  <si>
    <t>komputer server, projector 3D+softw, screen dll-panggung</t>
  </si>
  <si>
    <t xml:space="preserve">m2        </t>
  </si>
  <si>
    <t>harga tiket 25,000 dikali asumsi penonton/hari 80 orang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</si>
</sst>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164" fontId="3" fillId="0" borderId="2" xfId="2" applyNumberFormat="1" applyFont="1" applyFill="1" applyBorder="1" applyAlignment="1">
      <alignment horizontal="center" wrapText="1"/>
    </xf>
    <xf numFmtId="0" fontId="1" fillId="0" borderId="0" xfId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A58" workbookViewId="0">
      <selection activeCell="F29" sqref="F29"/>
    </sheetView>
  </sheetViews>
  <sheetFormatPr defaultRowHeight="15"/>
  <cols>
    <col min="2" max="2" width="5.85546875" customWidth="1"/>
    <col min="3" max="3" width="26.140625" bestFit="1" customWidth="1"/>
    <col min="5" max="5" width="11.140625" customWidth="1"/>
    <col min="6" max="6" width="13.28515625" bestFit="1" customWidth="1"/>
    <col min="7" max="7" width="13.5703125" bestFit="1" customWidth="1"/>
    <col min="8" max="8" width="19" customWidth="1"/>
    <col min="10" max="10" width="18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104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 ht="48.75">
      <c r="A8" s="1"/>
      <c r="B8" s="28">
        <v>1</v>
      </c>
      <c r="C8" s="6" t="s">
        <v>80</v>
      </c>
      <c r="D8" s="12">
        <v>80</v>
      </c>
      <c r="E8" s="32" t="s">
        <v>105</v>
      </c>
      <c r="F8" s="10">
        <v>2500000</v>
      </c>
      <c r="G8" s="10">
        <f>D8*F8</f>
        <v>200000000</v>
      </c>
      <c r="H8" s="9" t="s">
        <v>100</v>
      </c>
    </row>
    <row r="9" spans="1:20" ht="24.75">
      <c r="A9" s="1"/>
      <c r="B9" s="28">
        <v>2</v>
      </c>
      <c r="C9" s="6" t="s">
        <v>81</v>
      </c>
      <c r="D9" s="4">
        <f>SUM(D10:D12)</f>
        <v>480</v>
      </c>
      <c r="E9" s="32" t="s">
        <v>106</v>
      </c>
      <c r="F9" s="10"/>
      <c r="G9" s="10">
        <f>SUM(G10:G12)</f>
        <v>17600000</v>
      </c>
      <c r="H9" s="9" t="s">
        <v>93</v>
      </c>
    </row>
    <row r="10" spans="1:20" ht="72.75">
      <c r="A10" s="1"/>
      <c r="B10" s="28"/>
      <c r="C10" s="6" t="s">
        <v>82</v>
      </c>
      <c r="D10" s="12">
        <v>320</v>
      </c>
      <c r="E10" s="32" t="s">
        <v>107</v>
      </c>
      <c r="F10" s="41" t="s">
        <v>89</v>
      </c>
      <c r="G10" s="10">
        <v>11000000</v>
      </c>
      <c r="H10" s="6"/>
    </row>
    <row r="11" spans="1:20" ht="24.75">
      <c r="A11" s="1"/>
      <c r="B11" s="28"/>
      <c r="C11" s="6" t="s">
        <v>83</v>
      </c>
      <c r="D11" s="13">
        <v>80</v>
      </c>
      <c r="E11" s="32" t="s">
        <v>108</v>
      </c>
      <c r="F11" s="41" t="s">
        <v>89</v>
      </c>
      <c r="G11" s="10">
        <v>3300000</v>
      </c>
      <c r="H11" s="6"/>
      <c r="P11" s="2"/>
      <c r="Q11" s="1"/>
      <c r="R11" s="1"/>
      <c r="S11" s="1"/>
      <c r="T11" s="1"/>
    </row>
    <row r="12" spans="1:20" ht="24.75">
      <c r="A12" s="3"/>
      <c r="B12" s="11"/>
      <c r="C12" s="14" t="s">
        <v>84</v>
      </c>
      <c r="D12" s="13">
        <v>80</v>
      </c>
      <c r="E12" s="32" t="s">
        <v>108</v>
      </c>
      <c r="F12" s="41" t="s">
        <v>89</v>
      </c>
      <c r="G12" s="10">
        <v>3300000</v>
      </c>
      <c r="H12" s="17"/>
    </row>
    <row r="13" spans="1:20" ht="60.75">
      <c r="A13" s="1"/>
      <c r="B13" s="28">
        <v>3</v>
      </c>
      <c r="C13" s="9" t="s">
        <v>109</v>
      </c>
      <c r="D13" s="12">
        <v>1</v>
      </c>
      <c r="E13" s="4" t="s">
        <v>45</v>
      </c>
      <c r="F13" s="7">
        <v>55000000</v>
      </c>
      <c r="G13" s="10">
        <f>D13*F13</f>
        <v>55000000</v>
      </c>
      <c r="H13" s="9" t="s">
        <v>102</v>
      </c>
    </row>
    <row r="14" spans="1:20">
      <c r="A14" s="1"/>
      <c r="B14" s="28"/>
      <c r="C14" s="19" t="s">
        <v>42</v>
      </c>
      <c r="D14" s="12"/>
      <c r="E14" s="4"/>
      <c r="F14" s="7"/>
      <c r="G14" s="10"/>
      <c r="H14" s="9"/>
    </row>
    <row r="15" spans="1:20" ht="48.75">
      <c r="A15" s="1"/>
      <c r="B15" s="28">
        <v>1</v>
      </c>
      <c r="C15" s="6" t="s">
        <v>80</v>
      </c>
      <c r="D15" s="12">
        <v>80</v>
      </c>
      <c r="E15" s="32" t="s">
        <v>87</v>
      </c>
      <c r="F15" s="10">
        <f>10%*F8</f>
        <v>250000</v>
      </c>
      <c r="G15" s="10">
        <f>D15*F15</f>
        <v>20000000</v>
      </c>
      <c r="H15" s="9" t="s">
        <v>101</v>
      </c>
    </row>
    <row r="16" spans="1:20" ht="36.75">
      <c r="A16" s="1"/>
      <c r="B16" s="28">
        <v>2</v>
      </c>
      <c r="C16" s="6" t="s">
        <v>95</v>
      </c>
      <c r="D16" s="4">
        <f>SUM(D17:D19)</f>
        <v>480</v>
      </c>
      <c r="E16" s="32" t="s">
        <v>91</v>
      </c>
      <c r="F16" s="10"/>
      <c r="G16" s="10">
        <f>SUM(G17:G19)</f>
        <v>17600000</v>
      </c>
      <c r="H16" s="9" t="s">
        <v>92</v>
      </c>
    </row>
    <row r="17" spans="1:26" ht="60.75">
      <c r="A17" s="1"/>
      <c r="B17" s="28"/>
      <c r="C17" s="6" t="s">
        <v>82</v>
      </c>
      <c r="D17" s="12">
        <v>320</v>
      </c>
      <c r="E17" s="32" t="s">
        <v>90</v>
      </c>
      <c r="F17" s="41" t="s">
        <v>89</v>
      </c>
      <c r="G17" s="10">
        <v>11000000</v>
      </c>
      <c r="H17" s="6"/>
    </row>
    <row r="18" spans="1:26" ht="24.75">
      <c r="A18" s="1"/>
      <c r="B18" s="28"/>
      <c r="C18" s="6" t="s">
        <v>83</v>
      </c>
      <c r="D18" s="13">
        <v>80</v>
      </c>
      <c r="E18" s="32" t="s">
        <v>88</v>
      </c>
      <c r="F18" s="41" t="s">
        <v>89</v>
      </c>
      <c r="G18" s="10">
        <v>3300000</v>
      </c>
      <c r="H18" s="6"/>
    </row>
    <row r="19" spans="1:26" ht="24.75">
      <c r="A19" s="1"/>
      <c r="B19" s="11"/>
      <c r="C19" s="14" t="s">
        <v>84</v>
      </c>
      <c r="D19" s="13">
        <v>80</v>
      </c>
      <c r="E19" s="32" t="s">
        <v>88</v>
      </c>
      <c r="F19" s="41" t="s">
        <v>89</v>
      </c>
      <c r="G19" s="10">
        <v>3300000</v>
      </c>
      <c r="H19" s="17"/>
    </row>
    <row r="20" spans="1:26" ht="48.75">
      <c r="A20" s="1"/>
      <c r="B20" s="28">
        <v>3</v>
      </c>
      <c r="C20" s="9" t="s">
        <v>109</v>
      </c>
      <c r="D20" s="12">
        <v>1</v>
      </c>
      <c r="E20" s="4" t="s">
        <v>45</v>
      </c>
      <c r="F20" s="7">
        <f>40%*F13</f>
        <v>22000000</v>
      </c>
      <c r="G20" s="10">
        <f>D20*F20</f>
        <v>22000000</v>
      </c>
      <c r="H20" s="9" t="s">
        <v>103</v>
      </c>
    </row>
    <row r="21" spans="1:26">
      <c r="A21" s="1"/>
      <c r="B21" s="17"/>
      <c r="C21" s="18" t="s">
        <v>43</v>
      </c>
      <c r="D21" s="17"/>
      <c r="E21" s="17"/>
      <c r="F21" s="17"/>
      <c r="G21" s="17"/>
      <c r="H21" s="17"/>
      <c r="J21" s="2" t="s">
        <v>2</v>
      </c>
      <c r="K21" s="1"/>
      <c r="L21" s="1"/>
      <c r="M21" s="1"/>
      <c r="N21" s="1"/>
    </row>
    <row r="22" spans="1:26">
      <c r="A22" s="1"/>
      <c r="B22" s="23">
        <v>1</v>
      </c>
      <c r="C22" s="14" t="s">
        <v>44</v>
      </c>
      <c r="D22" s="13">
        <v>1</v>
      </c>
      <c r="E22" s="32" t="s">
        <v>66</v>
      </c>
      <c r="F22" s="10">
        <v>1000000</v>
      </c>
      <c r="G22" s="10">
        <f>D22*F22</f>
        <v>1000000</v>
      </c>
      <c r="H22" s="27" t="s">
        <v>52</v>
      </c>
      <c r="J22" s="2"/>
      <c r="K22" s="1"/>
      <c r="L22" s="1"/>
      <c r="M22" s="1"/>
      <c r="N22" s="1"/>
    </row>
    <row r="23" spans="1:26">
      <c r="A23" s="1"/>
      <c r="B23" s="42"/>
      <c r="C23" s="22"/>
      <c r="D23" s="43"/>
      <c r="E23" s="25"/>
      <c r="F23" s="24"/>
      <c r="G23" s="24"/>
      <c r="H23" s="44"/>
      <c r="J23" s="2"/>
      <c r="K23" s="1"/>
      <c r="L23" s="1"/>
      <c r="M23" s="1"/>
      <c r="N23" s="1"/>
    </row>
    <row r="24" spans="1:26">
      <c r="A24" s="1"/>
      <c r="B24" s="25"/>
      <c r="C24" s="22"/>
      <c r="D24" s="25"/>
      <c r="E24" s="25"/>
      <c r="F24" s="24"/>
      <c r="G24" s="24"/>
      <c r="H24" s="33"/>
      <c r="J24" s="45" t="s">
        <v>104</v>
      </c>
      <c r="K24" s="4" t="s">
        <v>4</v>
      </c>
      <c r="L24" s="4" t="s">
        <v>5</v>
      </c>
      <c r="M24" s="4" t="s">
        <v>6</v>
      </c>
      <c r="N24" s="4" t="s">
        <v>7</v>
      </c>
    </row>
    <row r="25" spans="1:26">
      <c r="A25" s="1"/>
      <c r="I25" s="1"/>
      <c r="J25" s="46"/>
      <c r="K25" s="4">
        <v>1</v>
      </c>
      <c r="L25" s="4">
        <v>2</v>
      </c>
      <c r="M25" s="4">
        <v>6</v>
      </c>
      <c r="N25" s="4">
        <v>10</v>
      </c>
    </row>
    <row r="26" spans="1:26">
      <c r="I26" s="1"/>
      <c r="J26" s="6" t="s">
        <v>15</v>
      </c>
      <c r="K26" s="8">
        <f>(50%*G20)+(G54)</f>
        <v>11080000</v>
      </c>
      <c r="L26" s="8">
        <f>(50%*G20)+(G54)</f>
        <v>11080000</v>
      </c>
      <c r="M26" s="8">
        <f>((20%*G15)+(50%*G20)+G22)+(G34)+(G53+G54+G56)</f>
        <v>17730000</v>
      </c>
      <c r="N26" s="8">
        <f>((20%*G8)+G22)+(G32+G34+G37+G38)+(G53+G54+G56+G62+G63)</f>
        <v>56240000</v>
      </c>
    </row>
    <row r="27" spans="1:26">
      <c r="J27" s="6" t="s">
        <v>16</v>
      </c>
      <c r="K27" s="7">
        <f>((50%*G20))+(G54)</f>
        <v>11080000</v>
      </c>
      <c r="L27" s="8">
        <f>(50%*G20)+(G54)</f>
        <v>11080000</v>
      </c>
      <c r="M27" s="8">
        <f>((50%*G13)+(20%*G15)+G22)+(G34+G40+G41+G42)+(G53+G54+G56+G58+G59+G60)</f>
        <v>35600000</v>
      </c>
      <c r="N27" s="8">
        <f>((20%*G8)+(50%*G13+G22))+(G31+G32+G34+G37+G38+G40+G41+G42)+(G50+G51+G56+G58+G59+G60+G62+G63)</f>
        <v>89030000</v>
      </c>
    </row>
    <row r="28" spans="1:26">
      <c r="B28" s="5" t="s">
        <v>8</v>
      </c>
      <c r="C28" s="5" t="s">
        <v>9</v>
      </c>
      <c r="D28" s="5" t="s">
        <v>10</v>
      </c>
      <c r="E28" s="5" t="s">
        <v>11</v>
      </c>
      <c r="F28" s="5" t="s">
        <v>12</v>
      </c>
      <c r="G28" s="5" t="s">
        <v>13</v>
      </c>
      <c r="H28" s="5" t="s">
        <v>14</v>
      </c>
      <c r="I28" s="1"/>
      <c r="J28" s="6" t="s">
        <v>17</v>
      </c>
      <c r="K28" s="7">
        <f>(G16+(50%*G20))+(G54)</f>
        <v>28680000</v>
      </c>
      <c r="L28" s="7">
        <f>(G16+(50%*G20))+(G54)</f>
        <v>28680000</v>
      </c>
      <c r="M28" s="7">
        <f>(G9+(50%*G13)+(20%*G15))+(G34+G40+G41+G42)+(G53+G54+G56+G58+G59+G60)</f>
        <v>52200000</v>
      </c>
      <c r="N28" s="7">
        <f>((20%*G8)+G9+(50%*G13+G22))+(G31+G32+G34+G37+G38+G40+G41+G42)+(G50+G51+G56+G58+G59+G60+G62+G63)</f>
        <v>106630000</v>
      </c>
    </row>
    <row r="29" spans="1:26">
      <c r="A29" s="34"/>
      <c r="B29" s="28"/>
      <c r="C29" s="36" t="s">
        <v>68</v>
      </c>
      <c r="D29" s="27"/>
      <c r="E29" s="27"/>
      <c r="F29" s="27"/>
      <c r="G29" s="7"/>
      <c r="H29" s="29"/>
      <c r="I29" s="1"/>
      <c r="J29" s="6" t="s">
        <v>18</v>
      </c>
      <c r="K29" s="7"/>
      <c r="L29" s="7"/>
      <c r="M29" s="7"/>
      <c r="N29" s="7"/>
    </row>
    <row r="30" spans="1:26">
      <c r="A30" s="22"/>
      <c r="B30" s="4"/>
      <c r="C30" s="19" t="s">
        <v>41</v>
      </c>
      <c r="D30" s="6"/>
      <c r="E30" s="6"/>
      <c r="F30" s="7"/>
      <c r="G30" s="7"/>
      <c r="H30" s="9"/>
      <c r="I30" s="1"/>
      <c r="J30" s="1"/>
      <c r="K30" s="1"/>
      <c r="L30" s="1"/>
      <c r="M30" s="1"/>
      <c r="N30" s="1"/>
    </row>
    <row r="31" spans="1:26" ht="36.75">
      <c r="A31" s="34"/>
      <c r="B31" s="28">
        <v>1</v>
      </c>
      <c r="C31" s="27" t="s">
        <v>69</v>
      </c>
      <c r="D31" s="13">
        <v>2</v>
      </c>
      <c r="E31" s="4" t="s">
        <v>45</v>
      </c>
      <c r="F31" s="10">
        <v>25000</v>
      </c>
      <c r="G31" s="30">
        <f>D31*F31</f>
        <v>50000</v>
      </c>
      <c r="H31" s="29" t="s">
        <v>70</v>
      </c>
      <c r="I31" s="1"/>
      <c r="J31" s="20" t="s">
        <v>19</v>
      </c>
      <c r="K31" s="13" t="s">
        <v>20</v>
      </c>
      <c r="L31" s="13" t="s">
        <v>21</v>
      </c>
      <c r="M31" s="13" t="s">
        <v>22</v>
      </c>
      <c r="N31" s="13" t="s">
        <v>23</v>
      </c>
      <c r="O31" s="13" t="s">
        <v>24</v>
      </c>
      <c r="P31" s="13" t="s">
        <v>25</v>
      </c>
      <c r="Q31" s="13" t="s">
        <v>26</v>
      </c>
      <c r="R31" s="13" t="s">
        <v>27</v>
      </c>
      <c r="S31" s="13" t="s">
        <v>28</v>
      </c>
      <c r="T31" s="13" t="s">
        <v>29</v>
      </c>
      <c r="U31" s="13" t="s">
        <v>30</v>
      </c>
      <c r="V31" s="13" t="s">
        <v>31</v>
      </c>
      <c r="W31" s="13" t="s">
        <v>32</v>
      </c>
      <c r="X31" s="13" t="s">
        <v>33</v>
      </c>
      <c r="Y31" s="13" t="s">
        <v>34</v>
      </c>
      <c r="Z31" s="13" t="s">
        <v>35</v>
      </c>
    </row>
    <row r="32" spans="1:26">
      <c r="A32" s="34"/>
      <c r="B32" s="28">
        <v>2</v>
      </c>
      <c r="C32" s="27" t="s">
        <v>71</v>
      </c>
      <c r="D32" s="13">
        <v>2</v>
      </c>
      <c r="E32" s="4" t="s">
        <v>45</v>
      </c>
      <c r="F32" s="10">
        <v>80000</v>
      </c>
      <c r="G32" s="30">
        <f>D32*F32</f>
        <v>160000</v>
      </c>
      <c r="H32" s="9" t="s">
        <v>53</v>
      </c>
      <c r="I32" s="1"/>
      <c r="J32" s="20" t="s">
        <v>104</v>
      </c>
      <c r="K32" s="21">
        <f>K26+K37</f>
        <v>16080000</v>
      </c>
      <c r="L32" s="21">
        <f>K27+K38</f>
        <v>16080000</v>
      </c>
      <c r="M32" s="21">
        <f>K28+K39</f>
        <v>33680000</v>
      </c>
      <c r="N32" s="21">
        <f>K29+K40</f>
        <v>0</v>
      </c>
      <c r="O32" s="21">
        <f>L26+L37</f>
        <v>18080000</v>
      </c>
      <c r="P32" s="21">
        <f>L27+L38</f>
        <v>18080000</v>
      </c>
      <c r="Q32" s="21">
        <f>L28+L39</f>
        <v>35680000</v>
      </c>
      <c r="R32" s="21">
        <f>L29+L40</f>
        <v>0</v>
      </c>
      <c r="S32" s="21">
        <f>M26+M37</f>
        <v>32730000</v>
      </c>
      <c r="T32" s="21">
        <f>M27+M38</f>
        <v>50600000</v>
      </c>
      <c r="U32" s="21">
        <f>M28+M39</f>
        <v>67200000</v>
      </c>
      <c r="V32" s="21">
        <f>M29+M40</f>
        <v>0</v>
      </c>
      <c r="W32" s="21">
        <f>N26+N37</f>
        <v>79240000</v>
      </c>
      <c r="X32" s="21">
        <f>N27+N38</f>
        <v>112030000</v>
      </c>
      <c r="Y32" s="21">
        <f>N28+N39</f>
        <v>129630000</v>
      </c>
      <c r="Z32" s="21">
        <f>N29+N40</f>
        <v>0</v>
      </c>
    </row>
    <row r="33" spans="1:14">
      <c r="A33" s="34"/>
      <c r="B33" s="37"/>
      <c r="C33" s="19" t="s">
        <v>42</v>
      </c>
      <c r="D33" s="13"/>
      <c r="E33" s="17"/>
      <c r="F33" s="17"/>
      <c r="G33" s="17"/>
      <c r="H33" s="17"/>
      <c r="I33" s="1"/>
    </row>
    <row r="34" spans="1:14" ht="30">
      <c r="A34" s="33"/>
      <c r="B34" s="28">
        <v>1</v>
      </c>
      <c r="C34" s="38" t="s">
        <v>72</v>
      </c>
      <c r="D34" s="13">
        <v>2</v>
      </c>
      <c r="E34" s="4" t="s">
        <v>45</v>
      </c>
      <c r="F34" s="10"/>
      <c r="G34" s="30">
        <v>300000</v>
      </c>
      <c r="H34" s="39" t="s">
        <v>52</v>
      </c>
      <c r="I34" s="1"/>
      <c r="J34" s="2" t="s">
        <v>3</v>
      </c>
      <c r="K34" s="1"/>
      <c r="L34" s="1"/>
      <c r="M34" s="1"/>
      <c r="N34" s="1"/>
    </row>
    <row r="35" spans="1:14">
      <c r="A35" s="33"/>
      <c r="B35" s="13"/>
      <c r="C35" s="19" t="s">
        <v>43</v>
      </c>
      <c r="D35" s="4"/>
      <c r="E35" s="4"/>
      <c r="F35" s="10"/>
      <c r="G35" s="10"/>
      <c r="H35" s="6"/>
      <c r="I35" s="1"/>
      <c r="J35" s="45" t="s">
        <v>104</v>
      </c>
      <c r="K35" s="4" t="s">
        <v>4</v>
      </c>
      <c r="L35" s="4" t="s">
        <v>5</v>
      </c>
      <c r="M35" s="4" t="s">
        <v>6</v>
      </c>
      <c r="N35" s="4" t="s">
        <v>7</v>
      </c>
    </row>
    <row r="36" spans="1:14">
      <c r="A36" s="33"/>
      <c r="B36" s="13">
        <v>1</v>
      </c>
      <c r="C36" s="6" t="s">
        <v>55</v>
      </c>
      <c r="D36" s="13"/>
      <c r="E36" s="13"/>
      <c r="F36" s="13"/>
      <c r="G36" s="10"/>
      <c r="H36" s="9" t="s">
        <v>53</v>
      </c>
      <c r="I36" s="1"/>
      <c r="J36" s="46"/>
      <c r="K36" s="4">
        <v>1</v>
      </c>
      <c r="L36" s="4">
        <v>2</v>
      </c>
      <c r="M36" s="4">
        <v>6</v>
      </c>
      <c r="N36" s="4">
        <v>10</v>
      </c>
    </row>
    <row r="37" spans="1:14">
      <c r="A37" s="33"/>
      <c r="B37" s="13"/>
      <c r="C37" s="6" t="s">
        <v>56</v>
      </c>
      <c r="D37" s="13">
        <v>10</v>
      </c>
      <c r="E37" s="4" t="s">
        <v>57</v>
      </c>
      <c r="F37" s="10">
        <v>60000</v>
      </c>
      <c r="G37" s="10">
        <f>D37*F37</f>
        <v>600000</v>
      </c>
      <c r="H37" s="6"/>
      <c r="I37" s="1"/>
      <c r="J37" s="6" t="s">
        <v>15</v>
      </c>
      <c r="K37" s="8">
        <f>$F$71+$F$72</f>
        <v>5000000</v>
      </c>
      <c r="L37" s="8">
        <f>($L$36*$F$71)+$F$72</f>
        <v>7000000</v>
      </c>
      <c r="M37" s="8">
        <f>($M$36*$F$71)+$F$72</f>
        <v>15000000</v>
      </c>
      <c r="N37" s="8">
        <f>($N$36*$F$71)+$F$72</f>
        <v>23000000</v>
      </c>
    </row>
    <row r="38" spans="1:14">
      <c r="A38" s="33"/>
      <c r="B38" s="13"/>
      <c r="C38" s="6" t="s">
        <v>50</v>
      </c>
      <c r="D38" s="12">
        <v>2</v>
      </c>
      <c r="E38" s="4" t="s">
        <v>51</v>
      </c>
      <c r="F38" s="10">
        <v>75000</v>
      </c>
      <c r="G38" s="10">
        <f>D38*F38</f>
        <v>150000</v>
      </c>
      <c r="H38" s="17"/>
      <c r="J38" s="6" t="s">
        <v>16</v>
      </c>
      <c r="K38" s="8">
        <f>$F$71+$F$72</f>
        <v>5000000</v>
      </c>
      <c r="L38" s="8">
        <f>($L$36*$F$71)+$F$72</f>
        <v>7000000</v>
      </c>
      <c r="M38" s="8">
        <f>($M$36*$F$71)+$F$72</f>
        <v>15000000</v>
      </c>
      <c r="N38" s="8">
        <f>($N$36*$F$71)+$F$72</f>
        <v>23000000</v>
      </c>
    </row>
    <row r="39" spans="1:14" ht="24.75">
      <c r="A39" s="33"/>
      <c r="B39" s="13">
        <v>2</v>
      </c>
      <c r="C39" s="6" t="s">
        <v>46</v>
      </c>
      <c r="D39" s="12"/>
      <c r="E39" s="4"/>
      <c r="F39" s="10"/>
      <c r="G39" s="10"/>
      <c r="H39" s="9" t="s">
        <v>73</v>
      </c>
      <c r="J39" s="6" t="s">
        <v>17</v>
      </c>
      <c r="K39" s="8">
        <f>$F$71+$F$72</f>
        <v>5000000</v>
      </c>
      <c r="L39" s="8">
        <f>($L$36*$F$71)+$F$72</f>
        <v>7000000</v>
      </c>
      <c r="M39" s="8">
        <f>($M$36*$F$71)+$F$72</f>
        <v>15000000</v>
      </c>
      <c r="N39" s="8">
        <f>($N$36*$F$71)+$F$72</f>
        <v>23000000</v>
      </c>
    </row>
    <row r="40" spans="1:14">
      <c r="A40" s="33"/>
      <c r="B40" s="6"/>
      <c r="C40" s="6" t="s">
        <v>47</v>
      </c>
      <c r="D40" s="13">
        <v>5</v>
      </c>
      <c r="E40" s="4" t="s">
        <v>48</v>
      </c>
      <c r="F40" s="10">
        <v>45000</v>
      </c>
      <c r="G40" s="10">
        <f>D40*F40</f>
        <v>225000</v>
      </c>
      <c r="H40" s="17"/>
      <c r="J40" s="6" t="s">
        <v>18</v>
      </c>
      <c r="K40" s="8"/>
      <c r="L40" s="8"/>
      <c r="M40" s="8"/>
      <c r="N40" s="8"/>
    </row>
    <row r="41" spans="1:14">
      <c r="A41" s="33"/>
      <c r="B41" s="17"/>
      <c r="C41" s="6" t="s">
        <v>49</v>
      </c>
      <c r="D41" s="13">
        <v>1</v>
      </c>
      <c r="E41" s="4" t="s">
        <v>45</v>
      </c>
      <c r="F41" s="10">
        <v>35000</v>
      </c>
      <c r="G41" s="10">
        <f>D41*F41</f>
        <v>35000</v>
      </c>
      <c r="H41" s="17"/>
    </row>
    <row r="42" spans="1:14">
      <c r="B42" s="40"/>
      <c r="C42" s="14" t="s">
        <v>50</v>
      </c>
      <c r="D42" s="13">
        <v>2</v>
      </c>
      <c r="E42" s="15" t="s">
        <v>51</v>
      </c>
      <c r="F42" s="16">
        <v>50000</v>
      </c>
      <c r="G42" s="7">
        <f>D42*F42</f>
        <v>100000</v>
      </c>
      <c r="H42" s="17"/>
      <c r="I42" s="2"/>
    </row>
    <row r="47" spans="1:14">
      <c r="B47" s="5" t="s">
        <v>8</v>
      </c>
      <c r="C47" s="5" t="s">
        <v>9</v>
      </c>
      <c r="D47" s="5" t="s">
        <v>10</v>
      </c>
      <c r="E47" s="5" t="s">
        <v>11</v>
      </c>
      <c r="F47" s="5" t="s">
        <v>12</v>
      </c>
      <c r="G47" s="5" t="s">
        <v>13</v>
      </c>
      <c r="H47" s="5" t="s">
        <v>14</v>
      </c>
    </row>
    <row r="48" spans="1:14">
      <c r="B48" s="28"/>
      <c r="C48" s="36" t="s">
        <v>96</v>
      </c>
      <c r="D48" s="27"/>
      <c r="E48" s="27"/>
      <c r="F48" s="27"/>
      <c r="G48" s="7"/>
      <c r="H48" s="29"/>
    </row>
    <row r="49" spans="2:13">
      <c r="B49" s="4"/>
      <c r="C49" s="19" t="s">
        <v>41</v>
      </c>
      <c r="D49" s="6"/>
      <c r="E49" s="6"/>
      <c r="F49" s="7"/>
      <c r="G49" s="7"/>
      <c r="H49" s="9"/>
    </row>
    <row r="50" spans="2:13" ht="24.75">
      <c r="B50" s="28">
        <v>1</v>
      </c>
      <c r="C50" s="27" t="s">
        <v>97</v>
      </c>
      <c r="D50" s="13">
        <v>1</v>
      </c>
      <c r="E50" s="4" t="s">
        <v>65</v>
      </c>
      <c r="F50" s="10">
        <v>3500000</v>
      </c>
      <c r="G50" s="30">
        <f>D50*F50</f>
        <v>3500000</v>
      </c>
      <c r="H50" s="9" t="s">
        <v>98</v>
      </c>
      <c r="J50" s="1"/>
      <c r="K50" s="1"/>
      <c r="L50" s="1"/>
      <c r="M50" s="1"/>
    </row>
    <row r="51" spans="2:13" ht="24.75">
      <c r="B51" s="28">
        <v>2</v>
      </c>
      <c r="C51" s="27" t="s">
        <v>99</v>
      </c>
      <c r="D51" s="13">
        <v>1</v>
      </c>
      <c r="E51" s="4" t="s">
        <v>45</v>
      </c>
      <c r="F51" s="10">
        <v>800000</v>
      </c>
      <c r="G51" s="30">
        <f>D51*F51</f>
        <v>800000</v>
      </c>
      <c r="H51" s="9" t="s">
        <v>98</v>
      </c>
      <c r="J51" s="1"/>
      <c r="K51" s="1"/>
      <c r="L51" s="1"/>
      <c r="M51" s="1"/>
    </row>
    <row r="52" spans="2:13">
      <c r="B52" s="37"/>
      <c r="C52" s="19" t="s">
        <v>42</v>
      </c>
      <c r="D52" s="13"/>
      <c r="E52" s="17"/>
      <c r="F52" s="17"/>
      <c r="G52" s="17"/>
      <c r="H52" s="17"/>
      <c r="J52" s="1"/>
      <c r="K52" s="1"/>
      <c r="L52" s="1"/>
      <c r="M52" s="1"/>
    </row>
    <row r="53" spans="2:13">
      <c r="B53" s="28">
        <v>1</v>
      </c>
      <c r="C53" s="27" t="s">
        <v>97</v>
      </c>
      <c r="D53" s="13">
        <v>1</v>
      </c>
      <c r="E53" s="4" t="s">
        <v>65</v>
      </c>
      <c r="F53" s="30">
        <f>10%*F50</f>
        <v>350000</v>
      </c>
      <c r="G53" s="30">
        <f>D53*F53</f>
        <v>350000</v>
      </c>
      <c r="H53" s="9" t="s">
        <v>52</v>
      </c>
    </row>
    <row r="54" spans="2:13" ht="24.75">
      <c r="B54" s="28">
        <v>2</v>
      </c>
      <c r="C54" s="27" t="s">
        <v>99</v>
      </c>
      <c r="D54" s="13">
        <v>1</v>
      </c>
      <c r="E54" s="4" t="s">
        <v>45</v>
      </c>
      <c r="F54" s="30">
        <f>10%*F51</f>
        <v>80000</v>
      </c>
      <c r="G54" s="30">
        <f t="shared" ref="G54" si="0">D54*F54</f>
        <v>80000</v>
      </c>
      <c r="H54" s="9" t="s">
        <v>54</v>
      </c>
    </row>
    <row r="55" spans="2:13">
      <c r="B55" s="17"/>
      <c r="C55" s="18" t="s">
        <v>43</v>
      </c>
      <c r="D55" s="17"/>
      <c r="E55" s="17"/>
      <c r="F55" s="17"/>
      <c r="G55" s="17"/>
      <c r="H55" s="17"/>
    </row>
    <row r="56" spans="2:13">
      <c r="B56" s="23">
        <v>1</v>
      </c>
      <c r="C56" s="14" t="s">
        <v>44</v>
      </c>
      <c r="D56" s="13">
        <v>1</v>
      </c>
      <c r="E56" s="32" t="s">
        <v>66</v>
      </c>
      <c r="F56" s="10">
        <v>1000000</v>
      </c>
      <c r="G56" s="10">
        <f>D56*F56</f>
        <v>1000000</v>
      </c>
      <c r="H56" s="27" t="s">
        <v>52</v>
      </c>
    </row>
    <row r="57" spans="2:13" ht="24.75">
      <c r="B57" s="23">
        <v>2</v>
      </c>
      <c r="C57" s="6" t="s">
        <v>46</v>
      </c>
      <c r="D57" s="12"/>
      <c r="E57" s="4"/>
      <c r="F57" s="10"/>
      <c r="G57" s="10"/>
      <c r="H57" s="29" t="s">
        <v>54</v>
      </c>
    </row>
    <row r="58" spans="2:13">
      <c r="B58" s="4"/>
      <c r="C58" s="6" t="s">
        <v>47</v>
      </c>
      <c r="D58" s="13">
        <v>25</v>
      </c>
      <c r="E58" s="32" t="s">
        <v>110</v>
      </c>
      <c r="F58" s="10">
        <v>35000</v>
      </c>
      <c r="G58" s="10">
        <f>D58*F58</f>
        <v>875000</v>
      </c>
      <c r="H58" s="17"/>
    </row>
    <row r="59" spans="2:13">
      <c r="B59" s="13"/>
      <c r="C59" s="6" t="s">
        <v>86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2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2:13">
      <c r="B61" s="13">
        <v>3</v>
      </c>
      <c r="C61" s="14" t="s">
        <v>85</v>
      </c>
      <c r="D61" s="17"/>
      <c r="E61" s="17"/>
      <c r="F61" s="17"/>
      <c r="G61" s="10"/>
      <c r="H61" s="9" t="s">
        <v>53</v>
      </c>
    </row>
    <row r="62" spans="2:13">
      <c r="B62" s="13"/>
      <c r="C62" s="14" t="s">
        <v>56</v>
      </c>
      <c r="D62" s="13">
        <v>50</v>
      </c>
      <c r="E62" s="4" t="s">
        <v>94</v>
      </c>
      <c r="F62" s="16">
        <v>250000</v>
      </c>
      <c r="G62" s="10">
        <f>D62*F62</f>
        <v>12500000</v>
      </c>
      <c r="H62" s="29"/>
    </row>
    <row r="63" spans="2:13">
      <c r="B63" s="13"/>
      <c r="C63" s="14" t="s">
        <v>50</v>
      </c>
      <c r="D63" s="13">
        <v>2</v>
      </c>
      <c r="E63" s="15" t="s">
        <v>51</v>
      </c>
      <c r="F63" s="16">
        <v>50000</v>
      </c>
      <c r="G63" s="30">
        <f>D63*F63</f>
        <v>100000</v>
      </c>
      <c r="H63" s="17"/>
    </row>
    <row r="67" spans="2:10">
      <c r="B67" s="2" t="s">
        <v>36</v>
      </c>
      <c r="C67" s="1"/>
      <c r="D67" s="1"/>
      <c r="E67" s="1"/>
      <c r="F67" s="1"/>
      <c r="G67" s="1"/>
      <c r="H67" s="1"/>
    </row>
    <row r="68" spans="2:10">
      <c r="B68" s="3" t="s">
        <v>37</v>
      </c>
      <c r="C68" s="1"/>
      <c r="D68" s="1"/>
      <c r="E68" s="1"/>
      <c r="F68" s="1"/>
      <c r="G68" s="1"/>
      <c r="H68" s="1"/>
    </row>
    <row r="70" spans="2:10">
      <c r="B70" s="5" t="s">
        <v>8</v>
      </c>
      <c r="C70" s="5" t="s">
        <v>9</v>
      </c>
      <c r="D70" s="5" t="s">
        <v>10</v>
      </c>
      <c r="E70" s="5" t="s">
        <v>11</v>
      </c>
      <c r="F70" s="5" t="s">
        <v>12</v>
      </c>
      <c r="G70" s="5" t="s">
        <v>13</v>
      </c>
      <c r="H70" s="5" t="s">
        <v>14</v>
      </c>
    </row>
    <row r="71" spans="2:10" ht="48.75">
      <c r="B71" s="4">
        <v>1</v>
      </c>
      <c r="C71" s="6" t="s">
        <v>38</v>
      </c>
      <c r="D71" s="6"/>
      <c r="E71" s="4" t="s">
        <v>39</v>
      </c>
      <c r="F71" s="7">
        <v>2000000</v>
      </c>
      <c r="G71" s="7"/>
      <c r="H71" s="9" t="s">
        <v>111</v>
      </c>
    </row>
    <row r="72" spans="2:10">
      <c r="B72" s="4">
        <v>2</v>
      </c>
      <c r="C72" s="6" t="s">
        <v>40</v>
      </c>
      <c r="D72" s="6"/>
      <c r="E72" s="4"/>
      <c r="F72" s="7">
        <v>3000000</v>
      </c>
      <c r="G72" s="7"/>
      <c r="H72" s="9"/>
    </row>
    <row r="79" spans="2:10">
      <c r="J79" s="1"/>
    </row>
    <row r="80" spans="2:10">
      <c r="J80" s="1"/>
    </row>
  </sheetData>
  <mergeCells count="2">
    <mergeCell ref="J24:J25"/>
    <mergeCell ref="J35:J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B3" sqref="B3"/>
    </sheetView>
  </sheetViews>
  <sheetFormatPr defaultRowHeight="15"/>
  <cols>
    <col min="1" max="1" width="26.28515625" bestFit="1" customWidth="1"/>
    <col min="2" max="2" width="12" style="35" bestFit="1" customWidth="1"/>
    <col min="3" max="3" width="9.140625" style="35"/>
  </cols>
  <sheetData>
    <row r="1" spans="1:3">
      <c r="A1" s="31" t="s">
        <v>59</v>
      </c>
      <c r="B1" s="31" t="s">
        <v>58</v>
      </c>
      <c r="C1" s="31" t="s">
        <v>61</v>
      </c>
    </row>
    <row r="2" spans="1:3">
      <c r="A2" t="s">
        <v>74</v>
      </c>
      <c r="C2" s="35">
        <v>1</v>
      </c>
    </row>
    <row r="3" spans="1:3">
      <c r="A3" t="s">
        <v>75</v>
      </c>
      <c r="B3" s="35">
        <v>3457.587</v>
      </c>
      <c r="C3" s="35">
        <v>2</v>
      </c>
    </row>
    <row r="4" spans="1:3">
      <c r="A4" t="s">
        <v>76</v>
      </c>
      <c r="B4" s="35">
        <v>207.6816</v>
      </c>
      <c r="C4" s="35">
        <v>2</v>
      </c>
    </row>
    <row r="5" spans="1:3">
      <c r="A5" t="s">
        <v>76</v>
      </c>
      <c r="B5" s="35">
        <v>123.146</v>
      </c>
      <c r="C5" s="35">
        <v>2</v>
      </c>
    </row>
    <row r="6" spans="1:3">
      <c r="A6" t="s">
        <v>76</v>
      </c>
      <c r="B6" s="35">
        <v>130.7715</v>
      </c>
      <c r="C6" s="35">
        <v>2</v>
      </c>
    </row>
    <row r="7" spans="1:3">
      <c r="A7" t="s">
        <v>76</v>
      </c>
      <c r="B7" s="35">
        <v>116.35299999999999</v>
      </c>
      <c r="C7" s="35">
        <v>2</v>
      </c>
    </row>
    <row r="8" spans="1:3">
      <c r="A8" t="s">
        <v>76</v>
      </c>
      <c r="B8" s="35">
        <v>111.917</v>
      </c>
      <c r="C8" s="35">
        <v>2</v>
      </c>
    </row>
    <row r="9" spans="1:3">
      <c r="A9" t="s">
        <v>76</v>
      </c>
      <c r="B9" s="35">
        <v>161.15379999999999</v>
      </c>
      <c r="C9" s="35">
        <v>2</v>
      </c>
    </row>
    <row r="10" spans="1:3">
      <c r="A10" t="s">
        <v>67</v>
      </c>
      <c r="C10" s="35">
        <v>1</v>
      </c>
    </row>
    <row r="11" spans="1:3">
      <c r="A11" t="s">
        <v>67</v>
      </c>
      <c r="B11" s="35">
        <v>1467.954</v>
      </c>
      <c r="C11" s="35">
        <v>1</v>
      </c>
    </row>
    <row r="12" spans="1:3">
      <c r="A12" t="s">
        <v>77</v>
      </c>
      <c r="B12" s="35">
        <v>3894.7719999999999</v>
      </c>
      <c r="C12" s="35">
        <v>4</v>
      </c>
    </row>
    <row r="13" spans="1:3">
      <c r="A13" t="s">
        <v>77</v>
      </c>
      <c r="B13" s="35">
        <v>1158.615</v>
      </c>
      <c r="C13" s="35">
        <v>4</v>
      </c>
    </row>
    <row r="14" spans="1:3">
      <c r="A14" t="s">
        <v>78</v>
      </c>
      <c r="B14" s="35">
        <v>868.73050000000001</v>
      </c>
      <c r="C14" s="35">
        <v>2</v>
      </c>
    </row>
    <row r="15" spans="1:3">
      <c r="A15" t="s">
        <v>78</v>
      </c>
      <c r="B15" s="35">
        <v>2625.7860000000001</v>
      </c>
      <c r="C15" s="35">
        <v>6</v>
      </c>
    </row>
    <row r="16" spans="1:3">
      <c r="A16" t="s">
        <v>60</v>
      </c>
      <c r="B16" s="35">
        <v>814.9307</v>
      </c>
      <c r="C16" s="35">
        <v>9</v>
      </c>
    </row>
    <row r="17" spans="1:3">
      <c r="A17" t="s">
        <v>79</v>
      </c>
      <c r="B17" s="35">
        <v>133.59520000000001</v>
      </c>
    </row>
    <row r="18" spans="1:3">
      <c r="B18" s="35">
        <f>AVERAGE(B2:B16)</f>
        <v>1164.5690846153846</v>
      </c>
      <c r="C18" s="35" t="s">
        <v>62</v>
      </c>
    </row>
    <row r="19" spans="1:3">
      <c r="B19" s="35">
        <f>MAX(B2:B16)</f>
        <v>3894.7719999999999</v>
      </c>
      <c r="C19" s="35" t="s">
        <v>63</v>
      </c>
    </row>
    <row r="20" spans="1:3">
      <c r="B20" s="35">
        <f>MIN(B2:B16)</f>
        <v>111.917</v>
      </c>
      <c r="C20" s="35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2015-11-18T09:32:02Z</dcterms:modified>
</cp:coreProperties>
</file>