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2" i="1"/>
  <c r="N34" l="1"/>
  <c r="N35"/>
  <c r="N33"/>
  <c r="M34"/>
  <c r="M35"/>
  <c r="M33"/>
  <c r="L35"/>
  <c r="L34"/>
  <c r="L33"/>
  <c r="B52" i="2"/>
  <c r="B51"/>
  <c r="B50"/>
  <c r="F17" i="1"/>
  <c r="G17" s="1"/>
  <c r="G19" l="1"/>
  <c r="F15" l="1"/>
  <c r="G15" l="1"/>
  <c r="F14"/>
  <c r="G14" s="1"/>
  <c r="F16"/>
  <c r="G16" s="1"/>
  <c r="G9"/>
  <c r="K24" l="1"/>
  <c r="L23"/>
  <c r="L24"/>
  <c r="K23"/>
  <c r="K22"/>
  <c r="L22"/>
  <c r="M22"/>
  <c r="G26"/>
  <c r="G25"/>
  <c r="K35" l="1"/>
  <c r="K34"/>
  <c r="K33"/>
  <c r="G23"/>
  <c r="G22"/>
  <c r="G21"/>
  <c r="M24" l="1"/>
  <c r="M23"/>
  <c r="G8"/>
  <c r="G10"/>
  <c r="R28"/>
  <c r="V28"/>
  <c r="Z28"/>
  <c r="N24" l="1"/>
  <c r="Y28" s="1"/>
  <c r="N23"/>
  <c r="X28" s="1"/>
  <c r="N22"/>
  <c r="W28" s="1"/>
  <c r="T28"/>
  <c r="U28"/>
  <c r="P28"/>
  <c r="M28"/>
  <c r="L28"/>
  <c r="Q28"/>
  <c r="S28"/>
  <c r="K28"/>
  <c r="O28"/>
  <c r="N28"/>
</calcChain>
</file>

<file path=xl/sharedStrings.xml><?xml version="1.0" encoding="utf-8"?>
<sst xmlns="http://schemas.openxmlformats.org/spreadsheetml/2006/main" count="162" uniqueCount="105">
  <si>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</si>
  <si>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</si>
  <si>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</si>
  <si>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</si>
  <si>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</si>
  <si>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</si>
  <si>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</si>
  <si>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</si>
  <si>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</si>
  <si>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</si>
  <si>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</si>
  <si>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</si>
  <si>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</si>
  <si>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</si>
  <si>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</si>
  <si>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</si>
  <si>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</si>
  <si>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</si>
  <si>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</si>
  <si>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</si>
  <si>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</si>
  <si>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</si>
  <si>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</si>
  <si>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</si>
  <si>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</si>
  <si>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</si>
  <si>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</si>
  <si>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</si>
  <si>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</si>
  <si>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</si>
  <si>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</si>
  <si>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</si>
  <si>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</si>
  <si>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</si>
  <si>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</si>
  <si>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</si>
  <si>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</si>
  <si>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</si>
  <si>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</si>
  <si>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</si>
  <si>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</si>
  <si>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</si>
  <si>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</si>
  <si>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</si>
  <si>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</si>
  <si>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</si>
  <si>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</si>
  <si>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</si>
  <si>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</si>
  <si>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</si>
  <si>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</si>
  <si>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</si>
  <si>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</si>
  <si>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</si>
  <si>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</si>
  <si>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</si>
  <si>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</si>
  <si>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</si>
  <si>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</si>
  <si>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</si>
  <si>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</si>
  <si>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</si>
  <si>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meja kerja</t>
  </si>
  <si>
    <t>semua kelas banjir dgn peningkatan persentase sesuai kelas banjir</t>
  </si>
  <si>
    <t>Luas</t>
  </si>
  <si>
    <t>Kelurahan</t>
  </si>
  <si>
    <t>GUNUNG SAHARI SELATAN</t>
  </si>
  <si>
    <t>PEJAGALAN</t>
  </si>
  <si>
    <t>PULO</t>
  </si>
  <si>
    <t>UTAN KAYU UTARA</t>
  </si>
  <si>
    <t>KEBON MELATI</t>
  </si>
  <si>
    <t>KEBON KACANG</t>
  </si>
  <si>
    <t>KARTINI</t>
  </si>
  <si>
    <t>GAMBIR</t>
  </si>
  <si>
    <t>JOGLO</t>
  </si>
  <si>
    <t>KEMBANGAN SELATAN</t>
  </si>
  <si>
    <t>MAPHAR</t>
  </si>
  <si>
    <t>MANGGA BESAR</t>
  </si>
  <si>
    <t>ANCOL</t>
  </si>
  <si>
    <t>RAWABADAK UTARA</t>
  </si>
  <si>
    <t>CILANDAK TIMUR</t>
  </si>
  <si>
    <t>PEJATEN TIMUR</t>
  </si>
  <si>
    <t>LEBAK BULUS</t>
  </si>
  <si>
    <t>GANDARIA SELATAN</t>
  </si>
  <si>
    <t>KEBAYORAN LAMA SELATAN</t>
  </si>
  <si>
    <t>KEBAYORAN LAMA UTARA</t>
  </si>
  <si>
    <t>GROGOL UTARA</t>
  </si>
  <si>
    <t>BANGKA</t>
  </si>
  <si>
    <t>PELA MAMPANG</t>
  </si>
  <si>
    <t>TEGAL PARANG</t>
  </si>
  <si>
    <t>CIKOKO</t>
  </si>
  <si>
    <t>KARET KUNINGAN</t>
  </si>
  <si>
    <t>RW</t>
  </si>
  <si>
    <t>rata2</t>
  </si>
  <si>
    <t>max</t>
  </si>
  <si>
    <t>min</t>
  </si>
  <si>
    <t>set</t>
  </si>
  <si>
    <t>ATK &amp; perlengkapan lain</t>
  </si>
  <si>
    <t xml:space="preserve">Bh          </t>
  </si>
  <si>
    <t>JEMBATAN BESI</t>
  </si>
  <si>
    <t>semua kelas banjir kecuali keterangan pada ponit 4 diatas</t>
  </si>
  <si>
    <t>JASA PELAYANAN UMUM LAIN</t>
  </si>
  <si>
    <t>ASUMSI</t>
  </si>
  <si>
    <t>representasi aset ini adalah gedung-gedung sekretariat seperti gedung FKPM (Forum Kemitraan Polisi dan Masyarakat), gedung-markas ormas</t>
  </si>
  <si>
    <t>kursi tamu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</si>
</sst>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6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4" xfId="1" applyFont="1" applyBorder="1"/>
    <xf numFmtId="164" fontId="3" fillId="0" borderId="4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4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7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164" fontId="3" fillId="0" borderId="0" xfId="2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1" applyFont="1" applyBorder="1" applyAlignment="1">
      <alignment wrapText="1"/>
    </xf>
    <xf numFmtId="0" fontId="1" fillId="0" borderId="0" xfId="1" applyBorder="1"/>
    <xf numFmtId="0" fontId="3" fillId="0" borderId="0" xfId="0" applyFont="1" applyFill="1" applyBorder="1" applyAlignment="1">
      <alignment horizontal="center"/>
    </xf>
    <xf numFmtId="0" fontId="3" fillId="0" borderId="0" xfId="1" applyFont="1" applyFill="1" applyBorder="1"/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1" fillId="0" borderId="0" xfId="1" applyBorder="1" applyAlignment="1">
      <alignment horizontal="center"/>
    </xf>
    <xf numFmtId="0" fontId="3" fillId="0" borderId="0" xfId="0" applyFont="1" applyBorder="1" applyAlignment="1">
      <alignment wrapText="1"/>
    </xf>
    <xf numFmtId="164" fontId="0" fillId="0" borderId="0" xfId="0" applyNumberFormat="1" applyBorder="1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0"/>
  <sheetViews>
    <sheetView tabSelected="1" topLeftCell="A22" workbookViewId="0">
      <selection activeCell="G21" sqref="G21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6.140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8" t="s">
        <v>101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6"/>
      <c r="C7" s="19" t="s">
        <v>41</v>
      </c>
      <c r="D7" s="6"/>
      <c r="E7" s="6"/>
      <c r="F7" s="7"/>
      <c r="G7" s="7"/>
      <c r="H7" s="6"/>
    </row>
    <row r="8" spans="1:20">
      <c r="A8" s="1"/>
      <c r="B8" s="30">
        <v>1</v>
      </c>
      <c r="C8" s="6" t="s">
        <v>62</v>
      </c>
      <c r="D8" s="12">
        <v>1</v>
      </c>
      <c r="E8" s="4" t="s">
        <v>47</v>
      </c>
      <c r="F8" s="10">
        <v>1500000</v>
      </c>
      <c r="G8" s="10">
        <f>D8*F8</f>
        <v>1500000</v>
      </c>
      <c r="H8" s="9" t="s">
        <v>55</v>
      </c>
    </row>
    <row r="9" spans="1:20" ht="36.75">
      <c r="A9" s="1"/>
      <c r="B9" s="30">
        <v>2</v>
      </c>
      <c r="C9" s="29" t="s">
        <v>45</v>
      </c>
      <c r="D9" s="4">
        <v>1</v>
      </c>
      <c r="E9" s="4" t="s">
        <v>47</v>
      </c>
      <c r="F9" s="7">
        <v>4000000</v>
      </c>
      <c r="G9" s="7">
        <f t="shared" ref="G9" si="0">D9*F9</f>
        <v>4000000</v>
      </c>
      <c r="H9" s="38" t="s">
        <v>58</v>
      </c>
    </row>
    <row r="10" spans="1:20">
      <c r="A10" s="1"/>
      <c r="B10" s="30">
        <v>3</v>
      </c>
      <c r="C10" s="6" t="s">
        <v>46</v>
      </c>
      <c r="D10" s="4">
        <v>3</v>
      </c>
      <c r="E10" s="4" t="s">
        <v>47</v>
      </c>
      <c r="F10" s="10">
        <v>1000000</v>
      </c>
      <c r="G10" s="10">
        <f>D10*F10</f>
        <v>3000000</v>
      </c>
      <c r="H10" s="9" t="s">
        <v>55</v>
      </c>
    </row>
    <row r="11" spans="1:20" ht="48.75">
      <c r="A11" s="1"/>
      <c r="B11" s="30">
        <v>4</v>
      </c>
      <c r="C11" s="14" t="s">
        <v>97</v>
      </c>
      <c r="D11" s="4"/>
      <c r="E11" s="4"/>
      <c r="F11" s="10"/>
      <c r="G11" s="10">
        <v>1000000</v>
      </c>
      <c r="H11" s="38" t="s">
        <v>63</v>
      </c>
      <c r="P11" s="2"/>
      <c r="Q11" s="1"/>
      <c r="R11" s="1"/>
      <c r="S11" s="1"/>
      <c r="T11" s="1"/>
    </row>
    <row r="12" spans="1:20" ht="24.75">
      <c r="A12" s="1"/>
      <c r="B12" s="30">
        <v>5</v>
      </c>
      <c r="C12" s="29" t="s">
        <v>104</v>
      </c>
      <c r="D12" s="13">
        <v>1</v>
      </c>
      <c r="E12" s="4" t="s">
        <v>96</v>
      </c>
      <c r="F12" s="10">
        <v>1000000</v>
      </c>
      <c r="G12" s="39">
        <f>D12*F12</f>
        <v>1000000</v>
      </c>
      <c r="H12" s="9" t="s">
        <v>57</v>
      </c>
    </row>
    <row r="13" spans="1:20">
      <c r="A13" s="3"/>
      <c r="B13" s="11"/>
      <c r="C13" s="19" t="s">
        <v>42</v>
      </c>
      <c r="D13" s="13"/>
      <c r="E13" s="15"/>
      <c r="F13" s="16"/>
      <c r="G13" s="10"/>
      <c r="H13" s="17"/>
    </row>
    <row r="14" spans="1:20">
      <c r="A14" s="1"/>
      <c r="B14" s="30">
        <v>1</v>
      </c>
      <c r="C14" s="6" t="s">
        <v>62</v>
      </c>
      <c r="D14" s="12">
        <v>1</v>
      </c>
      <c r="E14" s="4" t="s">
        <v>47</v>
      </c>
      <c r="F14" s="7">
        <f>10%*F8</f>
        <v>150000</v>
      </c>
      <c r="G14" s="10">
        <f>D14*F14</f>
        <v>150000</v>
      </c>
      <c r="H14" s="9" t="s">
        <v>54</v>
      </c>
    </row>
    <row r="15" spans="1:20" ht="36.75">
      <c r="A15" s="1"/>
      <c r="B15" s="30">
        <v>2</v>
      </c>
      <c r="C15" s="29" t="s">
        <v>45</v>
      </c>
      <c r="D15" s="4">
        <v>2</v>
      </c>
      <c r="E15" s="4" t="s">
        <v>47</v>
      </c>
      <c r="F15" s="7">
        <f>40%*F9</f>
        <v>1600000</v>
      </c>
      <c r="G15" s="7">
        <f t="shared" ref="G15" si="1">D15*F15</f>
        <v>3200000</v>
      </c>
      <c r="H15" s="9" t="s">
        <v>56</v>
      </c>
      <c r="O15" s="1"/>
    </row>
    <row r="16" spans="1:20">
      <c r="A16" s="1"/>
      <c r="B16" s="30">
        <v>3</v>
      </c>
      <c r="C16" s="6" t="s">
        <v>46</v>
      </c>
      <c r="D16" s="4">
        <v>3</v>
      </c>
      <c r="E16" s="4" t="s">
        <v>47</v>
      </c>
      <c r="F16" s="7">
        <f>10%*F10</f>
        <v>100000</v>
      </c>
      <c r="G16" s="10">
        <f>D16*F16</f>
        <v>300000</v>
      </c>
      <c r="H16" s="9" t="s">
        <v>54</v>
      </c>
    </row>
    <row r="17" spans="1:26" ht="36.75">
      <c r="A17" s="1"/>
      <c r="B17" s="30">
        <v>4</v>
      </c>
      <c r="C17" s="29" t="s">
        <v>104</v>
      </c>
      <c r="D17" s="13">
        <v>1</v>
      </c>
      <c r="E17" s="4" t="s">
        <v>96</v>
      </c>
      <c r="F17" s="39">
        <f>10%*F12</f>
        <v>100000</v>
      </c>
      <c r="G17" s="39">
        <f t="shared" ref="G17" si="2">D17*F17</f>
        <v>100000</v>
      </c>
      <c r="H17" s="9" t="s">
        <v>100</v>
      </c>
      <c r="J17" s="2" t="s">
        <v>2</v>
      </c>
      <c r="K17" s="1"/>
      <c r="L17" s="1"/>
      <c r="M17" s="1"/>
      <c r="N17" s="1"/>
    </row>
    <row r="18" spans="1:26">
      <c r="A18" s="1"/>
      <c r="B18" s="17"/>
      <c r="C18" s="18" t="s">
        <v>43</v>
      </c>
      <c r="D18" s="17"/>
      <c r="E18" s="17"/>
      <c r="F18" s="17"/>
      <c r="G18" s="17"/>
      <c r="H18" s="17"/>
      <c r="J18" s="2"/>
      <c r="K18" s="1"/>
      <c r="L18" s="1"/>
      <c r="M18" s="1"/>
      <c r="N18" s="1"/>
    </row>
    <row r="19" spans="1:26">
      <c r="A19" s="1"/>
      <c r="B19" s="23">
        <v>1</v>
      </c>
      <c r="C19" s="14" t="s">
        <v>44</v>
      </c>
      <c r="D19" s="13">
        <v>1</v>
      </c>
      <c r="E19" s="41" t="s">
        <v>98</v>
      </c>
      <c r="F19" s="10">
        <v>500000</v>
      </c>
      <c r="G19" s="10">
        <f>D19*F19</f>
        <v>500000</v>
      </c>
      <c r="H19" s="29" t="s">
        <v>54</v>
      </c>
      <c r="J19" s="2"/>
      <c r="K19" s="1"/>
      <c r="L19" s="1"/>
      <c r="M19" s="1"/>
      <c r="N19" s="1"/>
    </row>
    <row r="20" spans="1:26" ht="24.75">
      <c r="A20" s="1"/>
      <c r="B20" s="23">
        <v>2</v>
      </c>
      <c r="C20" s="6" t="s">
        <v>48</v>
      </c>
      <c r="D20" s="12"/>
      <c r="E20" s="4"/>
      <c r="F20" s="10"/>
      <c r="G20" s="10"/>
      <c r="H20" s="38" t="s">
        <v>57</v>
      </c>
      <c r="J20" s="57" t="s">
        <v>101</v>
      </c>
      <c r="K20" s="4" t="s">
        <v>4</v>
      </c>
      <c r="L20" s="4" t="s">
        <v>5</v>
      </c>
      <c r="M20" s="4" t="s">
        <v>6</v>
      </c>
      <c r="N20" s="4" t="s">
        <v>7</v>
      </c>
    </row>
    <row r="21" spans="1:26">
      <c r="A21" s="1"/>
      <c r="B21" s="4"/>
      <c r="C21" s="6" t="s">
        <v>49</v>
      </c>
      <c r="D21" s="4">
        <v>10</v>
      </c>
      <c r="E21" s="4" t="s">
        <v>50</v>
      </c>
      <c r="F21" s="10">
        <v>45000</v>
      </c>
      <c r="G21" s="10">
        <f>D21*F21</f>
        <v>450000</v>
      </c>
      <c r="H21" s="17"/>
      <c r="I21" s="1"/>
      <c r="J21" s="58"/>
      <c r="K21" s="4">
        <v>1</v>
      </c>
      <c r="L21" s="4">
        <v>2</v>
      </c>
      <c r="M21" s="4">
        <v>6</v>
      </c>
      <c r="N21" s="4">
        <v>10</v>
      </c>
    </row>
    <row r="22" spans="1:26">
      <c r="A22" s="1"/>
      <c r="B22" s="13"/>
      <c r="C22" s="6" t="s">
        <v>51</v>
      </c>
      <c r="D22" s="13">
        <v>1</v>
      </c>
      <c r="E22" s="4" t="s">
        <v>47</v>
      </c>
      <c r="F22" s="10">
        <v>35000</v>
      </c>
      <c r="G22" s="10">
        <f>D22*F22</f>
        <v>35000</v>
      </c>
      <c r="H22" s="17"/>
      <c r="I22" s="1"/>
      <c r="J22" s="6" t="s">
        <v>15</v>
      </c>
      <c r="K22" s="8">
        <f>(10%*G11)+G15+G17</f>
        <v>3400000</v>
      </c>
      <c r="L22" s="8">
        <f>(20%*G11)+G15+G17</f>
        <v>3500000</v>
      </c>
      <c r="M22" s="8">
        <f>(60%*G11)+G14+G15+G16+G17+G19</f>
        <v>4850000</v>
      </c>
      <c r="N22" s="8">
        <f>G8+G10+G11+G15+G17+G19+G25+G26</f>
        <v>11800000</v>
      </c>
    </row>
    <row r="23" spans="1:26">
      <c r="A23" s="1"/>
      <c r="B23" s="17"/>
      <c r="C23" s="14" t="s">
        <v>52</v>
      </c>
      <c r="D23" s="13">
        <v>2</v>
      </c>
      <c r="E23" s="15" t="s">
        <v>53</v>
      </c>
      <c r="F23" s="16">
        <v>50000</v>
      </c>
      <c r="G23" s="7">
        <f>D23*F23</f>
        <v>100000</v>
      </c>
      <c r="H23" s="17"/>
      <c r="J23" s="6" t="s">
        <v>16</v>
      </c>
      <c r="K23" s="7">
        <f>G9+(15%*G11)+G17</f>
        <v>4250000</v>
      </c>
      <c r="L23" s="8">
        <f>G9+(25%*G11)+G17</f>
        <v>4350000</v>
      </c>
      <c r="M23" s="8">
        <f>G9+(65%*G11)+G12+G14+G16+G19+G21+G22+G23</f>
        <v>7185000</v>
      </c>
      <c r="N23" s="8">
        <f>G8+G9+G10+G11+G12+G19+G21+G22+G23+G25+G26</f>
        <v>14085000</v>
      </c>
    </row>
    <row r="24" spans="1:26">
      <c r="A24" s="1"/>
      <c r="B24" s="13">
        <v>3</v>
      </c>
      <c r="C24" s="14" t="s">
        <v>59</v>
      </c>
      <c r="D24" s="17"/>
      <c r="E24" s="17"/>
      <c r="F24" s="17"/>
      <c r="G24" s="10"/>
      <c r="H24" s="9" t="s">
        <v>55</v>
      </c>
      <c r="I24" s="1"/>
      <c r="J24" s="6" t="s">
        <v>17</v>
      </c>
      <c r="K24" s="7">
        <f>G9+(20%*G11)+G17</f>
        <v>4300000</v>
      </c>
      <c r="L24" s="7">
        <f>G9+(30%*G11)+G17</f>
        <v>4400000</v>
      </c>
      <c r="M24" s="7">
        <f>G9+(70%*G11)+G12+G14+G16+G19+G21+G22+G23</f>
        <v>7235000</v>
      </c>
      <c r="N24" s="7">
        <f>G8+G9+G10+G11+G12+G19+G21+G22+G23+G25+G26</f>
        <v>14085000</v>
      </c>
    </row>
    <row r="25" spans="1:26">
      <c r="A25" s="1"/>
      <c r="B25" s="13"/>
      <c r="C25" s="14" t="s">
        <v>60</v>
      </c>
      <c r="D25" s="13">
        <v>40</v>
      </c>
      <c r="E25" s="13" t="s">
        <v>61</v>
      </c>
      <c r="F25" s="16">
        <v>60000</v>
      </c>
      <c r="G25" s="10">
        <f>D25*F25</f>
        <v>2400000</v>
      </c>
      <c r="H25" s="38"/>
      <c r="I25" s="1"/>
      <c r="J25" s="6" t="s">
        <v>18</v>
      </c>
      <c r="K25" s="7"/>
      <c r="L25" s="7"/>
      <c r="M25" s="7"/>
      <c r="N25" s="7"/>
    </row>
    <row r="26" spans="1:26">
      <c r="A26" s="1"/>
      <c r="B26" s="13"/>
      <c r="C26" s="14" t="s">
        <v>52</v>
      </c>
      <c r="D26" s="13">
        <v>2</v>
      </c>
      <c r="E26" s="13" t="s">
        <v>53</v>
      </c>
      <c r="F26" s="16">
        <v>50000</v>
      </c>
      <c r="G26" s="39">
        <f>D26*F26</f>
        <v>100000</v>
      </c>
      <c r="H26" s="17"/>
      <c r="I26" s="1"/>
      <c r="J26" s="1"/>
      <c r="K26" s="1"/>
      <c r="L26" s="1"/>
      <c r="M26" s="1"/>
      <c r="N26" s="1"/>
    </row>
    <row r="27" spans="1:26" ht="30">
      <c r="A27" s="1"/>
      <c r="I27" s="1"/>
      <c r="J27" s="20" t="s">
        <v>19</v>
      </c>
      <c r="K27" s="13" t="s">
        <v>20</v>
      </c>
      <c r="L27" s="13" t="s">
        <v>21</v>
      </c>
      <c r="M27" s="13" t="s">
        <v>22</v>
      </c>
      <c r="N27" s="13" t="s">
        <v>23</v>
      </c>
      <c r="O27" s="13" t="s">
        <v>24</v>
      </c>
      <c r="P27" s="13" t="s">
        <v>25</v>
      </c>
      <c r="Q27" s="13" t="s">
        <v>26</v>
      </c>
      <c r="R27" s="13" t="s">
        <v>27</v>
      </c>
      <c r="S27" s="13" t="s">
        <v>28</v>
      </c>
      <c r="T27" s="13" t="s">
        <v>29</v>
      </c>
      <c r="U27" s="13" t="s">
        <v>30</v>
      </c>
      <c r="V27" s="13" t="s">
        <v>31</v>
      </c>
      <c r="W27" s="13" t="s">
        <v>32</v>
      </c>
      <c r="X27" s="13" t="s">
        <v>33</v>
      </c>
      <c r="Y27" s="13" t="s">
        <v>34</v>
      </c>
      <c r="Z27" s="13" t="s">
        <v>35</v>
      </c>
    </row>
    <row r="28" spans="1:26" ht="45">
      <c r="I28" s="1"/>
      <c r="J28" s="20" t="s">
        <v>101</v>
      </c>
      <c r="K28" s="21">
        <f>K22+K33</f>
        <v>4200000</v>
      </c>
      <c r="L28" s="21">
        <f>K23+K34</f>
        <v>5050000</v>
      </c>
      <c r="M28" s="21">
        <f>K24+K35</f>
        <v>5100000</v>
      </c>
      <c r="N28" s="21">
        <f>K25+K36</f>
        <v>0</v>
      </c>
      <c r="O28" s="21">
        <f>L22+L33</f>
        <v>4600000</v>
      </c>
      <c r="P28" s="21">
        <f>L23+L34</f>
        <v>5450000</v>
      </c>
      <c r="Q28" s="21">
        <f>L24+L35</f>
        <v>5500000</v>
      </c>
      <c r="R28" s="21">
        <f>L25+L36</f>
        <v>0</v>
      </c>
      <c r="S28" s="21">
        <f>M22+M33</f>
        <v>7150000</v>
      </c>
      <c r="T28" s="21">
        <f>M23+M34</f>
        <v>9485000</v>
      </c>
      <c r="U28" s="21">
        <f>M24+M35</f>
        <v>9535000</v>
      </c>
      <c r="V28" s="21">
        <f>M25+M36</f>
        <v>0</v>
      </c>
      <c r="W28" s="21">
        <f>N22+N33</f>
        <v>15300000</v>
      </c>
      <c r="X28" s="21">
        <f>N23+N34</f>
        <v>17585000</v>
      </c>
      <c r="Y28" s="21">
        <f>N24+N35</f>
        <v>17585000</v>
      </c>
      <c r="Z28" s="21">
        <f>N25+N36</f>
        <v>0</v>
      </c>
    </row>
    <row r="29" spans="1:26">
      <c r="I29" s="1"/>
    </row>
    <row r="30" spans="1:26">
      <c r="I30" s="1"/>
      <c r="J30" s="2" t="s">
        <v>3</v>
      </c>
      <c r="K30" s="1"/>
      <c r="L30" s="1"/>
      <c r="M30" s="1"/>
      <c r="N30" s="1"/>
    </row>
    <row r="31" spans="1:26">
      <c r="I31" s="1"/>
      <c r="J31" s="57" t="s">
        <v>101</v>
      </c>
      <c r="K31" s="4" t="s">
        <v>4</v>
      </c>
      <c r="L31" s="4" t="s">
        <v>5</v>
      </c>
      <c r="M31" s="4" t="s">
        <v>6</v>
      </c>
      <c r="N31" s="4" t="s">
        <v>7</v>
      </c>
    </row>
    <row r="32" spans="1:26">
      <c r="I32" s="1"/>
      <c r="J32" s="58"/>
      <c r="K32" s="4">
        <v>1</v>
      </c>
      <c r="L32" s="4">
        <v>2</v>
      </c>
      <c r="M32" s="4">
        <v>6</v>
      </c>
      <c r="N32" s="4">
        <v>10</v>
      </c>
    </row>
    <row r="33" spans="1:14">
      <c r="I33" s="1"/>
      <c r="J33" s="6" t="s">
        <v>15</v>
      </c>
      <c r="K33" s="8">
        <f>$F$39+$F$40</f>
        <v>800000</v>
      </c>
      <c r="L33" s="8">
        <f>($L$32*$F$39)+$F$40</f>
        <v>1100000</v>
      </c>
      <c r="M33" s="8">
        <f>($M$32*$F$39)+$F$40</f>
        <v>2300000</v>
      </c>
      <c r="N33" s="8">
        <f>($N$32*$F$39)+$F$40</f>
        <v>3500000</v>
      </c>
    </row>
    <row r="34" spans="1:14">
      <c r="J34" s="6" t="s">
        <v>16</v>
      </c>
      <c r="K34" s="8">
        <f>$F$39+$F$40</f>
        <v>800000</v>
      </c>
      <c r="L34" s="8">
        <f>($L$32*$F$39)+$F$40</f>
        <v>1100000</v>
      </c>
      <c r="M34" s="8">
        <f t="shared" ref="M34:M35" si="3">($M$32*$F$39)+$F$40</f>
        <v>2300000</v>
      </c>
      <c r="N34" s="8">
        <f t="shared" ref="N34:N35" si="4">($N$32*$F$39)+$F$40</f>
        <v>3500000</v>
      </c>
    </row>
    <row r="35" spans="1:14">
      <c r="A35" s="1"/>
      <c r="B35" s="2" t="s">
        <v>36</v>
      </c>
      <c r="C35" s="1"/>
      <c r="D35" s="1"/>
      <c r="E35" s="1"/>
      <c r="F35" s="1"/>
      <c r="G35" s="1"/>
      <c r="H35" s="1"/>
      <c r="J35" s="6" t="s">
        <v>17</v>
      </c>
      <c r="K35" s="8">
        <f>$F$39+$F$40</f>
        <v>800000</v>
      </c>
      <c r="L35" s="8">
        <f>($L$32*$F$39)+$F$40</f>
        <v>1100000</v>
      </c>
      <c r="M35" s="8">
        <f t="shared" si="3"/>
        <v>2300000</v>
      </c>
      <c r="N35" s="8">
        <f t="shared" si="4"/>
        <v>3500000</v>
      </c>
    </row>
    <row r="36" spans="1:14">
      <c r="A36" s="1"/>
      <c r="B36" s="3" t="s">
        <v>37</v>
      </c>
      <c r="C36" s="1"/>
      <c r="D36" s="1"/>
      <c r="E36" s="1"/>
      <c r="F36" s="1"/>
      <c r="G36" s="1"/>
      <c r="H36" s="1"/>
      <c r="J36" s="6" t="s">
        <v>18</v>
      </c>
      <c r="K36" s="8"/>
      <c r="L36" s="8"/>
      <c r="M36" s="8"/>
      <c r="N36" s="8"/>
    </row>
    <row r="37" spans="1:14">
      <c r="A37" s="1"/>
    </row>
    <row r="38" spans="1:14">
      <c r="A38" s="1"/>
      <c r="B38" s="5" t="s">
        <v>8</v>
      </c>
      <c r="C38" s="5" t="s">
        <v>9</v>
      </c>
      <c r="D38" s="5" t="s">
        <v>10</v>
      </c>
      <c r="E38" s="5" t="s">
        <v>11</v>
      </c>
      <c r="F38" s="5" t="s">
        <v>12</v>
      </c>
      <c r="G38" s="5" t="s">
        <v>13</v>
      </c>
      <c r="H38" s="5" t="s">
        <v>14</v>
      </c>
      <c r="I38" s="2"/>
    </row>
    <row r="39" spans="1:14">
      <c r="A39" s="1"/>
      <c r="B39" s="4">
        <v>1</v>
      </c>
      <c r="C39" s="6" t="s">
        <v>38</v>
      </c>
      <c r="D39" s="6"/>
      <c r="E39" s="4" t="s">
        <v>39</v>
      </c>
      <c r="F39" s="7">
        <v>300000</v>
      </c>
      <c r="G39" s="7"/>
      <c r="H39" s="9"/>
    </row>
    <row r="40" spans="1:14">
      <c r="A40" s="1"/>
      <c r="B40" s="31">
        <v>2</v>
      </c>
      <c r="C40" s="34" t="s">
        <v>40</v>
      </c>
      <c r="D40" s="34"/>
      <c r="E40" s="31"/>
      <c r="F40" s="36">
        <v>500000</v>
      </c>
      <c r="G40" s="36"/>
      <c r="H40" s="37"/>
    </row>
    <row r="41" spans="1:14">
      <c r="A41" s="1"/>
      <c r="B41" s="35"/>
      <c r="C41" s="32"/>
      <c r="D41" s="35"/>
      <c r="E41" s="35"/>
      <c r="F41" s="33"/>
      <c r="G41" s="33"/>
      <c r="H41" s="32"/>
    </row>
    <row r="44" spans="1:14">
      <c r="B44" s="1"/>
    </row>
    <row r="45" spans="1:14">
      <c r="A45" s="47"/>
      <c r="B45" s="44"/>
      <c r="C45" s="45"/>
      <c r="D45" s="25"/>
      <c r="E45" s="25"/>
      <c r="F45" s="43"/>
      <c r="G45" s="43"/>
      <c r="H45" s="46"/>
    </row>
    <row r="46" spans="1:14">
      <c r="A46" s="22"/>
      <c r="B46" s="44"/>
      <c r="C46" s="22"/>
      <c r="D46" s="25"/>
      <c r="E46" s="25"/>
      <c r="F46" s="43"/>
      <c r="G46" s="24"/>
      <c r="H46" s="46"/>
      <c r="J46" s="1"/>
      <c r="K46" s="1"/>
      <c r="L46" s="1"/>
      <c r="M46" s="1"/>
    </row>
    <row r="47" spans="1:14">
      <c r="A47" s="47" t="s">
        <v>102</v>
      </c>
      <c r="B47" s="48"/>
      <c r="C47" s="49" t="s">
        <v>103</v>
      </c>
      <c r="D47" s="25"/>
      <c r="E47" s="25"/>
      <c r="F47" s="43"/>
      <c r="G47" s="24"/>
      <c r="H47" s="46"/>
      <c r="J47" s="1"/>
      <c r="K47" s="1"/>
      <c r="L47" s="1"/>
      <c r="M47" s="1"/>
    </row>
    <row r="48" spans="1:14">
      <c r="A48" s="47"/>
      <c r="B48" s="48"/>
      <c r="C48" s="49"/>
      <c r="D48" s="25"/>
      <c r="E48" s="25"/>
      <c r="F48" s="43"/>
      <c r="G48" s="24"/>
      <c r="H48" s="46"/>
      <c r="J48" s="1"/>
      <c r="K48" s="1"/>
      <c r="L48" s="1"/>
      <c r="M48" s="1"/>
    </row>
    <row r="49" spans="1:9">
      <c r="A49" s="47"/>
      <c r="B49" s="42"/>
      <c r="C49" s="26"/>
      <c r="D49" s="42"/>
      <c r="E49" s="42"/>
      <c r="F49" s="42"/>
      <c r="G49" s="42"/>
      <c r="H49" s="42"/>
    </row>
    <row r="50" spans="1:9">
      <c r="A50" s="42"/>
      <c r="B50" s="53"/>
      <c r="C50" s="22"/>
      <c r="D50" s="27"/>
      <c r="E50" s="25"/>
      <c r="F50" s="24"/>
      <c r="G50" s="24"/>
      <c r="H50" s="54"/>
      <c r="I50" s="1"/>
    </row>
    <row r="51" spans="1:9">
      <c r="A51" s="42"/>
      <c r="B51" s="25"/>
      <c r="C51" s="22"/>
      <c r="D51" s="25"/>
      <c r="E51" s="25"/>
      <c r="F51" s="24"/>
      <c r="G51" s="24"/>
      <c r="H51" s="42"/>
      <c r="I51" s="1"/>
    </row>
    <row r="52" spans="1:9">
      <c r="A52" s="42"/>
      <c r="B52" s="50"/>
      <c r="C52" s="22"/>
      <c r="D52" s="50"/>
      <c r="E52" s="25"/>
      <c r="F52" s="24"/>
      <c r="G52" s="24"/>
      <c r="H52" s="42"/>
      <c r="I52" s="1"/>
    </row>
    <row r="53" spans="1:9">
      <c r="A53" s="42"/>
      <c r="B53" s="42"/>
      <c r="C53" s="49"/>
      <c r="D53" s="50"/>
      <c r="E53" s="51"/>
      <c r="F53" s="52"/>
      <c r="G53" s="43"/>
      <c r="H53" s="42"/>
      <c r="I53" s="1"/>
    </row>
    <row r="54" spans="1:9">
      <c r="A54" s="42"/>
      <c r="B54" s="50"/>
      <c r="C54" s="49"/>
      <c r="D54" s="42"/>
      <c r="E54" s="42"/>
      <c r="F54" s="42"/>
      <c r="G54" s="24"/>
      <c r="H54" s="46"/>
      <c r="I54" s="1"/>
    </row>
    <row r="55" spans="1:9">
      <c r="A55" s="42"/>
      <c r="B55" s="50"/>
      <c r="C55" s="49"/>
      <c r="D55" s="50"/>
      <c r="E55" s="50"/>
      <c r="F55" s="52"/>
      <c r="G55" s="24"/>
      <c r="H55" s="54"/>
    </row>
    <row r="56" spans="1:9">
      <c r="A56" s="42"/>
      <c r="B56" s="50"/>
      <c r="C56" s="49"/>
      <c r="D56" s="50"/>
      <c r="E56" s="50"/>
      <c r="F56" s="52"/>
      <c r="G56" s="55"/>
      <c r="H56" s="42"/>
    </row>
    <row r="57" spans="1:9">
      <c r="A57" s="42"/>
      <c r="B57" s="42"/>
      <c r="C57" s="42"/>
      <c r="D57" s="42"/>
      <c r="E57" s="42"/>
      <c r="F57" s="42"/>
      <c r="G57" s="42"/>
      <c r="H57" s="42"/>
    </row>
    <row r="79" spans="2:10">
      <c r="J79" s="1"/>
    </row>
    <row r="80" spans="2:10">
      <c r="B80" s="1"/>
      <c r="J80" s="1"/>
    </row>
  </sheetData>
  <mergeCells count="2">
    <mergeCell ref="J20:J21"/>
    <mergeCell ref="J31:J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"/>
  <sheetViews>
    <sheetView topLeftCell="A46" workbookViewId="0">
      <selection activeCell="B16" sqref="B16"/>
    </sheetView>
  </sheetViews>
  <sheetFormatPr defaultRowHeight="15"/>
  <cols>
    <col min="1" max="1" width="26.28515625" bestFit="1" customWidth="1"/>
    <col min="2" max="2" width="12" style="56" bestFit="1" customWidth="1"/>
    <col min="3" max="3" width="9.140625" style="56"/>
  </cols>
  <sheetData>
    <row r="1" spans="1:3">
      <c r="A1" s="40" t="s">
        <v>65</v>
      </c>
      <c r="B1" s="40" t="s">
        <v>64</v>
      </c>
      <c r="C1" s="40" t="s">
        <v>92</v>
      </c>
    </row>
    <row r="2" spans="1:3">
      <c r="A2" t="s">
        <v>69</v>
      </c>
      <c r="B2" s="56">
        <v>653.09280000000001</v>
      </c>
      <c r="C2" s="56">
        <v>1</v>
      </c>
    </row>
    <row r="3" spans="1:3">
      <c r="A3" t="s">
        <v>69</v>
      </c>
      <c r="B3" s="56">
        <v>349.13479999999998</v>
      </c>
      <c r="C3" s="56">
        <v>5</v>
      </c>
    </row>
    <row r="4" spans="1:3">
      <c r="A4" t="s">
        <v>69</v>
      </c>
      <c r="B4" s="56">
        <v>571.68650000000002</v>
      </c>
      <c r="C4" s="56">
        <v>5</v>
      </c>
    </row>
    <row r="5" spans="1:3">
      <c r="A5" t="s">
        <v>69</v>
      </c>
      <c r="B5" s="56">
        <v>342.94479999999999</v>
      </c>
      <c r="C5" s="56">
        <v>5</v>
      </c>
    </row>
    <row r="6" spans="1:3">
      <c r="A6" t="s">
        <v>69</v>
      </c>
      <c r="B6" s="56">
        <v>296.30270000000002</v>
      </c>
      <c r="C6" s="56">
        <v>9</v>
      </c>
    </row>
    <row r="7" spans="1:3">
      <c r="A7" t="s">
        <v>69</v>
      </c>
      <c r="B7" s="56">
        <v>215.74119999999999</v>
      </c>
      <c r="C7" s="56">
        <v>10</v>
      </c>
    </row>
    <row r="8" spans="1:3">
      <c r="A8" t="s">
        <v>70</v>
      </c>
      <c r="C8" s="56">
        <v>9</v>
      </c>
    </row>
    <row r="9" spans="1:3">
      <c r="A9" t="s">
        <v>71</v>
      </c>
      <c r="B9" s="56">
        <v>354.75150000000002</v>
      </c>
      <c r="C9" s="56">
        <v>6</v>
      </c>
    </row>
    <row r="10" spans="1:3">
      <c r="A10" t="s">
        <v>66</v>
      </c>
      <c r="C10" s="56">
        <v>10</v>
      </c>
    </row>
    <row r="11" spans="1:3">
      <c r="A11" t="s">
        <v>66</v>
      </c>
      <c r="B11" s="56">
        <v>751.24710000000005</v>
      </c>
      <c r="C11" s="56">
        <v>1</v>
      </c>
    </row>
    <row r="12" spans="1:3">
      <c r="A12" t="s">
        <v>66</v>
      </c>
      <c r="B12" s="56">
        <v>931.45169999999996</v>
      </c>
      <c r="C12" s="56">
        <v>1</v>
      </c>
    </row>
    <row r="13" spans="1:3">
      <c r="A13" t="s">
        <v>72</v>
      </c>
      <c r="B13" s="56">
        <v>225.41990000000001</v>
      </c>
      <c r="C13" s="56">
        <v>2</v>
      </c>
    </row>
    <row r="14" spans="1:3">
      <c r="A14" t="s">
        <v>73</v>
      </c>
      <c r="C14" s="56">
        <v>1</v>
      </c>
    </row>
    <row r="15" spans="1:3">
      <c r="A15" t="s">
        <v>73</v>
      </c>
      <c r="C15" s="56">
        <v>1</v>
      </c>
    </row>
    <row r="16" spans="1:3">
      <c r="A16" t="s">
        <v>73</v>
      </c>
      <c r="C16" s="56">
        <v>1</v>
      </c>
    </row>
    <row r="17" spans="1:3">
      <c r="A17" t="s">
        <v>73</v>
      </c>
      <c r="C17" s="56">
        <v>1</v>
      </c>
    </row>
    <row r="18" spans="1:3">
      <c r="A18" t="s">
        <v>74</v>
      </c>
      <c r="C18" s="56">
        <v>6</v>
      </c>
    </row>
    <row r="19" spans="1:3">
      <c r="A19" t="s">
        <v>75</v>
      </c>
      <c r="B19" s="56">
        <v>752.16600000000005</v>
      </c>
      <c r="C19" s="56">
        <v>3</v>
      </c>
    </row>
    <row r="20" spans="1:3">
      <c r="A20" t="s">
        <v>99</v>
      </c>
      <c r="B20" s="56">
        <v>13.823729999999999</v>
      </c>
      <c r="C20" s="56">
        <v>1</v>
      </c>
    </row>
    <row r="21" spans="1:3">
      <c r="A21" t="s">
        <v>76</v>
      </c>
      <c r="B21" s="56">
        <v>89.160160000000005</v>
      </c>
      <c r="C21" s="56">
        <v>9</v>
      </c>
    </row>
    <row r="22" spans="1:3">
      <c r="A22" t="s">
        <v>77</v>
      </c>
      <c r="B22" s="56">
        <v>69.940920000000006</v>
      </c>
      <c r="C22" s="56">
        <v>6</v>
      </c>
    </row>
    <row r="23" spans="1:3">
      <c r="A23" t="s">
        <v>67</v>
      </c>
      <c r="B23" s="56">
        <v>361.15613500000001</v>
      </c>
      <c r="C23" s="56">
        <v>8</v>
      </c>
    </row>
    <row r="24" spans="1:3">
      <c r="A24" t="s">
        <v>67</v>
      </c>
      <c r="B24" s="56">
        <v>78.823325999999994</v>
      </c>
      <c r="C24" s="56">
        <v>1</v>
      </c>
    </row>
    <row r="25" spans="1:3">
      <c r="A25" t="s">
        <v>67</v>
      </c>
      <c r="B25" s="56">
        <v>76.077327999999994</v>
      </c>
      <c r="C25" s="56">
        <v>1</v>
      </c>
    </row>
    <row r="26" spans="1:3">
      <c r="A26" t="s">
        <v>67</v>
      </c>
      <c r="B26" s="56">
        <v>142.39251899999999</v>
      </c>
      <c r="C26" s="56">
        <v>2</v>
      </c>
    </row>
    <row r="27" spans="1:3">
      <c r="A27" t="s">
        <v>67</v>
      </c>
      <c r="B27" s="56">
        <v>121.808457</v>
      </c>
      <c r="C27" s="56">
        <v>2</v>
      </c>
    </row>
    <row r="28" spans="1:3">
      <c r="A28" t="s">
        <v>67</v>
      </c>
      <c r="C28" s="56">
        <v>5</v>
      </c>
    </row>
    <row r="29" spans="1:3">
      <c r="A29" t="s">
        <v>78</v>
      </c>
      <c r="C29" s="56">
        <v>10</v>
      </c>
    </row>
    <row r="30" spans="1:3">
      <c r="A30" t="s">
        <v>79</v>
      </c>
      <c r="C30" s="56">
        <v>13</v>
      </c>
    </row>
    <row r="31" spans="1:3">
      <c r="A31" t="s">
        <v>80</v>
      </c>
      <c r="B31" s="56">
        <v>511.584</v>
      </c>
      <c r="C31" s="56">
        <v>4</v>
      </c>
    </row>
    <row r="32" spans="1:3">
      <c r="A32" t="s">
        <v>80</v>
      </c>
      <c r="B32" s="56">
        <v>209.37299999999999</v>
      </c>
      <c r="C32" s="56">
        <v>4</v>
      </c>
    </row>
    <row r="33" spans="1:3">
      <c r="A33" t="s">
        <v>80</v>
      </c>
      <c r="C33" s="56">
        <v>3</v>
      </c>
    </row>
    <row r="34" spans="1:3">
      <c r="A34" t="s">
        <v>81</v>
      </c>
      <c r="B34" s="56">
        <v>911.39110000000005</v>
      </c>
      <c r="C34" s="56">
        <v>3</v>
      </c>
    </row>
    <row r="35" spans="1:3">
      <c r="A35" t="s">
        <v>82</v>
      </c>
      <c r="B35" s="56">
        <v>479.49610000000001</v>
      </c>
      <c r="C35" s="56">
        <v>2</v>
      </c>
    </row>
    <row r="36" spans="1:3">
      <c r="A36" t="s">
        <v>83</v>
      </c>
      <c r="B36" s="56">
        <v>258.29000000000002</v>
      </c>
      <c r="C36" s="56">
        <v>2</v>
      </c>
    </row>
    <row r="37" spans="1:3">
      <c r="A37" t="s">
        <v>84</v>
      </c>
      <c r="C37" s="56">
        <v>9</v>
      </c>
    </row>
    <row r="38" spans="1:3">
      <c r="A38" t="s">
        <v>85</v>
      </c>
      <c r="B38" s="56">
        <v>249.2261</v>
      </c>
      <c r="C38" s="56">
        <v>10</v>
      </c>
    </row>
    <row r="39" spans="1:3">
      <c r="A39" t="s">
        <v>86</v>
      </c>
      <c r="C39" s="56">
        <v>2</v>
      </c>
    </row>
    <row r="40" spans="1:3">
      <c r="A40" t="s">
        <v>68</v>
      </c>
      <c r="B40" s="56">
        <v>98.671880000000002</v>
      </c>
      <c r="C40" s="56">
        <v>1</v>
      </c>
    </row>
    <row r="41" spans="1:3">
      <c r="A41" t="s">
        <v>87</v>
      </c>
    </row>
    <row r="42" spans="1:3">
      <c r="A42" t="s">
        <v>87</v>
      </c>
      <c r="B42" s="56">
        <v>775.04150000000004</v>
      </c>
    </row>
    <row r="43" spans="1:3">
      <c r="A43" t="s">
        <v>88</v>
      </c>
      <c r="B43" s="56">
        <v>979.52200000000005</v>
      </c>
      <c r="C43" s="56">
        <v>1</v>
      </c>
    </row>
    <row r="44" spans="1:3">
      <c r="A44" t="s">
        <v>88</v>
      </c>
      <c r="B44" s="56">
        <v>338.98630000000003</v>
      </c>
      <c r="C44" s="56">
        <v>11</v>
      </c>
    </row>
    <row r="45" spans="1:3">
      <c r="A45" t="s">
        <v>89</v>
      </c>
      <c r="B45" s="56">
        <v>714.06100000000004</v>
      </c>
      <c r="C45" s="56">
        <v>2</v>
      </c>
    </row>
    <row r="46" spans="1:3">
      <c r="A46" t="s">
        <v>90</v>
      </c>
      <c r="C46" s="56">
        <v>2</v>
      </c>
    </row>
    <row r="47" spans="1:3">
      <c r="A47" t="s">
        <v>91</v>
      </c>
      <c r="C47" s="56">
        <v>6</v>
      </c>
    </row>
    <row r="48" spans="1:3">
      <c r="A48" t="s">
        <v>91</v>
      </c>
      <c r="B48" s="56">
        <v>852.36279999999999</v>
      </c>
      <c r="C48" s="56">
        <v>6</v>
      </c>
    </row>
    <row r="49" spans="1:3">
      <c r="A49" t="s">
        <v>91</v>
      </c>
      <c r="C49" s="56">
        <v>4</v>
      </c>
    </row>
    <row r="50" spans="1:3">
      <c r="B50" s="56">
        <f>AVERAGE(B2:B49)</f>
        <v>412.10088241935483</v>
      </c>
      <c r="C50" s="56" t="s">
        <v>93</v>
      </c>
    </row>
    <row r="51" spans="1:3">
      <c r="B51" s="56">
        <f>MAX(B2:B49)</f>
        <v>979.52200000000005</v>
      </c>
      <c r="C51" s="56" t="s">
        <v>94</v>
      </c>
    </row>
    <row r="52" spans="1:3">
      <c r="B52" s="56">
        <f>MIN(B2:B49)</f>
        <v>13.823729999999999</v>
      </c>
      <c r="C52" s="56" t="s">
        <v>95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2015-09-28T03:18:53Z</dcterms:modified>
</cp:coreProperties>
</file>