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 activeTab="2"/>
  </bookViews>
  <sheets>
    <sheet name="versi 1" sheetId="1" r:id="rId1"/>
    <sheet name="Data Postgis" sheetId="2" r:id="rId2"/>
    <sheet name="versi 2" sheetId="3" r:id="rId3"/>
  </sheets>
  <calcPr calcId="124519"/>
</workbook>
</file>

<file path=xl/calcChain.xml><?xml version="1.0" encoding="utf-8"?>
<calcChain xmlns="http://schemas.openxmlformats.org/spreadsheetml/2006/main">
  <c r="N8" i="3"/>
  <c r="N9"/>
  <c r="N7"/>
  <c r="M9"/>
  <c r="M8"/>
  <c r="M7"/>
  <c r="L8"/>
  <c r="L9"/>
  <c r="L7"/>
  <c r="K8"/>
  <c r="K9"/>
  <c r="K7"/>
  <c r="N26"/>
  <c r="N27"/>
  <c r="N25"/>
  <c r="M26"/>
  <c r="M27"/>
  <c r="M25"/>
  <c r="L26"/>
  <c r="L27"/>
  <c r="L25"/>
  <c r="K26"/>
  <c r="K27"/>
  <c r="K25"/>
  <c r="G20"/>
  <c r="G22"/>
  <c r="G21"/>
  <c r="G8"/>
  <c r="K17" l="1"/>
  <c r="M17"/>
  <c r="L17"/>
  <c r="B35" i="2"/>
  <c r="G8" i="1"/>
  <c r="L8" s="1"/>
  <c r="B30" i="2"/>
  <c r="G22" i="1"/>
  <c r="G21"/>
  <c r="Y17" i="3" l="1"/>
  <c r="O17"/>
  <c r="Q17"/>
  <c r="U17"/>
  <c r="X17"/>
  <c r="P17"/>
  <c r="S17"/>
  <c r="W17"/>
  <c r="T17"/>
  <c r="K8" i="1"/>
  <c r="N9"/>
  <c r="K9"/>
  <c r="M8"/>
  <c r="N7"/>
  <c r="N27"/>
  <c r="K7"/>
  <c r="L9"/>
  <c r="L7"/>
  <c r="M9"/>
  <c r="N8"/>
  <c r="M7"/>
  <c r="M27"/>
  <c r="M26"/>
  <c r="N26"/>
  <c r="M25"/>
  <c r="L25"/>
  <c r="K26"/>
  <c r="K27"/>
  <c r="L26"/>
  <c r="N25"/>
  <c r="K25"/>
  <c r="L27"/>
  <c r="B32" i="2"/>
  <c r="B31"/>
  <c r="B33" l="1"/>
  <c r="B38" s="1"/>
  <c r="B39" s="1"/>
  <c r="P17" i="1"/>
  <c r="Q17"/>
  <c r="O17"/>
  <c r="L17"/>
  <c r="M17"/>
  <c r="K17"/>
  <c r="W17" l="1"/>
  <c r="X17"/>
  <c r="Y17"/>
  <c r="S17"/>
  <c r="T17"/>
  <c r="U17"/>
</calcChain>
</file>

<file path=xl/sharedStrings.xml><?xml version="1.0" encoding="utf-8"?>
<sst xmlns="http://schemas.openxmlformats.org/spreadsheetml/2006/main" count="165" uniqueCount="68">
  <si>
    <t>Luas Taman</t>
  </si>
  <si>
    <t>Kelurahan</t>
  </si>
  <si>
    <t>RW</t>
  </si>
  <si>
    <t>No</t>
  </si>
  <si>
    <t>Total</t>
  </si>
  <si>
    <t>Perhitungan Kerusakan Akibat Banjir</t>
  </si>
  <si>
    <t xml:space="preserve">Kerusakan = kehilangan barang/properti, perbaikan barang/properti dan perbaikan bangunan </t>
  </si>
  <si>
    <t>Rekapitulasi Kerusakan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</si>
  <si>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</si>
  <si>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</si>
  <si>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</si>
  <si>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</si>
  <si>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</si>
  <si>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</si>
  <si>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</si>
  <si>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</si>
  <si>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</si>
  <si>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</si>
  <si>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</si>
  <si>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</si>
  <si>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</si>
  <si>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</si>
  <si>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</si>
  <si>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</si>
  <si>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</si>
  <si>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</si>
  <si>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</si>
  <si>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</si>
  <si>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</si>
  <si>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</si>
  <si>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</si>
  <si>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</si>
  <si>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</si>
  <si>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</si>
  <si>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</si>
  <si>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</si>
  <si>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</si>
  <si>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</si>
  <si>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</si>
  <si>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>Rekapitulasi Kerugian</t>
  </si>
  <si>
    <t xml:space="preserve">Kerugian = kebersihan, kehilangan pendapatan dan tambahan lainnya </t>
  </si>
  <si>
    <t>kebersihan</t>
  </si>
  <si>
    <t>range</t>
  </si>
  <si>
    <t>m2</t>
  </si>
  <si>
    <t>limit bawah</t>
  </si>
  <si>
    <t>interval/lebar kelas</t>
  </si>
  <si>
    <t>kehilangan pendapatan</t>
  </si>
  <si>
    <t>rata2</t>
  </si>
  <si>
    <t>max</t>
  </si>
  <si>
    <t>min</t>
  </si>
  <si>
    <t>banyak kelas (pake rumus log)</t>
  </si>
  <si>
    <t>batas bawah</t>
  </si>
  <si>
    <t>batas atas kelas</t>
  </si>
  <si>
    <t>limit atas kelas</t>
  </si>
  <si>
    <t>kerusakan lahan</t>
  </si>
  <si>
    <t>biaya tambahan untuk upah pekerja dan jasa pertanian</t>
  </si>
  <si>
    <t>semua kelas banjir</t>
  </si>
  <si>
    <t>semua kelas banjir (dengan asumsi presentase berbeda setiap durasi kelas banjir)</t>
  </si>
  <si>
    <t>KEBUN</t>
  </si>
  <si>
    <t>biaya upah dan jasa</t>
  </si>
  <si>
    <t>produksi</t>
  </si>
  <si>
    <t>tanaman (pembibitan/produksi baru)</t>
  </si>
  <si>
    <t>KAMAL MUARA</t>
  </si>
  <si>
    <t>BATU AMPAR</t>
  </si>
  <si>
    <t>pembulatan</t>
  </si>
  <si>
    <t>Rekapitulasi Kerusakan (per m2)</t>
  </si>
  <si>
    <t>semua kelas banjir (unit cost adalah hasil pembulatan)</t>
  </si>
  <si>
    <t>Rekapitulasi Kerugian (per m2)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</si>
</sst>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1" fontId="0" fillId="0" borderId="0" xfId="0" applyNumberFormat="1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164" fontId="4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Fill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5" fillId="0" borderId="0" xfId="1" applyFont="1" applyBorder="1"/>
    <xf numFmtId="164" fontId="3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3" fillId="0" borderId="0" xfId="1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8" fillId="0" borderId="0" xfId="1" applyFont="1"/>
    <xf numFmtId="0" fontId="0" fillId="0" borderId="0" xfId="0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1" xfId="1" applyFont="1" applyBorder="1" applyAlignment="1">
      <alignment wrapText="1"/>
    </xf>
    <xf numFmtId="0" fontId="4" fillId="0" borderId="0" xfId="1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4" fillId="0" borderId="2" xfId="1" applyFont="1" applyBorder="1" applyAlignment="1">
      <alignment wrapText="1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wrapText="1"/>
    </xf>
    <xf numFmtId="164" fontId="4" fillId="0" borderId="4" xfId="2" applyNumberFormat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4" xfId="1" applyBorder="1" applyAlignment="1">
      <alignment horizontal="center"/>
    </xf>
    <xf numFmtId="0" fontId="4" fillId="0" borderId="4" xfId="0" applyFont="1" applyBorder="1"/>
    <xf numFmtId="0" fontId="6" fillId="0" borderId="4" xfId="0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opLeftCell="A19" workbookViewId="0">
      <selection activeCell="C37" sqref="A1:XFD1048576"/>
    </sheetView>
  </sheetViews>
  <sheetFormatPr defaultRowHeight="15"/>
  <cols>
    <col min="3" max="3" width="33.42578125" customWidth="1"/>
    <col min="5" max="5" width="16.85546875" bestFit="1" customWidth="1"/>
    <col min="7" max="7" width="12" bestFit="1" customWidth="1"/>
    <col min="8" max="8" width="17.5703125" customWidth="1"/>
    <col min="10" max="10" width="10.28515625" customWidth="1"/>
    <col min="11" max="13" width="11.5703125" bestFit="1" customWidth="1"/>
    <col min="14" max="14" width="11" bestFit="1" customWidth="1"/>
    <col min="15" max="17" width="11.5703125" bestFit="1" customWidth="1"/>
    <col min="18" max="18" width="5.140625" bestFit="1" customWidth="1"/>
    <col min="19" max="21" width="11.5703125" bestFit="1" customWidth="1"/>
    <col min="23" max="25" width="11.5703125" bestFit="1" customWidth="1"/>
  </cols>
  <sheetData>
    <row r="1" spans="1:26" ht="18">
      <c r="A1" s="3"/>
      <c r="B1" s="33" t="s">
        <v>58</v>
      </c>
      <c r="C1" s="3"/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6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</row>
    <row r="3" spans="1:26">
      <c r="A3" s="2"/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5" t="s">
        <v>6</v>
      </c>
      <c r="C4" s="2"/>
      <c r="D4" s="2"/>
      <c r="E4" s="2"/>
      <c r="F4" s="2"/>
      <c r="G4" s="2"/>
      <c r="H4" s="2"/>
      <c r="I4" s="2"/>
      <c r="J4" s="4" t="s">
        <v>7</v>
      </c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/>
      <c r="B5" s="2"/>
      <c r="C5" s="2"/>
      <c r="D5" s="2"/>
      <c r="E5" s="2"/>
      <c r="F5" s="2"/>
      <c r="G5" s="2"/>
      <c r="H5" s="2"/>
      <c r="I5" s="2"/>
      <c r="J5" s="58" t="s">
        <v>58</v>
      </c>
      <c r="K5" s="6" t="s">
        <v>8</v>
      </c>
      <c r="L5" s="6" t="s">
        <v>9</v>
      </c>
      <c r="M5" s="6" t="s">
        <v>10</v>
      </c>
      <c r="N5" s="6" t="s">
        <v>11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/>
      <c r="B6" s="7" t="s">
        <v>3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4</v>
      </c>
      <c r="H6" s="7" t="s">
        <v>16</v>
      </c>
      <c r="I6" s="2"/>
      <c r="J6" s="59"/>
      <c r="K6" s="6">
        <v>1</v>
      </c>
      <c r="L6" s="6">
        <v>2</v>
      </c>
      <c r="M6" s="6">
        <v>6</v>
      </c>
      <c r="N6" s="6">
        <v>10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/>
      <c r="B7" s="15"/>
      <c r="C7" s="16" t="s">
        <v>54</v>
      </c>
      <c r="D7" s="15"/>
      <c r="E7" s="15"/>
      <c r="F7" s="15"/>
      <c r="G7" s="47"/>
      <c r="H7" s="15"/>
      <c r="I7" s="2"/>
      <c r="J7" s="8" t="s">
        <v>17</v>
      </c>
      <c r="K7" s="10">
        <f>(10%*$G$8)+(10%*$G$9)</f>
        <v>160000</v>
      </c>
      <c r="L7" s="10">
        <f>(20%*$G$8)+(20%*$G$9)</f>
        <v>320000</v>
      </c>
      <c r="M7" s="10">
        <f>(60%*$G$8)+(60%*$G$9)</f>
        <v>960000</v>
      </c>
      <c r="N7" s="10">
        <f>(100%*$G$8)+(100%*$G$9)</f>
        <v>1600000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0.75">
      <c r="A8" s="3"/>
      <c r="B8" s="48">
        <v>1</v>
      </c>
      <c r="C8" s="49" t="s">
        <v>61</v>
      </c>
      <c r="D8" s="50">
        <v>1600</v>
      </c>
      <c r="E8" s="35" t="s">
        <v>43</v>
      </c>
      <c r="F8" s="51">
        <v>1000</v>
      </c>
      <c r="G8" s="51">
        <f>D8*F8</f>
        <v>1600000</v>
      </c>
      <c r="H8" s="52" t="s">
        <v>57</v>
      </c>
      <c r="I8" s="2"/>
      <c r="J8" s="8" t="s">
        <v>18</v>
      </c>
      <c r="K8" s="10">
        <f t="shared" ref="K8:K9" si="0">(10%*$G$8)+(10%*$G$9)</f>
        <v>160000</v>
      </c>
      <c r="L8" s="10">
        <f t="shared" ref="L8:L9" si="1">(20%*$G$8)+(20%*$G$9)</f>
        <v>320000</v>
      </c>
      <c r="M8" s="10">
        <f t="shared" ref="M8:M9" si="2">(60%*$G$8)+(60%*$G$9)</f>
        <v>960000</v>
      </c>
      <c r="N8" s="10">
        <f t="shared" ref="N8:N9" si="3">(100%*$G$8)+(100%*$G$9)</f>
        <v>1600000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/>
      <c r="B9" s="53"/>
      <c r="C9" s="54"/>
      <c r="D9" s="55"/>
      <c r="E9" s="56"/>
      <c r="F9" s="47"/>
      <c r="G9" s="47"/>
      <c r="H9" s="57"/>
      <c r="I9" s="2"/>
      <c r="J9" s="8" t="s">
        <v>19</v>
      </c>
      <c r="K9" s="10">
        <f t="shared" si="0"/>
        <v>160000</v>
      </c>
      <c r="L9" s="10">
        <f t="shared" si="1"/>
        <v>320000</v>
      </c>
      <c r="M9" s="10">
        <f t="shared" si="2"/>
        <v>960000</v>
      </c>
      <c r="N9" s="10">
        <f t="shared" si="3"/>
        <v>1600000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/>
      <c r="B10" s="26"/>
      <c r="C10" s="19"/>
      <c r="D10" s="26"/>
      <c r="E10" s="26"/>
      <c r="F10" s="25"/>
      <c r="G10" s="25"/>
      <c r="H10" s="34"/>
      <c r="I10" s="2"/>
      <c r="J10" s="8" t="s">
        <v>20</v>
      </c>
      <c r="K10" s="9"/>
      <c r="L10" s="9"/>
      <c r="M10" s="9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/>
      <c r="B11" s="30"/>
      <c r="C11" s="19"/>
      <c r="D11" s="30"/>
      <c r="E11" s="26"/>
      <c r="F11" s="25"/>
      <c r="G11" s="25"/>
      <c r="H11" s="34"/>
      <c r="I11" s="2"/>
      <c r="J11" s="2"/>
      <c r="K11" s="2"/>
      <c r="L11" s="2"/>
      <c r="M11" s="2"/>
      <c r="N11" s="2"/>
      <c r="O11" s="2"/>
      <c r="P11" s="4"/>
      <c r="Q11" s="3"/>
      <c r="R11" s="3"/>
      <c r="S11" s="3"/>
      <c r="T11" s="3"/>
      <c r="U11" s="2"/>
      <c r="V11" s="2"/>
      <c r="W11" s="2"/>
      <c r="X11" s="2"/>
      <c r="Y11" s="2"/>
      <c r="Z11" s="2"/>
    </row>
    <row r="12" spans="1:26">
      <c r="A12" s="3"/>
      <c r="B12" s="34"/>
      <c r="C12" s="39"/>
      <c r="D12" s="30"/>
      <c r="E12" s="31"/>
      <c r="F12" s="32"/>
      <c r="G12" s="20"/>
      <c r="H12" s="3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1" customFormat="1">
      <c r="A13" s="3"/>
      <c r="B13" s="26"/>
      <c r="C13" s="39"/>
      <c r="D13" s="30"/>
      <c r="E13" s="31"/>
      <c r="F13" s="32"/>
      <c r="G13" s="20"/>
      <c r="H13" s="46"/>
    </row>
    <row r="14" spans="1:26" s="41" customFormat="1">
      <c r="A14" s="3"/>
      <c r="B14" s="30"/>
      <c r="D14" s="30"/>
      <c r="E14" s="31"/>
      <c r="F14" s="32"/>
      <c r="G14" s="20"/>
      <c r="H14" s="34"/>
    </row>
    <row r="15" spans="1:26">
      <c r="A15" s="3"/>
      <c r="B15" s="30"/>
      <c r="C15" s="39"/>
      <c r="D15" s="26"/>
      <c r="E15" s="26"/>
      <c r="F15" s="32"/>
      <c r="G15" s="25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>
      <c r="A16" s="3"/>
      <c r="B16" s="4" t="s">
        <v>38</v>
      </c>
      <c r="C16" s="3"/>
      <c r="D16" s="3"/>
      <c r="E16" s="3"/>
      <c r="F16" s="3"/>
      <c r="G16" s="3"/>
      <c r="H16" s="3"/>
      <c r="I16" s="2"/>
      <c r="J16" s="17" t="s">
        <v>21</v>
      </c>
      <c r="K16" s="12" t="s">
        <v>22</v>
      </c>
      <c r="L16" s="12" t="s">
        <v>23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  <c r="S16" s="12" t="s">
        <v>30</v>
      </c>
      <c r="T16" s="12" t="s">
        <v>31</v>
      </c>
      <c r="U16" s="12" t="s">
        <v>32</v>
      </c>
      <c r="V16" s="12" t="s">
        <v>33</v>
      </c>
      <c r="W16" s="12" t="s">
        <v>34</v>
      </c>
      <c r="X16" s="12" t="s">
        <v>35</v>
      </c>
      <c r="Y16" s="12" t="s">
        <v>36</v>
      </c>
      <c r="Z16" s="12" t="s">
        <v>37</v>
      </c>
    </row>
    <row r="17" spans="1:26">
      <c r="A17" s="3"/>
      <c r="B17" s="5" t="s">
        <v>40</v>
      </c>
      <c r="C17" s="3"/>
      <c r="D17" s="3"/>
      <c r="E17" s="3"/>
      <c r="F17" s="3"/>
      <c r="G17" s="3"/>
      <c r="H17" s="3"/>
      <c r="I17" s="2"/>
      <c r="J17" s="17" t="s">
        <v>58</v>
      </c>
      <c r="K17" s="18">
        <f>K7+K25</f>
        <v>4820000</v>
      </c>
      <c r="L17" s="18">
        <f>K8+K26</f>
        <v>4820000</v>
      </c>
      <c r="M17" s="18">
        <f>K9+K27</f>
        <v>4820000</v>
      </c>
      <c r="N17" s="18">
        <v>0</v>
      </c>
      <c r="O17" s="18">
        <f>L7+L25</f>
        <v>9165000</v>
      </c>
      <c r="P17" s="18">
        <f>L8+L26</f>
        <v>9165000</v>
      </c>
      <c r="Q17" s="18">
        <f>L9+L27</f>
        <v>9165000</v>
      </c>
      <c r="R17" s="18">
        <v>0</v>
      </c>
      <c r="S17" s="18">
        <f>M7+M25</f>
        <v>9905000</v>
      </c>
      <c r="T17" s="18">
        <f>M8+M26</f>
        <v>9905000</v>
      </c>
      <c r="U17" s="18">
        <f>M9+M27</f>
        <v>9905000</v>
      </c>
      <c r="V17" s="18">
        <v>0</v>
      </c>
      <c r="W17" s="18">
        <f>N7+N25</f>
        <v>10645000</v>
      </c>
      <c r="X17" s="18">
        <f>N8+N26</f>
        <v>10645000</v>
      </c>
      <c r="Y17" s="18">
        <f>N9+N27</f>
        <v>10645000</v>
      </c>
      <c r="Z17" s="18">
        <v>0</v>
      </c>
    </row>
    <row r="18" spans="1:26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/>
      <c r="B19" s="7" t="s">
        <v>3</v>
      </c>
      <c r="C19" s="7" t="s">
        <v>12</v>
      </c>
      <c r="D19" s="7" t="s">
        <v>13</v>
      </c>
      <c r="E19" s="7" t="s">
        <v>14</v>
      </c>
      <c r="F19" s="7" t="s">
        <v>15</v>
      </c>
      <c r="G19" s="7" t="s">
        <v>4</v>
      </c>
      <c r="H19" s="7" t="s">
        <v>16</v>
      </c>
      <c r="I19" s="2"/>
      <c r="J19" s="2"/>
      <c r="K19" s="2"/>
      <c r="L19" s="2"/>
      <c r="M19" s="2"/>
      <c r="N19" s="2"/>
      <c r="O19" s="2"/>
    </row>
    <row r="20" spans="1:26">
      <c r="A20" s="3"/>
      <c r="B20" s="35">
        <v>1</v>
      </c>
      <c r="C20" s="8" t="s">
        <v>41</v>
      </c>
      <c r="D20" s="36"/>
      <c r="E20" s="35"/>
      <c r="F20" s="37"/>
      <c r="G20" s="37">
        <v>500000</v>
      </c>
      <c r="H20" s="38" t="s">
        <v>56</v>
      </c>
      <c r="I20" s="2"/>
      <c r="J20" s="2"/>
      <c r="K20" s="2"/>
      <c r="L20" s="2"/>
      <c r="M20" s="2"/>
      <c r="N20" s="2"/>
      <c r="O20" s="3"/>
    </row>
    <row r="21" spans="1:26">
      <c r="A21" s="3"/>
      <c r="B21" s="6">
        <v>2</v>
      </c>
      <c r="C21" s="8" t="s">
        <v>46</v>
      </c>
      <c r="D21" s="6">
        <v>1600</v>
      </c>
      <c r="E21" s="6" t="s">
        <v>43</v>
      </c>
      <c r="F21" s="11">
        <v>2000</v>
      </c>
      <c r="G21" s="11">
        <f>D21*F21</f>
        <v>3200000</v>
      </c>
      <c r="H21" s="8" t="s">
        <v>56</v>
      </c>
      <c r="I21" s="2"/>
      <c r="J21" s="2"/>
      <c r="K21" s="2"/>
      <c r="L21" s="2"/>
      <c r="M21" s="2"/>
      <c r="N21" s="2"/>
      <c r="O21" s="2"/>
    </row>
    <row r="22" spans="1:26" ht="24.75">
      <c r="A22" s="3"/>
      <c r="B22" s="6">
        <v>3</v>
      </c>
      <c r="C22" s="43" t="s">
        <v>55</v>
      </c>
      <c r="D22" s="6">
        <v>1600</v>
      </c>
      <c r="E22" s="13" t="s">
        <v>43</v>
      </c>
      <c r="F22" s="14">
        <v>600</v>
      </c>
      <c r="G22" s="11">
        <f>D22*F22</f>
        <v>960000</v>
      </c>
      <c r="H22" s="8" t="s">
        <v>56</v>
      </c>
      <c r="I22" s="2"/>
      <c r="J22" s="4" t="s">
        <v>39</v>
      </c>
      <c r="K22" s="3"/>
      <c r="L22" s="3"/>
      <c r="M22" s="3"/>
      <c r="N22" s="3"/>
      <c r="O22" s="2"/>
    </row>
    <row r="23" spans="1:26">
      <c r="A23" s="3"/>
      <c r="B23" s="2"/>
      <c r="C23" s="2"/>
      <c r="D23" s="2"/>
      <c r="E23" s="2"/>
      <c r="F23" s="2"/>
      <c r="G23" s="25"/>
      <c r="H23" s="2"/>
      <c r="I23" s="2"/>
      <c r="J23" s="58" t="s">
        <v>58</v>
      </c>
      <c r="K23" s="6" t="s">
        <v>8</v>
      </c>
      <c r="L23" s="6" t="s">
        <v>9</v>
      </c>
      <c r="M23" s="6" t="s">
        <v>10</v>
      </c>
      <c r="N23" s="6" t="s">
        <v>11</v>
      </c>
      <c r="O23" s="2"/>
    </row>
    <row r="24" spans="1:26">
      <c r="A24" s="3"/>
      <c r="B24" s="2"/>
      <c r="C24" s="2"/>
      <c r="D24" s="2"/>
      <c r="E24" s="2"/>
      <c r="F24" s="2"/>
      <c r="G24" s="2"/>
      <c r="H24" s="2"/>
      <c r="I24" s="2"/>
      <c r="J24" s="59"/>
      <c r="K24" s="6">
        <v>1</v>
      </c>
      <c r="L24" s="6">
        <v>2</v>
      </c>
      <c r="M24" s="6">
        <v>6</v>
      </c>
      <c r="N24" s="6">
        <v>10</v>
      </c>
      <c r="O24" s="2"/>
    </row>
    <row r="25" spans="1:26">
      <c r="D25" s="15"/>
      <c r="E25" s="61" t="s">
        <v>60</v>
      </c>
      <c r="F25" s="62"/>
      <c r="G25" s="61" t="s">
        <v>59</v>
      </c>
      <c r="H25" s="62"/>
      <c r="I25" s="3"/>
      <c r="J25" s="8" t="s">
        <v>17</v>
      </c>
      <c r="K25" s="37">
        <f>$G$20+$G$21+$G$22</f>
        <v>4660000</v>
      </c>
      <c r="L25" s="37">
        <f>$G$20+$G$21+$G$22+(5%*$G$20+$G$21+$G$22)</f>
        <v>8845000</v>
      </c>
      <c r="M25" s="37">
        <f>$G$20+$G$21+$G$22+(25%*$G$20+$G$21+$G$22)</f>
        <v>8945000</v>
      </c>
      <c r="N25" s="37">
        <f>$G$20+$G$21+$G$22+(45%*$G$20+$G$21+$G$22)</f>
        <v>9045000</v>
      </c>
      <c r="O25" s="2"/>
    </row>
    <row r="26" spans="1:26">
      <c r="D26" s="12">
        <v>1</v>
      </c>
      <c r="E26" s="60" t="s">
        <v>43</v>
      </c>
      <c r="F26" s="12">
        <v>910</v>
      </c>
      <c r="G26" s="12" t="s">
        <v>43</v>
      </c>
      <c r="H26" s="12">
        <v>540</v>
      </c>
      <c r="I26" s="3"/>
      <c r="J26" s="8" t="s">
        <v>18</v>
      </c>
      <c r="K26" s="37">
        <f t="shared" ref="K26:K27" si="4">$G$20+$G$21+$G$22</f>
        <v>4660000</v>
      </c>
      <c r="L26" s="37">
        <f t="shared" ref="L26:L27" si="5">$G$20+$G$21+$G$22+(5%*$G$20+$G$21+$G$22)</f>
        <v>8845000</v>
      </c>
      <c r="M26" s="37">
        <f t="shared" ref="M26:M27" si="6">$G$20+$G$21+$G$22+(25%*$G$20+$G$21+$G$22)</f>
        <v>8945000</v>
      </c>
      <c r="N26" s="37">
        <f t="shared" ref="N26:N27" si="7">$G$20+$G$21+$G$22+(45%*$G$20+$G$21+$G$22)</f>
        <v>9045000</v>
      </c>
      <c r="O26" s="2"/>
    </row>
    <row r="27" spans="1:26">
      <c r="D27" s="63" t="s">
        <v>64</v>
      </c>
      <c r="E27" s="63"/>
      <c r="F27" s="40">
        <v>1000</v>
      </c>
      <c r="G27" s="40"/>
      <c r="H27" s="40">
        <v>600</v>
      </c>
      <c r="I27" s="2"/>
      <c r="J27" s="8" t="s">
        <v>19</v>
      </c>
      <c r="K27" s="37">
        <f t="shared" si="4"/>
        <v>4660000</v>
      </c>
      <c r="L27" s="37">
        <f t="shared" si="5"/>
        <v>8845000</v>
      </c>
      <c r="M27" s="37">
        <f t="shared" si="6"/>
        <v>8945000</v>
      </c>
      <c r="N27" s="37">
        <f t="shared" si="7"/>
        <v>9045000</v>
      </c>
      <c r="O27" s="2"/>
    </row>
    <row r="28" spans="1:26">
      <c r="G28" s="41"/>
      <c r="H28" s="41"/>
      <c r="I28" s="3"/>
      <c r="J28" s="8" t="s">
        <v>20</v>
      </c>
      <c r="K28" s="10"/>
      <c r="L28" s="10"/>
      <c r="M28" s="10"/>
      <c r="N28" s="10"/>
      <c r="O28" s="2"/>
    </row>
    <row r="29" spans="1:26">
      <c r="I29" s="3"/>
      <c r="J29" s="3"/>
      <c r="K29" s="3"/>
      <c r="L29" s="3"/>
      <c r="M29" s="3"/>
      <c r="N29" s="3"/>
      <c r="O29" s="2"/>
    </row>
    <row r="30" spans="1:26">
      <c r="I30" s="3"/>
      <c r="J30" s="2"/>
      <c r="K30" s="2"/>
      <c r="L30" s="2"/>
      <c r="M30" s="2"/>
      <c r="N30" s="2"/>
      <c r="O30" s="2"/>
    </row>
    <row r="31" spans="1:26">
      <c r="A31" s="5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</row>
    <row r="32" spans="1:26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</row>
    <row r="35" spans="1:15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</row>
    <row r="36" spans="1:15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</row>
    <row r="38" spans="1:15">
      <c r="A38" s="2"/>
      <c r="B38" s="26"/>
      <c r="C38" s="19"/>
      <c r="D38" s="26"/>
      <c r="E38" s="26"/>
      <c r="F38" s="25"/>
      <c r="G38" s="25"/>
      <c r="H38" s="19"/>
      <c r="I38" s="2"/>
      <c r="J38" s="2"/>
      <c r="K38" s="2"/>
      <c r="L38" s="2"/>
      <c r="M38" s="2"/>
    </row>
    <row r="39" spans="1:15">
      <c r="A39" s="2"/>
      <c r="B39" s="26"/>
      <c r="C39" s="19"/>
      <c r="D39" s="26"/>
      <c r="E39" s="26"/>
      <c r="F39" s="25"/>
      <c r="G39" s="25"/>
      <c r="H39" s="19"/>
      <c r="I39" s="2"/>
      <c r="J39" s="2"/>
      <c r="K39" s="2"/>
      <c r="L39" s="2"/>
      <c r="M39" s="2"/>
    </row>
    <row r="40" spans="1:15">
      <c r="A40" s="2"/>
      <c r="B40" s="27"/>
      <c r="C40" s="28"/>
      <c r="D40" s="29"/>
      <c r="E40" s="26"/>
      <c r="F40" s="25"/>
      <c r="G40" s="25"/>
      <c r="H40" s="19"/>
      <c r="I40" s="2"/>
      <c r="J40" s="2"/>
      <c r="K40" s="2"/>
      <c r="L40" s="2"/>
      <c r="M40" s="2"/>
    </row>
    <row r="41" spans="1:1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5">
      <c r="A44" s="3"/>
      <c r="B44" s="2"/>
      <c r="C44" s="2"/>
      <c r="D44" s="2"/>
      <c r="E44" s="2"/>
      <c r="F44" s="2"/>
      <c r="G44" s="2"/>
      <c r="H44" s="2"/>
      <c r="I44" s="2"/>
      <c r="J44" s="4"/>
      <c r="K44" s="3"/>
      <c r="L44" s="3"/>
      <c r="M44" s="3"/>
    </row>
    <row r="45" spans="1:1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5">
      <c r="A46" s="3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</row>
    <row r="47" spans="1:15">
      <c r="A47" s="3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</row>
    <row r="48" spans="1:15">
      <c r="A48" s="3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</row>
    <row r="49" spans="1:13">
      <c r="A49" s="3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</row>
    <row r="50" spans="1:13">
      <c r="A50" s="3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</row>
    <row r="51" spans="1:13">
      <c r="A51" s="3"/>
      <c r="B51" s="23"/>
      <c r="C51" s="19"/>
      <c r="D51" s="19"/>
      <c r="E51" s="19"/>
      <c r="F51" s="20"/>
      <c r="G51" s="22"/>
      <c r="H51" s="19"/>
      <c r="I51" s="3"/>
      <c r="J51" s="2"/>
      <c r="K51" s="2"/>
      <c r="L51" s="2"/>
      <c r="M51" s="2"/>
    </row>
    <row r="52" spans="1:13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5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</row>
    <row r="56" spans="1:13">
      <c r="A56" s="3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</row>
    <row r="57" spans="1:13">
      <c r="A57" s="3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</row>
    <row r="58" spans="1:1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3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</row>
    <row r="61" spans="1:13">
      <c r="A61" s="2"/>
      <c r="B61" s="21"/>
      <c r="C61" s="19"/>
      <c r="D61" s="19"/>
      <c r="E61" s="19"/>
      <c r="F61" s="19"/>
      <c r="G61" s="22"/>
      <c r="H61" s="19"/>
      <c r="I61" s="3"/>
      <c r="J61" s="2"/>
      <c r="K61" s="2"/>
      <c r="L61" s="2"/>
      <c r="M61" s="2"/>
    </row>
    <row r="62" spans="1:13">
      <c r="A62" s="2"/>
      <c r="B62" s="19"/>
      <c r="C62" s="19"/>
      <c r="D62" s="19"/>
      <c r="E62" s="19"/>
      <c r="F62" s="20"/>
      <c r="G62" s="20"/>
      <c r="H62" s="24"/>
      <c r="I62" s="3"/>
      <c r="J62" s="2"/>
      <c r="K62" s="2"/>
      <c r="L62" s="2"/>
      <c r="M62" s="2"/>
    </row>
    <row r="63" spans="1:13">
      <c r="A63" s="2"/>
      <c r="B63" s="19"/>
      <c r="C63" s="19"/>
      <c r="D63" s="19"/>
      <c r="E63" s="19"/>
      <c r="F63" s="20"/>
      <c r="G63" s="20"/>
      <c r="H63" s="19"/>
      <c r="I63" s="3"/>
      <c r="J63" s="2"/>
      <c r="K63" s="2"/>
      <c r="L63" s="2"/>
      <c r="M63" s="2"/>
    </row>
    <row r="64" spans="1:13">
      <c r="A64" s="2"/>
      <c r="B64" s="19"/>
      <c r="C64" s="19"/>
      <c r="D64" s="19"/>
      <c r="E64" s="19"/>
      <c r="F64" s="20"/>
      <c r="G64" s="20"/>
      <c r="H64" s="19"/>
      <c r="I64" s="3"/>
      <c r="J64" s="2"/>
      <c r="K64" s="2"/>
      <c r="L64" s="2"/>
      <c r="M64" s="2"/>
    </row>
    <row r="65" spans="1:13">
      <c r="A65" s="2"/>
      <c r="B65" s="2"/>
      <c r="C65" s="19"/>
      <c r="D65" s="19"/>
      <c r="E65" s="19"/>
      <c r="F65" s="20"/>
      <c r="G65" s="20"/>
      <c r="H65" s="19"/>
      <c r="I65" s="2"/>
      <c r="J65" s="2"/>
      <c r="K65" s="2"/>
      <c r="L65" s="2"/>
      <c r="M65" s="2"/>
    </row>
  </sheetData>
  <mergeCells count="5">
    <mergeCell ref="J5:J6"/>
    <mergeCell ref="J23:J24"/>
    <mergeCell ref="G25:H25"/>
    <mergeCell ref="E25:F25"/>
    <mergeCell ref="D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91"/>
  <sheetViews>
    <sheetView topLeftCell="A13" workbookViewId="0">
      <selection activeCell="B36" sqref="B36"/>
    </sheetView>
  </sheetViews>
  <sheetFormatPr defaultRowHeight="15"/>
  <cols>
    <col min="1" max="1" width="6.140625" customWidth="1"/>
    <col min="2" max="2" width="11.140625" bestFit="1" customWidth="1"/>
    <col min="3" max="3" width="28.140625" bestFit="1" customWidth="1"/>
  </cols>
  <sheetData>
    <row r="1" spans="1:4">
      <c r="A1" s="42" t="s">
        <v>3</v>
      </c>
      <c r="B1" s="42" t="s">
        <v>0</v>
      </c>
      <c r="C1" s="42" t="s">
        <v>1</v>
      </c>
      <c r="D1" s="42" t="s">
        <v>2</v>
      </c>
    </row>
    <row r="2" spans="1:4">
      <c r="A2" s="40">
        <v>1</v>
      </c>
      <c r="B2" s="44">
        <v>13565.034766999999</v>
      </c>
      <c r="C2" s="41" t="s">
        <v>62</v>
      </c>
      <c r="D2" s="40">
        <v>1</v>
      </c>
    </row>
    <row r="3" spans="1:4">
      <c r="A3" s="40">
        <v>2</v>
      </c>
      <c r="B3" s="44">
        <v>1652.95</v>
      </c>
      <c r="C3" s="41" t="s">
        <v>63</v>
      </c>
      <c r="D3" s="40">
        <v>5</v>
      </c>
    </row>
    <row r="4" spans="1:4">
      <c r="A4" s="40"/>
      <c r="B4" s="44"/>
      <c r="D4" s="40"/>
    </row>
    <row r="5" spans="1:4">
      <c r="A5" s="40"/>
      <c r="B5" s="44"/>
      <c r="D5" s="40"/>
    </row>
    <row r="6" spans="1:4">
      <c r="A6" s="40"/>
      <c r="B6" s="44"/>
      <c r="D6" s="40"/>
    </row>
    <row r="7" spans="1:4">
      <c r="A7" s="40"/>
      <c r="B7" s="44"/>
      <c r="D7" s="40"/>
    </row>
    <row r="8" spans="1:4">
      <c r="A8" s="40"/>
      <c r="B8" s="44"/>
      <c r="D8" s="40"/>
    </row>
    <row r="9" spans="1:4">
      <c r="A9" s="40"/>
      <c r="B9" s="44"/>
      <c r="D9" s="40"/>
    </row>
    <row r="10" spans="1:4">
      <c r="A10" s="40"/>
      <c r="B10" s="44"/>
      <c r="D10" s="40"/>
    </row>
    <row r="11" spans="1:4">
      <c r="A11" s="40"/>
      <c r="B11" s="44"/>
      <c r="D11" s="40"/>
    </row>
    <row r="12" spans="1:4">
      <c r="A12" s="40"/>
      <c r="B12" s="44"/>
      <c r="D12" s="40"/>
    </row>
    <row r="13" spans="1:4">
      <c r="A13" s="40"/>
      <c r="B13" s="44"/>
      <c r="D13" s="40"/>
    </row>
    <row r="14" spans="1:4">
      <c r="A14" s="40"/>
      <c r="B14" s="44"/>
      <c r="D14" s="40"/>
    </row>
    <row r="15" spans="1:4">
      <c r="A15" s="40"/>
      <c r="B15" s="44"/>
      <c r="D15" s="40"/>
    </row>
    <row r="16" spans="1:4">
      <c r="A16" s="40"/>
      <c r="B16" s="44"/>
      <c r="D16" s="40"/>
    </row>
    <row r="17" spans="1:5">
      <c r="A17" s="40"/>
      <c r="B17" s="44"/>
      <c r="D17" s="40"/>
    </row>
    <row r="18" spans="1:5">
      <c r="A18" s="40"/>
      <c r="B18" s="44"/>
      <c r="D18" s="40"/>
    </row>
    <row r="19" spans="1:5">
      <c r="A19" s="40"/>
      <c r="B19" s="44"/>
      <c r="D19" s="40"/>
    </row>
    <row r="20" spans="1:5">
      <c r="A20" s="40"/>
      <c r="B20" s="44"/>
      <c r="D20" s="40"/>
    </row>
    <row r="21" spans="1:5">
      <c r="A21" s="40"/>
      <c r="B21" s="44"/>
      <c r="D21" s="40"/>
    </row>
    <row r="22" spans="1:5">
      <c r="A22" s="40"/>
      <c r="B22" s="44"/>
      <c r="D22" s="40"/>
    </row>
    <row r="23" spans="1:5">
      <c r="A23" s="40"/>
      <c r="B23" s="44"/>
      <c r="D23" s="40"/>
    </row>
    <row r="24" spans="1:5">
      <c r="A24" s="40"/>
      <c r="B24" s="44"/>
      <c r="D24" s="40"/>
    </row>
    <row r="25" spans="1:5">
      <c r="A25" s="40"/>
      <c r="B25" s="44"/>
      <c r="D25" s="40"/>
    </row>
    <row r="26" spans="1:5">
      <c r="A26" s="40"/>
      <c r="B26" s="44"/>
      <c r="D26" s="40"/>
    </row>
    <row r="27" spans="1:5">
      <c r="A27" s="40"/>
      <c r="B27" s="44"/>
      <c r="D27" s="40"/>
    </row>
    <row r="28" spans="1:5">
      <c r="A28" s="40"/>
      <c r="B28" s="44"/>
      <c r="D28" s="40"/>
    </row>
    <row r="29" spans="1:5">
      <c r="A29" s="40"/>
      <c r="B29" s="44"/>
      <c r="D29" s="40"/>
    </row>
    <row r="30" spans="1:5">
      <c r="B30" s="1">
        <f>AVERAGE(B2:B29)</f>
        <v>7608.9923835</v>
      </c>
      <c r="C30" s="41" t="s">
        <v>47</v>
      </c>
    </row>
    <row r="31" spans="1:5">
      <c r="B31" s="1">
        <f>MAX(B2:B29)</f>
        <v>13565.034766999999</v>
      </c>
      <c r="C31" s="41" t="s">
        <v>48</v>
      </c>
    </row>
    <row r="32" spans="1:5">
      <c r="B32" s="1">
        <f>MIN(B2:B29)</f>
        <v>1652.95</v>
      </c>
      <c r="C32" s="41" t="s">
        <v>49</v>
      </c>
      <c r="E32" s="41"/>
    </row>
    <row r="33" spans="2:3">
      <c r="B33" s="1">
        <f>B31-B32</f>
        <v>11912.084766999998</v>
      </c>
      <c r="C33" s="41" t="s">
        <v>42</v>
      </c>
    </row>
    <row r="34" spans="2:3">
      <c r="B34" s="1">
        <v>2</v>
      </c>
      <c r="C34" s="41" t="s">
        <v>50</v>
      </c>
    </row>
    <row r="35" spans="2:3">
      <c r="B35" s="1">
        <f>B33/2</f>
        <v>5956.0423834999992</v>
      </c>
      <c r="C35" s="41" t="s">
        <v>45</v>
      </c>
    </row>
    <row r="36" spans="2:3">
      <c r="B36" s="1">
        <v>119</v>
      </c>
      <c r="C36" s="41" t="s">
        <v>44</v>
      </c>
    </row>
    <row r="37" spans="2:3">
      <c r="B37" s="45">
        <v>118.5</v>
      </c>
      <c r="C37" s="41" t="s">
        <v>51</v>
      </c>
    </row>
    <row r="38" spans="2:3">
      <c r="B38" s="1">
        <f>B37+B35</f>
        <v>6074.5423834999992</v>
      </c>
      <c r="C38" s="41" t="s">
        <v>52</v>
      </c>
    </row>
    <row r="39" spans="2:3">
      <c r="B39" s="1">
        <f>B38-0.5</f>
        <v>6074.0423834999992</v>
      </c>
      <c r="C39" s="41" t="s">
        <v>53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</sheetData>
  <sortState ref="A2:D1591">
    <sortCondition ref="A2:A159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5"/>
  <sheetViews>
    <sheetView tabSelected="1" topLeftCell="A4" workbookViewId="0">
      <selection activeCell="N8" sqref="N8"/>
    </sheetView>
  </sheetViews>
  <sheetFormatPr defaultRowHeight="15"/>
  <cols>
    <col min="1" max="2" width="9.140625" style="41"/>
    <col min="3" max="3" width="33.42578125" style="41" customWidth="1"/>
    <col min="4" max="4" width="9.140625" style="41"/>
    <col min="5" max="5" width="16.85546875" style="41" bestFit="1" customWidth="1"/>
    <col min="6" max="6" width="9.140625" style="41"/>
    <col min="7" max="7" width="12" style="41" bestFit="1" customWidth="1"/>
    <col min="8" max="8" width="17.5703125" style="41" customWidth="1"/>
    <col min="9" max="9" width="9.140625" style="41"/>
    <col min="10" max="10" width="10.28515625" style="41" customWidth="1"/>
    <col min="11" max="13" width="11.5703125" style="41" bestFit="1" customWidth="1"/>
    <col min="14" max="14" width="11" style="41" bestFit="1" customWidth="1"/>
    <col min="15" max="17" width="11.5703125" style="41" bestFit="1" customWidth="1"/>
    <col min="18" max="18" width="5.140625" style="41" bestFit="1" customWidth="1"/>
    <col min="19" max="21" width="11.5703125" style="41" bestFit="1" customWidth="1"/>
    <col min="22" max="22" width="9.140625" style="41"/>
    <col min="23" max="25" width="11.5703125" style="41" bestFit="1" customWidth="1"/>
    <col min="26" max="16384" width="9.140625" style="41"/>
  </cols>
  <sheetData>
    <row r="1" spans="1:26" ht="18">
      <c r="A1" s="3"/>
      <c r="B1" s="33" t="s">
        <v>58</v>
      </c>
      <c r="C1" s="3"/>
      <c r="D1" s="3"/>
      <c r="E1" s="3"/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6">
      <c r="A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6">
      <c r="B3" s="4" t="s">
        <v>5</v>
      </c>
    </row>
    <row r="4" spans="1:26">
      <c r="A4" s="4"/>
      <c r="B4" s="5" t="s">
        <v>6</v>
      </c>
      <c r="J4" s="4" t="s">
        <v>65</v>
      </c>
      <c r="K4" s="3"/>
      <c r="L4" s="3"/>
      <c r="M4" s="3"/>
      <c r="N4" s="3"/>
    </row>
    <row r="5" spans="1:26">
      <c r="A5" s="3"/>
      <c r="J5" s="58" t="s">
        <v>58</v>
      </c>
      <c r="K5" s="6" t="s">
        <v>8</v>
      </c>
      <c r="L5" s="6" t="s">
        <v>9</v>
      </c>
      <c r="M5" s="6" t="s">
        <v>10</v>
      </c>
      <c r="N5" s="6" t="s">
        <v>11</v>
      </c>
    </row>
    <row r="6" spans="1:26">
      <c r="A6" s="3"/>
      <c r="B6" s="7" t="s">
        <v>3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4</v>
      </c>
      <c r="H6" s="7" t="s">
        <v>16</v>
      </c>
      <c r="J6" s="59"/>
      <c r="K6" s="6">
        <v>1</v>
      </c>
      <c r="L6" s="6">
        <v>2</v>
      </c>
      <c r="M6" s="6">
        <v>6</v>
      </c>
      <c r="N6" s="6">
        <v>10</v>
      </c>
    </row>
    <row r="7" spans="1:26">
      <c r="A7" s="3"/>
      <c r="B7" s="15"/>
      <c r="C7" s="16" t="s">
        <v>54</v>
      </c>
      <c r="D7" s="15"/>
      <c r="E7" s="15"/>
      <c r="F7" s="15"/>
      <c r="G7" s="47"/>
      <c r="H7" s="15"/>
      <c r="J7" s="8" t="s">
        <v>17</v>
      </c>
      <c r="K7" s="10">
        <f>(10%*$F$8)</f>
        <v>100</v>
      </c>
      <c r="L7" s="10">
        <f>(20%*$F$8)</f>
        <v>200</v>
      </c>
      <c r="M7" s="10">
        <f>(60%*$F$8)</f>
        <v>600</v>
      </c>
      <c r="N7" s="10">
        <f>$F$8</f>
        <v>1000</v>
      </c>
    </row>
    <row r="8" spans="1:26" ht="60.75">
      <c r="A8" s="3"/>
      <c r="B8" s="48">
        <v>1</v>
      </c>
      <c r="C8" s="49" t="s">
        <v>61</v>
      </c>
      <c r="D8" s="50">
        <v>1600</v>
      </c>
      <c r="E8" s="35" t="s">
        <v>43</v>
      </c>
      <c r="F8" s="51">
        <v>1000</v>
      </c>
      <c r="G8" s="51">
        <f>D8*F8</f>
        <v>1600000</v>
      </c>
      <c r="H8" s="52" t="s">
        <v>57</v>
      </c>
      <c r="J8" s="8" t="s">
        <v>18</v>
      </c>
      <c r="K8" s="10">
        <f t="shared" ref="K8:K9" si="0">(10%*$F$8)</f>
        <v>100</v>
      </c>
      <c r="L8" s="10">
        <f t="shared" ref="L8:L9" si="1">(20%*$F$8)</f>
        <v>200</v>
      </c>
      <c r="M8" s="10">
        <f>(60%*$F$8)</f>
        <v>600</v>
      </c>
      <c r="N8" s="10">
        <f t="shared" ref="N8:N9" si="2">$F$8</f>
        <v>1000</v>
      </c>
    </row>
    <row r="9" spans="1:26">
      <c r="A9" s="3"/>
      <c r="B9" s="53"/>
      <c r="C9" s="54"/>
      <c r="D9" s="55"/>
      <c r="E9" s="56"/>
      <c r="F9" s="47"/>
      <c r="G9" s="47"/>
      <c r="H9" s="57"/>
      <c r="J9" s="8" t="s">
        <v>19</v>
      </c>
      <c r="K9" s="10">
        <f t="shared" si="0"/>
        <v>100</v>
      </c>
      <c r="L9" s="10">
        <f t="shared" si="1"/>
        <v>200</v>
      </c>
      <c r="M9" s="10">
        <f>(60%*$F$8)</f>
        <v>600</v>
      </c>
      <c r="N9" s="10">
        <f t="shared" si="2"/>
        <v>1000</v>
      </c>
    </row>
    <row r="10" spans="1:26">
      <c r="A10" s="3"/>
      <c r="B10" s="26"/>
      <c r="C10" s="19"/>
      <c r="D10" s="26"/>
      <c r="E10" s="26"/>
      <c r="F10" s="25"/>
      <c r="G10" s="25"/>
      <c r="H10" s="34"/>
      <c r="J10" s="8" t="s">
        <v>20</v>
      </c>
      <c r="K10" s="9"/>
      <c r="L10" s="9"/>
      <c r="M10" s="9"/>
      <c r="N10" s="9"/>
    </row>
    <row r="11" spans="1:26">
      <c r="A11" s="3"/>
      <c r="B11" s="30"/>
      <c r="C11" s="19"/>
      <c r="D11" s="30"/>
      <c r="E11" s="26"/>
      <c r="F11" s="25"/>
      <c r="G11" s="25"/>
      <c r="H11" s="34"/>
      <c r="P11" s="4"/>
      <c r="Q11" s="3"/>
      <c r="R11" s="3"/>
      <c r="S11" s="3"/>
      <c r="T11" s="3"/>
    </row>
    <row r="12" spans="1:26">
      <c r="A12" s="3"/>
      <c r="B12" s="34"/>
      <c r="C12" s="39"/>
      <c r="D12" s="30"/>
      <c r="E12" s="31"/>
      <c r="F12" s="32"/>
      <c r="G12" s="20"/>
      <c r="H12" s="34"/>
    </row>
    <row r="13" spans="1:26">
      <c r="A13" s="3"/>
      <c r="B13" s="26"/>
      <c r="C13" s="39"/>
      <c r="D13" s="30"/>
      <c r="E13" s="31"/>
      <c r="F13" s="32"/>
      <c r="G13" s="20"/>
      <c r="H13" s="46"/>
    </row>
    <row r="14" spans="1:26">
      <c r="A14" s="3"/>
      <c r="B14" s="30"/>
      <c r="D14" s="30"/>
      <c r="E14" s="31"/>
      <c r="F14" s="32"/>
      <c r="G14" s="20"/>
      <c r="H14" s="34"/>
    </row>
    <row r="15" spans="1:26">
      <c r="A15" s="3"/>
      <c r="B15" s="30"/>
      <c r="C15" s="39"/>
      <c r="D15" s="26"/>
      <c r="E15" s="26"/>
      <c r="F15" s="32"/>
      <c r="G15" s="25"/>
      <c r="H15" s="34"/>
    </row>
    <row r="16" spans="1:26" ht="45">
      <c r="A16" s="3"/>
      <c r="B16" s="4" t="s">
        <v>38</v>
      </c>
      <c r="C16" s="3"/>
      <c r="D16" s="3"/>
      <c r="E16" s="3"/>
      <c r="F16" s="3"/>
      <c r="G16" s="3"/>
      <c r="H16" s="3"/>
      <c r="J16" s="17" t="s">
        <v>21</v>
      </c>
      <c r="K16" s="12" t="s">
        <v>22</v>
      </c>
      <c r="L16" s="12" t="s">
        <v>23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  <c r="S16" s="12" t="s">
        <v>30</v>
      </c>
      <c r="T16" s="12" t="s">
        <v>31</v>
      </c>
      <c r="U16" s="12" t="s">
        <v>32</v>
      </c>
      <c r="V16" s="12" t="s">
        <v>33</v>
      </c>
      <c r="W16" s="12" t="s">
        <v>34</v>
      </c>
      <c r="X16" s="12" t="s">
        <v>35</v>
      </c>
      <c r="Y16" s="12" t="s">
        <v>36</v>
      </c>
      <c r="Z16" s="12" t="s">
        <v>37</v>
      </c>
    </row>
    <row r="17" spans="1:26">
      <c r="A17" s="3"/>
      <c r="B17" s="5" t="s">
        <v>40</v>
      </c>
      <c r="C17" s="3"/>
      <c r="D17" s="3"/>
      <c r="E17" s="3"/>
      <c r="F17" s="3"/>
      <c r="G17" s="3"/>
      <c r="H17" s="3"/>
      <c r="J17" s="17" t="s">
        <v>58</v>
      </c>
      <c r="K17" s="18">
        <f>K7+K25</f>
        <v>3050</v>
      </c>
      <c r="L17" s="18">
        <f>K8+K26</f>
        <v>3050</v>
      </c>
      <c r="M17" s="18">
        <f>K9+K27</f>
        <v>3050</v>
      </c>
      <c r="N17" s="18">
        <v>0</v>
      </c>
      <c r="O17" s="18">
        <f>L7+L25</f>
        <v>5767.5</v>
      </c>
      <c r="P17" s="18">
        <f>L8+L26</f>
        <v>5767.5</v>
      </c>
      <c r="Q17" s="18">
        <f>L9+L27</f>
        <v>5767.5</v>
      </c>
      <c r="R17" s="18">
        <v>0</v>
      </c>
      <c r="S17" s="18">
        <f>M7+M25</f>
        <v>6237.5</v>
      </c>
      <c r="T17" s="18">
        <f>M8+M26</f>
        <v>6237.5</v>
      </c>
      <c r="U17" s="18">
        <f>M9+M27</f>
        <v>6237.5</v>
      </c>
      <c r="V17" s="18">
        <v>0</v>
      </c>
      <c r="W17" s="18">
        <f>N7+N25</f>
        <v>6707.5</v>
      </c>
      <c r="X17" s="18">
        <f>N8+N26</f>
        <v>6707.5</v>
      </c>
      <c r="Y17" s="18">
        <f>N9+N27</f>
        <v>6707.5</v>
      </c>
      <c r="Z17" s="18">
        <v>0</v>
      </c>
    </row>
    <row r="18" spans="1:26">
      <c r="A18" s="3"/>
    </row>
    <row r="19" spans="1:26">
      <c r="A19" s="3"/>
      <c r="B19" s="7" t="s">
        <v>3</v>
      </c>
      <c r="C19" s="7" t="s">
        <v>12</v>
      </c>
      <c r="D19" s="7" t="s">
        <v>13</v>
      </c>
      <c r="E19" s="7" t="s">
        <v>14</v>
      </c>
      <c r="F19" s="7" t="s">
        <v>15</v>
      </c>
      <c r="G19" s="7" t="s">
        <v>4</v>
      </c>
      <c r="H19" s="7" t="s">
        <v>16</v>
      </c>
    </row>
    <row r="20" spans="1:26" ht="36.75">
      <c r="A20" s="3"/>
      <c r="B20" s="35">
        <v>1</v>
      </c>
      <c r="C20" s="8" t="s">
        <v>41</v>
      </c>
      <c r="D20" s="6">
        <v>1600</v>
      </c>
      <c r="E20" s="6" t="s">
        <v>43</v>
      </c>
      <c r="F20" s="37">
        <v>350</v>
      </c>
      <c r="G20" s="37">
        <f>500000/1600</f>
        <v>312.5</v>
      </c>
      <c r="H20" s="38" t="s">
        <v>66</v>
      </c>
      <c r="O20" s="3"/>
    </row>
    <row r="21" spans="1:26">
      <c r="A21" s="3"/>
      <c r="B21" s="6">
        <v>2</v>
      </c>
      <c r="C21" s="8" t="s">
        <v>46</v>
      </c>
      <c r="D21" s="6">
        <v>1600</v>
      </c>
      <c r="E21" s="6" t="s">
        <v>43</v>
      </c>
      <c r="F21" s="11">
        <v>2000</v>
      </c>
      <c r="G21" s="11">
        <f>D21*F21</f>
        <v>3200000</v>
      </c>
      <c r="H21" s="8" t="s">
        <v>56</v>
      </c>
    </row>
    <row r="22" spans="1:26" ht="24.75">
      <c r="A22" s="3"/>
      <c r="B22" s="6">
        <v>3</v>
      </c>
      <c r="C22" s="43" t="s">
        <v>55</v>
      </c>
      <c r="D22" s="6">
        <v>1600</v>
      </c>
      <c r="E22" s="13" t="s">
        <v>43</v>
      </c>
      <c r="F22" s="14">
        <v>600</v>
      </c>
      <c r="G22" s="11">
        <f>D22*F22</f>
        <v>960000</v>
      </c>
      <c r="H22" s="8" t="s">
        <v>56</v>
      </c>
      <c r="J22" s="4" t="s">
        <v>67</v>
      </c>
      <c r="K22" s="3"/>
      <c r="L22" s="3"/>
      <c r="M22" s="3"/>
      <c r="N22" s="3"/>
    </row>
    <row r="23" spans="1:26">
      <c r="A23" s="3"/>
      <c r="G23" s="25"/>
      <c r="J23" s="58" t="s">
        <v>58</v>
      </c>
      <c r="K23" s="6" t="s">
        <v>8</v>
      </c>
      <c r="L23" s="6" t="s">
        <v>9</v>
      </c>
      <c r="M23" s="6" t="s">
        <v>10</v>
      </c>
      <c r="N23" s="6" t="s">
        <v>11</v>
      </c>
    </row>
    <row r="24" spans="1:26">
      <c r="A24" s="3"/>
      <c r="J24" s="59"/>
      <c r="K24" s="6">
        <v>1</v>
      </c>
      <c r="L24" s="6">
        <v>2</v>
      </c>
      <c r="M24" s="6">
        <v>6</v>
      </c>
      <c r="N24" s="6">
        <v>10</v>
      </c>
    </row>
    <row r="25" spans="1:26">
      <c r="D25" s="15"/>
      <c r="E25" s="61" t="s">
        <v>60</v>
      </c>
      <c r="F25" s="62"/>
      <c r="G25" s="61" t="s">
        <v>59</v>
      </c>
      <c r="H25" s="62"/>
      <c r="I25" s="3"/>
      <c r="J25" s="8" t="s">
        <v>17</v>
      </c>
      <c r="K25" s="37">
        <f>$F$20+$F$21+$F$22</f>
        <v>2950</v>
      </c>
      <c r="L25" s="37">
        <f>$F$20+$F$21+$F$22+(5%*$F$20+$F$21+$F$22)</f>
        <v>5567.5</v>
      </c>
      <c r="M25" s="37">
        <f>$F$20+$F$21+$F$22+(25%*$F$20+$F$21+$F$22)</f>
        <v>5637.5</v>
      </c>
      <c r="N25" s="37">
        <f>$F$20+$F$21+$F$22+(45%*$F$20+$F$21+$F$22)</f>
        <v>5707.5</v>
      </c>
    </row>
    <row r="26" spans="1:26">
      <c r="D26" s="12">
        <v>1</v>
      </c>
      <c r="E26" s="60" t="s">
        <v>43</v>
      </c>
      <c r="F26" s="12">
        <v>910</v>
      </c>
      <c r="G26" s="12" t="s">
        <v>43</v>
      </c>
      <c r="H26" s="12">
        <v>540</v>
      </c>
      <c r="I26" s="3"/>
      <c r="J26" s="8" t="s">
        <v>18</v>
      </c>
      <c r="K26" s="37">
        <f t="shared" ref="K26:K27" si="3">$F$20+$F$21+$F$22</f>
        <v>2950</v>
      </c>
      <c r="L26" s="37">
        <f t="shared" ref="L26:L27" si="4">$F$20+$F$21+$F$22+(5%*$F$20+$F$21+$F$22)</f>
        <v>5567.5</v>
      </c>
      <c r="M26" s="37">
        <f t="shared" ref="M26:M27" si="5">$F$20+$F$21+$F$22+(25%*$F$20+$F$21+$F$22)</f>
        <v>5637.5</v>
      </c>
      <c r="N26" s="37">
        <f t="shared" ref="N26:N27" si="6">$F$20+$F$21+$F$22+(45%*$F$20+$F$21+$F$22)</f>
        <v>5707.5</v>
      </c>
    </row>
    <row r="27" spans="1:26">
      <c r="D27" s="63" t="s">
        <v>64</v>
      </c>
      <c r="E27" s="63"/>
      <c r="F27" s="40">
        <v>1000</v>
      </c>
      <c r="G27" s="40"/>
      <c r="H27" s="40">
        <v>600</v>
      </c>
      <c r="J27" s="8" t="s">
        <v>19</v>
      </c>
      <c r="K27" s="37">
        <f t="shared" si="3"/>
        <v>2950</v>
      </c>
      <c r="L27" s="37">
        <f t="shared" si="4"/>
        <v>5567.5</v>
      </c>
      <c r="M27" s="37">
        <f t="shared" si="5"/>
        <v>5637.5</v>
      </c>
      <c r="N27" s="37">
        <f t="shared" si="6"/>
        <v>5707.5</v>
      </c>
    </row>
    <row r="28" spans="1:26">
      <c r="I28" s="3"/>
      <c r="J28" s="8" t="s">
        <v>20</v>
      </c>
      <c r="K28" s="10"/>
      <c r="L28" s="10"/>
      <c r="M28" s="10"/>
      <c r="N28" s="10"/>
    </row>
    <row r="29" spans="1:26">
      <c r="I29" s="3"/>
      <c r="J29" s="3"/>
      <c r="K29" s="3"/>
      <c r="L29" s="3"/>
      <c r="M29" s="3"/>
      <c r="N29" s="3"/>
    </row>
    <row r="30" spans="1:26">
      <c r="I30" s="3"/>
    </row>
    <row r="31" spans="1:26">
      <c r="A31" s="5"/>
      <c r="I31" s="3"/>
    </row>
    <row r="32" spans="1:26">
      <c r="I32" s="3"/>
    </row>
    <row r="33" spans="1:13">
      <c r="I33" s="3"/>
    </row>
    <row r="34" spans="1:13">
      <c r="I34" s="3"/>
    </row>
    <row r="35" spans="1:13">
      <c r="I35" s="3"/>
    </row>
    <row r="36" spans="1:13">
      <c r="I36" s="3"/>
    </row>
    <row r="38" spans="1:13">
      <c r="B38" s="26"/>
      <c r="C38" s="19"/>
      <c r="D38" s="26"/>
      <c r="E38" s="26"/>
      <c r="F38" s="25"/>
      <c r="G38" s="25"/>
      <c r="H38" s="19"/>
    </row>
    <row r="39" spans="1:13">
      <c r="B39" s="26"/>
      <c r="C39" s="19"/>
      <c r="D39" s="26"/>
      <c r="E39" s="26"/>
      <c r="F39" s="25"/>
      <c r="G39" s="25"/>
      <c r="H39" s="19"/>
    </row>
    <row r="40" spans="1:13">
      <c r="B40" s="27"/>
      <c r="C40" s="28"/>
      <c r="D40" s="29"/>
      <c r="E40" s="26"/>
      <c r="F40" s="25"/>
      <c r="G40" s="25"/>
      <c r="H40" s="19"/>
    </row>
    <row r="41" spans="1:13">
      <c r="A41" s="3"/>
    </row>
    <row r="42" spans="1:13">
      <c r="A42" s="3"/>
    </row>
    <row r="43" spans="1:13">
      <c r="A43" s="3"/>
    </row>
    <row r="44" spans="1:13">
      <c r="A44" s="3"/>
      <c r="J44" s="4"/>
      <c r="K44" s="3"/>
      <c r="L44" s="3"/>
      <c r="M44" s="3"/>
    </row>
    <row r="45" spans="1:13">
      <c r="A45" s="3"/>
    </row>
    <row r="46" spans="1:13">
      <c r="A46" s="3"/>
      <c r="I46" s="3"/>
    </row>
    <row r="47" spans="1:13">
      <c r="A47" s="3"/>
      <c r="I47" s="3"/>
    </row>
    <row r="48" spans="1:13">
      <c r="A48" s="3"/>
      <c r="I48" s="3"/>
    </row>
    <row r="49" spans="1:13">
      <c r="A49" s="3"/>
      <c r="I49" s="3"/>
    </row>
    <row r="50" spans="1:13">
      <c r="A50" s="3"/>
      <c r="I50" s="3"/>
    </row>
    <row r="51" spans="1:13">
      <c r="A51" s="3"/>
      <c r="B51" s="23"/>
      <c r="C51" s="19"/>
      <c r="D51" s="19"/>
      <c r="E51" s="19"/>
      <c r="F51" s="20"/>
      <c r="G51" s="22"/>
      <c r="H51" s="19"/>
      <c r="I51" s="3"/>
    </row>
    <row r="52" spans="1:13">
      <c r="A52" s="3"/>
    </row>
    <row r="53" spans="1:13">
      <c r="A53" s="3"/>
    </row>
    <row r="54" spans="1:13">
      <c r="A54" s="3"/>
    </row>
    <row r="55" spans="1:13">
      <c r="A55" s="5"/>
      <c r="J55" s="3"/>
      <c r="K55" s="3"/>
      <c r="L55" s="3"/>
      <c r="M55" s="3"/>
    </row>
    <row r="56" spans="1:13">
      <c r="A56" s="3"/>
      <c r="J56" s="3"/>
      <c r="K56" s="3"/>
      <c r="L56" s="3"/>
      <c r="M56" s="3"/>
    </row>
    <row r="57" spans="1:13">
      <c r="A57" s="3"/>
      <c r="J57" s="3"/>
      <c r="K57" s="3"/>
      <c r="L57" s="3"/>
      <c r="M57" s="3"/>
    </row>
    <row r="58" spans="1:13">
      <c r="A58" s="3"/>
    </row>
    <row r="59" spans="1:13">
      <c r="A59" s="3"/>
      <c r="I59" s="3"/>
    </row>
    <row r="60" spans="1:13">
      <c r="I60" s="3"/>
    </row>
    <row r="61" spans="1:13">
      <c r="B61" s="21"/>
      <c r="C61" s="19"/>
      <c r="D61" s="19"/>
      <c r="E61" s="19"/>
      <c r="F61" s="19"/>
      <c r="G61" s="22"/>
      <c r="H61" s="19"/>
      <c r="I61" s="3"/>
    </row>
    <row r="62" spans="1:13">
      <c r="B62" s="19"/>
      <c r="C62" s="19"/>
      <c r="D62" s="19"/>
      <c r="E62" s="19"/>
      <c r="F62" s="20"/>
      <c r="G62" s="20"/>
      <c r="H62" s="24"/>
      <c r="I62" s="3"/>
    </row>
    <row r="63" spans="1:13">
      <c r="B63" s="19"/>
      <c r="C63" s="19"/>
      <c r="D63" s="19"/>
      <c r="E63" s="19"/>
      <c r="F63" s="20"/>
      <c r="G63" s="20"/>
      <c r="H63" s="19"/>
      <c r="I63" s="3"/>
    </row>
    <row r="64" spans="1:13">
      <c r="B64" s="19"/>
      <c r="C64" s="19"/>
      <c r="D64" s="19"/>
      <c r="E64" s="19"/>
      <c r="F64" s="20"/>
      <c r="G64" s="20"/>
      <c r="H64" s="19"/>
      <c r="I64" s="3"/>
    </row>
    <row r="65" spans="3:8">
      <c r="C65" s="19"/>
      <c r="D65" s="19"/>
      <c r="E65" s="19"/>
      <c r="F65" s="20"/>
      <c r="G65" s="20"/>
      <c r="H65" s="19"/>
    </row>
  </sheetData>
  <mergeCells count="5">
    <mergeCell ref="J5:J6"/>
    <mergeCell ref="J23:J24"/>
    <mergeCell ref="E25:F25"/>
    <mergeCell ref="G25:H25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Data Postgis</vt:lpstr>
      <vt:lpstr>versi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2015-09-22T07:00:49Z</dcterms:modified>
</cp:coreProperties>
</file>