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4" i="1"/>
  <c r="N35"/>
  <c r="M34"/>
  <c r="M35"/>
  <c r="N33"/>
  <c r="M33"/>
  <c r="L34"/>
  <c r="L35"/>
  <c r="L33"/>
  <c r="K34"/>
  <c r="K35"/>
  <c r="K33"/>
  <c r="M19"/>
  <c r="L21"/>
  <c r="K21"/>
  <c r="M20"/>
  <c r="L20"/>
  <c r="K20"/>
  <c r="L19"/>
  <c r="K19"/>
  <c r="G15"/>
  <c r="F19"/>
  <c r="G19" s="1"/>
  <c r="E20" i="2"/>
  <c r="D20"/>
  <c r="G11" i="1"/>
  <c r="B14" i="2"/>
  <c r="B13"/>
  <c r="B12"/>
  <c r="F18" i="1"/>
  <c r="G18" s="1"/>
  <c r="G9"/>
  <c r="G10"/>
  <c r="G12"/>
  <c r="G13"/>
  <c r="G14"/>
  <c r="G23"/>
  <c r="G24"/>
  <c r="G26"/>
  <c r="G27"/>
  <c r="G28"/>
  <c r="M21" l="1"/>
  <c r="N21"/>
  <c r="N20"/>
  <c r="N19"/>
  <c r="G8"/>
  <c r="Y26" l="1"/>
  <c r="X26"/>
  <c r="O26"/>
  <c r="Q26"/>
  <c r="P26"/>
  <c r="M26"/>
  <c r="S26"/>
  <c r="K26"/>
  <c r="W26"/>
  <c r="T26" l="1"/>
  <c r="U26"/>
  <c r="L26"/>
</calcChain>
</file>

<file path=xl/sharedStrings.xml><?xml version="1.0" encoding="utf-8"?>
<sst xmlns="http://schemas.openxmlformats.org/spreadsheetml/2006/main" count="138" uniqueCount="90">
  <si>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</si>
  <si>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</si>
  <si>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</si>
  <si>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</si>
  <si>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</si>
  <si>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</si>
  <si>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</si>
  <si>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</si>
  <si>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</si>
  <si>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</si>
  <si>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</si>
  <si>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</si>
  <si>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</si>
  <si>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</si>
  <si>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</si>
  <si>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</si>
  <si>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</si>
  <si>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</si>
  <si>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</si>
  <si>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</si>
  <si>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</si>
  <si>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</si>
  <si>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</si>
  <si>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</si>
  <si>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</si>
  <si>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</si>
  <si>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</si>
  <si>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</si>
  <si>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</si>
  <si>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</si>
  <si>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</si>
  <si>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</si>
  <si>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</si>
  <si>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</si>
  <si>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</si>
  <si>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</si>
  <si>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</si>
  <si>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</si>
  <si>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</si>
  <si>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</si>
  <si>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</si>
  <si>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</si>
  <si>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</si>
  <si>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</si>
  <si>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</si>
  <si>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</si>
  <si>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</si>
  <si>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</si>
  <si>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</si>
  <si>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</si>
  <si>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</si>
  <si>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</si>
  <si>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lemari/rak</t>
  </si>
  <si>
    <t>perabotan lain</t>
  </si>
  <si>
    <t>mulai durasi 5-8 hari</t>
  </si>
  <si>
    <t>mulai durasi &gt;8 hari</t>
  </si>
  <si>
    <t>semua kelas banjir</t>
  </si>
  <si>
    <t>mulai 71-150 cm dgn durasi 5-8 s/d &gt; 8 hari</t>
  </si>
  <si>
    <t>KLENTENG</t>
  </si>
  <si>
    <t>lampion</t>
  </si>
  <si>
    <t>asesoris hiasan ruangan</t>
  </si>
  <si>
    <t>pintu</t>
  </si>
  <si>
    <t>hio-berisi dupa</t>
  </si>
  <si>
    <t>lilin kecil</t>
  </si>
  <si>
    <t>lilin besar</t>
  </si>
  <si>
    <t>kertas sembahyang (uang bakar, surat jalan dan kertas perak-emas)</t>
  </si>
  <si>
    <t>saat &gt; 150 cm pada semua durasi banjir</t>
  </si>
  <si>
    <t>mulai 71-150 cm pada semua durasi banjir</t>
  </si>
  <si>
    <t>KLENTENG THANKHEMIAU/PAN TJIEN KIE</t>
  </si>
  <si>
    <t>KLENTENG FUK (KOSONG)</t>
  </si>
  <si>
    <t>KLENTENG FUK</t>
  </si>
  <si>
    <t>MULJADI/KLENTENG</t>
  </si>
  <si>
    <t>HERMANTO, DRS / KLENTENG</t>
  </si>
  <si>
    <t>SURYA DJAJA / KLENTENG</t>
  </si>
  <si>
    <t>LIEM FUNGSING / KLENTENG</t>
  </si>
  <si>
    <t>RUMAH IBADAH KHONGHUCU</t>
  </si>
  <si>
    <t>RAWA BUNGA</t>
  </si>
  <si>
    <t>JELAMBAR BARU</t>
  </si>
  <si>
    <t>TAMBORA</t>
  </si>
  <si>
    <t>PEJAGALAN</t>
  </si>
  <si>
    <t>PADEMANGAN TIMUR</t>
  </si>
  <si>
    <t>Kelurahan</t>
  </si>
  <si>
    <t>Luas</t>
  </si>
  <si>
    <t>Nama</t>
  </si>
  <si>
    <t>rata2</t>
  </si>
  <si>
    <t>min</t>
  </si>
  <si>
    <t>max</t>
  </si>
  <si>
    <t>non keramik</t>
  </si>
  <si>
    <t>Asumsi Proporsi</t>
  </si>
  <si>
    <t>meja-altar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</si>
</sst>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2" xfId="1" applyBorder="1"/>
    <xf numFmtId="0" fontId="3" fillId="0" borderId="0" xfId="1" applyFont="1" applyFill="1" applyBorder="1"/>
    <xf numFmtId="0" fontId="0" fillId="0" borderId="0" xfId="0" applyBorder="1"/>
    <xf numFmtId="0" fontId="5" fillId="0" borderId="0" xfId="1" applyFont="1"/>
    <xf numFmtId="0" fontId="0" fillId="0" borderId="4" xfId="0" applyFill="1" applyBorder="1" applyAlignment="1">
      <alignment horizontal="center"/>
    </xf>
    <xf numFmtId="164" fontId="3" fillId="0" borderId="4" xfId="2" applyNumberFormat="1" applyFont="1" applyFill="1" applyBorder="1" applyAlignment="1">
      <alignment horizontal="center"/>
    </xf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5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/>
    <xf numFmtId="0" fontId="3" fillId="0" borderId="5" xfId="1" applyFont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8"/>
  <sheetViews>
    <sheetView tabSelected="1" topLeftCell="A10" workbookViewId="0">
      <selection activeCell="D27" sqref="D27"/>
    </sheetView>
  </sheetViews>
  <sheetFormatPr defaultRowHeight="15"/>
  <cols>
    <col min="3" max="3" width="31.28515625" bestFit="1" customWidth="1"/>
    <col min="6" max="6" width="10" bestFit="1" customWidth="1"/>
    <col min="7" max="7" width="11" bestFit="1" customWidth="1"/>
    <col min="8" max="8" width="19.140625" customWidth="1"/>
    <col min="10" max="10" width="21" customWidth="1"/>
    <col min="11" max="11" width="13.28515625" bestFit="1" customWidth="1"/>
    <col min="12" max="12" width="11.5703125" bestFit="1" customWidth="1"/>
    <col min="13" max="14" width="12" bestFit="1" customWidth="1"/>
    <col min="15" max="17" width="11.5703125" bestFit="1" customWidth="1"/>
    <col min="19" max="21" width="11.5703125" bestFit="1" customWidth="1"/>
    <col min="23" max="25" width="12.5703125" bestFit="1" customWidth="1"/>
  </cols>
  <sheetData>
    <row r="1" spans="1:20" ht="18">
      <c r="A1" s="2"/>
      <c r="B1" s="32" t="s">
        <v>58</v>
      </c>
      <c r="I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  <c r="C3" s="2"/>
      <c r="D3" s="2"/>
      <c r="E3" s="2"/>
      <c r="F3" s="2"/>
      <c r="G3" s="2"/>
      <c r="H3" s="2"/>
    </row>
    <row r="4" spans="1:20">
      <c r="A4" s="3"/>
      <c r="B4" s="4" t="s">
        <v>1</v>
      </c>
      <c r="C4" s="2"/>
      <c r="D4" s="2"/>
      <c r="E4" s="2"/>
      <c r="F4" s="2"/>
      <c r="G4" s="2"/>
      <c r="H4" s="2"/>
      <c r="I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Q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Q7" s="1"/>
      <c r="R7" s="1"/>
      <c r="S7" s="1"/>
      <c r="T7" s="1"/>
    </row>
    <row r="8" spans="1:20" ht="24.75">
      <c r="A8" s="2"/>
      <c r="B8" s="5">
        <v>1</v>
      </c>
      <c r="C8" s="7" t="s">
        <v>59</v>
      </c>
      <c r="D8" s="5">
        <v>100</v>
      </c>
      <c r="E8" s="5" t="s">
        <v>29</v>
      </c>
      <c r="F8" s="11">
        <v>250000</v>
      </c>
      <c r="G8" s="11">
        <f>D8*F8</f>
        <v>25000000</v>
      </c>
      <c r="H8" s="10" t="s">
        <v>66</v>
      </c>
      <c r="I8" s="1"/>
      <c r="Q8" s="1"/>
      <c r="R8" s="1"/>
      <c r="S8" s="1"/>
      <c r="T8" s="1"/>
    </row>
    <row r="9" spans="1:20" ht="24.75">
      <c r="A9" s="2"/>
      <c r="B9" s="5">
        <v>2</v>
      </c>
      <c r="C9" s="7" t="s">
        <v>60</v>
      </c>
      <c r="D9" s="5">
        <v>30</v>
      </c>
      <c r="E9" s="5" t="s">
        <v>29</v>
      </c>
      <c r="F9" s="11">
        <v>12000</v>
      </c>
      <c r="G9" s="11">
        <f t="shared" ref="G9:G15" si="0">D9*F9</f>
        <v>360000</v>
      </c>
      <c r="H9" s="10" t="s">
        <v>67</v>
      </c>
      <c r="I9" s="1"/>
      <c r="Q9" s="1"/>
      <c r="R9" s="1"/>
      <c r="S9" s="1"/>
      <c r="T9" s="1"/>
    </row>
    <row r="10" spans="1:20" s="1" customFormat="1" ht="24.75">
      <c r="A10" s="2"/>
      <c r="B10" s="5">
        <v>3</v>
      </c>
      <c r="C10" s="7" t="s">
        <v>62</v>
      </c>
      <c r="D10" s="5">
        <v>50</v>
      </c>
      <c r="E10" s="13" t="s">
        <v>29</v>
      </c>
      <c r="F10" s="11">
        <v>20000</v>
      </c>
      <c r="G10" s="11">
        <f t="shared" si="0"/>
        <v>1000000</v>
      </c>
      <c r="H10" s="10" t="s">
        <v>67</v>
      </c>
    </row>
    <row r="11" spans="1:20" s="1" customFormat="1" ht="24.75">
      <c r="A11" s="2"/>
      <c r="B11" s="5">
        <v>4</v>
      </c>
      <c r="C11" s="7" t="s">
        <v>63</v>
      </c>
      <c r="D11" s="5">
        <v>60</v>
      </c>
      <c r="E11" s="13" t="s">
        <v>29</v>
      </c>
      <c r="F11" s="11">
        <v>8500</v>
      </c>
      <c r="G11" s="11">
        <f t="shared" si="0"/>
        <v>510000</v>
      </c>
      <c r="H11" s="10" t="s">
        <v>67</v>
      </c>
    </row>
    <row r="12" spans="1:20" s="1" customFormat="1">
      <c r="A12" s="2"/>
      <c r="B12" s="5">
        <v>5</v>
      </c>
      <c r="C12" s="7" t="s">
        <v>64</v>
      </c>
      <c r="D12" s="5">
        <v>20</v>
      </c>
      <c r="E12" s="13" t="s">
        <v>29</v>
      </c>
      <c r="F12" s="11">
        <v>800000</v>
      </c>
      <c r="G12" s="11">
        <f t="shared" si="0"/>
        <v>16000000</v>
      </c>
      <c r="H12" s="7" t="s">
        <v>54</v>
      </c>
    </row>
    <row r="13" spans="1:20" s="1" customFormat="1" ht="24.75">
      <c r="A13" s="2"/>
      <c r="B13" s="5">
        <v>6</v>
      </c>
      <c r="C13" s="35" t="s">
        <v>65</v>
      </c>
      <c r="D13" s="36">
        <v>30</v>
      </c>
      <c r="E13" s="33" t="s">
        <v>29</v>
      </c>
      <c r="F13" s="34">
        <v>10000</v>
      </c>
      <c r="G13" s="11">
        <f t="shared" si="0"/>
        <v>300000</v>
      </c>
      <c r="H13" s="10" t="s">
        <v>67</v>
      </c>
    </row>
    <row r="14" spans="1:20">
      <c r="A14" s="2"/>
      <c r="B14" s="15">
        <v>7</v>
      </c>
      <c r="C14" s="14" t="s">
        <v>52</v>
      </c>
      <c r="D14" s="13">
        <v>2</v>
      </c>
      <c r="E14" s="13" t="s">
        <v>29</v>
      </c>
      <c r="F14" s="11">
        <v>2000000</v>
      </c>
      <c r="G14" s="11">
        <f t="shared" si="0"/>
        <v>4000000</v>
      </c>
      <c r="H14" s="17" t="s">
        <v>55</v>
      </c>
      <c r="I14" s="1"/>
      <c r="Q14" s="2"/>
      <c r="R14" s="2"/>
      <c r="S14" s="2"/>
      <c r="T14" s="2"/>
    </row>
    <row r="15" spans="1:20">
      <c r="A15" s="2"/>
      <c r="B15" s="15">
        <v>8</v>
      </c>
      <c r="C15" s="14" t="s">
        <v>89</v>
      </c>
      <c r="D15" s="13">
        <v>2</v>
      </c>
      <c r="E15" s="13" t="s">
        <v>29</v>
      </c>
      <c r="F15" s="11">
        <v>1000000</v>
      </c>
      <c r="G15" s="11">
        <f t="shared" si="0"/>
        <v>2000000</v>
      </c>
      <c r="H15" s="17" t="s">
        <v>55</v>
      </c>
      <c r="I15" s="1"/>
      <c r="Q15" s="1"/>
      <c r="R15" s="1"/>
      <c r="S15" s="1"/>
      <c r="T15" s="1"/>
    </row>
    <row r="16" spans="1:20">
      <c r="A16" s="2"/>
      <c r="B16" s="15">
        <v>9</v>
      </c>
      <c r="C16" s="14" t="s">
        <v>53</v>
      </c>
      <c r="D16" s="13"/>
      <c r="E16" s="13"/>
      <c r="F16" s="11"/>
      <c r="G16" s="11">
        <v>500000</v>
      </c>
      <c r="H16" s="17" t="s">
        <v>56</v>
      </c>
      <c r="I16" s="1"/>
      <c r="J16" s="3" t="s">
        <v>21</v>
      </c>
      <c r="K16" s="2"/>
      <c r="L16" s="2"/>
      <c r="M16" s="2"/>
      <c r="N16" s="2"/>
      <c r="O16" s="24"/>
      <c r="P16" s="21"/>
      <c r="Q16" s="1"/>
      <c r="R16" s="1"/>
      <c r="S16" s="1"/>
      <c r="T16" s="1"/>
    </row>
    <row r="17" spans="1:26">
      <c r="A17" s="1"/>
      <c r="B17" s="5"/>
      <c r="C17" s="18" t="s">
        <v>14</v>
      </c>
      <c r="D17" s="12"/>
      <c r="E17" s="5"/>
      <c r="F17" s="11"/>
      <c r="G17" s="11"/>
      <c r="H17" s="7"/>
      <c r="I17" s="1"/>
      <c r="J17" s="48" t="s">
        <v>58</v>
      </c>
      <c r="K17" s="5" t="s">
        <v>24</v>
      </c>
      <c r="L17" s="5" t="s">
        <v>25</v>
      </c>
      <c r="M17" s="5" t="s">
        <v>26</v>
      </c>
      <c r="N17" s="5" t="s">
        <v>27</v>
      </c>
      <c r="O17" s="1"/>
      <c r="P17" s="1"/>
      <c r="Q17" s="1"/>
      <c r="R17" s="1"/>
      <c r="S17" s="1"/>
      <c r="T17" s="1"/>
    </row>
    <row r="18" spans="1:26">
      <c r="A18" s="1"/>
      <c r="B18" s="23">
        <v>1</v>
      </c>
      <c r="C18" s="14" t="s">
        <v>52</v>
      </c>
      <c r="D18" s="13">
        <v>2</v>
      </c>
      <c r="E18" s="13" t="s">
        <v>29</v>
      </c>
      <c r="F18" s="11">
        <f>10%*F14</f>
        <v>200000</v>
      </c>
      <c r="G18" s="11">
        <f>D18*F18</f>
        <v>400000</v>
      </c>
      <c r="H18" s="10" t="s">
        <v>54</v>
      </c>
      <c r="I18" s="1"/>
      <c r="J18" s="49"/>
      <c r="K18" s="5">
        <v>1</v>
      </c>
      <c r="L18" s="5">
        <v>2</v>
      </c>
      <c r="M18" s="5">
        <v>4</v>
      </c>
      <c r="N18" s="5">
        <v>10</v>
      </c>
      <c r="O18" s="1"/>
      <c r="P18" s="1"/>
      <c r="Q18" s="1"/>
      <c r="R18" s="1"/>
      <c r="S18" s="1"/>
      <c r="T18" s="1"/>
    </row>
    <row r="19" spans="1:26">
      <c r="A19" s="4"/>
      <c r="B19" s="23">
        <v>2</v>
      </c>
      <c r="C19" s="14" t="s">
        <v>89</v>
      </c>
      <c r="D19" s="13">
        <v>2</v>
      </c>
      <c r="E19" s="13" t="s">
        <v>29</v>
      </c>
      <c r="F19" s="11">
        <f>10%*F15</f>
        <v>100000</v>
      </c>
      <c r="G19" s="11">
        <f>D19*F19</f>
        <v>200000</v>
      </c>
      <c r="H19" s="10" t="s">
        <v>54</v>
      </c>
      <c r="I19" s="1"/>
      <c r="J19" s="7" t="s">
        <v>30</v>
      </c>
      <c r="K19" s="9">
        <f>G16</f>
        <v>500000</v>
      </c>
      <c r="L19" s="9">
        <f>G16</f>
        <v>500000</v>
      </c>
      <c r="M19" s="9">
        <f>G16+G18+G19+G21</f>
        <v>4100000</v>
      </c>
      <c r="N19" s="9">
        <f>G12+G14+G15+G16+G18+G21+G23+G24</f>
        <v>32050000</v>
      </c>
      <c r="O19" s="1"/>
      <c r="P19" s="1"/>
      <c r="Q19" s="1"/>
      <c r="R19" s="1"/>
      <c r="S19" s="1"/>
      <c r="T19" s="1"/>
    </row>
    <row r="20" spans="1:26" s="1" customFormat="1">
      <c r="A20" s="4"/>
      <c r="B20" s="13"/>
      <c r="C20" s="18" t="s">
        <v>15</v>
      </c>
      <c r="D20" s="5"/>
      <c r="E20" s="5"/>
      <c r="F20" s="11"/>
      <c r="G20" s="11"/>
      <c r="H20" s="7"/>
      <c r="J20" s="7" t="s">
        <v>31</v>
      </c>
      <c r="K20" s="9">
        <f>G9+G10+G11+G13+G16</f>
        <v>2670000</v>
      </c>
      <c r="L20" s="9">
        <f>G9+G10+G11+G13+G16</f>
        <v>2670000</v>
      </c>
      <c r="M20" s="9">
        <f>G9+G10+G11+G12+G13+G16+G18+G19+G21+G26+G27+G28</f>
        <v>23530000</v>
      </c>
      <c r="N20" s="9">
        <f>G9+G10+G11+G12+G13+G14+G15+G16+G18+G21+G23+G24+G26+G27+G28</f>
        <v>35480000</v>
      </c>
    </row>
    <row r="21" spans="1:26">
      <c r="A21" s="2"/>
      <c r="B21" s="13">
        <v>1</v>
      </c>
      <c r="C21" s="7" t="s">
        <v>61</v>
      </c>
      <c r="D21" s="13"/>
      <c r="E21" s="13"/>
      <c r="F21" s="13"/>
      <c r="G21" s="11">
        <v>3000000</v>
      </c>
      <c r="H21" s="7" t="s">
        <v>54</v>
      </c>
      <c r="I21" s="1"/>
      <c r="J21" s="7" t="s">
        <v>32</v>
      </c>
      <c r="K21" s="8">
        <f>G8+G9+G10+G11+G13+G16</f>
        <v>27670000</v>
      </c>
      <c r="L21" s="9">
        <f>G8+G9+G10+G11+G13+G16</f>
        <v>27670000</v>
      </c>
      <c r="M21" s="8">
        <f>G8+G9+G10+G11+G12+G13+G16+G18+G19+G21+G26+G27+G28</f>
        <v>48530000</v>
      </c>
      <c r="N21" s="8">
        <f>G8+G9+G10+G11+G12+G13+G14+G15+G16+G18+G21+G23+G24+G26+G27+G28</f>
        <v>60480000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3">
        <v>2</v>
      </c>
      <c r="C22" s="7" t="s">
        <v>16</v>
      </c>
      <c r="D22" s="13"/>
      <c r="E22" s="13"/>
      <c r="F22" s="13"/>
      <c r="G22" s="11"/>
      <c r="H22" s="7" t="s">
        <v>55</v>
      </c>
      <c r="I22" s="1"/>
      <c r="J22" s="7" t="s">
        <v>33</v>
      </c>
      <c r="K22" s="8"/>
      <c r="L22" s="8"/>
      <c r="M22" s="8"/>
      <c r="N22" s="8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3"/>
      <c r="C23" s="7" t="s">
        <v>17</v>
      </c>
      <c r="D23" s="13">
        <v>100</v>
      </c>
      <c r="E23" s="5" t="s">
        <v>18</v>
      </c>
      <c r="F23" s="11">
        <v>60000</v>
      </c>
      <c r="G23" s="11">
        <f>D23*F23</f>
        <v>6000000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13"/>
      <c r="C24" s="7" t="s">
        <v>13</v>
      </c>
      <c r="D24" s="12">
        <v>2</v>
      </c>
      <c r="E24" s="5" t="s">
        <v>19</v>
      </c>
      <c r="F24" s="11">
        <v>75000</v>
      </c>
      <c r="G24" s="11">
        <f>D24*F24</f>
        <v>150000</v>
      </c>
      <c r="H24" s="1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/>
      <c r="B25" s="13">
        <v>3</v>
      </c>
      <c r="C25" s="7" t="s">
        <v>20</v>
      </c>
      <c r="D25" s="12"/>
      <c r="E25" s="5"/>
      <c r="F25" s="11"/>
      <c r="G25" s="11"/>
      <c r="H25" s="10" t="s">
        <v>57</v>
      </c>
      <c r="I25" s="1"/>
      <c r="J25" s="19" t="s">
        <v>34</v>
      </c>
      <c r="K25" s="13" t="s">
        <v>35</v>
      </c>
      <c r="L25" s="13" t="s">
        <v>36</v>
      </c>
      <c r="M25" s="13" t="s">
        <v>37</v>
      </c>
      <c r="N25" s="13" t="s">
        <v>38</v>
      </c>
      <c r="O25" s="13" t="s">
        <v>39</v>
      </c>
      <c r="P25" s="13" t="s">
        <v>40</v>
      </c>
      <c r="Q25" s="13" t="s">
        <v>41</v>
      </c>
      <c r="R25" s="13" t="s">
        <v>42</v>
      </c>
      <c r="S25" s="13" t="s">
        <v>43</v>
      </c>
      <c r="T25" s="13" t="s">
        <v>44</v>
      </c>
      <c r="U25" s="13" t="s">
        <v>45</v>
      </c>
      <c r="V25" s="13" t="s">
        <v>46</v>
      </c>
      <c r="W25" s="13" t="s">
        <v>47</v>
      </c>
      <c r="X25" s="13" t="s">
        <v>48</v>
      </c>
      <c r="Y25" s="13" t="s">
        <v>49</v>
      </c>
      <c r="Z25" s="13" t="s">
        <v>50</v>
      </c>
    </row>
    <row r="26" spans="1:26">
      <c r="A26" s="2"/>
      <c r="B26" s="7"/>
      <c r="C26" s="7" t="s">
        <v>22</v>
      </c>
      <c r="D26" s="5">
        <v>25</v>
      </c>
      <c r="E26" s="5" t="s">
        <v>23</v>
      </c>
      <c r="F26" s="11">
        <v>45000</v>
      </c>
      <c r="G26" s="11">
        <f>D26*F26</f>
        <v>1125000</v>
      </c>
      <c r="H26" s="17"/>
      <c r="I26" s="1"/>
      <c r="J26" s="19" t="s">
        <v>58</v>
      </c>
      <c r="K26" s="20">
        <f>K19+K33</f>
        <v>1000000</v>
      </c>
      <c r="L26" s="20">
        <f>K20+K34</f>
        <v>3170000</v>
      </c>
      <c r="M26" s="20">
        <f>K21+K35</f>
        <v>28170000</v>
      </c>
      <c r="N26" s="20"/>
      <c r="O26" s="20">
        <f>L19+L33</f>
        <v>1025000</v>
      </c>
      <c r="P26" s="20">
        <f>L20+L34</f>
        <v>3195000</v>
      </c>
      <c r="Q26" s="20">
        <f>L21+L35</f>
        <v>28195000</v>
      </c>
      <c r="R26" s="20"/>
      <c r="S26" s="20">
        <f>M19+M33</f>
        <v>4725000</v>
      </c>
      <c r="T26" s="20">
        <f>M20+M34</f>
        <v>24155000</v>
      </c>
      <c r="U26" s="20">
        <f>M21+M35</f>
        <v>49155000</v>
      </c>
      <c r="V26" s="20"/>
      <c r="W26" s="20">
        <f>N19+N33</f>
        <v>32775000</v>
      </c>
      <c r="X26" s="20">
        <f>N20+N34</f>
        <v>36205000</v>
      </c>
      <c r="Y26" s="20">
        <f>N21+N35</f>
        <v>61205000</v>
      </c>
      <c r="Z26" s="20"/>
    </row>
    <row r="27" spans="1:26">
      <c r="A27" s="2"/>
      <c r="B27" s="17"/>
      <c r="C27" s="7" t="s">
        <v>28</v>
      </c>
      <c r="D27" s="13">
        <v>1</v>
      </c>
      <c r="E27" s="5" t="s">
        <v>29</v>
      </c>
      <c r="F27" s="11">
        <v>35000</v>
      </c>
      <c r="G27" s="11">
        <f>D27*F27</f>
        <v>35000</v>
      </c>
      <c r="H27" s="17"/>
      <c r="I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2"/>
      <c r="B28" s="29"/>
      <c r="C28" s="14" t="s">
        <v>13</v>
      </c>
      <c r="D28" s="13">
        <v>2</v>
      </c>
      <c r="E28" s="15" t="s">
        <v>19</v>
      </c>
      <c r="F28" s="16">
        <v>50000</v>
      </c>
      <c r="G28" s="8">
        <f>D28*F28</f>
        <v>100000</v>
      </c>
      <c r="H28" s="17"/>
      <c r="I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"/>
      <c r="B29" s="25"/>
      <c r="C29" s="30"/>
      <c r="D29" s="25"/>
      <c r="E29" s="25"/>
      <c r="F29" s="24"/>
      <c r="G29" s="24"/>
      <c r="H29" s="31"/>
      <c r="I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"/>
      <c r="B30" s="26"/>
      <c r="C30" s="21"/>
      <c r="D30" s="26"/>
      <c r="E30" s="27"/>
      <c r="F30" s="28"/>
      <c r="G30" s="24"/>
      <c r="H30" s="21"/>
      <c r="I30" s="2"/>
      <c r="J30" s="3" t="s">
        <v>51</v>
      </c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"/>
      <c r="B31" s="3" t="s">
        <v>9</v>
      </c>
      <c r="C31" s="2"/>
      <c r="D31" s="2"/>
      <c r="E31" s="2"/>
      <c r="F31" s="2"/>
      <c r="G31" s="2"/>
      <c r="H31" s="2"/>
      <c r="I31" s="2"/>
      <c r="J31" s="48" t="s">
        <v>58</v>
      </c>
      <c r="K31" s="5" t="s">
        <v>24</v>
      </c>
      <c r="L31" s="5" t="s">
        <v>25</v>
      </c>
      <c r="M31" s="5" t="s">
        <v>26</v>
      </c>
      <c r="N31" s="5" t="s">
        <v>27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2"/>
      <c r="B32" s="4" t="s">
        <v>11</v>
      </c>
      <c r="C32" s="2"/>
      <c r="D32" s="2"/>
      <c r="E32" s="2"/>
      <c r="F32" s="2"/>
      <c r="G32" s="2"/>
      <c r="H32" s="2"/>
      <c r="I32" s="2"/>
      <c r="J32" s="49"/>
      <c r="K32" s="5">
        <v>1</v>
      </c>
      <c r="L32" s="5">
        <v>2</v>
      </c>
      <c r="M32" s="5">
        <v>4</v>
      </c>
      <c r="N32" s="5">
        <v>10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9" ht="15.75" customHeight="1">
      <c r="A33" s="2"/>
      <c r="B33" s="1"/>
      <c r="C33" s="1"/>
      <c r="D33" s="1"/>
      <c r="E33" s="1"/>
      <c r="F33" s="1"/>
      <c r="G33" s="1"/>
      <c r="H33" s="1"/>
      <c r="I33" s="2"/>
      <c r="J33" s="7" t="s">
        <v>30</v>
      </c>
      <c r="K33" s="9">
        <f>$G$35</f>
        <v>500000</v>
      </c>
      <c r="L33" s="9">
        <f>$G$35+(5%*$G$35)</f>
        <v>525000</v>
      </c>
      <c r="M33" s="9">
        <f>$G$35+(25%*$G$35)</f>
        <v>625000</v>
      </c>
      <c r="N33" s="9">
        <f>$G$35+(45%*$G$35)</f>
        <v>725000</v>
      </c>
    </row>
    <row r="34" spans="1:19">
      <c r="A34" s="4"/>
      <c r="B34" s="6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  <c r="I34" s="2"/>
      <c r="J34" s="7" t="s">
        <v>31</v>
      </c>
      <c r="K34" s="9">
        <f t="shared" ref="K34:K35" si="1">$G$35</f>
        <v>500000</v>
      </c>
      <c r="L34" s="9">
        <f t="shared" ref="L34:L35" si="2">$G$35+(5%*$G$35)</f>
        <v>525000</v>
      </c>
      <c r="M34" s="9">
        <f t="shared" ref="M34:M35" si="3">$G$35+(25%*$G$35)</f>
        <v>625000</v>
      </c>
      <c r="N34" s="9">
        <f t="shared" ref="N34:N35" si="4">$G$35+(45%*$G$35)</f>
        <v>725000</v>
      </c>
    </row>
    <row r="35" spans="1:19">
      <c r="A35" s="1"/>
      <c r="B35" s="41">
        <v>1</v>
      </c>
      <c r="C35" s="42" t="s">
        <v>12</v>
      </c>
      <c r="D35" s="42"/>
      <c r="E35" s="41"/>
      <c r="F35" s="43"/>
      <c r="G35" s="43">
        <v>500000</v>
      </c>
      <c r="H35" s="42"/>
      <c r="I35" s="1"/>
      <c r="J35" s="7" t="s">
        <v>32</v>
      </c>
      <c r="K35" s="9">
        <f t="shared" si="1"/>
        <v>500000</v>
      </c>
      <c r="L35" s="9">
        <f t="shared" si="2"/>
        <v>525000</v>
      </c>
      <c r="M35" s="9">
        <f t="shared" si="3"/>
        <v>625000</v>
      </c>
      <c r="N35" s="9">
        <f t="shared" si="4"/>
        <v>725000</v>
      </c>
      <c r="O35" s="1"/>
      <c r="P35" s="1"/>
      <c r="Q35" s="1"/>
      <c r="R35" s="1"/>
      <c r="S35" s="1"/>
    </row>
    <row r="36" spans="1:19">
      <c r="A36" s="1"/>
      <c r="B36" s="44"/>
      <c r="C36" s="45"/>
      <c r="D36" s="44"/>
      <c r="E36" s="44"/>
      <c r="F36" s="46"/>
      <c r="G36" s="46"/>
      <c r="H36" s="47"/>
      <c r="I36" s="1"/>
      <c r="J36" s="7" t="s">
        <v>33</v>
      </c>
      <c r="K36" s="9"/>
      <c r="L36" s="9"/>
      <c r="M36" s="9"/>
      <c r="N36" s="9"/>
      <c r="O36" s="1"/>
      <c r="P36" s="1"/>
      <c r="Q36" s="1"/>
      <c r="R36" s="1"/>
      <c r="S36" s="1"/>
    </row>
    <row r="37" spans="1:19">
      <c r="A37" s="1"/>
      <c r="B37" s="25"/>
      <c r="C37" s="21"/>
      <c r="D37" s="25"/>
      <c r="E37" s="25"/>
      <c r="F37" s="31"/>
      <c r="G37" s="24"/>
      <c r="H37" s="21"/>
    </row>
    <row r="38" spans="1:19">
      <c r="A38" s="1"/>
      <c r="B38" s="2"/>
    </row>
    <row r="39" spans="1:19">
      <c r="A39" s="1"/>
      <c r="B39" s="2"/>
    </row>
    <row r="40" spans="1:19">
      <c r="A40" s="1"/>
      <c r="B40" s="1"/>
    </row>
    <row r="41" spans="1:19">
      <c r="A41" s="1"/>
      <c r="B41" s="1"/>
    </row>
    <row r="42" spans="1:19">
      <c r="A42" s="1"/>
      <c r="B42" s="1"/>
    </row>
    <row r="43" spans="1:19">
      <c r="A43" s="1"/>
      <c r="B43" s="1"/>
    </row>
    <row r="44" spans="1:19">
      <c r="A44" s="2"/>
      <c r="B44" s="1"/>
      <c r="C44" s="1"/>
      <c r="D44" s="1"/>
      <c r="E44" s="1"/>
      <c r="F44" s="1"/>
      <c r="G44" s="1"/>
      <c r="J44" s="1"/>
      <c r="K44" s="1"/>
      <c r="L44" s="1"/>
      <c r="M44" s="1"/>
      <c r="N44" s="1"/>
    </row>
    <row r="45" spans="1:19">
      <c r="A45" s="2"/>
      <c r="B45" s="1"/>
      <c r="C45" s="1"/>
      <c r="D45" s="1"/>
      <c r="E45" s="1"/>
      <c r="F45" s="1"/>
      <c r="G45" s="1"/>
    </row>
    <row r="46" spans="1:19">
      <c r="A46" s="2"/>
      <c r="B46" s="1"/>
      <c r="C46" s="1"/>
      <c r="D46" s="1"/>
      <c r="E46" s="1"/>
      <c r="F46" s="1"/>
      <c r="G46" s="1"/>
    </row>
    <row r="47" spans="1:19">
      <c r="A47" s="2"/>
      <c r="B47" s="1"/>
      <c r="C47" s="3"/>
      <c r="D47" s="2"/>
      <c r="E47" s="2"/>
      <c r="F47" s="2"/>
      <c r="G47" s="1"/>
    </row>
    <row r="48" spans="1:19">
      <c r="A48" s="2"/>
      <c r="B48" s="1"/>
      <c r="C48" s="1"/>
      <c r="D48" s="1"/>
      <c r="E48" s="1"/>
      <c r="F48" s="1"/>
      <c r="G48" s="1"/>
    </row>
    <row r="49" spans="1:14">
      <c r="A49" s="2"/>
      <c r="B49" s="2"/>
      <c r="C49" s="1"/>
      <c r="D49" s="1"/>
      <c r="E49" s="1"/>
      <c r="F49" s="1"/>
      <c r="G49" s="1"/>
    </row>
    <row r="50" spans="1:14">
      <c r="A50" s="2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</row>
    <row r="51" spans="1:14">
      <c r="A51" s="2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</row>
    <row r="52" spans="1:14">
      <c r="A52" s="2"/>
      <c r="I52" s="2"/>
      <c r="J52" s="1"/>
      <c r="K52" s="1"/>
      <c r="L52" s="1"/>
      <c r="M52" s="1"/>
      <c r="N52" s="1"/>
    </row>
    <row r="53" spans="1:14">
      <c r="A53" s="2"/>
      <c r="I53" s="2"/>
      <c r="J53" s="1"/>
      <c r="K53" s="1"/>
      <c r="L53" s="1"/>
      <c r="M53" s="1"/>
    </row>
    <row r="54" spans="1:14">
      <c r="A54" s="2"/>
      <c r="I54" s="2"/>
      <c r="J54" s="1"/>
      <c r="K54" s="1"/>
      <c r="L54" s="1"/>
      <c r="M54" s="1"/>
    </row>
    <row r="55" spans="1:14">
      <c r="A55" s="2"/>
      <c r="I55" s="1"/>
      <c r="J55" s="1"/>
      <c r="K55" s="1"/>
      <c r="L55" s="1"/>
      <c r="M55" s="1"/>
    </row>
    <row r="56" spans="1:14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4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4">
      <c r="A58" s="4"/>
      <c r="B58" s="1"/>
      <c r="C58" s="2"/>
      <c r="D58" s="2"/>
      <c r="E58" s="2"/>
      <c r="F58" s="2"/>
    </row>
    <row r="59" spans="1:14">
      <c r="A59" s="2"/>
      <c r="B59" s="1"/>
      <c r="C59" s="2"/>
      <c r="D59" s="2"/>
      <c r="E59" s="2"/>
      <c r="F59" s="2"/>
    </row>
    <row r="60" spans="1:14">
      <c r="A60" s="2"/>
      <c r="B60" s="1"/>
      <c r="C60" s="2"/>
      <c r="D60" s="2"/>
      <c r="E60" s="2"/>
      <c r="F60" s="2"/>
    </row>
    <row r="61" spans="1:14">
      <c r="A61" s="2"/>
      <c r="B61" s="1"/>
      <c r="C61" s="1"/>
      <c r="D61" s="1"/>
      <c r="E61" s="1"/>
      <c r="F61" s="1"/>
    </row>
    <row r="62" spans="1:14">
      <c r="A62" s="2"/>
      <c r="B62" s="2"/>
      <c r="C62" s="1"/>
      <c r="D62" s="1"/>
      <c r="E62" s="1"/>
      <c r="F62" s="1"/>
    </row>
    <row r="63" spans="1:14">
      <c r="A63" s="1"/>
      <c r="B63" s="2"/>
      <c r="C63" s="1"/>
      <c r="D63" s="1"/>
      <c r="E63" s="1"/>
      <c r="F63" s="1"/>
    </row>
    <row r="64" spans="1:14">
      <c r="A64" s="1"/>
      <c r="B64" s="2"/>
      <c r="C64" s="1"/>
      <c r="D64" s="1"/>
      <c r="E64" s="1"/>
      <c r="F64" s="1"/>
    </row>
    <row r="65" spans="1:13">
      <c r="A65" s="1"/>
      <c r="B65" s="2"/>
      <c r="C65" s="1"/>
      <c r="D65" s="1"/>
      <c r="E65" s="1"/>
      <c r="F65" s="1"/>
    </row>
    <row r="66" spans="1:13">
      <c r="A66" s="1"/>
      <c r="B66" s="2"/>
      <c r="C66" s="1"/>
      <c r="D66" s="1"/>
      <c r="E66" s="1"/>
      <c r="F66" s="1"/>
    </row>
    <row r="67" spans="1:13">
      <c r="A67" s="1"/>
      <c r="B67" s="21"/>
      <c r="C67" s="21"/>
      <c r="D67" s="21"/>
      <c r="E67" s="21"/>
      <c r="F67" s="22"/>
      <c r="G67" s="22"/>
      <c r="H67" s="21"/>
      <c r="I67" s="2"/>
      <c r="J67" s="1"/>
      <c r="K67" s="1"/>
      <c r="L67" s="1"/>
      <c r="M67" s="1"/>
    </row>
    <row r="68" spans="1:13">
      <c r="A68" s="1"/>
      <c r="B68" s="1"/>
      <c r="C68" s="21"/>
      <c r="D68" s="21"/>
      <c r="E68" s="21"/>
      <c r="F68" s="22"/>
      <c r="G68" s="22"/>
      <c r="H68" s="21"/>
      <c r="I68" s="1"/>
      <c r="J68" s="1"/>
      <c r="K68" s="1"/>
      <c r="L68" s="1"/>
      <c r="M68" s="1"/>
    </row>
  </sheetData>
  <mergeCells count="2">
    <mergeCell ref="J17:J18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3" sqref="E13"/>
    </sheetView>
  </sheetViews>
  <sheetFormatPr defaultRowHeight="15"/>
  <cols>
    <col min="1" max="1" width="37.7109375" bestFit="1" customWidth="1"/>
    <col min="2" max="2" width="11" style="39" bestFit="1" customWidth="1"/>
    <col min="3" max="3" width="20.5703125" style="39" bestFit="1" customWidth="1"/>
    <col min="4" max="5" width="12" bestFit="1" customWidth="1"/>
  </cols>
  <sheetData>
    <row r="1" spans="1:4">
      <c r="A1" s="38" t="s">
        <v>83</v>
      </c>
      <c r="B1" s="38" t="s">
        <v>82</v>
      </c>
      <c r="C1" s="38" t="s">
        <v>81</v>
      </c>
      <c r="D1" s="37"/>
    </row>
    <row r="2" spans="1:4">
      <c r="A2" t="s">
        <v>58</v>
      </c>
      <c r="B2" s="39">
        <v>160.15530000000001</v>
      </c>
      <c r="C2" s="39" t="s">
        <v>76</v>
      </c>
    </row>
    <row r="3" spans="1:4">
      <c r="A3" t="s">
        <v>68</v>
      </c>
      <c r="B3" s="39">
        <v>152.80369999999999</v>
      </c>
      <c r="C3" s="39" t="s">
        <v>77</v>
      </c>
    </row>
    <row r="4" spans="1:4">
      <c r="A4" t="s">
        <v>69</v>
      </c>
      <c r="B4" s="39">
        <v>1151.93</v>
      </c>
      <c r="C4" s="39" t="s">
        <v>78</v>
      </c>
    </row>
    <row r="5" spans="1:4">
      <c r="A5" t="s">
        <v>70</v>
      </c>
      <c r="B5" s="39">
        <v>621.57860000000005</v>
      </c>
      <c r="C5" s="39" t="s">
        <v>78</v>
      </c>
    </row>
    <row r="6" spans="1:4">
      <c r="A6" t="s">
        <v>71</v>
      </c>
      <c r="B6" s="39">
        <v>77.674595999999994</v>
      </c>
      <c r="C6" s="39" t="s">
        <v>79</v>
      </c>
    </row>
    <row r="7" spans="1:4">
      <c r="A7" t="s">
        <v>72</v>
      </c>
      <c r="B7" s="39">
        <v>70.102620999999999</v>
      </c>
      <c r="C7" s="39" t="s">
        <v>79</v>
      </c>
    </row>
    <row r="8" spans="1:4">
      <c r="A8" t="s">
        <v>73</v>
      </c>
      <c r="B8" s="39">
        <v>146.76431099999999</v>
      </c>
      <c r="C8" s="39" t="s">
        <v>79</v>
      </c>
    </row>
    <row r="9" spans="1:4">
      <c r="A9" t="s">
        <v>74</v>
      </c>
      <c r="B9" s="39">
        <v>178.55012099999999</v>
      </c>
      <c r="C9" s="39" t="s">
        <v>79</v>
      </c>
    </row>
    <row r="10" spans="1:4">
      <c r="A10" t="s">
        <v>58</v>
      </c>
      <c r="B10" s="39">
        <v>85.819451999999998</v>
      </c>
      <c r="C10" s="39" t="s">
        <v>79</v>
      </c>
    </row>
    <row r="11" spans="1:4">
      <c r="A11" t="s">
        <v>75</v>
      </c>
      <c r="B11" s="39">
        <v>102.9966</v>
      </c>
      <c r="C11" s="39" t="s">
        <v>80</v>
      </c>
    </row>
    <row r="12" spans="1:4">
      <c r="A12" s="1" t="s">
        <v>84</v>
      </c>
      <c r="B12" s="39">
        <f>AVERAGE(B2:B11)</f>
        <v>274.83753009999998</v>
      </c>
    </row>
    <row r="13" spans="1:4">
      <c r="A13" s="1" t="s">
        <v>85</v>
      </c>
      <c r="B13" s="39">
        <f>MIN(B2:B11)</f>
        <v>70.102620999999999</v>
      </c>
    </row>
    <row r="14" spans="1:4">
      <c r="A14" s="1" t="s">
        <v>86</v>
      </c>
      <c r="B14" s="39">
        <f>MAX(B2:B11)</f>
        <v>1151.93</v>
      </c>
    </row>
    <row r="17" spans="4:5">
      <c r="D17" s="50" t="s">
        <v>88</v>
      </c>
      <c r="E17" s="50"/>
    </row>
    <row r="18" spans="4:5">
      <c r="D18" s="38" t="s">
        <v>87</v>
      </c>
      <c r="E18" s="38" t="s">
        <v>17</v>
      </c>
    </row>
    <row r="19" spans="4:5">
      <c r="D19" s="51">
        <v>0.6</v>
      </c>
      <c r="E19" s="51">
        <v>0.4</v>
      </c>
    </row>
    <row r="20" spans="4:5">
      <c r="D20" s="40">
        <f>D19*B12</f>
        <v>164.90251805999998</v>
      </c>
      <c r="E20" s="40">
        <f>E19*B12</f>
        <v>109.93501204</v>
      </c>
    </row>
  </sheetData>
  <mergeCells count="1">
    <mergeCell ref="D17:E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2015-08-18T04:24:19Z</dcterms:created>
  <dcterms:modified xsi:type="dcterms:W3CDTF">2015-09-25T04:23:06Z</dcterms:modified>
</cp:coreProperties>
</file>