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 activeTab="1"/>
  </bookViews>
  <sheets>
    <sheet name="Sheet1" sheetId="1" r:id="rId1"/>
    <sheet name="Sheet2" sheetId="2" r:id="rId2"/>
    <sheet name="LINK" sheetId="3" r:id="rId3"/>
  </sheets>
  <calcPr calcId="124519"/>
</workbook>
</file>

<file path=xl/calcChain.xml><?xml version="1.0" encoding="utf-8"?>
<calcChain xmlns="http://schemas.openxmlformats.org/spreadsheetml/2006/main">
  <c r="M25" i="2"/>
  <c r="L24"/>
  <c r="L25"/>
  <c r="K25"/>
  <c r="K24"/>
  <c r="N35"/>
  <c r="N36"/>
  <c r="M36"/>
  <c r="M35"/>
  <c r="N34"/>
  <c r="M34"/>
  <c r="L35"/>
  <c r="L36"/>
  <c r="L34"/>
  <c r="K35"/>
  <c r="K36"/>
  <c r="K34"/>
  <c r="F44" l="1"/>
  <c r="G44" s="1"/>
  <c r="F42"/>
  <c r="F90"/>
  <c r="G90" s="1"/>
  <c r="F115"/>
  <c r="G115" s="1"/>
  <c r="F114"/>
  <c r="G114" s="1"/>
  <c r="F113"/>
  <c r="G113" s="1"/>
  <c r="F166"/>
  <c r="G166" s="1"/>
  <c r="F13"/>
  <c r="F206"/>
  <c r="G197"/>
  <c r="G196"/>
  <c r="G195"/>
  <c r="G193"/>
  <c r="G192"/>
  <c r="F190"/>
  <c r="G190" s="1"/>
  <c r="G186"/>
  <c r="G177"/>
  <c r="G176"/>
  <c r="G175"/>
  <c r="G173"/>
  <c r="G172"/>
  <c r="G170"/>
  <c r="F170"/>
  <c r="G168"/>
  <c r="F168"/>
  <c r="G167"/>
  <c r="F167"/>
  <c r="G165"/>
  <c r="F165"/>
  <c r="G163"/>
  <c r="G161"/>
  <c r="G160"/>
  <c r="G159"/>
  <c r="G158"/>
  <c r="G157"/>
  <c r="G149"/>
  <c r="G148"/>
  <c r="G147"/>
  <c r="G145"/>
  <c r="G144"/>
  <c r="G142"/>
  <c r="F142"/>
  <c r="F140"/>
  <c r="G140" s="1"/>
  <c r="G139"/>
  <c r="F139"/>
  <c r="F138"/>
  <c r="G138" s="1"/>
  <c r="G136"/>
  <c r="G135"/>
  <c r="G134"/>
  <c r="G133"/>
  <c r="G132"/>
  <c r="G123"/>
  <c r="G122"/>
  <c r="G121"/>
  <c r="G119"/>
  <c r="G118"/>
  <c r="G111"/>
  <c r="G110"/>
  <c r="G109"/>
  <c r="G108"/>
  <c r="G99"/>
  <c r="G98"/>
  <c r="G97"/>
  <c r="G95"/>
  <c r="G94"/>
  <c r="G91"/>
  <c r="F91"/>
  <c r="G88"/>
  <c r="G87"/>
  <c r="G86"/>
  <c r="F86"/>
  <c r="G85"/>
  <c r="G77"/>
  <c r="G76"/>
  <c r="G75"/>
  <c r="G73"/>
  <c r="G72"/>
  <c r="G69"/>
  <c r="F69"/>
  <c r="G67"/>
  <c r="G66"/>
  <c r="G64"/>
  <c r="G56"/>
  <c r="G55"/>
  <c r="G54"/>
  <c r="G52"/>
  <c r="G51"/>
  <c r="G49"/>
  <c r="F49"/>
  <c r="G47"/>
  <c r="F47"/>
  <c r="G46"/>
  <c r="F46"/>
  <c r="G45"/>
  <c r="K23" s="1"/>
  <c r="F45"/>
  <c r="G43"/>
  <c r="F43"/>
  <c r="G42"/>
  <c r="G39"/>
  <c r="G38"/>
  <c r="G37"/>
  <c r="G36"/>
  <c r="G35"/>
  <c r="G34"/>
  <c r="Z29"/>
  <c r="V29"/>
  <c r="R29"/>
  <c r="N29"/>
  <c r="G25"/>
  <c r="G24"/>
  <c r="G23"/>
  <c r="G21"/>
  <c r="G20"/>
  <c r="F18"/>
  <c r="G18" s="1"/>
  <c r="G15"/>
  <c r="F15"/>
  <c r="F14"/>
  <c r="G14" s="1"/>
  <c r="G13"/>
  <c r="G10"/>
  <c r="K29" l="1"/>
  <c r="U29"/>
  <c r="M23"/>
  <c r="M24"/>
  <c r="N24"/>
  <c r="X29" s="1"/>
  <c r="N23"/>
  <c r="Q29"/>
  <c r="L23"/>
  <c r="N25"/>
  <c r="Y29" s="1"/>
  <c r="P29"/>
  <c r="L29"/>
  <c r="F190" i="1"/>
  <c r="F172"/>
  <c r="F142"/>
  <c r="F18"/>
  <c r="G18" s="1"/>
  <c r="F49"/>
  <c r="F45"/>
  <c r="T29" i="2" l="1"/>
  <c r="O29"/>
  <c r="W29"/>
  <c r="S29"/>
  <c r="M29"/>
  <c r="Z29" i="1"/>
  <c r="V29"/>
  <c r="T29"/>
  <c r="S29"/>
  <c r="R29"/>
  <c r="O29"/>
  <c r="N29"/>
  <c r="K29"/>
  <c r="N36"/>
  <c r="M36"/>
  <c r="L36"/>
  <c r="K36"/>
  <c r="N35"/>
  <c r="M35"/>
  <c r="L35"/>
  <c r="K35"/>
  <c r="N34"/>
  <c r="M34"/>
  <c r="L34"/>
  <c r="K34"/>
  <c r="L23"/>
  <c r="K23"/>
  <c r="M24"/>
  <c r="M23"/>
  <c r="F206" l="1"/>
  <c r="G164"/>
  <c r="G10"/>
  <c r="G190" l="1"/>
  <c r="G172"/>
  <c r="F170"/>
  <c r="G170" s="1"/>
  <c r="G169"/>
  <c r="G166"/>
  <c r="F169"/>
  <c r="F168"/>
  <c r="G168" s="1"/>
  <c r="F167"/>
  <c r="G167" s="1"/>
  <c r="G159"/>
  <c r="G160"/>
  <c r="G161"/>
  <c r="G162"/>
  <c r="F90"/>
  <c r="G90" s="1"/>
  <c r="F91"/>
  <c r="G91" s="1"/>
  <c r="F86"/>
  <c r="F69"/>
  <c r="G69" s="1"/>
  <c r="G67"/>
  <c r="G142"/>
  <c r="F140"/>
  <c r="G140" s="1"/>
  <c r="F139"/>
  <c r="G139" s="1"/>
  <c r="F138"/>
  <c r="G138" s="1"/>
  <c r="F115"/>
  <c r="G115" s="1"/>
  <c r="F114"/>
  <c r="G114" s="1"/>
  <c r="F113"/>
  <c r="G113" s="1"/>
  <c r="G49"/>
  <c r="F47"/>
  <c r="G47" s="1"/>
  <c r="F46"/>
  <c r="F44"/>
  <c r="F43"/>
  <c r="F42"/>
  <c r="N25" l="1"/>
  <c r="Y29" s="1"/>
  <c r="N24"/>
  <c r="X29" s="1"/>
  <c r="N23"/>
  <c r="W29" s="1"/>
  <c r="F15"/>
  <c r="G15" s="1"/>
  <c r="F14"/>
  <c r="G14" s="1"/>
  <c r="F13"/>
  <c r="G34" l="1"/>
  <c r="G87"/>
  <c r="G88"/>
  <c r="G133" l="1"/>
  <c r="G134"/>
  <c r="G135"/>
  <c r="G136"/>
  <c r="G132"/>
  <c r="G109"/>
  <c r="G110"/>
  <c r="G111"/>
  <c r="G108"/>
  <c r="G42"/>
  <c r="G46"/>
  <c r="G45"/>
  <c r="G44"/>
  <c r="G43"/>
  <c r="G39"/>
  <c r="G36"/>
  <c r="G37"/>
  <c r="G38"/>
  <c r="G35"/>
  <c r="G13"/>
  <c r="G157" l="1"/>
  <c r="G52"/>
  <c r="G25"/>
  <c r="G24"/>
  <c r="G23"/>
  <c r="G21"/>
  <c r="G20"/>
  <c r="G197"/>
  <c r="G196"/>
  <c r="G195"/>
  <c r="G193"/>
  <c r="G192"/>
  <c r="G186"/>
  <c r="G179"/>
  <c r="G178"/>
  <c r="G177"/>
  <c r="G175"/>
  <c r="G174"/>
  <c r="G158"/>
  <c r="G99"/>
  <c r="G98"/>
  <c r="G97"/>
  <c r="G95"/>
  <c r="G94"/>
  <c r="G86"/>
  <c r="G85"/>
  <c r="G77"/>
  <c r="G76"/>
  <c r="G75"/>
  <c r="G73"/>
  <c r="G72"/>
  <c r="G66"/>
  <c r="G64"/>
  <c r="G149"/>
  <c r="G148"/>
  <c r="G147"/>
  <c r="G145"/>
  <c r="G144"/>
  <c r="G123"/>
  <c r="G122"/>
  <c r="G121"/>
  <c r="G119"/>
  <c r="G118"/>
  <c r="K25" l="1"/>
  <c r="M29" s="1"/>
  <c r="L25"/>
  <c r="Q29" s="1"/>
  <c r="K24"/>
  <c r="L29" s="1"/>
  <c r="L24"/>
  <c r="P29" s="1"/>
  <c r="M25"/>
  <c r="U29" s="1"/>
  <c r="G56"/>
  <c r="G55"/>
  <c r="G54"/>
  <c r="G51"/>
</calcChain>
</file>

<file path=xl/sharedStrings.xml><?xml version="1.0" encoding="utf-8"?>
<sst xmlns="http://schemas.openxmlformats.org/spreadsheetml/2006/main" count="934" uniqueCount="156">
  <si>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</si>
  <si>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</si>
  <si>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</si>
  <si>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</si>
  <si>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</si>
  <si>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</si>
  <si>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</si>
  <si>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</si>
  <si>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</si>
  <si>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</si>
  <si>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</si>
  <si>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</si>
  <si>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</si>
  <si>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</si>
  <si>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</si>
  <si>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</si>
  <si>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</si>
  <si>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</si>
  <si>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</si>
  <si>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</si>
  <si>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</si>
  <si>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</si>
  <si>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</si>
  <si>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</si>
  <si>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</si>
  <si>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</si>
  <si>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</si>
  <si>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</si>
  <si>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</si>
  <si>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</si>
  <si>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</si>
  <si>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</si>
  <si>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</si>
  <si>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</si>
  <si>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</si>
  <si>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</si>
  <si>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</si>
  <si>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</si>
  <si>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kehilangan pendapatan</t>
  </si>
  <si>
    <t>hari</t>
  </si>
  <si>
    <t>kebersihan</t>
  </si>
  <si>
    <t>properti hilang/tak terpakai</t>
  </si>
  <si>
    <t>properti rusak/biaya servis</t>
  </si>
  <si>
    <t>kerusakan bangunan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</si>
  <si>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</si>
  <si>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</si>
  <si>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</si>
  <si>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</si>
  <si>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</si>
  <si>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</si>
  <si>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</si>
  <si>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</si>
  <si>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</si>
  <si>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lantai keramik</t>
  </si>
  <si>
    <t>keramik</t>
  </si>
  <si>
    <t>m2</t>
  </si>
  <si>
    <t>toilet</t>
  </si>
  <si>
    <t>mulai kedalaman 71-150 cm &amp; durasi &gt; 8 hari</t>
  </si>
  <si>
    <t>tempat sampah</t>
  </si>
  <si>
    <t>kloset</t>
  </si>
  <si>
    <t>KLINIK</t>
  </si>
  <si>
    <t>ruang pendaftaran/ruang tunggu</t>
  </si>
  <si>
    <t>ruang konsultasi</t>
  </si>
  <si>
    <t>ruang administrasi</t>
  </si>
  <si>
    <t>ruang tindakan</t>
  </si>
  <si>
    <t>ruang rawat inap</t>
  </si>
  <si>
    <t>ruang farmasi</t>
  </si>
  <si>
    <t>labolatorium</t>
  </si>
  <si>
    <t>kursi</t>
  </si>
  <si>
    <t>meja</t>
  </si>
  <si>
    <t>meja tamu</t>
  </si>
  <si>
    <t>kursi tunggu</t>
  </si>
  <si>
    <t>kursi pasien</t>
  </si>
  <si>
    <t>kursi dokter</t>
  </si>
  <si>
    <t>Timbangan Badan</t>
  </si>
  <si>
    <t>wastafel</t>
  </si>
  <si>
    <t>Sfigmomanometer</t>
  </si>
  <si>
    <t>obat-obatan</t>
  </si>
  <si>
    <t>lemari obat</t>
  </si>
  <si>
    <t>alat peracik obat</t>
  </si>
  <si>
    <t>meja periksa pasien</t>
  </si>
  <si>
    <t>Kursi</t>
  </si>
  <si>
    <t>Meja</t>
  </si>
  <si>
    <t>Obat-obatan penanganan pertama</t>
  </si>
  <si>
    <t>tempat tidur pasien</t>
  </si>
  <si>
    <t>mikroskop</t>
  </si>
  <si>
    <t>lemari</t>
  </si>
  <si>
    <t>lemari arsip</t>
  </si>
  <si>
    <t>ATK dan arsip</t>
  </si>
  <si>
    <t>sumber</t>
  </si>
  <si>
    <t>http://aespesoft.com/hal-hal-tentang-klinik-mengenai-jenis-persyaratan-sarana-prasarana-dan-lainnya/</t>
  </si>
  <si>
    <t>http://p2t.jatimprov.go.id/uploads/KUMPULAN%20PERATURAN%20PERIZINAN%20PER%20SEKTOR%202014/KESEHATAN/pmk%20no%20411%20th2010%20ttg%20laboratoriumklinik.pdf</t>
  </si>
  <si>
    <t>harga</t>
  </si>
  <si>
    <t>http://hargafurnitureonline.com/kursi-tunggu/615-harga-kursi-tunggu-stainless-3-dudukan-kt-03.html</t>
  </si>
  <si>
    <t>http://hargafurnitureonline.com/15-meja-tamu</t>
  </si>
  <si>
    <t>http://www.depocleaning.com/tempatsampah15liter-tempatsamapahabuabu.html</t>
  </si>
  <si>
    <t>meja konsultasi</t>
  </si>
  <si>
    <t>http://www.belifurniture.com/meja-kantor-3.html</t>
  </si>
  <si>
    <t>http://www.belifurniture.com/kursi-kantor-1.html?p=2</t>
  </si>
  <si>
    <t>http://www.belifurniture.com/kursi-kantor-1.html?price=1-500000</t>
  </si>
  <si>
    <t>timbangan</t>
  </si>
  <si>
    <t>http://www.alatkesehatan.id/kategori-produk/beli-alat-ukur/harga-timbangan</t>
  </si>
  <si>
    <t>http://www.alatkesehatan.id/hasil-pencarian/keyword/tensimeter/search-in/product/cat-in/all/search-other/product,p_sku</t>
  </si>
  <si>
    <t>meja admin</t>
  </si>
  <si>
    <t>http://hargafurnitureonline.com/meja-tulis/170-mts-102-big-panel-harga-meja-tulis-1-2-biro.html</t>
  </si>
  <si>
    <t>filing cabinet</t>
  </si>
  <si>
    <t>http://hargafurnitureonline.com/329-filing-cabinet-vip-302-303-304.html</t>
  </si>
  <si>
    <t>http://www.alatkesehatan.id/toko/jual-lemari-obat-rumah-sakit</t>
  </si>
  <si>
    <t>http://shop.cobradental.co.id/do/product/instrument/3375</t>
  </si>
  <si>
    <t>meja periksa</t>
  </si>
  <si>
    <t>http://www.jualranjangpasien.com/meja-periksa-pasien.html</t>
  </si>
  <si>
    <t>rak kayu dorong</t>
  </si>
  <si>
    <t>http://home-garden.dinomarket.com/ads/26470646/Jual-Trolley-dorong/</t>
  </si>
  <si>
    <t>rak kayu</t>
  </si>
  <si>
    <t>http://www.alatkesehatan.id/toko/mikroskop-monocular-gm-xsp-13</t>
  </si>
  <si>
    <t>alat koagulasi</t>
  </si>
  <si>
    <t>urin test strip</t>
  </si>
  <si>
    <t>lemari lab</t>
  </si>
  <si>
    <t>http://www.tokofurnituresimpati.com/filling.html</t>
  </si>
  <si>
    <t>pintu</t>
  </si>
  <si>
    <t>Televisi</t>
  </si>
  <si>
    <t>tv</t>
  </si>
  <si>
    <t>https://www.blibli.com/tv-led/54650</t>
  </si>
  <si>
    <t>http://pd-sumberrezeki.indonetwork.co.id/2589817/kayu-kamper-kayu-mahoni-kayu-jati-kayu-meranti-dll.htm</t>
  </si>
  <si>
    <t>pintu dan kusen</t>
  </si>
  <si>
    <t>pintu/jendela/kusen</t>
  </si>
  <si>
    <t>Set</t>
  </si>
  <si>
    <t>http://kamarmandiku.web.indotrading.com/totowastafel-17323</t>
  </si>
  <si>
    <t>Daun</t>
  </si>
  <si>
    <t>Gorden</t>
  </si>
  <si>
    <t>m</t>
  </si>
  <si>
    <t>tabung oksigen dan selang</t>
  </si>
  <si>
    <t>http://www.alatkesehatan.id/hasil-pencarian/keyword/oksigen/search-in/product/cat-in/all/search-other/product,p_sku</t>
  </si>
  <si>
    <t xml:space="preserve">mulai 71-150 cm </t>
  </si>
  <si>
    <t xml:space="preserve">mulai 1-70 cm </t>
  </si>
  <si>
    <t>mulai kedalaman 71-150 cm</t>
  </si>
  <si>
    <t>mulai kedalaman 71-150 cm &amp; durasi 5-8 hari</t>
  </si>
  <si>
    <t>mulai kedalaman 71-150 cm &amp; durasi 5- 8 hari</t>
  </si>
  <si>
    <t xml:space="preserve">mulai kedalaman 71-150 cm </t>
  </si>
  <si>
    <t>Tempat sampah</t>
  </si>
  <si>
    <t>pendapatan klinik per bulan</t>
  </si>
  <si>
    <t>http://peluangusaha.kontan.co.id/news/rezeki-klinik-kesehatan-bukan-hanya-milik-dokter</t>
  </si>
  <si>
    <t>mulai 71-150 cm</t>
  </si>
  <si>
    <t>mulai 71-150 cm dgn durasi 5-8 s/d &gt; 8 hari</t>
  </si>
  <si>
    <t>mulai durasi 1-4 hari &amp; 5-8 hari</t>
  </si>
  <si>
    <t>gorden</t>
  </si>
  <si>
    <t>http://www.gordenkuonline.com/product/17/198/Posh-1-no-10-C-11</t>
  </si>
  <si>
    <t>http://pusatpintu.com/pintu.html?limit=25</t>
  </si>
  <si>
    <t>URINE TEST</t>
  </si>
  <si>
    <t>http://asamedika.com/rapid-test-mono/</t>
  </si>
  <si>
    <t>televisi</t>
  </si>
  <si>
    <t>sfigmomanometer</t>
  </si>
  <si>
    <t>timbangan badan</t>
  </si>
  <si>
    <t>obat-obatan penanganan pertama</t>
  </si>
  <si>
    <t>laboratorium</t>
  </si>
  <si>
    <t xml:space="preserve">mulai 10-70 cm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</si>
</sst>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i/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0" fillId="0" borderId="0" xfId="0" applyBorder="1"/>
    <xf numFmtId="0" fontId="1" fillId="0" borderId="0" xfId="1" applyBorder="1"/>
    <xf numFmtId="0" fontId="7" fillId="0" borderId="2" xfId="0" applyFont="1" applyBorder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/>
    <xf numFmtId="0" fontId="0" fillId="0" borderId="2" xfId="0" applyBorder="1" applyAlignment="1">
      <alignment wrapText="1"/>
    </xf>
    <xf numFmtId="0" fontId="1" fillId="0" borderId="2" xfId="1" applyBorder="1"/>
    <xf numFmtId="0" fontId="3" fillId="0" borderId="0" xfId="1" applyFont="1" applyFill="1" applyBorder="1"/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164" fontId="3" fillId="0" borderId="0" xfId="2" applyNumberFormat="1" applyFont="1" applyBorder="1"/>
    <xf numFmtId="0" fontId="0" fillId="0" borderId="2" xfId="0" applyBorder="1" applyAlignment="1">
      <alignment horizontal="center" vertical="center"/>
    </xf>
    <xf numFmtId="3" fontId="0" fillId="0" borderId="2" xfId="0" applyNumberFormat="1" applyBorder="1"/>
    <xf numFmtId="0" fontId="3" fillId="0" borderId="1" xfId="1" applyFont="1" applyBorder="1"/>
    <xf numFmtId="164" fontId="3" fillId="0" borderId="1" xfId="1" applyNumberFormat="1" applyFont="1" applyBorder="1"/>
    <xf numFmtId="164" fontId="3" fillId="0" borderId="0" xfId="1" applyNumberFormat="1" applyFont="1" applyBorder="1"/>
    <xf numFmtId="0" fontId="3" fillId="0" borderId="4" xfId="1" applyFont="1" applyBorder="1"/>
    <xf numFmtId="164" fontId="3" fillId="0" borderId="4" xfId="1" applyNumberFormat="1" applyFont="1" applyBorder="1"/>
    <xf numFmtId="0" fontId="8" fillId="0" borderId="2" xfId="0" applyFont="1" applyBorder="1"/>
    <xf numFmtId="0" fontId="9" fillId="0" borderId="2" xfId="0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33"/>
  <sheetViews>
    <sheetView workbookViewId="0">
      <selection activeCell="E2" sqref="A1:XFD1048576"/>
    </sheetView>
  </sheetViews>
  <sheetFormatPr defaultRowHeight="15"/>
  <cols>
    <col min="2" max="2" width="5.85546875" customWidth="1"/>
    <col min="3" max="3" width="27.5703125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6" t="s">
        <v>60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33" t="s">
        <v>61</v>
      </c>
      <c r="D7" s="5"/>
      <c r="E7" s="5"/>
      <c r="F7" s="5"/>
      <c r="G7" s="5"/>
      <c r="H7" s="5"/>
    </row>
    <row r="8" spans="1:20">
      <c r="A8" s="1"/>
      <c r="B8" s="6"/>
      <c r="C8" s="19" t="s">
        <v>41</v>
      </c>
      <c r="D8" s="6"/>
      <c r="E8" s="6"/>
      <c r="F8" s="7"/>
      <c r="G8" s="7"/>
      <c r="H8" s="6"/>
    </row>
    <row r="9" spans="1:20" ht="24.75">
      <c r="A9" s="1"/>
      <c r="B9" s="28">
        <v>1</v>
      </c>
      <c r="C9" s="27" t="s">
        <v>70</v>
      </c>
      <c r="D9" s="4">
        <v>2</v>
      </c>
      <c r="E9" s="4" t="s">
        <v>44</v>
      </c>
      <c r="F9" s="7">
        <v>420000</v>
      </c>
      <c r="G9" s="7">
        <v>420000</v>
      </c>
      <c r="H9" s="9" t="s">
        <v>144</v>
      </c>
    </row>
    <row r="10" spans="1:20">
      <c r="A10" s="1"/>
      <c r="B10" s="28">
        <v>2</v>
      </c>
      <c r="C10" s="6" t="s">
        <v>58</v>
      </c>
      <c r="D10" s="4">
        <v>1</v>
      </c>
      <c r="E10" s="4" t="s">
        <v>44</v>
      </c>
      <c r="F10" s="10">
        <v>29000</v>
      </c>
      <c r="G10" s="10">
        <f>F10*D10</f>
        <v>29000</v>
      </c>
      <c r="H10" s="9" t="s">
        <v>52</v>
      </c>
    </row>
    <row r="11" spans="1:20">
      <c r="A11" s="1"/>
      <c r="B11" s="28"/>
      <c r="C11" s="14"/>
      <c r="D11" s="4"/>
      <c r="E11" s="4"/>
      <c r="F11" s="10"/>
      <c r="G11" s="10"/>
      <c r="H11" s="9"/>
      <c r="P11" s="2"/>
      <c r="Q11" s="1"/>
      <c r="R11" s="1"/>
      <c r="S11" s="1"/>
      <c r="T11" s="1"/>
    </row>
    <row r="12" spans="1:20">
      <c r="A12" s="3"/>
      <c r="B12" s="11"/>
      <c r="C12" s="19" t="s">
        <v>42</v>
      </c>
      <c r="D12" s="13"/>
      <c r="E12" s="15"/>
      <c r="F12" s="16"/>
      <c r="G12" s="10"/>
      <c r="H12" s="17"/>
    </row>
    <row r="13" spans="1:20">
      <c r="A13" s="1"/>
      <c r="B13" s="28">
        <v>1</v>
      </c>
      <c r="C13" s="6" t="s">
        <v>71</v>
      </c>
      <c r="D13" s="12">
        <v>15</v>
      </c>
      <c r="E13" s="4" t="s">
        <v>44</v>
      </c>
      <c r="F13" s="10">
        <f>10%*1175000</f>
        <v>117500</v>
      </c>
      <c r="G13" s="10">
        <f>F13*5</f>
        <v>587500</v>
      </c>
      <c r="H13" s="9" t="s">
        <v>52</v>
      </c>
    </row>
    <row r="14" spans="1:20">
      <c r="A14" s="1"/>
      <c r="B14" s="28">
        <v>2</v>
      </c>
      <c r="C14" s="27" t="s">
        <v>70</v>
      </c>
      <c r="D14" s="4">
        <v>2</v>
      </c>
      <c r="E14" s="4" t="s">
        <v>44</v>
      </c>
      <c r="F14" s="7">
        <f>10%*420000</f>
        <v>42000</v>
      </c>
      <c r="G14" s="10">
        <f>F14*D14</f>
        <v>84000</v>
      </c>
      <c r="H14" s="9" t="s">
        <v>51</v>
      </c>
      <c r="O14" s="1"/>
    </row>
    <row r="15" spans="1:20">
      <c r="A15" s="1"/>
      <c r="B15" s="28">
        <v>3</v>
      </c>
      <c r="C15" s="6" t="s">
        <v>120</v>
      </c>
      <c r="D15" s="4">
        <v>1</v>
      </c>
      <c r="E15" s="4" t="s">
        <v>44</v>
      </c>
      <c r="F15" s="7">
        <f>10%*1800000</f>
        <v>180000</v>
      </c>
      <c r="G15" s="10">
        <f>F15*D15</f>
        <v>180000</v>
      </c>
      <c r="H15" s="9" t="s">
        <v>142</v>
      </c>
    </row>
    <row r="16" spans="1:20">
      <c r="A16" s="1"/>
      <c r="B16" s="28"/>
      <c r="C16" s="14"/>
      <c r="D16" s="13"/>
      <c r="E16" s="4"/>
      <c r="F16" s="30"/>
      <c r="G16" s="30"/>
      <c r="H16" s="9"/>
    </row>
    <row r="17" spans="1:26">
      <c r="A17" s="1"/>
      <c r="B17" s="17"/>
      <c r="C17" s="18" t="s">
        <v>43</v>
      </c>
      <c r="D17" s="17"/>
      <c r="E17" s="17"/>
      <c r="F17" s="17"/>
      <c r="G17" s="17"/>
      <c r="H17" s="17"/>
      <c r="K17" s="1"/>
      <c r="L17" s="1"/>
      <c r="M17" s="1"/>
      <c r="N17" s="1"/>
    </row>
    <row r="18" spans="1:26">
      <c r="A18" s="1"/>
      <c r="B18" s="13">
        <v>1</v>
      </c>
      <c r="C18" s="14" t="s">
        <v>125</v>
      </c>
      <c r="D18" s="13">
        <v>1</v>
      </c>
      <c r="E18" s="13" t="s">
        <v>126</v>
      </c>
      <c r="F18" s="44">
        <f>2700000*10%</f>
        <v>270000</v>
      </c>
      <c r="G18" s="44">
        <f>F18</f>
        <v>270000</v>
      </c>
      <c r="H18" s="9" t="s">
        <v>52</v>
      </c>
      <c r="J18" s="2"/>
      <c r="K18" s="1"/>
      <c r="L18" s="1"/>
      <c r="M18" s="1"/>
      <c r="N18" s="1"/>
    </row>
    <row r="19" spans="1:26">
      <c r="A19" s="1"/>
      <c r="B19" s="23">
        <v>2</v>
      </c>
      <c r="C19" s="6" t="s">
        <v>53</v>
      </c>
      <c r="D19" s="13"/>
      <c r="E19" s="13"/>
      <c r="F19" s="13"/>
      <c r="G19" s="10"/>
      <c r="H19" s="9" t="s">
        <v>52</v>
      </c>
      <c r="J19" s="2"/>
      <c r="K19" s="1"/>
      <c r="L19" s="1"/>
      <c r="M19" s="1"/>
      <c r="N19" s="1"/>
    </row>
    <row r="20" spans="1:26">
      <c r="A20" s="1"/>
      <c r="B20" s="23"/>
      <c r="C20" s="6" t="s">
        <v>54</v>
      </c>
      <c r="D20" s="13"/>
      <c r="E20" s="4" t="s">
        <v>55</v>
      </c>
      <c r="F20" s="10">
        <v>60000</v>
      </c>
      <c r="G20" s="10">
        <f>D20*F20</f>
        <v>0</v>
      </c>
      <c r="H20" s="6"/>
      <c r="J20" s="2" t="s">
        <v>2</v>
      </c>
      <c r="K20" s="1"/>
      <c r="L20" s="1"/>
      <c r="M20" s="1"/>
      <c r="N20" s="1"/>
    </row>
    <row r="21" spans="1:26">
      <c r="A21" s="1"/>
      <c r="B21" s="4"/>
      <c r="C21" s="6" t="s">
        <v>49</v>
      </c>
      <c r="D21" s="12"/>
      <c r="E21" s="4" t="s">
        <v>50</v>
      </c>
      <c r="F21" s="10">
        <v>75000</v>
      </c>
      <c r="G21" s="10">
        <f>D21*F21</f>
        <v>0</v>
      </c>
      <c r="H21" s="17"/>
      <c r="J21" s="52" t="s">
        <v>60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 ht="24.75">
      <c r="A22" s="1"/>
      <c r="B22" s="13">
        <v>3</v>
      </c>
      <c r="C22" s="6" t="s">
        <v>45</v>
      </c>
      <c r="D22" s="12"/>
      <c r="E22" s="4"/>
      <c r="F22" s="10"/>
      <c r="G22" s="10"/>
      <c r="H22" s="9" t="s">
        <v>143</v>
      </c>
      <c r="I22" s="1"/>
      <c r="J22" s="53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7"/>
      <c r="C23" s="6" t="s">
        <v>46</v>
      </c>
      <c r="D23" s="4"/>
      <c r="E23" s="4" t="s">
        <v>47</v>
      </c>
      <c r="F23" s="10">
        <v>45000</v>
      </c>
      <c r="G23" s="10">
        <f>D23*F23</f>
        <v>0</v>
      </c>
      <c r="H23" s="17"/>
      <c r="I23" s="1"/>
      <c r="J23" s="6" t="s">
        <v>15</v>
      </c>
      <c r="K23" s="8">
        <f>G37+G45+G86</f>
        <v>2315000</v>
      </c>
      <c r="L23" s="8">
        <f>G9+G37+G45+G86+G87</f>
        <v>3135000</v>
      </c>
      <c r="M23" s="8">
        <f>G9+G34+G35+G36+G87+G188+G108+G109+G135+G136+G160+G161</f>
        <v>7608000</v>
      </c>
      <c r="N23" s="8">
        <f>G10+G13+G18+G39+G20+G21+G49+G51+G52+G66+G72+G73+G88+G94+G95+G111+G132+G133+G134+G162+G164+G172+G174+G175+G186+G192+G193</f>
        <v>9838500</v>
      </c>
    </row>
    <row r="24" spans="1:26">
      <c r="A24" s="1"/>
      <c r="B24" s="13"/>
      <c r="C24" s="6" t="s">
        <v>48</v>
      </c>
      <c r="D24" s="13"/>
      <c r="E24" s="4" t="s">
        <v>44</v>
      </c>
      <c r="F24" s="10">
        <v>35000</v>
      </c>
      <c r="G24" s="10">
        <f>D24*F24</f>
        <v>0</v>
      </c>
      <c r="H24" s="17"/>
      <c r="J24" s="6" t="s">
        <v>16</v>
      </c>
      <c r="K24" s="7">
        <f>G38+G40+G65+G131+G157+G158+G159+G163+G15</f>
        <v>3110000</v>
      </c>
      <c r="L24" s="7">
        <f>G38+G40+G65+G131+G157+G158+G159+G163+G15+G9+G87</f>
        <v>3930000</v>
      </c>
      <c r="M24" s="8">
        <f>G23+G24+G25+G54+G55+G56+G67+G75+G76+G77+G91+G97+G98+G99+G121+G122+G123+G147+G148+G149+G177+G178+G179+G195+G196+G197+G9+G34+G35+G36+G87+G108+G109+G135+G136+G160+G161+G188</f>
        <v>7823000</v>
      </c>
      <c r="N24" s="8">
        <f>G10+G13+GG2318+G20+G21+G39+G49+G51+G52+G66+G64+G72+G73+G85+G88+G94+G95+G110+G111+G118+G119+G132+G133+G134+G162+G164+G186+I188+G23+G24+G25+G54+G55+G56+G75+G76+G77+G97+G98+G99+G121+G122+G123+G147+G148+G149+G177+G178+G179+G195+G196+G197</f>
        <v>14298500</v>
      </c>
    </row>
    <row r="25" spans="1:26">
      <c r="A25" s="1"/>
      <c r="B25" s="13"/>
      <c r="C25" s="14" t="s">
        <v>49</v>
      </c>
      <c r="D25" s="13"/>
      <c r="E25" s="15" t="s">
        <v>50</v>
      </c>
      <c r="F25" s="16">
        <v>50000</v>
      </c>
      <c r="G25" s="7">
        <f>D25*F25</f>
        <v>0</v>
      </c>
      <c r="H25" s="17"/>
      <c r="I25" s="1"/>
      <c r="J25" s="6" t="s">
        <v>17</v>
      </c>
      <c r="K25" s="7">
        <f>G15+G37+G38+G40+G65+G86+G107+G131+G157+G158+G159+G163+G164</f>
        <v>5889000</v>
      </c>
      <c r="L25" s="7">
        <f>G15+G37+G38+G40+G65+G86+G107+G131+G157+G158+G159+G163+G164+G9+G87</f>
        <v>6709000</v>
      </c>
      <c r="M25" s="7">
        <f>G9+G14+G23+G24+G25+G34+G35+G47+G54+G55+G56+G67+G75+G76+G77+G87+G97+G98+G99+G107+G108+G109+G121+G122+G123+G131+G135+G136+G147+G148+G149+G157+G158+G159+G160+G161+G163+G177+G178+G179+G188+G195+G196+G197</f>
        <v>10159000</v>
      </c>
      <c r="N25" s="7">
        <f>G10+G13+G18+G20+G21+G23+G24+G25+G39+G49+G51+G52+G54+G55+G56+G64+G66+G72+G73+G75+G76+G77+G85+G88+G90+G94+G95+G97+G98+G99+G110+G132+G133+G134+G142+G144+G145+G147+G148+G149+G162+G164+G172+G174+G175+G177+G178+G179+G186+G192+G193+G195+G196+G197</f>
        <v>14917500</v>
      </c>
    </row>
    <row r="26" spans="1:26">
      <c r="A26" s="1"/>
      <c r="B26" s="13"/>
      <c r="C26" s="14"/>
      <c r="D26" s="13"/>
      <c r="E26" s="13"/>
      <c r="F26" s="16"/>
      <c r="G26" s="30"/>
      <c r="H26" s="17"/>
      <c r="I26" s="1"/>
      <c r="J26" s="6" t="s">
        <v>18</v>
      </c>
      <c r="K26" s="7"/>
      <c r="L26" s="7"/>
      <c r="M26" s="7"/>
      <c r="N26" s="7"/>
    </row>
    <row r="27" spans="1:26">
      <c r="A27" s="1"/>
      <c r="I27" s="1"/>
      <c r="J27" s="1"/>
      <c r="K27" s="1"/>
      <c r="L27" s="1"/>
      <c r="M27" s="1"/>
      <c r="N27" s="1"/>
    </row>
    <row r="28" spans="1:26" ht="30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>
      <c r="I29" s="1"/>
      <c r="J29" s="20" t="s">
        <v>60</v>
      </c>
      <c r="K29" s="21">
        <f>K23+K34</f>
        <v>4981666.666666667</v>
      </c>
      <c r="L29" s="21">
        <f>K24+K35</f>
        <v>5776666.666666667</v>
      </c>
      <c r="M29" s="21">
        <f>K25+K36</f>
        <v>8555666.6666666679</v>
      </c>
      <c r="N29" s="21">
        <f>K26+K37</f>
        <v>0</v>
      </c>
      <c r="O29" s="21">
        <f>L23+L34</f>
        <v>7468333.333333334</v>
      </c>
      <c r="P29" s="21">
        <f>L24+L35</f>
        <v>8263333.333333334</v>
      </c>
      <c r="Q29" s="21">
        <f>L25+L36</f>
        <v>11042333.333333334</v>
      </c>
      <c r="R29" s="21">
        <f>L26+L37</f>
        <v>0</v>
      </c>
      <c r="S29" s="21">
        <f>M23+M34</f>
        <v>18608000</v>
      </c>
      <c r="T29" s="21">
        <f>M24+M35</f>
        <v>18823000</v>
      </c>
      <c r="U29" s="21">
        <f>M25+M36</f>
        <v>21159000</v>
      </c>
      <c r="V29" s="21">
        <f>M26+M37</f>
        <v>0</v>
      </c>
      <c r="W29" s="21">
        <f>N23+N34</f>
        <v>27505166.666666668</v>
      </c>
      <c r="X29" s="21">
        <f>N24+N35</f>
        <v>31965166.666666668</v>
      </c>
      <c r="Y29" s="21">
        <f>N25+N36</f>
        <v>32584166.666666668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>
      <c r="A32" s="32"/>
      <c r="B32" s="28"/>
      <c r="C32" s="33" t="s">
        <v>62</v>
      </c>
      <c r="D32" s="27"/>
      <c r="E32" s="27"/>
      <c r="F32" s="27"/>
      <c r="G32" s="7"/>
      <c r="H32" s="29"/>
      <c r="I32" s="1"/>
      <c r="J32" s="52" t="s">
        <v>60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A33" s="22"/>
      <c r="B33" s="4"/>
      <c r="C33" s="19" t="s">
        <v>41</v>
      </c>
      <c r="D33" s="6"/>
      <c r="E33" s="6"/>
      <c r="F33" s="7"/>
      <c r="G33" s="7"/>
      <c r="H33" s="9"/>
      <c r="I33" s="1"/>
      <c r="J33" s="53"/>
      <c r="K33" s="4">
        <v>1</v>
      </c>
      <c r="L33" s="4">
        <v>2</v>
      </c>
      <c r="M33" s="4">
        <v>6</v>
      </c>
      <c r="N33" s="4">
        <v>10</v>
      </c>
    </row>
    <row r="34" spans="1:14">
      <c r="A34" s="32"/>
      <c r="B34" s="28">
        <v>1</v>
      </c>
      <c r="C34" s="27" t="s">
        <v>96</v>
      </c>
      <c r="D34" s="13">
        <v>1</v>
      </c>
      <c r="E34" s="4" t="s">
        <v>44</v>
      </c>
      <c r="F34" s="10">
        <v>635000</v>
      </c>
      <c r="G34" s="30">
        <f>D34*F34</f>
        <v>635000</v>
      </c>
      <c r="H34" s="9" t="s">
        <v>51</v>
      </c>
      <c r="I34" s="1"/>
      <c r="J34" s="6" t="s">
        <v>15</v>
      </c>
      <c r="K34" s="8">
        <f>F206+F207</f>
        <v>2666666.666666667</v>
      </c>
      <c r="L34" s="8">
        <f>(L33*F206)+F207</f>
        <v>4333333.333333334</v>
      </c>
      <c r="M34" s="8">
        <f>(M33*F206)+F207</f>
        <v>11000000</v>
      </c>
      <c r="N34" s="8">
        <f>(N33*F206)+F207</f>
        <v>17666666.666666668</v>
      </c>
    </row>
    <row r="35" spans="1:14">
      <c r="A35" s="32"/>
      <c r="B35" s="28">
        <v>2</v>
      </c>
      <c r="C35" s="27" t="s">
        <v>73</v>
      </c>
      <c r="D35" s="13">
        <v>1</v>
      </c>
      <c r="E35" s="4" t="s">
        <v>44</v>
      </c>
      <c r="F35" s="10">
        <v>1200000</v>
      </c>
      <c r="G35" s="10">
        <f>F35*D35</f>
        <v>1200000</v>
      </c>
      <c r="H35" s="9" t="s">
        <v>51</v>
      </c>
      <c r="I35" s="1"/>
      <c r="J35" s="6" t="s">
        <v>16</v>
      </c>
      <c r="K35" s="8">
        <f>$F$206+$F$207</f>
        <v>2666666.666666667</v>
      </c>
      <c r="L35" s="8">
        <f>($L$33*$F$206)+$F$207</f>
        <v>4333333.333333334</v>
      </c>
      <c r="M35" s="8">
        <f>($M$33*$F$206)+$F$207</f>
        <v>11000000</v>
      </c>
      <c r="N35" s="8">
        <f>($N$33*$F$206)+$F$207</f>
        <v>17666666.666666668</v>
      </c>
    </row>
    <row r="36" spans="1:14">
      <c r="A36" s="32"/>
      <c r="B36" s="28">
        <v>3</v>
      </c>
      <c r="C36" s="27" t="s">
        <v>72</v>
      </c>
      <c r="D36" s="13">
        <v>2</v>
      </c>
      <c r="E36" s="4" t="s">
        <v>44</v>
      </c>
      <c r="F36" s="10">
        <v>254000</v>
      </c>
      <c r="G36" s="10">
        <f t="shared" ref="G36:G39" si="0">F36*D36</f>
        <v>508000</v>
      </c>
      <c r="H36" s="9" t="s">
        <v>51</v>
      </c>
      <c r="I36" s="1"/>
      <c r="J36" s="6" t="s">
        <v>17</v>
      </c>
      <c r="K36" s="8">
        <f>$F$206+$F$207</f>
        <v>2666666.666666667</v>
      </c>
      <c r="L36" s="8">
        <f>($L$33*$F$206)+$F$207</f>
        <v>4333333.333333334</v>
      </c>
      <c r="M36" s="8">
        <f>($M$33*$F$206)+$F$207</f>
        <v>11000000</v>
      </c>
      <c r="N36" s="8">
        <f>($N$33*$F$206)+$F$207</f>
        <v>17666666.666666668</v>
      </c>
    </row>
    <row r="37" spans="1:14">
      <c r="A37" s="32"/>
      <c r="B37" s="28">
        <v>4</v>
      </c>
      <c r="C37" s="27" t="s">
        <v>74</v>
      </c>
      <c r="D37" s="13">
        <v>1</v>
      </c>
      <c r="E37" s="4" t="s">
        <v>44</v>
      </c>
      <c r="F37" s="10">
        <v>650000</v>
      </c>
      <c r="G37" s="10">
        <f t="shared" si="0"/>
        <v>650000</v>
      </c>
      <c r="H37" s="9" t="s">
        <v>134</v>
      </c>
      <c r="I37" s="1"/>
      <c r="J37" s="45" t="s">
        <v>18</v>
      </c>
      <c r="K37" s="46"/>
      <c r="L37" s="46"/>
      <c r="M37" s="46"/>
      <c r="N37" s="46"/>
    </row>
    <row r="38" spans="1:14">
      <c r="A38" s="32"/>
      <c r="B38" s="28">
        <v>5</v>
      </c>
      <c r="C38" t="s">
        <v>76</v>
      </c>
      <c r="D38" s="13">
        <v>1</v>
      </c>
      <c r="E38" s="4" t="s">
        <v>44</v>
      </c>
      <c r="F38" s="10">
        <v>250000</v>
      </c>
      <c r="G38" s="10">
        <f t="shared" si="0"/>
        <v>250000</v>
      </c>
      <c r="H38" s="9" t="s">
        <v>133</v>
      </c>
      <c r="I38" s="1"/>
      <c r="J38" s="48"/>
      <c r="K38" s="49"/>
      <c r="L38" s="49"/>
      <c r="M38" s="49"/>
      <c r="N38" s="49"/>
    </row>
    <row r="39" spans="1:14">
      <c r="A39" s="32"/>
      <c r="B39" s="28">
        <v>6</v>
      </c>
      <c r="C39" s="27" t="s">
        <v>58</v>
      </c>
      <c r="D39" s="13">
        <v>1</v>
      </c>
      <c r="E39" s="4" t="s">
        <v>44</v>
      </c>
      <c r="F39" s="10">
        <v>29000</v>
      </c>
      <c r="G39" s="10">
        <f t="shared" si="0"/>
        <v>29000</v>
      </c>
      <c r="H39" s="9" t="s">
        <v>52</v>
      </c>
      <c r="J39" s="22"/>
      <c r="K39" s="47"/>
      <c r="L39" s="47"/>
      <c r="M39" s="47"/>
      <c r="N39" s="47"/>
    </row>
    <row r="40" spans="1:14">
      <c r="A40" s="32"/>
      <c r="B40" s="28">
        <v>7</v>
      </c>
      <c r="C40" s="27" t="s">
        <v>88</v>
      </c>
      <c r="D40" s="13"/>
      <c r="E40" s="4"/>
      <c r="F40" s="10"/>
      <c r="G40" s="30">
        <v>500000</v>
      </c>
      <c r="H40" s="9" t="s">
        <v>133</v>
      </c>
      <c r="J40" s="22"/>
      <c r="K40" s="47"/>
      <c r="L40" s="47"/>
      <c r="M40" s="47"/>
      <c r="N40" s="47"/>
    </row>
    <row r="41" spans="1:14">
      <c r="A41" s="32"/>
      <c r="B41" s="34"/>
      <c r="C41" s="19" t="s">
        <v>42</v>
      </c>
      <c r="D41" s="13"/>
      <c r="E41" s="17"/>
      <c r="F41" s="17"/>
      <c r="G41" s="17"/>
      <c r="H41" s="17"/>
      <c r="J41" s="22"/>
      <c r="K41" s="47"/>
      <c r="L41" s="47"/>
      <c r="M41" s="47"/>
      <c r="N41" s="47"/>
    </row>
    <row r="42" spans="1:14">
      <c r="A42" s="32"/>
      <c r="B42" s="34">
        <v>1</v>
      </c>
      <c r="C42" s="27" t="s">
        <v>96</v>
      </c>
      <c r="D42" s="13">
        <v>1</v>
      </c>
      <c r="E42" s="43" t="s">
        <v>44</v>
      </c>
      <c r="F42" s="10">
        <f>10%*635000</f>
        <v>63500</v>
      </c>
      <c r="G42" s="30">
        <f>D42*F42</f>
        <v>63500</v>
      </c>
      <c r="H42" s="9" t="s">
        <v>51</v>
      </c>
      <c r="J42" s="22"/>
      <c r="K42" s="47"/>
      <c r="L42" s="47"/>
      <c r="M42" s="47"/>
      <c r="N42" s="47"/>
    </row>
    <row r="43" spans="1:14">
      <c r="A43" s="32"/>
      <c r="B43" s="34">
        <v>2</v>
      </c>
      <c r="C43" s="27" t="s">
        <v>73</v>
      </c>
      <c r="D43" s="13">
        <v>1</v>
      </c>
      <c r="E43" s="43" t="s">
        <v>44</v>
      </c>
      <c r="F43" s="10">
        <f>10%*1200000</f>
        <v>120000</v>
      </c>
      <c r="G43" s="10">
        <f>F43*D43</f>
        <v>120000</v>
      </c>
      <c r="H43" s="9" t="s">
        <v>51</v>
      </c>
      <c r="J43" s="22"/>
      <c r="K43" s="47"/>
      <c r="L43" s="47"/>
      <c r="M43" s="47"/>
      <c r="N43" s="47"/>
    </row>
    <row r="44" spans="1:14">
      <c r="A44" s="32"/>
      <c r="B44" s="34">
        <v>3</v>
      </c>
      <c r="C44" s="27" t="s">
        <v>72</v>
      </c>
      <c r="D44" s="13">
        <v>2</v>
      </c>
      <c r="E44" s="43" t="s">
        <v>44</v>
      </c>
      <c r="F44" s="10">
        <f>10%*254000</f>
        <v>25400</v>
      </c>
      <c r="G44" s="10">
        <f t="shared" ref="G44:G47" si="1">F44*D44</f>
        <v>50800</v>
      </c>
      <c r="H44" s="9" t="s">
        <v>51</v>
      </c>
      <c r="J44" s="22"/>
      <c r="K44" s="47"/>
      <c r="L44" s="47"/>
      <c r="M44" s="47"/>
      <c r="N44" s="47"/>
    </row>
    <row r="45" spans="1:14">
      <c r="A45" s="32"/>
      <c r="B45" s="34">
        <v>4</v>
      </c>
      <c r="C45" s="27" t="s">
        <v>74</v>
      </c>
      <c r="D45" s="13">
        <v>1</v>
      </c>
      <c r="E45" s="43" t="s">
        <v>44</v>
      </c>
      <c r="F45" s="10">
        <f>10%*650000</f>
        <v>65000</v>
      </c>
      <c r="G45" s="10">
        <f t="shared" si="1"/>
        <v>65000</v>
      </c>
      <c r="H45" s="9" t="s">
        <v>134</v>
      </c>
      <c r="J45" s="22"/>
      <c r="K45" s="47"/>
      <c r="L45" s="47"/>
      <c r="M45" s="47"/>
      <c r="N45" s="47"/>
    </row>
    <row r="46" spans="1:14">
      <c r="A46" s="32"/>
      <c r="B46" s="34">
        <v>5</v>
      </c>
      <c r="C46" t="s">
        <v>76</v>
      </c>
      <c r="D46" s="13">
        <v>1</v>
      </c>
      <c r="E46" s="43" t="s">
        <v>44</v>
      </c>
      <c r="F46" s="10">
        <f>10%*250000</f>
        <v>25000</v>
      </c>
      <c r="G46" s="10">
        <f t="shared" si="1"/>
        <v>25000</v>
      </c>
      <c r="H46" s="9" t="s">
        <v>133</v>
      </c>
      <c r="J46" s="22"/>
      <c r="K46" s="47"/>
      <c r="L46" s="47"/>
      <c r="M46" s="47"/>
      <c r="N46" s="47"/>
    </row>
    <row r="47" spans="1:14" ht="30">
      <c r="A47" s="31"/>
      <c r="B47" s="28">
        <v>6</v>
      </c>
      <c r="C47" s="35" t="s">
        <v>75</v>
      </c>
      <c r="D47" s="13">
        <v>1</v>
      </c>
      <c r="E47" s="4" t="s">
        <v>44</v>
      </c>
      <c r="F47" s="10">
        <f>10%*1200000</f>
        <v>120000</v>
      </c>
      <c r="G47" s="10">
        <f t="shared" si="1"/>
        <v>120000</v>
      </c>
      <c r="H47" s="36" t="s">
        <v>51</v>
      </c>
      <c r="J47" s="22"/>
      <c r="K47" s="47"/>
      <c r="L47" s="47"/>
      <c r="M47" s="47"/>
      <c r="N47" s="47"/>
    </row>
    <row r="48" spans="1:14">
      <c r="A48" s="31"/>
      <c r="B48" s="13"/>
      <c r="C48" s="19" t="s">
        <v>43</v>
      </c>
      <c r="D48" s="4"/>
      <c r="E48" s="4"/>
      <c r="F48" s="10"/>
      <c r="G48" s="10"/>
      <c r="H48" s="6"/>
    </row>
    <row r="49" spans="1:13">
      <c r="A49" s="31"/>
      <c r="B49" s="13">
        <v>1</v>
      </c>
      <c r="C49" s="6" t="s">
        <v>119</v>
      </c>
      <c r="D49" s="4">
        <v>1</v>
      </c>
      <c r="E49" s="4" t="s">
        <v>128</v>
      </c>
      <c r="F49" s="10">
        <f>1000000</f>
        <v>1000000</v>
      </c>
      <c r="G49" s="10">
        <f>F49*D49</f>
        <v>1000000</v>
      </c>
      <c r="H49" s="9" t="s">
        <v>52</v>
      </c>
    </row>
    <row r="50" spans="1:13">
      <c r="A50" s="31"/>
      <c r="B50" s="13">
        <v>2</v>
      </c>
      <c r="C50" s="6" t="s">
        <v>53</v>
      </c>
      <c r="D50" s="13"/>
      <c r="E50" s="13"/>
      <c r="F50" s="13"/>
      <c r="G50" s="10"/>
      <c r="H50" s="9" t="s">
        <v>52</v>
      </c>
      <c r="I50" s="2"/>
    </row>
    <row r="51" spans="1:13">
      <c r="A51" s="31"/>
      <c r="B51" s="13"/>
      <c r="C51" s="6" t="s">
        <v>54</v>
      </c>
      <c r="D51" s="13"/>
      <c r="E51" s="4" t="s">
        <v>55</v>
      </c>
      <c r="F51" s="10">
        <v>60000</v>
      </c>
      <c r="G51" s="10">
        <f>D51*F51</f>
        <v>0</v>
      </c>
      <c r="H51" s="6"/>
    </row>
    <row r="52" spans="1:13">
      <c r="A52" s="31"/>
      <c r="B52" s="13"/>
      <c r="C52" s="6" t="s">
        <v>49</v>
      </c>
      <c r="D52" s="12"/>
      <c r="E52" s="4" t="s">
        <v>50</v>
      </c>
      <c r="F52" s="10">
        <v>75000</v>
      </c>
      <c r="G52" s="10">
        <f>D52*F52</f>
        <v>0</v>
      </c>
      <c r="H52" s="17"/>
    </row>
    <row r="53" spans="1:13" ht="24.75">
      <c r="A53" s="31"/>
      <c r="B53" s="13">
        <v>3</v>
      </c>
      <c r="C53" s="6" t="s">
        <v>45</v>
      </c>
      <c r="D53" s="12"/>
      <c r="E53" s="4"/>
      <c r="F53" s="10"/>
      <c r="G53" s="10"/>
      <c r="H53" s="9" t="s">
        <v>143</v>
      </c>
    </row>
    <row r="54" spans="1:13">
      <c r="A54" s="31"/>
      <c r="B54" s="6"/>
      <c r="C54" s="6" t="s">
        <v>46</v>
      </c>
      <c r="D54" s="4"/>
      <c r="E54" s="4" t="s">
        <v>47</v>
      </c>
      <c r="F54" s="10">
        <v>45000</v>
      </c>
      <c r="G54" s="10">
        <f>D54*F54</f>
        <v>0</v>
      </c>
      <c r="H54" s="17"/>
    </row>
    <row r="55" spans="1:13">
      <c r="A55" s="31"/>
      <c r="B55" s="17"/>
      <c r="C55" s="6" t="s">
        <v>48</v>
      </c>
      <c r="D55" s="13"/>
      <c r="E55" s="4" t="s">
        <v>44</v>
      </c>
      <c r="F55" s="10">
        <v>35000</v>
      </c>
      <c r="G55" s="10">
        <f>D55*F55</f>
        <v>0</v>
      </c>
      <c r="H55" s="17"/>
    </row>
    <row r="56" spans="1:13">
      <c r="B56" s="37"/>
      <c r="C56" s="14" t="s">
        <v>49</v>
      </c>
      <c r="D56" s="13"/>
      <c r="E56" s="15" t="s">
        <v>50</v>
      </c>
      <c r="F56" s="16">
        <v>50000</v>
      </c>
      <c r="G56" s="7">
        <f>D56*F56</f>
        <v>0</v>
      </c>
      <c r="H56" s="17"/>
    </row>
    <row r="57" spans="1:13">
      <c r="B57" s="32"/>
      <c r="C57" s="38"/>
      <c r="D57" s="39"/>
      <c r="E57" s="40"/>
      <c r="F57" s="41"/>
      <c r="G57" s="42"/>
      <c r="H57" s="31"/>
    </row>
    <row r="58" spans="1:13">
      <c r="B58" s="32"/>
      <c r="C58" s="38"/>
      <c r="D58" s="39"/>
      <c r="E58" s="40"/>
      <c r="F58" s="41"/>
      <c r="G58" s="42"/>
      <c r="H58" s="31"/>
    </row>
    <row r="61" spans="1:13">
      <c r="B61" s="5" t="s">
        <v>8</v>
      </c>
      <c r="C61" s="5" t="s">
        <v>9</v>
      </c>
      <c r="D61" s="5" t="s">
        <v>10</v>
      </c>
      <c r="E61" s="5" t="s">
        <v>11</v>
      </c>
      <c r="F61" s="5" t="s">
        <v>12</v>
      </c>
      <c r="G61" s="5" t="s">
        <v>13</v>
      </c>
      <c r="H61" s="5" t="s">
        <v>14</v>
      </c>
    </row>
    <row r="62" spans="1:13">
      <c r="B62" s="28"/>
      <c r="C62" s="33" t="s">
        <v>64</v>
      </c>
      <c r="D62" s="27"/>
      <c r="E62" s="27"/>
      <c r="F62" s="27"/>
      <c r="G62" s="7"/>
      <c r="H62" s="29"/>
    </row>
    <row r="63" spans="1:13">
      <c r="B63" s="4"/>
      <c r="C63" s="19" t="s">
        <v>41</v>
      </c>
      <c r="D63" s="6"/>
      <c r="E63" s="6"/>
      <c r="F63" s="7"/>
      <c r="G63" s="7"/>
      <c r="H63" s="9"/>
      <c r="J63" s="1"/>
      <c r="K63" s="1"/>
      <c r="L63" s="1"/>
      <c r="M63" s="1"/>
    </row>
    <row r="64" spans="1:13" ht="36.75">
      <c r="B64" s="28">
        <v>1</v>
      </c>
      <c r="C64" s="27" t="s">
        <v>80</v>
      </c>
      <c r="D64" s="13">
        <v>1</v>
      </c>
      <c r="E64" s="4" t="s">
        <v>44</v>
      </c>
      <c r="F64" s="10">
        <v>1780000</v>
      </c>
      <c r="G64" s="30">
        <f>D64*F64</f>
        <v>1780000</v>
      </c>
      <c r="H64" s="29" t="s">
        <v>57</v>
      </c>
      <c r="J64" s="1"/>
      <c r="K64" s="1"/>
      <c r="L64" s="1"/>
      <c r="M64" s="1"/>
    </row>
    <row r="65" spans="1:13" ht="24.75">
      <c r="B65" s="28">
        <v>2</v>
      </c>
      <c r="C65" s="27" t="s">
        <v>83</v>
      </c>
      <c r="D65" s="13"/>
      <c r="E65" s="4"/>
      <c r="F65" s="10"/>
      <c r="G65" s="30"/>
      <c r="H65" s="29" t="s">
        <v>135</v>
      </c>
      <c r="J65" s="1"/>
      <c r="K65" s="1"/>
      <c r="L65" s="1"/>
      <c r="M65" s="1"/>
    </row>
    <row r="66" spans="1:13">
      <c r="A66" s="1"/>
      <c r="B66" s="28">
        <v>3</v>
      </c>
      <c r="C66" s="27" t="s">
        <v>58</v>
      </c>
      <c r="D66" s="13">
        <v>1</v>
      </c>
      <c r="E66" s="4" t="s">
        <v>44</v>
      </c>
      <c r="F66" s="10">
        <v>29000</v>
      </c>
      <c r="G66" s="30">
        <f>D66*F66</f>
        <v>29000</v>
      </c>
      <c r="H66" s="9" t="s">
        <v>52</v>
      </c>
    </row>
    <row r="67" spans="1:13" ht="36.75">
      <c r="A67" s="1"/>
      <c r="B67" s="28">
        <v>4</v>
      </c>
      <c r="C67" s="27" t="s">
        <v>129</v>
      </c>
      <c r="D67" s="13">
        <v>5</v>
      </c>
      <c r="E67" s="4" t="s">
        <v>130</v>
      </c>
      <c r="F67" s="10">
        <v>35000</v>
      </c>
      <c r="G67" s="30">
        <f>F67*5</f>
        <v>175000</v>
      </c>
      <c r="H67" s="29" t="s">
        <v>136</v>
      </c>
    </row>
    <row r="68" spans="1:13">
      <c r="A68" s="1"/>
      <c r="B68" s="34"/>
      <c r="C68" s="19" t="s">
        <v>42</v>
      </c>
      <c r="D68" s="13"/>
      <c r="E68" s="17"/>
      <c r="F68" s="17"/>
      <c r="G68" s="17"/>
      <c r="H68" s="17"/>
    </row>
    <row r="69" spans="1:13" ht="36.75">
      <c r="A69" s="1"/>
      <c r="B69" s="28">
        <v>1</v>
      </c>
      <c r="C69" s="27" t="s">
        <v>80</v>
      </c>
      <c r="D69" s="13">
        <v>1</v>
      </c>
      <c r="E69" s="4" t="s">
        <v>44</v>
      </c>
      <c r="F69" s="10">
        <f>10%*F64</f>
        <v>178000</v>
      </c>
      <c r="G69" s="30">
        <f>F69*D69</f>
        <v>178000</v>
      </c>
      <c r="H69" s="29" t="s">
        <v>57</v>
      </c>
    </row>
    <row r="70" spans="1:13">
      <c r="A70" s="1"/>
      <c r="B70" s="13"/>
      <c r="C70" s="19" t="s">
        <v>43</v>
      </c>
      <c r="D70" s="4"/>
      <c r="E70" s="4"/>
      <c r="F70" s="10"/>
      <c r="G70" s="10"/>
      <c r="H70" s="6"/>
    </row>
    <row r="71" spans="1:13">
      <c r="A71" s="1"/>
      <c r="B71" s="13">
        <v>1</v>
      </c>
      <c r="C71" s="6" t="s">
        <v>53</v>
      </c>
      <c r="D71" s="13"/>
      <c r="E71" s="13"/>
      <c r="F71" s="13"/>
      <c r="G71" s="10"/>
      <c r="H71" s="9" t="s">
        <v>52</v>
      </c>
    </row>
    <row r="72" spans="1:13">
      <c r="A72" s="1"/>
      <c r="B72" s="13"/>
      <c r="C72" s="6" t="s">
        <v>54</v>
      </c>
      <c r="D72" s="13"/>
      <c r="E72" s="4" t="s">
        <v>55</v>
      </c>
      <c r="F72" s="10">
        <v>60000</v>
      </c>
      <c r="G72" s="10">
        <f>D72*F72</f>
        <v>0</v>
      </c>
      <c r="H72" s="6"/>
    </row>
    <row r="73" spans="1:13">
      <c r="A73" s="1"/>
      <c r="B73" s="13"/>
      <c r="C73" s="6" t="s">
        <v>49</v>
      </c>
      <c r="D73" s="12"/>
      <c r="E73" s="4" t="s">
        <v>50</v>
      </c>
      <c r="F73" s="10">
        <v>75000</v>
      </c>
      <c r="G73" s="10">
        <f>D73*F73</f>
        <v>0</v>
      </c>
      <c r="H73" s="17"/>
    </row>
    <row r="74" spans="1:13" ht="24.75">
      <c r="A74" s="1"/>
      <c r="B74" s="13">
        <v>2</v>
      </c>
      <c r="C74" s="6" t="s">
        <v>45</v>
      </c>
      <c r="D74" s="12"/>
      <c r="E74" s="4"/>
      <c r="F74" s="10"/>
      <c r="G74" s="10"/>
      <c r="H74" s="9" t="s">
        <v>143</v>
      </c>
    </row>
    <row r="75" spans="1:13">
      <c r="A75" s="1"/>
      <c r="B75" s="6"/>
      <c r="C75" s="6" t="s">
        <v>46</v>
      </c>
      <c r="D75" s="4"/>
      <c r="E75" s="4" t="s">
        <v>47</v>
      </c>
      <c r="F75" s="10">
        <v>45000</v>
      </c>
      <c r="G75" s="10">
        <f>D75*F75</f>
        <v>0</v>
      </c>
      <c r="H75" s="17"/>
    </row>
    <row r="76" spans="1:13">
      <c r="B76" s="17"/>
      <c r="C76" s="6" t="s">
        <v>48</v>
      </c>
      <c r="D76" s="13"/>
      <c r="E76" s="4" t="s">
        <v>44</v>
      </c>
      <c r="F76" s="10">
        <v>35000</v>
      </c>
      <c r="G76" s="10">
        <f>D76*F76</f>
        <v>0</v>
      </c>
      <c r="H76" s="17"/>
    </row>
    <row r="77" spans="1:13">
      <c r="B77" s="37"/>
      <c r="C77" s="14" t="s">
        <v>49</v>
      </c>
      <c r="D77" s="13"/>
      <c r="E77" s="15" t="s">
        <v>50</v>
      </c>
      <c r="F77" s="16">
        <v>50000</v>
      </c>
      <c r="G77" s="7">
        <f>D77*F77</f>
        <v>0</v>
      </c>
      <c r="H77" s="17"/>
    </row>
    <row r="78" spans="1:13">
      <c r="B78" s="32"/>
      <c r="C78" s="38"/>
      <c r="D78" s="39"/>
      <c r="E78" s="40"/>
      <c r="F78" s="41"/>
      <c r="G78" s="42"/>
      <c r="H78" s="31"/>
    </row>
    <row r="79" spans="1:13">
      <c r="B79" s="32"/>
      <c r="C79" s="38"/>
      <c r="D79" s="39"/>
      <c r="E79" s="40"/>
      <c r="F79" s="41"/>
      <c r="G79" s="42"/>
      <c r="H79" s="31"/>
    </row>
    <row r="80" spans="1:13">
      <c r="B80" s="32"/>
      <c r="C80" s="38"/>
      <c r="D80" s="39"/>
      <c r="E80" s="40"/>
      <c r="F80" s="41"/>
      <c r="G80" s="42"/>
      <c r="H80" s="31"/>
    </row>
    <row r="81" spans="2:8">
      <c r="B81" s="32"/>
      <c r="C81" s="38"/>
      <c r="D81" s="39"/>
      <c r="E81" s="40"/>
      <c r="F81" s="41"/>
      <c r="G81" s="42"/>
      <c r="H81" s="31"/>
    </row>
    <row r="82" spans="2:8">
      <c r="B82" s="5" t="s">
        <v>8</v>
      </c>
      <c r="C82" s="5" t="s">
        <v>9</v>
      </c>
      <c r="D82" s="5" t="s">
        <v>10</v>
      </c>
      <c r="E82" s="5" t="s">
        <v>11</v>
      </c>
      <c r="F82" s="5" t="s">
        <v>12</v>
      </c>
      <c r="G82" s="5" t="s">
        <v>13</v>
      </c>
      <c r="H82" s="5" t="s">
        <v>14</v>
      </c>
    </row>
    <row r="83" spans="2:8">
      <c r="B83" s="28"/>
      <c r="C83" s="33" t="s">
        <v>65</v>
      </c>
      <c r="D83" s="27"/>
      <c r="E83" s="27"/>
      <c r="F83" s="27"/>
      <c r="G83" s="7"/>
      <c r="H83" s="29"/>
    </row>
    <row r="84" spans="2:8">
      <c r="B84" s="4"/>
      <c r="C84" s="19" t="s">
        <v>41</v>
      </c>
      <c r="D84" s="6"/>
      <c r="E84" s="6"/>
      <c r="F84" s="7"/>
      <c r="G84" s="7"/>
      <c r="H84" s="9"/>
    </row>
    <row r="85" spans="2:8" ht="36.75">
      <c r="B85" s="28">
        <v>1</v>
      </c>
      <c r="C85" s="27" t="s">
        <v>84</v>
      </c>
      <c r="D85" s="13">
        <v>1</v>
      </c>
      <c r="E85" s="4" t="s">
        <v>44</v>
      </c>
      <c r="F85" s="10">
        <v>1780000</v>
      </c>
      <c r="G85" s="30">
        <f>D85*F85</f>
        <v>1780000</v>
      </c>
      <c r="H85" s="29" t="s">
        <v>57</v>
      </c>
    </row>
    <row r="86" spans="2:8">
      <c r="B86" s="28">
        <v>2</v>
      </c>
      <c r="C86" s="27" t="s">
        <v>131</v>
      </c>
      <c r="D86" s="13">
        <v>1</v>
      </c>
      <c r="E86" s="4" t="s">
        <v>44</v>
      </c>
      <c r="F86" s="10">
        <f>850000+750000</f>
        <v>1600000</v>
      </c>
      <c r="G86" s="30">
        <f>D86*F86</f>
        <v>1600000</v>
      </c>
      <c r="H86" s="9" t="s">
        <v>134</v>
      </c>
    </row>
    <row r="87" spans="2:8" ht="24.75">
      <c r="B87" s="28">
        <v>3</v>
      </c>
      <c r="C87" s="27" t="s">
        <v>111</v>
      </c>
      <c r="D87" s="13">
        <v>1</v>
      </c>
      <c r="E87" s="4" t="s">
        <v>44</v>
      </c>
      <c r="F87" s="10">
        <v>400000</v>
      </c>
      <c r="G87" s="30">
        <f t="shared" ref="G87:G88" si="2">D87*F87</f>
        <v>400000</v>
      </c>
      <c r="H87" s="9" t="s">
        <v>144</v>
      </c>
    </row>
    <row r="88" spans="2:8">
      <c r="B88" s="28">
        <v>4</v>
      </c>
      <c r="C88" s="27" t="s">
        <v>58</v>
      </c>
      <c r="D88" s="13">
        <v>1</v>
      </c>
      <c r="E88" s="4" t="s">
        <v>44</v>
      </c>
      <c r="F88" s="10">
        <v>29000</v>
      </c>
      <c r="G88" s="30">
        <f t="shared" si="2"/>
        <v>29000</v>
      </c>
      <c r="H88" s="9" t="s">
        <v>52</v>
      </c>
    </row>
    <row r="89" spans="2:8">
      <c r="B89" s="34"/>
      <c r="C89" s="19" t="s">
        <v>42</v>
      </c>
      <c r="D89" s="13"/>
      <c r="E89" s="17"/>
      <c r="F89" s="17"/>
      <c r="G89" s="17"/>
      <c r="H89" s="17"/>
    </row>
    <row r="90" spans="2:8" ht="36.75">
      <c r="B90" s="28">
        <v>1</v>
      </c>
      <c r="C90" s="27" t="s">
        <v>84</v>
      </c>
      <c r="D90" s="13">
        <v>1</v>
      </c>
      <c r="E90" s="4" t="s">
        <v>44</v>
      </c>
      <c r="F90" s="10">
        <f>10%*1780000</f>
        <v>178000</v>
      </c>
      <c r="G90" s="30">
        <f>F90*D90</f>
        <v>178000</v>
      </c>
      <c r="H90" s="29" t="s">
        <v>57</v>
      </c>
    </row>
    <row r="91" spans="2:8" ht="36.75">
      <c r="B91" s="28">
        <v>2</v>
      </c>
      <c r="C91" s="27" t="s">
        <v>111</v>
      </c>
      <c r="D91" s="13">
        <v>1</v>
      </c>
      <c r="E91" s="4" t="s">
        <v>44</v>
      </c>
      <c r="F91" s="10">
        <f>10%*400000</f>
        <v>40000</v>
      </c>
      <c r="G91" s="30">
        <f t="shared" ref="G91" si="3">D91*F91</f>
        <v>40000</v>
      </c>
      <c r="H91" s="29" t="s">
        <v>137</v>
      </c>
    </row>
    <row r="92" spans="2:8">
      <c r="B92" s="13"/>
      <c r="C92" s="19" t="s">
        <v>43</v>
      </c>
      <c r="D92" s="4"/>
      <c r="E92" s="4"/>
      <c r="F92" s="10"/>
      <c r="G92" s="10"/>
      <c r="H92" s="6"/>
    </row>
    <row r="93" spans="2:8">
      <c r="B93" s="13">
        <v>1</v>
      </c>
      <c r="C93" s="6" t="s">
        <v>53</v>
      </c>
      <c r="D93" s="13"/>
      <c r="E93" s="13"/>
      <c r="F93" s="13"/>
      <c r="G93" s="10"/>
      <c r="H93" s="9" t="s">
        <v>52</v>
      </c>
    </row>
    <row r="94" spans="2:8">
      <c r="B94" s="13"/>
      <c r="C94" s="6" t="s">
        <v>54</v>
      </c>
      <c r="D94" s="13"/>
      <c r="E94" s="4" t="s">
        <v>55</v>
      </c>
      <c r="F94" s="10">
        <v>60000</v>
      </c>
      <c r="G94" s="10">
        <f>D94*F94</f>
        <v>0</v>
      </c>
      <c r="H94" s="6"/>
    </row>
    <row r="95" spans="2:8">
      <c r="B95" s="13"/>
      <c r="C95" s="6" t="s">
        <v>49</v>
      </c>
      <c r="D95" s="12"/>
      <c r="E95" s="4" t="s">
        <v>50</v>
      </c>
      <c r="F95" s="10">
        <v>75000</v>
      </c>
      <c r="G95" s="10">
        <f>D95*F95</f>
        <v>0</v>
      </c>
      <c r="H95" s="17"/>
    </row>
    <row r="96" spans="2:8" ht="24.75">
      <c r="B96" s="13">
        <v>2</v>
      </c>
      <c r="C96" s="6" t="s">
        <v>45</v>
      </c>
      <c r="D96" s="12"/>
      <c r="E96" s="4"/>
      <c r="F96" s="10"/>
      <c r="G96" s="10"/>
      <c r="H96" s="9" t="s">
        <v>143</v>
      </c>
    </row>
    <row r="97" spans="1:8">
      <c r="B97" s="6"/>
      <c r="C97" s="6" t="s">
        <v>46</v>
      </c>
      <c r="D97" s="4"/>
      <c r="E97" s="4" t="s">
        <v>47</v>
      </c>
      <c r="F97" s="10">
        <v>45000</v>
      </c>
      <c r="G97" s="10">
        <f>D97*F97</f>
        <v>0</v>
      </c>
      <c r="H97" s="17"/>
    </row>
    <row r="98" spans="1:8">
      <c r="B98" s="17"/>
      <c r="C98" s="6" t="s">
        <v>48</v>
      </c>
      <c r="D98" s="13"/>
      <c r="E98" s="4" t="s">
        <v>44</v>
      </c>
      <c r="F98" s="10">
        <v>35000</v>
      </c>
      <c r="G98" s="10">
        <f>D98*F98</f>
        <v>0</v>
      </c>
      <c r="H98" s="17"/>
    </row>
    <row r="99" spans="1:8">
      <c r="A99" s="1"/>
      <c r="B99" s="37"/>
      <c r="C99" s="14" t="s">
        <v>49</v>
      </c>
      <c r="D99" s="13"/>
      <c r="E99" s="15" t="s">
        <v>50</v>
      </c>
      <c r="F99" s="16">
        <v>50000</v>
      </c>
      <c r="G99" s="7">
        <f>D99*F99</f>
        <v>0</v>
      </c>
      <c r="H99" s="17"/>
    </row>
    <row r="100" spans="1:8">
      <c r="A100" s="1"/>
      <c r="B100" s="32"/>
      <c r="C100" s="38"/>
      <c r="D100" s="39"/>
      <c r="E100" s="40"/>
      <c r="F100" s="41"/>
      <c r="G100" s="42"/>
      <c r="H100" s="31"/>
    </row>
    <row r="101" spans="1:8">
      <c r="A101" s="1"/>
      <c r="B101" s="32"/>
      <c r="C101" s="38"/>
      <c r="D101" s="39"/>
      <c r="E101" s="40"/>
      <c r="F101" s="41"/>
      <c r="G101" s="42"/>
      <c r="H101" s="31"/>
    </row>
    <row r="104" spans="1:8">
      <c r="B104" s="5" t="s">
        <v>8</v>
      </c>
      <c r="C104" s="5" t="s">
        <v>9</v>
      </c>
      <c r="D104" s="5" t="s">
        <v>10</v>
      </c>
      <c r="E104" s="5" t="s">
        <v>11</v>
      </c>
      <c r="F104" s="5" t="s">
        <v>12</v>
      </c>
      <c r="G104" s="5" t="s">
        <v>13</v>
      </c>
      <c r="H104" s="5" t="s">
        <v>14</v>
      </c>
    </row>
    <row r="105" spans="1:8">
      <c r="B105" s="28"/>
      <c r="C105" s="33" t="s">
        <v>63</v>
      </c>
      <c r="D105" s="27"/>
      <c r="E105" s="27"/>
      <c r="F105" s="27"/>
      <c r="G105" s="7"/>
      <c r="H105" s="29"/>
    </row>
    <row r="106" spans="1:8">
      <c r="B106" s="4"/>
      <c r="C106" s="19" t="s">
        <v>41</v>
      </c>
      <c r="D106" s="6"/>
      <c r="E106" s="6"/>
      <c r="F106" s="7"/>
      <c r="G106" s="7"/>
      <c r="H106" s="9"/>
    </row>
    <row r="107" spans="1:8" ht="24.75">
      <c r="B107" s="28">
        <v>1</v>
      </c>
      <c r="C107" s="27" t="s">
        <v>88</v>
      </c>
      <c r="D107" s="13"/>
      <c r="E107" s="4"/>
      <c r="F107" s="10"/>
      <c r="G107" s="30">
        <v>500000</v>
      </c>
      <c r="H107" s="29" t="s">
        <v>138</v>
      </c>
    </row>
    <row r="108" spans="1:8">
      <c r="B108" s="28">
        <v>2</v>
      </c>
      <c r="C108" s="27" t="s">
        <v>81</v>
      </c>
      <c r="D108" s="13">
        <v>3</v>
      </c>
      <c r="E108" s="4" t="s">
        <v>44</v>
      </c>
      <c r="F108" s="10">
        <v>190000</v>
      </c>
      <c r="G108" s="30">
        <f>F108*D108</f>
        <v>570000</v>
      </c>
      <c r="H108" s="9" t="s">
        <v>51</v>
      </c>
    </row>
    <row r="109" spans="1:8">
      <c r="B109" s="28">
        <v>3</v>
      </c>
      <c r="C109" s="27" t="s">
        <v>82</v>
      </c>
      <c r="D109" s="13">
        <v>1</v>
      </c>
      <c r="E109" s="4" t="s">
        <v>44</v>
      </c>
      <c r="F109" s="10">
        <v>515000</v>
      </c>
      <c r="G109" s="30">
        <f t="shared" ref="G109:G111" si="4">F109*D109</f>
        <v>515000</v>
      </c>
      <c r="H109" s="9" t="s">
        <v>51</v>
      </c>
    </row>
    <row r="110" spans="1:8" ht="36.75">
      <c r="B110" s="28">
        <v>4</v>
      </c>
      <c r="C110" s="27" t="s">
        <v>87</v>
      </c>
      <c r="D110" s="13">
        <v>1</v>
      </c>
      <c r="E110" s="4" t="s">
        <v>44</v>
      </c>
      <c r="F110" s="10">
        <v>1270000</v>
      </c>
      <c r="G110" s="30">
        <f t="shared" si="4"/>
        <v>1270000</v>
      </c>
      <c r="H110" s="29" t="s">
        <v>57</v>
      </c>
    </row>
    <row r="111" spans="1:8">
      <c r="B111" s="28">
        <v>5</v>
      </c>
      <c r="C111" s="27" t="s">
        <v>58</v>
      </c>
      <c r="D111" s="13">
        <v>1</v>
      </c>
      <c r="E111" s="4" t="s">
        <v>44</v>
      </c>
      <c r="F111" s="10">
        <v>29000</v>
      </c>
      <c r="G111" s="30">
        <f t="shared" si="4"/>
        <v>29000</v>
      </c>
      <c r="H111" s="9" t="s">
        <v>52</v>
      </c>
    </row>
    <row r="112" spans="1:8">
      <c r="B112" s="34"/>
      <c r="C112" s="19" t="s">
        <v>42</v>
      </c>
      <c r="D112" s="13"/>
      <c r="E112" s="17"/>
      <c r="F112" s="17"/>
      <c r="G112" s="17"/>
      <c r="H112" s="17"/>
    </row>
    <row r="113" spans="2:8">
      <c r="B113" s="34">
        <v>1</v>
      </c>
      <c r="C113" s="27" t="s">
        <v>81</v>
      </c>
      <c r="D113" s="13">
        <v>3</v>
      </c>
      <c r="E113" s="13" t="s">
        <v>44</v>
      </c>
      <c r="F113" s="10">
        <f>10%*190000</f>
        <v>19000</v>
      </c>
      <c r="G113" s="30">
        <f>F113*D113</f>
        <v>57000</v>
      </c>
      <c r="H113" s="9" t="s">
        <v>51</v>
      </c>
    </row>
    <row r="114" spans="2:8">
      <c r="B114" s="34">
        <v>2</v>
      </c>
      <c r="C114" s="27" t="s">
        <v>82</v>
      </c>
      <c r="D114" s="13">
        <v>1</v>
      </c>
      <c r="E114" s="13" t="s">
        <v>44</v>
      </c>
      <c r="F114" s="10">
        <f>10%*515000</f>
        <v>51500</v>
      </c>
      <c r="G114" s="30">
        <f t="shared" ref="G114:G115" si="5">F114*D114</f>
        <v>51500</v>
      </c>
      <c r="H114" s="9" t="s">
        <v>51</v>
      </c>
    </row>
    <row r="115" spans="2:8" ht="36.75">
      <c r="B115" s="34">
        <v>3</v>
      </c>
      <c r="C115" s="27" t="s">
        <v>87</v>
      </c>
      <c r="D115" s="13">
        <v>1</v>
      </c>
      <c r="E115" s="13" t="s">
        <v>44</v>
      </c>
      <c r="F115" s="10">
        <f>10%*1270000</f>
        <v>127000</v>
      </c>
      <c r="G115" s="30">
        <f t="shared" si="5"/>
        <v>127000</v>
      </c>
      <c r="H115" s="29" t="s">
        <v>57</v>
      </c>
    </row>
    <row r="116" spans="2:8">
      <c r="B116" s="13"/>
      <c r="C116" s="19" t="s">
        <v>43</v>
      </c>
      <c r="D116" s="4"/>
      <c r="E116" s="4"/>
      <c r="F116" s="10"/>
      <c r="G116" s="10"/>
      <c r="H116" s="6"/>
    </row>
    <row r="117" spans="2:8">
      <c r="B117" s="13">
        <v>1</v>
      </c>
      <c r="C117" s="6" t="s">
        <v>53</v>
      </c>
      <c r="D117" s="13"/>
      <c r="E117" s="13"/>
      <c r="F117" s="13"/>
      <c r="G117" s="10"/>
      <c r="H117" s="9" t="s">
        <v>52</v>
      </c>
    </row>
    <row r="118" spans="2:8">
      <c r="B118" s="13"/>
      <c r="C118" s="6" t="s">
        <v>54</v>
      </c>
      <c r="D118" s="13"/>
      <c r="E118" s="4" t="s">
        <v>55</v>
      </c>
      <c r="F118" s="10">
        <v>60000</v>
      </c>
      <c r="G118" s="10">
        <f>D118*F118</f>
        <v>0</v>
      </c>
      <c r="H118" s="6"/>
    </row>
    <row r="119" spans="2:8">
      <c r="B119" s="13"/>
      <c r="C119" s="6" t="s">
        <v>49</v>
      </c>
      <c r="D119" s="12"/>
      <c r="E119" s="4" t="s">
        <v>50</v>
      </c>
      <c r="F119" s="10">
        <v>75000</v>
      </c>
      <c r="G119" s="10">
        <f>D119*F119</f>
        <v>0</v>
      </c>
      <c r="H119" s="17"/>
    </row>
    <row r="120" spans="2:8" ht="24.75">
      <c r="B120" s="13">
        <v>2</v>
      </c>
      <c r="C120" s="6" t="s">
        <v>45</v>
      </c>
      <c r="D120" s="12"/>
      <c r="E120" s="4"/>
      <c r="F120" s="10"/>
      <c r="G120" s="10"/>
      <c r="H120" s="9" t="s">
        <v>143</v>
      </c>
    </row>
    <row r="121" spans="2:8">
      <c r="B121" s="6"/>
      <c r="C121" s="6" t="s">
        <v>46</v>
      </c>
      <c r="D121" s="4"/>
      <c r="E121" s="4" t="s">
        <v>47</v>
      </c>
      <c r="F121" s="10">
        <v>45000</v>
      </c>
      <c r="G121" s="10">
        <f>D121*F121</f>
        <v>0</v>
      </c>
      <c r="H121" s="17"/>
    </row>
    <row r="122" spans="2:8">
      <c r="B122" s="17"/>
      <c r="C122" s="6" t="s">
        <v>48</v>
      </c>
      <c r="D122" s="13"/>
      <c r="E122" s="4" t="s">
        <v>44</v>
      </c>
      <c r="F122" s="10">
        <v>35000</v>
      </c>
      <c r="G122" s="10">
        <f>D122*F122</f>
        <v>0</v>
      </c>
      <c r="H122" s="17"/>
    </row>
    <row r="123" spans="2:8">
      <c r="B123" s="37"/>
      <c r="C123" s="14" t="s">
        <v>49</v>
      </c>
      <c r="D123" s="13"/>
      <c r="E123" s="15" t="s">
        <v>50</v>
      </c>
      <c r="F123" s="16">
        <v>50000</v>
      </c>
      <c r="G123" s="7">
        <f>D123*F123</f>
        <v>0</v>
      </c>
      <c r="H123" s="17"/>
    </row>
    <row r="124" spans="2:8">
      <c r="B124" s="32"/>
      <c r="C124" s="38"/>
      <c r="D124" s="39"/>
      <c r="E124" s="40"/>
      <c r="F124" s="41"/>
      <c r="G124" s="42"/>
      <c r="H124" s="31"/>
    </row>
    <row r="125" spans="2:8">
      <c r="B125" s="32"/>
      <c r="C125" s="38"/>
      <c r="D125" s="39"/>
      <c r="E125" s="40"/>
      <c r="F125" s="41"/>
      <c r="G125" s="42"/>
      <c r="H125" s="31"/>
    </row>
    <row r="126" spans="2:8">
      <c r="B126" s="32"/>
      <c r="C126" s="38"/>
      <c r="D126" s="39"/>
      <c r="E126" s="40"/>
      <c r="F126" s="41"/>
      <c r="G126" s="42"/>
      <c r="H126" s="31"/>
    </row>
    <row r="128" spans="2:8">
      <c r="B128" s="5" t="s">
        <v>8</v>
      </c>
      <c r="C128" s="5" t="s">
        <v>9</v>
      </c>
      <c r="D128" s="5" t="s">
        <v>10</v>
      </c>
      <c r="E128" s="5" t="s">
        <v>11</v>
      </c>
      <c r="F128" s="5" t="s">
        <v>12</v>
      </c>
      <c r="G128" s="5" t="s">
        <v>13</v>
      </c>
      <c r="H128" s="5" t="s">
        <v>14</v>
      </c>
    </row>
    <row r="129" spans="2:10">
      <c r="B129" s="28"/>
      <c r="C129" s="33" t="s">
        <v>66</v>
      </c>
      <c r="D129" s="27"/>
      <c r="E129" s="27"/>
      <c r="F129" s="27"/>
      <c r="G129" s="7"/>
      <c r="H129" s="29"/>
    </row>
    <row r="130" spans="2:10">
      <c r="B130" s="4"/>
      <c r="C130" s="19" t="s">
        <v>41</v>
      </c>
      <c r="D130" s="6"/>
      <c r="E130" s="6"/>
      <c r="F130" s="7"/>
      <c r="G130" s="7"/>
      <c r="H130" s="9"/>
    </row>
    <row r="131" spans="2:10" ht="24.75">
      <c r="B131" s="28">
        <v>1</v>
      </c>
      <c r="C131" s="50" t="s">
        <v>77</v>
      </c>
      <c r="D131" s="13"/>
      <c r="E131" s="4"/>
      <c r="F131" s="10"/>
      <c r="G131" s="30"/>
      <c r="H131" s="29" t="s">
        <v>135</v>
      </c>
    </row>
    <row r="132" spans="2:10">
      <c r="B132" s="28">
        <v>2</v>
      </c>
      <c r="C132" s="27" t="s">
        <v>78</v>
      </c>
      <c r="D132" s="13">
        <v>1</v>
      </c>
      <c r="E132" s="4" t="s">
        <v>44</v>
      </c>
      <c r="F132" s="10">
        <v>5060000</v>
      </c>
      <c r="G132" s="30">
        <f>F132*D132</f>
        <v>5060000</v>
      </c>
      <c r="H132" s="9" t="s">
        <v>52</v>
      </c>
    </row>
    <row r="133" spans="2:10">
      <c r="B133" s="28">
        <v>3</v>
      </c>
      <c r="C133" s="27" t="s">
        <v>79</v>
      </c>
      <c r="D133" s="13">
        <v>2</v>
      </c>
      <c r="E133" s="4" t="s">
        <v>44</v>
      </c>
      <c r="F133" s="10">
        <v>30000</v>
      </c>
      <c r="G133" s="30">
        <f t="shared" ref="G133:G136" si="6">F133*D133</f>
        <v>60000</v>
      </c>
      <c r="H133" s="9" t="s">
        <v>52</v>
      </c>
      <c r="J133" s="1"/>
    </row>
    <row r="134" spans="2:10">
      <c r="B134" s="28">
        <v>4</v>
      </c>
      <c r="C134" s="27" t="s">
        <v>58</v>
      </c>
      <c r="D134" s="13">
        <v>1</v>
      </c>
      <c r="E134" s="4" t="s">
        <v>44</v>
      </c>
      <c r="F134" s="10">
        <v>29000</v>
      </c>
      <c r="G134" s="30">
        <f t="shared" si="6"/>
        <v>29000</v>
      </c>
      <c r="H134" s="9" t="s">
        <v>52</v>
      </c>
      <c r="J134" s="1"/>
    </row>
    <row r="135" spans="2:10">
      <c r="B135" s="28">
        <v>5</v>
      </c>
      <c r="C135" s="27" t="s">
        <v>69</v>
      </c>
      <c r="D135" s="13">
        <v>2</v>
      </c>
      <c r="E135" s="4" t="s">
        <v>44</v>
      </c>
      <c r="F135" s="10">
        <v>515000</v>
      </c>
      <c r="G135" s="30">
        <f t="shared" si="6"/>
        <v>1030000</v>
      </c>
      <c r="H135" s="9" t="s">
        <v>51</v>
      </c>
    </row>
    <row r="136" spans="2:10">
      <c r="B136" s="28">
        <v>6</v>
      </c>
      <c r="C136" s="27" t="s">
        <v>68</v>
      </c>
      <c r="D136" s="13">
        <v>2</v>
      </c>
      <c r="E136" s="4" t="s">
        <v>44</v>
      </c>
      <c r="F136" s="10">
        <v>190000</v>
      </c>
      <c r="G136" s="30">
        <f t="shared" si="6"/>
        <v>380000</v>
      </c>
      <c r="H136" s="9" t="s">
        <v>51</v>
      </c>
    </row>
    <row r="137" spans="2:10">
      <c r="B137" s="34"/>
      <c r="C137" s="19" t="s">
        <v>42</v>
      </c>
      <c r="D137" s="13"/>
      <c r="E137" s="17"/>
      <c r="F137" s="17"/>
      <c r="G137" s="17"/>
      <c r="H137" s="17"/>
    </row>
    <row r="138" spans="2:10">
      <c r="B138" s="28">
        <v>1</v>
      </c>
      <c r="C138" s="35" t="s">
        <v>69</v>
      </c>
      <c r="D138" s="13">
        <v>2</v>
      </c>
      <c r="E138" s="4" t="s">
        <v>44</v>
      </c>
      <c r="F138" s="10">
        <f>10%*515000</f>
        <v>51500</v>
      </c>
      <c r="G138" s="30">
        <f>F138*D138</f>
        <v>103000</v>
      </c>
      <c r="H138" s="9" t="s">
        <v>51</v>
      </c>
    </row>
    <row r="139" spans="2:10">
      <c r="B139" s="28">
        <v>2</v>
      </c>
      <c r="C139" s="35" t="s">
        <v>68</v>
      </c>
      <c r="D139" s="13">
        <v>2</v>
      </c>
      <c r="E139" s="4" t="s">
        <v>44</v>
      </c>
      <c r="F139" s="10">
        <f>10%*190000</f>
        <v>19000</v>
      </c>
      <c r="G139" s="30">
        <f t="shared" ref="G139:G140" si="7">F139*D139</f>
        <v>38000</v>
      </c>
      <c r="H139" s="9" t="s">
        <v>51</v>
      </c>
    </row>
    <row r="140" spans="2:10">
      <c r="B140" s="28">
        <v>3</v>
      </c>
      <c r="C140" s="35" t="s">
        <v>78</v>
      </c>
      <c r="D140" s="13">
        <v>1</v>
      </c>
      <c r="E140" s="4" t="s">
        <v>44</v>
      </c>
      <c r="F140" s="10">
        <f>10%*5060000</f>
        <v>506000</v>
      </c>
      <c r="G140" s="30">
        <f t="shared" si="7"/>
        <v>506000</v>
      </c>
      <c r="H140" s="9" t="s">
        <v>52</v>
      </c>
    </row>
    <row r="141" spans="2:10">
      <c r="B141" s="13"/>
      <c r="C141" s="19" t="s">
        <v>43</v>
      </c>
      <c r="D141" s="4"/>
      <c r="E141" s="4"/>
      <c r="F141" s="10"/>
      <c r="G141" s="10"/>
      <c r="H141" s="6"/>
    </row>
    <row r="142" spans="2:10">
      <c r="B142" s="13">
        <v>1</v>
      </c>
      <c r="C142" s="6" t="s">
        <v>119</v>
      </c>
      <c r="D142" s="4">
        <v>1</v>
      </c>
      <c r="E142" s="4" t="s">
        <v>44</v>
      </c>
      <c r="F142" s="10">
        <f>1000000*10%</f>
        <v>100000</v>
      </c>
      <c r="G142" s="10">
        <f>F142*D142</f>
        <v>100000</v>
      </c>
      <c r="H142" s="9" t="s">
        <v>52</v>
      </c>
    </row>
    <row r="143" spans="2:10">
      <c r="B143" s="13">
        <v>2</v>
      </c>
      <c r="C143" s="6" t="s">
        <v>53</v>
      </c>
      <c r="D143" s="13"/>
      <c r="E143" s="13"/>
      <c r="F143" s="13"/>
      <c r="G143" s="10"/>
      <c r="H143" s="9"/>
    </row>
    <row r="144" spans="2:10">
      <c r="B144" s="13"/>
      <c r="C144" s="6" t="s">
        <v>54</v>
      </c>
      <c r="D144" s="13"/>
      <c r="E144" s="4" t="s">
        <v>55</v>
      </c>
      <c r="F144" s="10">
        <v>60000</v>
      </c>
      <c r="G144" s="10">
        <f>D144*F144</f>
        <v>0</v>
      </c>
      <c r="H144" s="6"/>
    </row>
    <row r="145" spans="2:8">
      <c r="B145" s="13"/>
      <c r="C145" s="6" t="s">
        <v>49</v>
      </c>
      <c r="D145" s="12"/>
      <c r="E145" s="4" t="s">
        <v>50</v>
      </c>
      <c r="F145" s="10">
        <v>75000</v>
      </c>
      <c r="G145" s="10">
        <f>D145*F145</f>
        <v>0</v>
      </c>
      <c r="H145" s="17"/>
    </row>
    <row r="146" spans="2:8" ht="24.75">
      <c r="B146" s="13">
        <v>3</v>
      </c>
      <c r="C146" s="6" t="s">
        <v>45</v>
      </c>
      <c r="D146" s="12"/>
      <c r="E146" s="4"/>
      <c r="F146" s="10"/>
      <c r="G146" s="10"/>
      <c r="H146" s="9" t="s">
        <v>143</v>
      </c>
    </row>
    <row r="147" spans="2:8">
      <c r="B147" s="6"/>
      <c r="C147" s="6" t="s">
        <v>46</v>
      </c>
      <c r="D147" s="4"/>
      <c r="E147" s="4" t="s">
        <v>47</v>
      </c>
      <c r="F147" s="10">
        <v>45000</v>
      </c>
      <c r="G147" s="10">
        <f>D147*F147</f>
        <v>0</v>
      </c>
      <c r="H147" s="17"/>
    </row>
    <row r="148" spans="2:8">
      <c r="B148" s="17"/>
      <c r="C148" s="6" t="s">
        <v>48</v>
      </c>
      <c r="D148" s="13"/>
      <c r="E148" s="4" t="s">
        <v>44</v>
      </c>
      <c r="F148" s="10">
        <v>35000</v>
      </c>
      <c r="G148" s="10">
        <f>D148*F148</f>
        <v>0</v>
      </c>
      <c r="H148" s="17"/>
    </row>
    <row r="149" spans="2:8">
      <c r="B149" s="37"/>
      <c r="C149" s="14" t="s">
        <v>49</v>
      </c>
      <c r="D149" s="13"/>
      <c r="E149" s="15" t="s">
        <v>50</v>
      </c>
      <c r="F149" s="16">
        <v>50000</v>
      </c>
      <c r="G149" s="7">
        <f>D149*F149</f>
        <v>0</v>
      </c>
      <c r="H149" s="17"/>
    </row>
    <row r="150" spans="2:8">
      <c r="B150" s="32"/>
      <c r="C150" s="38"/>
      <c r="D150" s="39"/>
      <c r="E150" s="40"/>
      <c r="F150" s="41"/>
      <c r="G150" s="42"/>
      <c r="H150" s="31"/>
    </row>
    <row r="151" spans="2:8">
      <c r="B151" s="32"/>
      <c r="C151" s="38"/>
      <c r="D151" s="39"/>
      <c r="E151" s="40"/>
      <c r="F151" s="41"/>
      <c r="G151" s="42"/>
      <c r="H151" s="31"/>
    </row>
    <row r="152" spans="2:8">
      <c r="B152" s="32"/>
      <c r="C152" s="38"/>
      <c r="D152" s="39"/>
      <c r="E152" s="40"/>
      <c r="F152" s="41"/>
      <c r="G152" s="42"/>
      <c r="H152" s="31"/>
    </row>
    <row r="153" spans="2:8">
      <c r="B153" s="32"/>
      <c r="C153" s="38"/>
      <c r="D153" s="39"/>
      <c r="E153" s="40"/>
      <c r="F153" s="41"/>
      <c r="G153" s="42"/>
      <c r="H153" s="31"/>
    </row>
    <row r="154" spans="2:8">
      <c r="B154" s="5" t="s">
        <v>8</v>
      </c>
      <c r="C154" s="5" t="s">
        <v>9</v>
      </c>
      <c r="D154" s="5" t="s">
        <v>10</v>
      </c>
      <c r="E154" s="5" t="s">
        <v>11</v>
      </c>
      <c r="F154" s="5" t="s">
        <v>12</v>
      </c>
      <c r="G154" s="5" t="s">
        <v>13</v>
      </c>
      <c r="H154" s="5" t="s">
        <v>14</v>
      </c>
    </row>
    <row r="155" spans="2:8">
      <c r="B155" s="28"/>
      <c r="C155" s="33" t="s">
        <v>67</v>
      </c>
      <c r="D155" s="27"/>
      <c r="E155" s="27"/>
      <c r="F155" s="27"/>
      <c r="G155" s="7"/>
      <c r="H155" s="29"/>
    </row>
    <row r="156" spans="2:8">
      <c r="B156" s="4"/>
      <c r="C156" s="19" t="s">
        <v>41</v>
      </c>
      <c r="D156" s="6"/>
      <c r="E156" s="6"/>
      <c r="F156" s="7"/>
      <c r="G156" s="7"/>
      <c r="H156" s="9"/>
    </row>
    <row r="157" spans="2:8" ht="24.75">
      <c r="B157" s="28">
        <v>1</v>
      </c>
      <c r="C157" s="50" t="s">
        <v>115</v>
      </c>
      <c r="D157" s="13">
        <v>1</v>
      </c>
      <c r="E157" s="4" t="s">
        <v>44</v>
      </c>
      <c r="F157" s="10"/>
      <c r="G157" s="30">
        <f>D157*F157</f>
        <v>0</v>
      </c>
      <c r="H157" s="29" t="s">
        <v>138</v>
      </c>
    </row>
    <row r="158" spans="2:8" ht="24.75">
      <c r="B158" s="28">
        <v>2</v>
      </c>
      <c r="C158" s="51" t="s">
        <v>116</v>
      </c>
      <c r="D158" s="13">
        <v>1</v>
      </c>
      <c r="E158" s="4" t="s">
        <v>44</v>
      </c>
      <c r="F158" s="10">
        <v>180000</v>
      </c>
      <c r="G158" s="30">
        <f>D158*F158</f>
        <v>180000</v>
      </c>
      <c r="H158" s="29" t="s">
        <v>138</v>
      </c>
    </row>
    <row r="159" spans="2:8" ht="24.75">
      <c r="B159" s="28">
        <v>3</v>
      </c>
      <c r="C159" s="27" t="s">
        <v>85</v>
      </c>
      <c r="D159" s="13">
        <v>1</v>
      </c>
      <c r="E159" s="4" t="s">
        <v>44</v>
      </c>
      <c r="F159" s="10">
        <v>1500000</v>
      </c>
      <c r="G159" s="30">
        <f t="shared" ref="G159:G162" si="8">D159*F159</f>
        <v>1500000</v>
      </c>
      <c r="H159" s="29" t="s">
        <v>138</v>
      </c>
    </row>
    <row r="160" spans="2:8">
      <c r="B160" s="28">
        <v>4</v>
      </c>
      <c r="C160" s="27" t="s">
        <v>69</v>
      </c>
      <c r="D160" s="13">
        <v>2</v>
      </c>
      <c r="E160" s="4" t="s">
        <v>44</v>
      </c>
      <c r="F160" s="10">
        <v>635000</v>
      </c>
      <c r="G160" s="30">
        <f t="shared" si="8"/>
        <v>1270000</v>
      </c>
      <c r="H160" s="9" t="s">
        <v>51</v>
      </c>
    </row>
    <row r="161" spans="2:8">
      <c r="B161" s="28">
        <v>5</v>
      </c>
      <c r="C161" s="27" t="s">
        <v>68</v>
      </c>
      <c r="D161" s="13">
        <v>2</v>
      </c>
      <c r="E161" s="4" t="s">
        <v>44</v>
      </c>
      <c r="F161" s="10">
        <v>190000</v>
      </c>
      <c r="G161" s="30">
        <f t="shared" si="8"/>
        <v>380000</v>
      </c>
      <c r="H161" s="9" t="s">
        <v>51</v>
      </c>
    </row>
    <row r="162" spans="2:8">
      <c r="B162" s="28">
        <v>6</v>
      </c>
      <c r="C162" s="27" t="s">
        <v>86</v>
      </c>
      <c r="D162" s="13">
        <v>1</v>
      </c>
      <c r="E162" s="4" t="s">
        <v>44</v>
      </c>
      <c r="F162" s="10">
        <v>2500000</v>
      </c>
      <c r="G162" s="30">
        <f t="shared" si="8"/>
        <v>2500000</v>
      </c>
      <c r="H162" s="9" t="s">
        <v>52</v>
      </c>
    </row>
    <row r="163" spans="2:8" ht="24.75">
      <c r="B163" s="28">
        <v>7</v>
      </c>
      <c r="C163" s="27" t="s">
        <v>88</v>
      </c>
      <c r="D163" s="13"/>
      <c r="E163" s="4"/>
      <c r="F163" s="10"/>
      <c r="G163" s="30">
        <v>500000</v>
      </c>
      <c r="H163" s="29" t="s">
        <v>138</v>
      </c>
    </row>
    <row r="164" spans="2:8">
      <c r="B164" s="28">
        <v>8</v>
      </c>
      <c r="C164" s="27" t="s">
        <v>139</v>
      </c>
      <c r="D164" s="13">
        <v>1</v>
      </c>
      <c r="E164" s="4" t="s">
        <v>44</v>
      </c>
      <c r="F164" s="10">
        <v>29000</v>
      </c>
      <c r="G164" s="30">
        <f>F164*D164</f>
        <v>29000</v>
      </c>
      <c r="H164" s="9" t="s">
        <v>52</v>
      </c>
    </row>
    <row r="165" spans="2:8">
      <c r="B165" s="34"/>
      <c r="C165" s="19" t="s">
        <v>42</v>
      </c>
      <c r="D165" s="13"/>
      <c r="E165" s="17"/>
      <c r="F165" s="17"/>
      <c r="G165" s="17"/>
      <c r="H165" s="17"/>
    </row>
    <row r="166" spans="2:8" ht="24.75">
      <c r="B166" s="34">
        <v>1</v>
      </c>
      <c r="C166" s="50" t="s">
        <v>115</v>
      </c>
      <c r="D166" s="13">
        <v>1</v>
      </c>
      <c r="E166" s="17" t="s">
        <v>44</v>
      </c>
      <c r="F166" s="17"/>
      <c r="G166" s="17">
        <f>F166*D166</f>
        <v>0</v>
      </c>
      <c r="H166" s="29" t="s">
        <v>138</v>
      </c>
    </row>
    <row r="167" spans="2:8" ht="24.75">
      <c r="B167" s="34">
        <v>2</v>
      </c>
      <c r="C167" s="27" t="s">
        <v>85</v>
      </c>
      <c r="D167" s="13">
        <v>1</v>
      </c>
      <c r="E167" s="17" t="s">
        <v>44</v>
      </c>
      <c r="F167" s="10">
        <f>10%*1500000</f>
        <v>150000</v>
      </c>
      <c r="G167" s="44">
        <f t="shared" ref="G167:G170" si="9">F167*D167</f>
        <v>150000</v>
      </c>
      <c r="H167" s="29" t="s">
        <v>138</v>
      </c>
    </row>
    <row r="168" spans="2:8">
      <c r="B168" s="34">
        <v>3</v>
      </c>
      <c r="C168" s="27" t="s">
        <v>69</v>
      </c>
      <c r="D168" s="13">
        <v>2</v>
      </c>
      <c r="E168" s="17" t="s">
        <v>44</v>
      </c>
      <c r="F168" s="10">
        <f>10%*635000</f>
        <v>63500</v>
      </c>
      <c r="G168" s="44">
        <f t="shared" si="9"/>
        <v>127000</v>
      </c>
      <c r="H168" s="9" t="s">
        <v>52</v>
      </c>
    </row>
    <row r="169" spans="2:8">
      <c r="B169" s="34">
        <v>4</v>
      </c>
      <c r="C169" s="27" t="s">
        <v>68</v>
      </c>
      <c r="D169" s="13">
        <v>2</v>
      </c>
      <c r="E169" s="17" t="s">
        <v>44</v>
      </c>
      <c r="F169" s="10">
        <f>10%*190000</f>
        <v>19000</v>
      </c>
      <c r="G169" s="44">
        <f t="shared" si="9"/>
        <v>38000</v>
      </c>
      <c r="H169" s="9" t="s">
        <v>51</v>
      </c>
    </row>
    <row r="170" spans="2:8">
      <c r="B170" s="28">
        <v>5</v>
      </c>
      <c r="C170" s="27" t="s">
        <v>86</v>
      </c>
      <c r="D170" s="13">
        <v>1</v>
      </c>
      <c r="E170" s="4" t="s">
        <v>44</v>
      </c>
      <c r="F170" s="10">
        <f>10%*F162</f>
        <v>250000</v>
      </c>
      <c r="G170" s="44">
        <f t="shared" si="9"/>
        <v>250000</v>
      </c>
      <c r="H170" s="9" t="s">
        <v>51</v>
      </c>
    </row>
    <row r="171" spans="2:8">
      <c r="B171" s="13"/>
      <c r="C171" s="19" t="s">
        <v>43</v>
      </c>
      <c r="D171" s="4"/>
      <c r="E171" s="4"/>
      <c r="F171" s="10"/>
      <c r="G171" s="10"/>
      <c r="H171" s="6"/>
    </row>
    <row r="172" spans="2:8">
      <c r="B172" s="13">
        <v>1</v>
      </c>
      <c r="C172" s="6" t="s">
        <v>119</v>
      </c>
      <c r="D172" s="4">
        <v>1</v>
      </c>
      <c r="E172" s="4" t="s">
        <v>44</v>
      </c>
      <c r="F172" s="10">
        <f>1000000*10%</f>
        <v>100000</v>
      </c>
      <c r="G172" s="10">
        <f>F172*D172</f>
        <v>100000</v>
      </c>
      <c r="H172" s="9" t="s">
        <v>52</v>
      </c>
    </row>
    <row r="173" spans="2:8">
      <c r="B173" s="13">
        <v>2</v>
      </c>
      <c r="C173" s="6" t="s">
        <v>53</v>
      </c>
      <c r="D173" s="13"/>
      <c r="E173" s="13"/>
      <c r="F173" s="13"/>
      <c r="G173" s="10"/>
      <c r="H173" s="9" t="s">
        <v>52</v>
      </c>
    </row>
    <row r="174" spans="2:8">
      <c r="B174" s="13"/>
      <c r="C174" s="6" t="s">
        <v>54</v>
      </c>
      <c r="D174" s="13"/>
      <c r="E174" s="4" t="s">
        <v>55</v>
      </c>
      <c r="F174" s="10">
        <v>60000</v>
      </c>
      <c r="G174" s="10">
        <f>D174*F174</f>
        <v>0</v>
      </c>
      <c r="H174" s="6"/>
    </row>
    <row r="175" spans="2:8">
      <c r="B175" s="13"/>
      <c r="C175" s="6" t="s">
        <v>49</v>
      </c>
      <c r="D175" s="12"/>
      <c r="E175" s="4" t="s">
        <v>50</v>
      </c>
      <c r="F175" s="10">
        <v>75000</v>
      </c>
      <c r="G175" s="10">
        <f>D175*F175</f>
        <v>0</v>
      </c>
      <c r="H175" s="17"/>
    </row>
    <row r="176" spans="2:8" ht="24.75">
      <c r="B176" s="13">
        <v>3</v>
      </c>
      <c r="C176" s="6" t="s">
        <v>45</v>
      </c>
      <c r="D176" s="12"/>
      <c r="E176" s="4"/>
      <c r="F176" s="10"/>
      <c r="G176" s="10"/>
      <c r="H176" s="9" t="s">
        <v>143</v>
      </c>
    </row>
    <row r="177" spans="2:8">
      <c r="B177" s="6"/>
      <c r="C177" s="6" t="s">
        <v>46</v>
      </c>
      <c r="D177" s="4"/>
      <c r="E177" s="4" t="s">
        <v>47</v>
      </c>
      <c r="F177" s="10">
        <v>45000</v>
      </c>
      <c r="G177" s="10">
        <f>D177*F177</f>
        <v>0</v>
      </c>
      <c r="H177" s="17"/>
    </row>
    <row r="178" spans="2:8">
      <c r="B178" s="17"/>
      <c r="C178" s="6" t="s">
        <v>48</v>
      </c>
      <c r="D178" s="13"/>
      <c r="E178" s="4" t="s">
        <v>44</v>
      </c>
      <c r="F178" s="10">
        <v>35000</v>
      </c>
      <c r="G178" s="10">
        <f>D178*F178</f>
        <v>0</v>
      </c>
      <c r="H178" s="17"/>
    </row>
    <row r="179" spans="2:8">
      <c r="B179" s="37"/>
      <c r="C179" s="14" t="s">
        <v>49</v>
      </c>
      <c r="D179" s="13"/>
      <c r="E179" s="15" t="s">
        <v>50</v>
      </c>
      <c r="F179" s="16">
        <v>50000</v>
      </c>
      <c r="G179" s="7">
        <f>D179*F179</f>
        <v>0</v>
      </c>
      <c r="H179" s="17"/>
    </row>
    <row r="180" spans="2:8">
      <c r="B180" s="32"/>
      <c r="C180" s="38"/>
      <c r="D180" s="39"/>
      <c r="E180" s="40"/>
      <c r="F180" s="41"/>
      <c r="G180" s="42"/>
      <c r="H180" s="31"/>
    </row>
    <row r="181" spans="2:8">
      <c r="B181" s="32"/>
      <c r="C181" s="38"/>
      <c r="D181" s="39"/>
      <c r="E181" s="40"/>
      <c r="F181" s="41"/>
      <c r="G181" s="42"/>
      <c r="H181" s="31"/>
    </row>
    <row r="182" spans="2:8">
      <c r="B182" s="32"/>
      <c r="C182" s="38"/>
      <c r="D182" s="39"/>
      <c r="E182" s="40"/>
      <c r="F182" s="41"/>
      <c r="G182" s="42"/>
      <c r="H182" s="31"/>
    </row>
    <row r="183" spans="2:8">
      <c r="B183" s="5" t="s">
        <v>8</v>
      </c>
      <c r="C183" s="5" t="s">
        <v>9</v>
      </c>
      <c r="D183" s="5" t="s">
        <v>10</v>
      </c>
      <c r="E183" s="5" t="s">
        <v>11</v>
      </c>
      <c r="F183" s="5" t="s">
        <v>12</v>
      </c>
      <c r="G183" s="5" t="s">
        <v>13</v>
      </c>
      <c r="H183" s="5" t="s">
        <v>14</v>
      </c>
    </row>
    <row r="184" spans="2:8">
      <c r="B184" s="28"/>
      <c r="C184" s="33" t="s">
        <v>56</v>
      </c>
      <c r="D184" s="27"/>
      <c r="E184" s="27"/>
      <c r="F184" s="27"/>
      <c r="G184" s="7"/>
      <c r="H184" s="29"/>
    </row>
    <row r="185" spans="2:8">
      <c r="B185" s="4"/>
      <c r="C185" s="19" t="s">
        <v>41</v>
      </c>
      <c r="D185" s="6"/>
      <c r="E185" s="6"/>
      <c r="F185" s="7"/>
      <c r="G185" s="7"/>
      <c r="H185" s="9"/>
    </row>
    <row r="186" spans="2:8">
      <c r="B186" s="28">
        <v>1</v>
      </c>
      <c r="C186" s="27" t="s">
        <v>58</v>
      </c>
      <c r="D186" s="13">
        <v>2</v>
      </c>
      <c r="E186" s="4" t="s">
        <v>44</v>
      </c>
      <c r="F186" s="10">
        <v>29000</v>
      </c>
      <c r="G186" s="30">
        <f>D186*F186</f>
        <v>58000</v>
      </c>
      <c r="H186" s="9" t="s">
        <v>52</v>
      </c>
    </row>
    <row r="187" spans="2:8">
      <c r="B187" s="34"/>
      <c r="C187" s="19" t="s">
        <v>42</v>
      </c>
      <c r="D187" s="13"/>
      <c r="E187" s="17"/>
      <c r="F187" s="17"/>
      <c r="G187" s="17"/>
      <c r="H187" s="17"/>
    </row>
    <row r="188" spans="2:8" ht="30">
      <c r="B188" s="28">
        <v>1</v>
      </c>
      <c r="C188" s="35" t="s">
        <v>59</v>
      </c>
      <c r="D188" s="13">
        <v>2</v>
      </c>
      <c r="E188" s="4" t="s">
        <v>44</v>
      </c>
      <c r="F188" s="10"/>
      <c r="G188" s="30">
        <v>300000</v>
      </c>
      <c r="H188" s="36" t="s">
        <v>51</v>
      </c>
    </row>
    <row r="189" spans="2:8">
      <c r="B189" s="13"/>
      <c r="C189" s="19" t="s">
        <v>43</v>
      </c>
      <c r="D189" s="4"/>
      <c r="E189" s="4"/>
      <c r="F189" s="10"/>
      <c r="G189" s="10"/>
      <c r="H189" s="6"/>
    </row>
    <row r="190" spans="2:8">
      <c r="B190" s="13">
        <v>1</v>
      </c>
      <c r="C190" s="6" t="s">
        <v>119</v>
      </c>
      <c r="D190" s="4">
        <v>2</v>
      </c>
      <c r="E190" s="4" t="s">
        <v>44</v>
      </c>
      <c r="F190" s="10">
        <f>250000*10%</f>
        <v>25000</v>
      </c>
      <c r="G190" s="10">
        <f>F190*D190</f>
        <v>50000</v>
      </c>
      <c r="H190" s="6"/>
    </row>
    <row r="191" spans="2:8">
      <c r="B191" s="13">
        <v>1</v>
      </c>
      <c r="C191" s="6" t="s">
        <v>53</v>
      </c>
      <c r="D191" s="13"/>
      <c r="E191" s="13"/>
      <c r="F191" s="13"/>
      <c r="G191" s="10"/>
      <c r="H191" s="9" t="s">
        <v>52</v>
      </c>
    </row>
    <row r="192" spans="2:8">
      <c r="B192" s="13"/>
      <c r="C192" s="6" t="s">
        <v>54</v>
      </c>
      <c r="D192" s="13"/>
      <c r="E192" s="4" t="s">
        <v>55</v>
      </c>
      <c r="F192" s="10">
        <v>60000</v>
      </c>
      <c r="G192" s="10">
        <f>D192*F192</f>
        <v>0</v>
      </c>
      <c r="H192" s="6"/>
    </row>
    <row r="193" spans="2:8">
      <c r="B193" s="13"/>
      <c r="C193" s="6" t="s">
        <v>49</v>
      </c>
      <c r="D193" s="12"/>
      <c r="E193" s="4" t="s">
        <v>50</v>
      </c>
      <c r="F193" s="10">
        <v>75000</v>
      </c>
      <c r="G193" s="10">
        <f>D193*F193</f>
        <v>0</v>
      </c>
      <c r="H193" s="17"/>
    </row>
    <row r="194" spans="2:8" ht="24.75">
      <c r="B194" s="13">
        <v>2</v>
      </c>
      <c r="C194" s="6" t="s">
        <v>45</v>
      </c>
      <c r="D194" s="12"/>
      <c r="E194" s="4"/>
      <c r="F194" s="10"/>
      <c r="G194" s="10"/>
      <c r="H194" s="9" t="s">
        <v>143</v>
      </c>
    </row>
    <row r="195" spans="2:8">
      <c r="B195" s="6"/>
      <c r="C195" s="6" t="s">
        <v>46</v>
      </c>
      <c r="D195" s="4"/>
      <c r="E195" s="4" t="s">
        <v>47</v>
      </c>
      <c r="F195" s="10">
        <v>45000</v>
      </c>
      <c r="G195" s="10">
        <f>D195*F195</f>
        <v>0</v>
      </c>
      <c r="H195" s="17"/>
    </row>
    <row r="196" spans="2:8">
      <c r="B196" s="17"/>
      <c r="C196" s="6" t="s">
        <v>48</v>
      </c>
      <c r="D196" s="13"/>
      <c r="E196" s="4" t="s">
        <v>44</v>
      </c>
      <c r="F196" s="10">
        <v>35000</v>
      </c>
      <c r="G196" s="10">
        <f>D196*F196</f>
        <v>0</v>
      </c>
      <c r="H196" s="17"/>
    </row>
    <row r="197" spans="2:8">
      <c r="B197" s="37"/>
      <c r="C197" s="14" t="s">
        <v>49</v>
      </c>
      <c r="D197" s="13"/>
      <c r="E197" s="15" t="s">
        <v>50</v>
      </c>
      <c r="F197" s="16">
        <v>50000</v>
      </c>
      <c r="G197" s="7">
        <f>D197*F197</f>
        <v>0</v>
      </c>
      <c r="H197" s="17"/>
    </row>
    <row r="198" spans="2:8">
      <c r="B198" s="32"/>
      <c r="C198" s="38"/>
      <c r="D198" s="39"/>
      <c r="E198" s="40"/>
      <c r="F198" s="41"/>
      <c r="G198" s="42"/>
      <c r="H198" s="31"/>
    </row>
    <row r="199" spans="2:8">
      <c r="B199" s="32"/>
      <c r="C199" s="38"/>
      <c r="D199" s="39"/>
      <c r="E199" s="40"/>
      <c r="F199" s="41"/>
      <c r="G199" s="42"/>
      <c r="H199" s="31"/>
    </row>
    <row r="202" spans="2:8">
      <c r="B202" s="2" t="s">
        <v>36</v>
      </c>
      <c r="C202" s="1"/>
      <c r="D202" s="1"/>
      <c r="E202" s="1"/>
      <c r="F202" s="1"/>
      <c r="G202" s="1"/>
      <c r="H202" s="1"/>
    </row>
    <row r="203" spans="2:8">
      <c r="B203" s="3" t="s">
        <v>37</v>
      </c>
      <c r="C203" s="1"/>
      <c r="D203" s="1"/>
      <c r="E203" s="1"/>
      <c r="F203" s="1"/>
      <c r="G203" s="1"/>
      <c r="H203" s="1"/>
    </row>
    <row r="205" spans="2:8">
      <c r="B205" s="5" t="s">
        <v>8</v>
      </c>
      <c r="C205" s="5" t="s">
        <v>9</v>
      </c>
      <c r="D205" s="5" t="s">
        <v>10</v>
      </c>
      <c r="E205" s="5" t="s">
        <v>11</v>
      </c>
      <c r="F205" s="5" t="s">
        <v>12</v>
      </c>
      <c r="G205" s="5" t="s">
        <v>13</v>
      </c>
      <c r="H205" s="5" t="s">
        <v>14</v>
      </c>
    </row>
    <row r="206" spans="2:8">
      <c r="B206" s="4">
        <v>1</v>
      </c>
      <c r="C206" s="6" t="s">
        <v>38</v>
      </c>
      <c r="D206" s="6"/>
      <c r="E206" s="4" t="s">
        <v>39</v>
      </c>
      <c r="F206" s="7">
        <f>50000000/30</f>
        <v>1666666.6666666667</v>
      </c>
      <c r="G206" s="7"/>
      <c r="H206" s="9"/>
    </row>
    <row r="207" spans="2:8">
      <c r="B207" s="4">
        <v>2</v>
      </c>
      <c r="C207" s="6" t="s">
        <v>40</v>
      </c>
      <c r="D207" s="6"/>
      <c r="E207" s="4"/>
      <c r="F207" s="7">
        <v>1000000</v>
      </c>
      <c r="G207" s="7"/>
      <c r="H207" s="9"/>
    </row>
    <row r="218" spans="2:8">
      <c r="B218" s="31"/>
      <c r="C218" s="31"/>
      <c r="D218" s="31"/>
      <c r="E218" s="31"/>
      <c r="F218" s="31"/>
      <c r="G218" s="31"/>
      <c r="H218" s="31"/>
    </row>
    <row r="219" spans="2:8">
      <c r="B219" s="31"/>
      <c r="C219" s="31"/>
      <c r="D219" s="31"/>
      <c r="E219" s="31"/>
      <c r="F219" s="31"/>
      <c r="G219" s="31"/>
      <c r="H219" s="31"/>
    </row>
    <row r="220" spans="2:8">
      <c r="B220" s="25"/>
      <c r="C220" s="22"/>
      <c r="D220" s="25"/>
      <c r="E220" s="25"/>
      <c r="F220" s="24"/>
      <c r="G220" s="24"/>
      <c r="H220" s="22"/>
    </row>
    <row r="233" spans="2:2">
      <c r="B233" s="1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33"/>
  <sheetViews>
    <sheetView tabSelected="1" workbookViewId="0">
      <selection activeCell="H87" sqref="H87"/>
    </sheetView>
  </sheetViews>
  <sheetFormatPr defaultRowHeight="15"/>
  <cols>
    <col min="2" max="2" width="5.85546875" customWidth="1"/>
    <col min="3" max="3" width="27.5703125" customWidth="1"/>
    <col min="6" max="6" width="13.28515625" bestFit="1" customWidth="1"/>
    <col min="7" max="7" width="12" bestFit="1" customWidth="1"/>
    <col min="8" max="8" width="19" customWidth="1"/>
    <col min="10" max="10" width="16.140625" customWidth="1"/>
    <col min="11" max="11" width="12.5703125" bestFit="1" customWidth="1"/>
    <col min="12" max="12" width="13.85546875" customWidth="1"/>
    <col min="13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20" ht="18">
      <c r="A1" s="1"/>
      <c r="B1" s="26" t="s">
        <v>60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20">
      <c r="B3" s="2" t="s">
        <v>0</v>
      </c>
    </row>
    <row r="4" spans="1:20">
      <c r="A4" s="2"/>
      <c r="B4" s="3" t="s">
        <v>1</v>
      </c>
    </row>
    <row r="5" spans="1:20">
      <c r="A5" s="1"/>
    </row>
    <row r="6" spans="1:20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20">
      <c r="A7" s="1"/>
      <c r="B7" s="5"/>
      <c r="C7" s="33" t="s">
        <v>61</v>
      </c>
      <c r="D7" s="5"/>
      <c r="E7" s="5"/>
      <c r="F7" s="5"/>
      <c r="G7" s="5"/>
      <c r="H7" s="5"/>
    </row>
    <row r="8" spans="1:20">
      <c r="A8" s="1"/>
      <c r="B8" s="6"/>
      <c r="C8" s="19" t="s">
        <v>41</v>
      </c>
      <c r="D8" s="6"/>
      <c r="E8" s="6"/>
      <c r="F8" s="7"/>
      <c r="G8" s="7"/>
      <c r="H8" s="6"/>
    </row>
    <row r="9" spans="1:20" ht="24.75">
      <c r="A9" s="1"/>
      <c r="B9" s="28">
        <v>1</v>
      </c>
      <c r="C9" s="27" t="s">
        <v>70</v>
      </c>
      <c r="D9" s="4">
        <v>2</v>
      </c>
      <c r="E9" s="4" t="s">
        <v>44</v>
      </c>
      <c r="F9" s="7">
        <v>420000</v>
      </c>
      <c r="G9" s="7">
        <v>420000</v>
      </c>
      <c r="H9" s="9" t="s">
        <v>144</v>
      </c>
    </row>
    <row r="10" spans="1:20">
      <c r="A10" s="1"/>
      <c r="B10" s="28">
        <v>2</v>
      </c>
      <c r="C10" s="6" t="s">
        <v>58</v>
      </c>
      <c r="D10" s="4">
        <v>1</v>
      </c>
      <c r="E10" s="4" t="s">
        <v>44</v>
      </c>
      <c r="F10" s="10">
        <v>30000</v>
      </c>
      <c r="G10" s="10">
        <f>F10*D10</f>
        <v>30000</v>
      </c>
      <c r="H10" s="9" t="s">
        <v>52</v>
      </c>
    </row>
    <row r="11" spans="1:20">
      <c r="A11" s="1"/>
      <c r="B11" s="28"/>
      <c r="C11" s="14"/>
      <c r="D11" s="4"/>
      <c r="E11" s="4"/>
      <c r="F11" s="10"/>
      <c r="G11" s="10"/>
      <c r="H11" s="9"/>
      <c r="P11" s="2"/>
      <c r="Q11" s="1"/>
      <c r="R11" s="1"/>
      <c r="S11" s="1"/>
      <c r="T11" s="1"/>
    </row>
    <row r="12" spans="1:20">
      <c r="A12" s="3"/>
      <c r="B12" s="11"/>
      <c r="C12" s="19" t="s">
        <v>42</v>
      </c>
      <c r="D12" s="13"/>
      <c r="E12" s="15"/>
      <c r="F12" s="16"/>
      <c r="G12" s="10"/>
      <c r="H12" s="17"/>
    </row>
    <row r="13" spans="1:20">
      <c r="A13" s="1"/>
      <c r="B13" s="28">
        <v>1</v>
      </c>
      <c r="C13" s="6" t="s">
        <v>71</v>
      </c>
      <c r="D13" s="12">
        <v>15</v>
      </c>
      <c r="E13" s="4" t="s">
        <v>44</v>
      </c>
      <c r="F13" s="10">
        <f>10%*1200000</f>
        <v>120000</v>
      </c>
      <c r="G13" s="10">
        <f>F13*5</f>
        <v>600000</v>
      </c>
      <c r="H13" s="9" t="s">
        <v>52</v>
      </c>
    </row>
    <row r="14" spans="1:20">
      <c r="A14" s="1"/>
      <c r="B14" s="28">
        <v>2</v>
      </c>
      <c r="C14" s="27" t="s">
        <v>70</v>
      </c>
      <c r="D14" s="4">
        <v>2</v>
      </c>
      <c r="E14" s="4" t="s">
        <v>44</v>
      </c>
      <c r="F14" s="7">
        <f>10%*420000</f>
        <v>42000</v>
      </c>
      <c r="G14" s="10">
        <f>F14*D14</f>
        <v>84000</v>
      </c>
      <c r="H14" s="9" t="s">
        <v>51</v>
      </c>
      <c r="O14" s="1"/>
    </row>
    <row r="15" spans="1:20">
      <c r="A15" s="1"/>
      <c r="B15" s="28">
        <v>3</v>
      </c>
      <c r="C15" s="6" t="s">
        <v>150</v>
      </c>
      <c r="D15" s="4">
        <v>1</v>
      </c>
      <c r="E15" s="4" t="s">
        <v>44</v>
      </c>
      <c r="F15" s="7">
        <f>10%*1800000</f>
        <v>180000</v>
      </c>
      <c r="G15" s="10">
        <f>F15*D15</f>
        <v>180000</v>
      </c>
      <c r="H15" s="9" t="s">
        <v>142</v>
      </c>
    </row>
    <row r="16" spans="1:20">
      <c r="A16" s="1"/>
      <c r="B16" s="28"/>
      <c r="C16" s="14"/>
      <c r="D16" s="13"/>
      <c r="E16" s="4"/>
      <c r="F16" s="30"/>
      <c r="G16" s="30"/>
      <c r="H16" s="9"/>
    </row>
    <row r="17" spans="1:26">
      <c r="A17" s="1"/>
      <c r="B17" s="17"/>
      <c r="C17" s="18" t="s">
        <v>43</v>
      </c>
      <c r="D17" s="17"/>
      <c r="E17" s="17"/>
      <c r="F17" s="17"/>
      <c r="G17" s="17"/>
      <c r="H17" s="17"/>
      <c r="K17" s="1"/>
      <c r="L17" s="1"/>
      <c r="M17" s="1"/>
      <c r="N17" s="1"/>
    </row>
    <row r="18" spans="1:26">
      <c r="A18" s="1"/>
      <c r="B18" s="13">
        <v>1</v>
      </c>
      <c r="C18" s="14" t="s">
        <v>125</v>
      </c>
      <c r="D18" s="13">
        <v>1</v>
      </c>
      <c r="E18" s="13" t="s">
        <v>126</v>
      </c>
      <c r="F18" s="44">
        <f>2700000*10%</f>
        <v>270000</v>
      </c>
      <c r="G18" s="44">
        <f>F18</f>
        <v>270000</v>
      </c>
      <c r="H18" s="9" t="s">
        <v>52</v>
      </c>
      <c r="J18" s="2"/>
      <c r="K18" s="1"/>
      <c r="L18" s="1"/>
      <c r="M18" s="1"/>
      <c r="N18" s="1"/>
    </row>
    <row r="19" spans="1:26">
      <c r="A19" s="1"/>
      <c r="B19" s="23">
        <v>2</v>
      </c>
      <c r="C19" s="6" t="s">
        <v>53</v>
      </c>
      <c r="D19" s="13"/>
      <c r="E19" s="13"/>
      <c r="F19" s="13"/>
      <c r="G19" s="10"/>
      <c r="H19" s="9" t="s">
        <v>52</v>
      </c>
      <c r="J19" s="2"/>
      <c r="K19" s="1"/>
      <c r="L19" s="1"/>
      <c r="M19" s="1"/>
      <c r="N19" s="1"/>
    </row>
    <row r="20" spans="1:26">
      <c r="A20" s="1"/>
      <c r="B20" s="23"/>
      <c r="C20" s="6" t="s">
        <v>54</v>
      </c>
      <c r="D20" s="13">
        <v>50</v>
      </c>
      <c r="E20" s="4" t="s">
        <v>55</v>
      </c>
      <c r="F20" s="10">
        <v>60000</v>
      </c>
      <c r="G20" s="10">
        <f>D20*F20</f>
        <v>3000000</v>
      </c>
      <c r="H20" s="6"/>
      <c r="J20" s="2" t="s">
        <v>2</v>
      </c>
      <c r="K20" s="1"/>
      <c r="L20" s="1"/>
      <c r="M20" s="1"/>
      <c r="N20" s="1"/>
    </row>
    <row r="21" spans="1:26">
      <c r="A21" s="1"/>
      <c r="B21" s="4"/>
      <c r="C21" s="6" t="s">
        <v>49</v>
      </c>
      <c r="D21" s="12">
        <v>2</v>
      </c>
      <c r="E21" s="4" t="s">
        <v>50</v>
      </c>
      <c r="F21" s="10">
        <v>75000</v>
      </c>
      <c r="G21" s="10">
        <f>D21*F21</f>
        <v>150000</v>
      </c>
      <c r="H21" s="17"/>
      <c r="J21" s="52" t="s">
        <v>60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 ht="24.75">
      <c r="A22" s="1"/>
      <c r="B22" s="13">
        <v>3</v>
      </c>
      <c r="C22" s="6" t="s">
        <v>45</v>
      </c>
      <c r="D22" s="12"/>
      <c r="E22" s="4"/>
      <c r="F22" s="10"/>
      <c r="G22" s="10"/>
      <c r="H22" s="9" t="s">
        <v>143</v>
      </c>
      <c r="I22" s="1"/>
      <c r="J22" s="53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17"/>
      <c r="C23" s="6" t="s">
        <v>46</v>
      </c>
      <c r="D23" s="4">
        <v>20</v>
      </c>
      <c r="E23" s="4" t="s">
        <v>47</v>
      </c>
      <c r="F23" s="10">
        <v>45000</v>
      </c>
      <c r="G23" s="10">
        <f>D23*F23</f>
        <v>900000</v>
      </c>
      <c r="H23" s="17"/>
      <c r="I23" s="1"/>
      <c r="J23" s="6" t="s">
        <v>15</v>
      </c>
      <c r="K23" s="8">
        <f>G37+G45+G86</f>
        <v>2315000</v>
      </c>
      <c r="L23" s="8">
        <f>G9+G37+G45+G86+G87</f>
        <v>3135000</v>
      </c>
      <c r="M23" s="8">
        <f>G9+G34+G35+G36+G87+G188+G108+G109+G135+G136+G159+G160</f>
        <v>7680000</v>
      </c>
      <c r="N23" s="8">
        <f>G10+G13+G18+G39+G20+G21+G49+G51+G52+G66+G72+G73+G88+G94+G95+G111+G132+G133+G134+G161+G163+G170+G172+G173+G186+G192+G193</f>
        <v>24362000</v>
      </c>
    </row>
    <row r="24" spans="1:26">
      <c r="A24" s="1"/>
      <c r="B24" s="13"/>
      <c r="C24" s="6" t="s">
        <v>48</v>
      </c>
      <c r="D24" s="13">
        <v>1</v>
      </c>
      <c r="E24" s="4" t="s">
        <v>44</v>
      </c>
      <c r="F24" s="10">
        <v>35000</v>
      </c>
      <c r="G24" s="10">
        <f>D24*F24</f>
        <v>35000</v>
      </c>
      <c r="H24" s="17"/>
      <c r="J24" s="6" t="s">
        <v>16</v>
      </c>
      <c r="K24" s="7">
        <f>G38+G40+G65+G131+G157+G158+G162+G15</f>
        <v>11110000</v>
      </c>
      <c r="L24" s="7">
        <f>G38+G40+G65+G131+G157+G158+G162+G15+G9+G87</f>
        <v>11930000</v>
      </c>
      <c r="M24" s="8">
        <f>G23+G24+G25+G54+G55+G56+G67+G75+G76+G77+G91+G97+G98+G99+G121+G122+G123+G147+G148+G149+G175+G176+G177+G195+G196+G197+G9+G34+G35+G36+G87+G108+G109+G135+G136+G159+G160+G188</f>
        <v>12570000</v>
      </c>
      <c r="N24" s="8">
        <f>G10+G13+GG2318+G20+G21+G39+G49+G51+G52+G66+G64+G72+G73+G85+G88+G94+G95+G110+G111+G118+G119+G132+G133+G134+G161+G163+G186+I188+G23+G24+G25+G54+G55+G56+G75+G76+G77+G97+G98+G99+G121+G122+G123+G147+G148+G149+G175+G176+G177+G195+G196+G197</f>
        <v>33212000</v>
      </c>
    </row>
    <row r="25" spans="1:26">
      <c r="A25" s="1"/>
      <c r="B25" s="13"/>
      <c r="C25" s="14" t="s">
        <v>49</v>
      </c>
      <c r="D25" s="13">
        <v>2</v>
      </c>
      <c r="E25" s="15" t="s">
        <v>50</v>
      </c>
      <c r="F25" s="16">
        <v>50000</v>
      </c>
      <c r="G25" s="7">
        <f>D25*F25</f>
        <v>100000</v>
      </c>
      <c r="H25" s="17"/>
      <c r="I25" s="1"/>
      <c r="J25" s="6" t="s">
        <v>17</v>
      </c>
      <c r="K25" s="7">
        <f>G15+G37+G38+G40+G65+G86+G107+G131+G157+G158+G162+G163</f>
        <v>13890000</v>
      </c>
      <c r="L25" s="7">
        <f>G15+G37+G38+G40+G65+G86+G107+G131+G157+G158+G162+G163+G9+G87</f>
        <v>14710000</v>
      </c>
      <c r="M25" s="7">
        <f>G9+G14+G23+G24+G25+G34+G35+G47+G54+G55+G56+G67+G75+G76+G77+G87+G97+G98+G99+G107+G108+G109+G121+G122+G123+G131+G135+G136+G147+G148+G149+G157+G158+G159+G160+G162+G175+G176+G177+G188+G195+G196+G197</f>
        <v>22914000</v>
      </c>
      <c r="N25" s="7">
        <f>G10+G13+G18+G20+G21+G23+G24+G25+G39+G49+G51+G52+G54+G55+G56+G64+G66+G72+G73+G75+G76+G77+G85+G88+G90+G94+G95+G97+G98+G99+G110+G132+G133+G134+G142+G144+G145+G147+G148+G149+G161+G163+G170+G172+G173+G175+G176+G177+G186+G192+G193+G195+G196+G197</f>
        <v>35077000</v>
      </c>
    </row>
    <row r="26" spans="1:26">
      <c r="A26" s="1"/>
      <c r="B26" s="13"/>
      <c r="C26" s="14"/>
      <c r="D26" s="13"/>
      <c r="E26" s="13"/>
      <c r="F26" s="16"/>
      <c r="G26" s="30"/>
      <c r="H26" s="17"/>
      <c r="I26" s="1"/>
      <c r="J26" s="6" t="s">
        <v>18</v>
      </c>
      <c r="K26" s="7"/>
      <c r="L26" s="7"/>
      <c r="M26" s="7"/>
      <c r="N26" s="7"/>
    </row>
    <row r="27" spans="1:26">
      <c r="A27" s="1"/>
      <c r="I27" s="1"/>
      <c r="J27" s="1"/>
      <c r="K27" s="1"/>
      <c r="L27" s="1"/>
      <c r="M27" s="1"/>
      <c r="N27" s="1"/>
    </row>
    <row r="28" spans="1:26" ht="30">
      <c r="A28" s="1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>
      <c r="I29" s="1"/>
      <c r="J29" s="20" t="s">
        <v>60</v>
      </c>
      <c r="K29" s="21">
        <f>K23+K34</f>
        <v>4815000</v>
      </c>
      <c r="L29" s="21">
        <f>K24+K35</f>
        <v>13610000</v>
      </c>
      <c r="M29" s="21">
        <f>K25+K36</f>
        <v>16390000</v>
      </c>
      <c r="N29" s="21">
        <f>K26+K37</f>
        <v>0</v>
      </c>
      <c r="O29" s="21">
        <f>L23+L34</f>
        <v>8135000</v>
      </c>
      <c r="P29" s="21">
        <f>L24+L35</f>
        <v>16930000</v>
      </c>
      <c r="Q29" s="21">
        <f>L25+L36</f>
        <v>19710000</v>
      </c>
      <c r="R29" s="21">
        <f>L26+L37</f>
        <v>0</v>
      </c>
      <c r="S29" s="21">
        <f>M23+M34</f>
        <v>22680000</v>
      </c>
      <c r="T29" s="21">
        <f>M24+M35</f>
        <v>27570000</v>
      </c>
      <c r="U29" s="21">
        <f>M25+M36</f>
        <v>37914000</v>
      </c>
      <c r="V29" s="21">
        <f>M26+M37</f>
        <v>0</v>
      </c>
      <c r="W29" s="21">
        <f>N23+N34</f>
        <v>49362000</v>
      </c>
      <c r="X29" s="21">
        <f>N24+N35</f>
        <v>58212000</v>
      </c>
      <c r="Y29" s="21">
        <f>N25+N36</f>
        <v>60077000</v>
      </c>
      <c r="Z29" s="21">
        <f>N26+N37</f>
        <v>0</v>
      </c>
    </row>
    <row r="30" spans="1:26">
      <c r="I30" s="1"/>
    </row>
    <row r="31" spans="1:26">
      <c r="B31" s="5" t="s">
        <v>8</v>
      </c>
      <c r="C31" s="5" t="s">
        <v>9</v>
      </c>
      <c r="D31" s="5" t="s">
        <v>10</v>
      </c>
      <c r="E31" s="5" t="s">
        <v>11</v>
      </c>
      <c r="F31" s="5" t="s">
        <v>12</v>
      </c>
      <c r="G31" s="5" t="s">
        <v>13</v>
      </c>
      <c r="H31" s="5" t="s">
        <v>14</v>
      </c>
      <c r="I31" s="1"/>
      <c r="J31" s="2" t="s">
        <v>3</v>
      </c>
      <c r="K31" s="1"/>
      <c r="L31" s="1"/>
      <c r="M31" s="1"/>
      <c r="N31" s="1"/>
    </row>
    <row r="32" spans="1:26">
      <c r="A32" s="32"/>
      <c r="B32" s="28"/>
      <c r="C32" s="33" t="s">
        <v>62</v>
      </c>
      <c r="D32" s="27"/>
      <c r="E32" s="27"/>
      <c r="F32" s="27"/>
      <c r="G32" s="7"/>
      <c r="H32" s="29"/>
      <c r="I32" s="1"/>
      <c r="J32" s="52" t="s">
        <v>60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A33" s="22"/>
      <c r="B33" s="4"/>
      <c r="C33" s="19" t="s">
        <v>41</v>
      </c>
      <c r="D33" s="6"/>
      <c r="E33" s="6"/>
      <c r="F33" s="7"/>
      <c r="G33" s="7"/>
      <c r="H33" s="9"/>
      <c r="I33" s="1"/>
      <c r="J33" s="53"/>
      <c r="K33" s="4">
        <v>1</v>
      </c>
      <c r="L33" s="4">
        <v>2</v>
      </c>
      <c r="M33" s="4">
        <v>6</v>
      </c>
      <c r="N33" s="4">
        <v>10</v>
      </c>
    </row>
    <row r="34" spans="1:14">
      <c r="A34" s="32"/>
      <c r="B34" s="28">
        <v>1</v>
      </c>
      <c r="C34" s="27" t="s">
        <v>96</v>
      </c>
      <c r="D34" s="13">
        <v>1</v>
      </c>
      <c r="E34" s="4" t="s">
        <v>44</v>
      </c>
      <c r="F34" s="10">
        <v>650000</v>
      </c>
      <c r="G34" s="30">
        <f>D34*F34</f>
        <v>650000</v>
      </c>
      <c r="H34" s="9" t="s">
        <v>51</v>
      </c>
      <c r="I34" s="1"/>
      <c r="J34" s="6" t="s">
        <v>15</v>
      </c>
      <c r="K34" s="8">
        <f>$G$206+$G$207</f>
        <v>2500000</v>
      </c>
      <c r="L34" s="8">
        <f>$L$33*($G$206+$G$207)</f>
        <v>5000000</v>
      </c>
      <c r="M34" s="8">
        <f>$M$33*($G$206+$G$207)</f>
        <v>15000000</v>
      </c>
      <c r="N34" s="8">
        <f>$N$33*($G$206+$G$207)</f>
        <v>25000000</v>
      </c>
    </row>
    <row r="35" spans="1:14">
      <c r="A35" s="32"/>
      <c r="B35" s="28">
        <v>2</v>
      </c>
      <c r="C35" s="27" t="s">
        <v>73</v>
      </c>
      <c r="D35" s="13">
        <v>1</v>
      </c>
      <c r="E35" s="4" t="s">
        <v>44</v>
      </c>
      <c r="F35" s="10">
        <v>1200000</v>
      </c>
      <c r="G35" s="10">
        <f>F35*D35</f>
        <v>1200000</v>
      </c>
      <c r="H35" s="9" t="s">
        <v>51</v>
      </c>
      <c r="I35" s="1"/>
      <c r="J35" s="6" t="s">
        <v>16</v>
      </c>
      <c r="K35" s="8">
        <f t="shared" ref="K35:K36" si="0">$G$206+$G$207</f>
        <v>2500000</v>
      </c>
      <c r="L35" s="8">
        <f t="shared" ref="L35:L36" si="1">$L$33*($G$206+$G$207)</f>
        <v>5000000</v>
      </c>
      <c r="M35" s="8">
        <f>$M$33*($G$206+$G$207)</f>
        <v>15000000</v>
      </c>
      <c r="N35" s="8">
        <f t="shared" ref="N35:N36" si="2">$N$33*($G$206+$G$207)</f>
        <v>25000000</v>
      </c>
    </row>
    <row r="36" spans="1:14">
      <c r="A36" s="32"/>
      <c r="B36" s="28">
        <v>3</v>
      </c>
      <c r="C36" s="27" t="s">
        <v>72</v>
      </c>
      <c r="D36" s="13">
        <v>2</v>
      </c>
      <c r="E36" s="4" t="s">
        <v>44</v>
      </c>
      <c r="F36" s="10">
        <v>250000</v>
      </c>
      <c r="G36" s="10">
        <f t="shared" ref="G36:G39" si="3">F36*D36</f>
        <v>500000</v>
      </c>
      <c r="H36" s="9" t="s">
        <v>51</v>
      </c>
      <c r="I36" s="1"/>
      <c r="J36" s="6" t="s">
        <v>17</v>
      </c>
      <c r="K36" s="8">
        <f t="shared" si="0"/>
        <v>2500000</v>
      </c>
      <c r="L36" s="8">
        <f t="shared" si="1"/>
        <v>5000000</v>
      </c>
      <c r="M36" s="8">
        <f>$M$33*($G$206+$G$207)</f>
        <v>15000000</v>
      </c>
      <c r="N36" s="8">
        <f t="shared" si="2"/>
        <v>25000000</v>
      </c>
    </row>
    <row r="37" spans="1:14">
      <c r="A37" s="32"/>
      <c r="B37" s="28">
        <v>4</v>
      </c>
      <c r="C37" s="27" t="s">
        <v>152</v>
      </c>
      <c r="D37" s="13">
        <v>1</v>
      </c>
      <c r="E37" s="4" t="s">
        <v>44</v>
      </c>
      <c r="F37" s="10">
        <v>650000</v>
      </c>
      <c r="G37" s="10">
        <f t="shared" si="3"/>
        <v>650000</v>
      </c>
      <c r="H37" s="9" t="s">
        <v>155</v>
      </c>
      <c r="I37" s="1"/>
      <c r="J37" s="45" t="s">
        <v>18</v>
      </c>
      <c r="K37" s="46"/>
      <c r="L37" s="46"/>
      <c r="M37" s="46"/>
      <c r="N37" s="46"/>
    </row>
    <row r="38" spans="1:14">
      <c r="A38" s="32"/>
      <c r="B38" s="28">
        <v>5</v>
      </c>
      <c r="C38" t="s">
        <v>151</v>
      </c>
      <c r="D38" s="13">
        <v>1</v>
      </c>
      <c r="E38" s="4" t="s">
        <v>44</v>
      </c>
      <c r="F38" s="10">
        <v>250000</v>
      </c>
      <c r="G38" s="10">
        <f t="shared" si="3"/>
        <v>250000</v>
      </c>
      <c r="H38" s="9" t="s">
        <v>133</v>
      </c>
      <c r="I38" s="1"/>
      <c r="J38" s="48"/>
      <c r="K38" s="49"/>
      <c r="L38" s="49"/>
      <c r="M38" s="49"/>
      <c r="N38" s="49"/>
    </row>
    <row r="39" spans="1:14">
      <c r="A39" s="32"/>
      <c r="B39" s="28">
        <v>6</v>
      </c>
      <c r="C39" s="27" t="s">
        <v>58</v>
      </c>
      <c r="D39" s="13">
        <v>1</v>
      </c>
      <c r="E39" s="4" t="s">
        <v>44</v>
      </c>
      <c r="F39" s="10">
        <v>30000</v>
      </c>
      <c r="G39" s="10">
        <f t="shared" si="3"/>
        <v>30000</v>
      </c>
      <c r="H39" s="9" t="s">
        <v>52</v>
      </c>
      <c r="J39" s="22"/>
      <c r="K39" s="47"/>
      <c r="L39" s="47"/>
      <c r="M39" s="47"/>
      <c r="N39" s="47"/>
    </row>
    <row r="40" spans="1:14">
      <c r="A40" s="32"/>
      <c r="B40" s="28">
        <v>7</v>
      </c>
      <c r="C40" s="27" t="s">
        <v>88</v>
      </c>
      <c r="D40" s="13"/>
      <c r="E40" s="4"/>
      <c r="F40" s="10"/>
      <c r="G40" s="30">
        <v>500000</v>
      </c>
      <c r="H40" s="9" t="s">
        <v>133</v>
      </c>
      <c r="J40" s="22"/>
      <c r="K40" s="47"/>
      <c r="L40" s="47"/>
      <c r="M40" s="47"/>
      <c r="N40" s="47"/>
    </row>
    <row r="41" spans="1:14">
      <c r="A41" s="32"/>
      <c r="B41" s="34"/>
      <c r="C41" s="19" t="s">
        <v>42</v>
      </c>
      <c r="D41" s="13"/>
      <c r="E41" s="17"/>
      <c r="F41" s="17"/>
      <c r="G41" s="17"/>
      <c r="H41" s="17"/>
      <c r="J41" s="22"/>
      <c r="K41" s="47"/>
      <c r="L41" s="47"/>
      <c r="M41" s="47"/>
      <c r="N41" s="47"/>
    </row>
    <row r="42" spans="1:14">
      <c r="A42" s="32"/>
      <c r="B42" s="34">
        <v>1</v>
      </c>
      <c r="C42" s="27" t="s">
        <v>96</v>
      </c>
      <c r="D42" s="13">
        <v>1</v>
      </c>
      <c r="E42" s="43" t="s">
        <v>44</v>
      </c>
      <c r="F42" s="10">
        <f>10%*650000</f>
        <v>65000</v>
      </c>
      <c r="G42" s="30">
        <f>D42*F42</f>
        <v>65000</v>
      </c>
      <c r="H42" s="9" t="s">
        <v>51</v>
      </c>
      <c r="J42" s="22"/>
      <c r="K42" s="47"/>
      <c r="L42" s="47"/>
      <c r="M42" s="47"/>
      <c r="N42" s="47"/>
    </row>
    <row r="43" spans="1:14">
      <c r="A43" s="32"/>
      <c r="B43" s="34">
        <v>2</v>
      </c>
      <c r="C43" s="27" t="s">
        <v>73</v>
      </c>
      <c r="D43" s="13">
        <v>1</v>
      </c>
      <c r="E43" s="43" t="s">
        <v>44</v>
      </c>
      <c r="F43" s="10">
        <f>10%*1200000</f>
        <v>120000</v>
      </c>
      <c r="G43" s="10">
        <f>F43*D43</f>
        <v>120000</v>
      </c>
      <c r="H43" s="9" t="s">
        <v>51</v>
      </c>
      <c r="J43" s="22"/>
      <c r="K43" s="47"/>
      <c r="L43" s="47"/>
      <c r="M43" s="47"/>
      <c r="N43" s="47"/>
    </row>
    <row r="44" spans="1:14">
      <c r="A44" s="32"/>
      <c r="B44" s="34">
        <v>3</v>
      </c>
      <c r="C44" s="27" t="s">
        <v>72</v>
      </c>
      <c r="D44" s="13">
        <v>2</v>
      </c>
      <c r="E44" s="43" t="s">
        <v>44</v>
      </c>
      <c r="F44" s="10">
        <f>10%*250000</f>
        <v>25000</v>
      </c>
      <c r="G44" s="10">
        <f t="shared" ref="G44:G47" si="4">F44*D44</f>
        <v>50000</v>
      </c>
      <c r="H44" s="9" t="s">
        <v>51</v>
      </c>
      <c r="J44" s="22"/>
      <c r="K44" s="47"/>
      <c r="L44" s="47"/>
      <c r="M44" s="47"/>
      <c r="N44" s="47"/>
    </row>
    <row r="45" spans="1:14">
      <c r="A45" s="32"/>
      <c r="B45" s="34">
        <v>4</v>
      </c>
      <c r="C45" s="27" t="s">
        <v>152</v>
      </c>
      <c r="D45" s="13">
        <v>1</v>
      </c>
      <c r="E45" s="43" t="s">
        <v>44</v>
      </c>
      <c r="F45" s="10">
        <f>10%*650000</f>
        <v>65000</v>
      </c>
      <c r="G45" s="10">
        <f t="shared" si="4"/>
        <v>65000</v>
      </c>
      <c r="H45" s="9" t="s">
        <v>155</v>
      </c>
      <c r="J45" s="22"/>
      <c r="K45" s="47"/>
      <c r="L45" s="47"/>
      <c r="M45" s="47"/>
      <c r="N45" s="47"/>
    </row>
    <row r="46" spans="1:14">
      <c r="A46" s="32"/>
      <c r="B46" s="34">
        <v>5</v>
      </c>
      <c r="C46" t="s">
        <v>151</v>
      </c>
      <c r="D46" s="13">
        <v>1</v>
      </c>
      <c r="E46" s="43" t="s">
        <v>44</v>
      </c>
      <c r="F46" s="10">
        <f>10%*250000</f>
        <v>25000</v>
      </c>
      <c r="G46" s="10">
        <f t="shared" si="4"/>
        <v>25000</v>
      </c>
      <c r="H46" s="9" t="s">
        <v>133</v>
      </c>
      <c r="J46" s="22"/>
      <c r="K46" s="47"/>
      <c r="L46" s="47"/>
      <c r="M46" s="47"/>
      <c r="N46" s="47"/>
    </row>
    <row r="47" spans="1:14" ht="30">
      <c r="A47" s="31"/>
      <c r="B47" s="28">
        <v>6</v>
      </c>
      <c r="C47" s="35" t="s">
        <v>75</v>
      </c>
      <c r="D47" s="13">
        <v>1</v>
      </c>
      <c r="E47" s="4" t="s">
        <v>44</v>
      </c>
      <c r="F47" s="10">
        <f>10%*1200000</f>
        <v>120000</v>
      </c>
      <c r="G47" s="10">
        <f t="shared" si="4"/>
        <v>120000</v>
      </c>
      <c r="H47" s="36" t="s">
        <v>51</v>
      </c>
      <c r="J47" s="22"/>
      <c r="K47" s="47"/>
      <c r="L47" s="47"/>
      <c r="M47" s="47"/>
      <c r="N47" s="47"/>
    </row>
    <row r="48" spans="1:14">
      <c r="A48" s="31"/>
      <c r="B48" s="13"/>
      <c r="C48" s="19" t="s">
        <v>43</v>
      </c>
      <c r="D48" s="4"/>
      <c r="E48" s="4"/>
      <c r="F48" s="10"/>
      <c r="G48" s="10"/>
      <c r="H48" s="6"/>
    </row>
    <row r="49" spans="1:13">
      <c r="A49" s="31"/>
      <c r="B49" s="13">
        <v>1</v>
      </c>
      <c r="C49" s="6" t="s">
        <v>119</v>
      </c>
      <c r="D49" s="4">
        <v>1</v>
      </c>
      <c r="E49" s="4" t="s">
        <v>128</v>
      </c>
      <c r="F49" s="10">
        <f>1000000</f>
        <v>1000000</v>
      </c>
      <c r="G49" s="10">
        <f>F49*D49</f>
        <v>1000000</v>
      </c>
      <c r="H49" s="9" t="s">
        <v>52</v>
      </c>
    </row>
    <row r="50" spans="1:13">
      <c r="A50" s="31"/>
      <c r="B50" s="13">
        <v>2</v>
      </c>
      <c r="C50" s="6" t="s">
        <v>53</v>
      </c>
      <c r="D50" s="13"/>
      <c r="E50" s="13"/>
      <c r="F50" s="13"/>
      <c r="G50" s="10"/>
      <c r="H50" s="9" t="s">
        <v>52</v>
      </c>
      <c r="I50" s="2"/>
    </row>
    <row r="51" spans="1:13">
      <c r="A51" s="31"/>
      <c r="B51" s="13"/>
      <c r="C51" s="6" t="s">
        <v>54</v>
      </c>
      <c r="D51" s="13">
        <v>10</v>
      </c>
      <c r="E51" s="4" t="s">
        <v>55</v>
      </c>
      <c r="F51" s="10">
        <v>60000</v>
      </c>
      <c r="G51" s="10">
        <f>D51*F51</f>
        <v>600000</v>
      </c>
      <c r="H51" s="6"/>
    </row>
    <row r="52" spans="1:13">
      <c r="A52" s="31"/>
      <c r="B52" s="13"/>
      <c r="C52" s="6" t="s">
        <v>49</v>
      </c>
      <c r="D52" s="12">
        <v>2</v>
      </c>
      <c r="E52" s="4" t="s">
        <v>50</v>
      </c>
      <c r="F52" s="10">
        <v>75000</v>
      </c>
      <c r="G52" s="10">
        <f>D52*F52</f>
        <v>150000</v>
      </c>
      <c r="H52" s="17"/>
    </row>
    <row r="53" spans="1:13" ht="24.75">
      <c r="A53" s="31"/>
      <c r="B53" s="13">
        <v>3</v>
      </c>
      <c r="C53" s="6" t="s">
        <v>45</v>
      </c>
      <c r="D53" s="12"/>
      <c r="E53" s="4"/>
      <c r="F53" s="10"/>
      <c r="G53" s="10"/>
      <c r="H53" s="9" t="s">
        <v>143</v>
      </c>
    </row>
    <row r="54" spans="1:13">
      <c r="A54" s="31"/>
      <c r="B54" s="6"/>
      <c r="C54" s="6" t="s">
        <v>46</v>
      </c>
      <c r="D54" s="4">
        <v>4</v>
      </c>
      <c r="E54" s="4" t="s">
        <v>47</v>
      </c>
      <c r="F54" s="10">
        <v>45000</v>
      </c>
      <c r="G54" s="10">
        <f>D54*F54</f>
        <v>180000</v>
      </c>
      <c r="H54" s="17"/>
    </row>
    <row r="55" spans="1:13">
      <c r="A55" s="31"/>
      <c r="B55" s="17"/>
      <c r="C55" s="6" t="s">
        <v>48</v>
      </c>
      <c r="D55" s="13">
        <v>1</v>
      </c>
      <c r="E55" s="4" t="s">
        <v>44</v>
      </c>
      <c r="F55" s="10">
        <v>35000</v>
      </c>
      <c r="G55" s="10">
        <f>D55*F55</f>
        <v>35000</v>
      </c>
      <c r="H55" s="17"/>
    </row>
    <row r="56" spans="1:13">
      <c r="B56" s="37"/>
      <c r="C56" s="14" t="s">
        <v>49</v>
      </c>
      <c r="D56" s="13">
        <v>2</v>
      </c>
      <c r="E56" s="15" t="s">
        <v>50</v>
      </c>
      <c r="F56" s="16">
        <v>50000</v>
      </c>
      <c r="G56" s="7">
        <f>D56*F56</f>
        <v>100000</v>
      </c>
      <c r="H56" s="17"/>
    </row>
    <row r="57" spans="1:13">
      <c r="B57" s="32"/>
      <c r="C57" s="38"/>
      <c r="D57" s="39"/>
      <c r="E57" s="40"/>
      <c r="F57" s="41"/>
      <c r="G57" s="42"/>
      <c r="H57" s="31"/>
    </row>
    <row r="58" spans="1:13">
      <c r="B58" s="32"/>
      <c r="C58" s="38"/>
      <c r="D58" s="39"/>
      <c r="E58" s="40"/>
      <c r="F58" s="41"/>
      <c r="G58" s="42"/>
      <c r="H58" s="31"/>
    </row>
    <row r="61" spans="1:13">
      <c r="B61" s="5" t="s">
        <v>8</v>
      </c>
      <c r="C61" s="5" t="s">
        <v>9</v>
      </c>
      <c r="D61" s="5" t="s">
        <v>10</v>
      </c>
      <c r="E61" s="5" t="s">
        <v>11</v>
      </c>
      <c r="F61" s="5" t="s">
        <v>12</v>
      </c>
      <c r="G61" s="5" t="s">
        <v>13</v>
      </c>
      <c r="H61" s="5" t="s">
        <v>14</v>
      </c>
    </row>
    <row r="62" spans="1:13">
      <c r="B62" s="28"/>
      <c r="C62" s="33" t="s">
        <v>64</v>
      </c>
      <c r="D62" s="27"/>
      <c r="E62" s="27"/>
      <c r="F62" s="27"/>
      <c r="G62" s="7"/>
      <c r="H62" s="29"/>
    </row>
    <row r="63" spans="1:13">
      <c r="B63" s="4"/>
      <c r="C63" s="19" t="s">
        <v>41</v>
      </c>
      <c r="D63" s="6"/>
      <c r="E63" s="6"/>
      <c r="F63" s="7"/>
      <c r="G63" s="7"/>
      <c r="H63" s="9"/>
      <c r="J63" s="1"/>
      <c r="K63" s="1"/>
      <c r="L63" s="1"/>
      <c r="M63" s="1"/>
    </row>
    <row r="64" spans="1:13" ht="36.75">
      <c r="B64" s="28">
        <v>1</v>
      </c>
      <c r="C64" s="27" t="s">
        <v>80</v>
      </c>
      <c r="D64" s="13">
        <v>1</v>
      </c>
      <c r="E64" s="4" t="s">
        <v>44</v>
      </c>
      <c r="F64" s="10">
        <v>1800000</v>
      </c>
      <c r="G64" s="30">
        <f>D64*F64</f>
        <v>1800000</v>
      </c>
      <c r="H64" s="29" t="s">
        <v>57</v>
      </c>
      <c r="J64" s="1"/>
      <c r="K64" s="1"/>
      <c r="L64" s="1"/>
      <c r="M64" s="1"/>
    </row>
    <row r="65" spans="1:13" ht="24.75">
      <c r="B65" s="28">
        <v>2</v>
      </c>
      <c r="C65" s="27" t="s">
        <v>153</v>
      </c>
      <c r="D65" s="13"/>
      <c r="E65" s="4"/>
      <c r="F65" s="10"/>
      <c r="G65" s="30"/>
      <c r="H65" s="29" t="s">
        <v>135</v>
      </c>
      <c r="J65" s="1"/>
      <c r="K65" s="1"/>
      <c r="L65" s="1"/>
      <c r="M65" s="1"/>
    </row>
    <row r="66" spans="1:13">
      <c r="A66" s="1"/>
      <c r="B66" s="28">
        <v>3</v>
      </c>
      <c r="C66" s="27" t="s">
        <v>58</v>
      </c>
      <c r="D66" s="13">
        <v>1</v>
      </c>
      <c r="E66" s="4" t="s">
        <v>44</v>
      </c>
      <c r="F66" s="10">
        <v>30000</v>
      </c>
      <c r="G66" s="30">
        <f>D66*F66</f>
        <v>30000</v>
      </c>
      <c r="H66" s="9" t="s">
        <v>52</v>
      </c>
    </row>
    <row r="67" spans="1:13" ht="36.75">
      <c r="A67" s="1"/>
      <c r="B67" s="28">
        <v>4</v>
      </c>
      <c r="C67" s="27" t="s">
        <v>145</v>
      </c>
      <c r="D67" s="13">
        <v>5</v>
      </c>
      <c r="E67" s="4" t="s">
        <v>130</v>
      </c>
      <c r="F67" s="10">
        <v>35000</v>
      </c>
      <c r="G67" s="30">
        <f>F67*5</f>
        <v>175000</v>
      </c>
      <c r="H67" s="29" t="s">
        <v>136</v>
      </c>
    </row>
    <row r="68" spans="1:13">
      <c r="A68" s="1"/>
      <c r="B68" s="34"/>
      <c r="C68" s="19" t="s">
        <v>42</v>
      </c>
      <c r="D68" s="13"/>
      <c r="E68" s="17"/>
      <c r="F68" s="17"/>
      <c r="G68" s="17"/>
      <c r="H68" s="17"/>
    </row>
    <row r="69" spans="1:13" ht="36.75">
      <c r="A69" s="1"/>
      <c r="B69" s="28">
        <v>1</v>
      </c>
      <c r="C69" s="27" t="s">
        <v>80</v>
      </c>
      <c r="D69" s="13">
        <v>1</v>
      </c>
      <c r="E69" s="4" t="s">
        <v>44</v>
      </c>
      <c r="F69" s="10">
        <f>10%*F64</f>
        <v>180000</v>
      </c>
      <c r="G69" s="30">
        <f>F69*D69</f>
        <v>180000</v>
      </c>
      <c r="H69" s="29" t="s">
        <v>57</v>
      </c>
    </row>
    <row r="70" spans="1:13">
      <c r="A70" s="1"/>
      <c r="B70" s="13"/>
      <c r="C70" s="19" t="s">
        <v>43</v>
      </c>
      <c r="D70" s="4"/>
      <c r="E70" s="4"/>
      <c r="F70" s="10"/>
      <c r="G70" s="10"/>
      <c r="H70" s="6"/>
    </row>
    <row r="71" spans="1:13">
      <c r="A71" s="1"/>
      <c r="B71" s="13">
        <v>1</v>
      </c>
      <c r="C71" s="6" t="s">
        <v>53</v>
      </c>
      <c r="D71" s="13"/>
      <c r="E71" s="13"/>
      <c r="F71" s="13"/>
      <c r="G71" s="10"/>
      <c r="H71" s="9" t="s">
        <v>52</v>
      </c>
    </row>
    <row r="72" spans="1:13">
      <c r="A72" s="1"/>
      <c r="B72" s="13"/>
      <c r="C72" s="6" t="s">
        <v>54</v>
      </c>
      <c r="D72" s="13">
        <v>60</v>
      </c>
      <c r="E72" s="4" t="s">
        <v>55</v>
      </c>
      <c r="F72" s="10">
        <v>60000</v>
      </c>
      <c r="G72" s="10">
        <f>D72*F72</f>
        <v>3600000</v>
      </c>
      <c r="H72" s="6"/>
    </row>
    <row r="73" spans="1:13">
      <c r="A73" s="1"/>
      <c r="B73" s="13"/>
      <c r="C73" s="6" t="s">
        <v>49</v>
      </c>
      <c r="D73" s="12">
        <v>2</v>
      </c>
      <c r="E73" s="4" t="s">
        <v>50</v>
      </c>
      <c r="F73" s="10">
        <v>75000</v>
      </c>
      <c r="G73" s="10">
        <f>D73*F73</f>
        <v>150000</v>
      </c>
      <c r="H73" s="17"/>
    </row>
    <row r="74" spans="1:13" ht="24.75">
      <c r="A74" s="1"/>
      <c r="B74" s="13">
        <v>2</v>
      </c>
      <c r="C74" s="6" t="s">
        <v>45</v>
      </c>
      <c r="D74" s="12"/>
      <c r="E74" s="4"/>
      <c r="F74" s="10"/>
      <c r="G74" s="10"/>
      <c r="H74" s="9" t="s">
        <v>143</v>
      </c>
    </row>
    <row r="75" spans="1:13">
      <c r="A75" s="1"/>
      <c r="B75" s="6"/>
      <c r="C75" s="6" t="s">
        <v>46</v>
      </c>
      <c r="D75" s="4">
        <v>20</v>
      </c>
      <c r="E75" s="4" t="s">
        <v>47</v>
      </c>
      <c r="F75" s="10">
        <v>45000</v>
      </c>
      <c r="G75" s="10">
        <f>D75*F75</f>
        <v>900000</v>
      </c>
      <c r="H75" s="17"/>
    </row>
    <row r="76" spans="1:13">
      <c r="B76" s="17"/>
      <c r="C76" s="6" t="s">
        <v>48</v>
      </c>
      <c r="D76" s="13">
        <v>1</v>
      </c>
      <c r="E76" s="4" t="s">
        <v>44</v>
      </c>
      <c r="F76" s="10">
        <v>35000</v>
      </c>
      <c r="G76" s="10">
        <f>D76*F76</f>
        <v>35000</v>
      </c>
      <c r="H76" s="17"/>
    </row>
    <row r="77" spans="1:13">
      <c r="B77" s="37"/>
      <c r="C77" s="14" t="s">
        <v>49</v>
      </c>
      <c r="D77" s="13">
        <v>2</v>
      </c>
      <c r="E77" s="15" t="s">
        <v>50</v>
      </c>
      <c r="F77" s="16">
        <v>50000</v>
      </c>
      <c r="G77" s="7">
        <f>D77*F77</f>
        <v>100000</v>
      </c>
      <c r="H77" s="17"/>
    </row>
    <row r="78" spans="1:13">
      <c r="B78" s="32"/>
      <c r="C78" s="38"/>
      <c r="D78" s="39"/>
      <c r="E78" s="40"/>
      <c r="F78" s="41"/>
      <c r="G78" s="42"/>
      <c r="H78" s="31"/>
    </row>
    <row r="79" spans="1:13">
      <c r="B79" s="32"/>
      <c r="C79" s="38"/>
      <c r="D79" s="39"/>
      <c r="E79" s="40"/>
      <c r="F79" s="41"/>
      <c r="G79" s="42"/>
      <c r="H79" s="31"/>
    </row>
    <row r="80" spans="1:13">
      <c r="B80" s="32"/>
      <c r="C80" s="38"/>
      <c r="D80" s="39"/>
      <c r="E80" s="40"/>
      <c r="F80" s="41"/>
      <c r="G80" s="42"/>
      <c r="H80" s="31"/>
    </row>
    <row r="81" spans="2:8">
      <c r="B81" s="32"/>
      <c r="C81" s="38"/>
      <c r="D81" s="39"/>
      <c r="E81" s="40"/>
      <c r="F81" s="41"/>
      <c r="G81" s="42"/>
      <c r="H81" s="31"/>
    </row>
    <row r="82" spans="2:8">
      <c r="B82" s="5" t="s">
        <v>8</v>
      </c>
      <c r="C82" s="5" t="s">
        <v>9</v>
      </c>
      <c r="D82" s="5" t="s">
        <v>10</v>
      </c>
      <c r="E82" s="5" t="s">
        <v>11</v>
      </c>
      <c r="F82" s="5" t="s">
        <v>12</v>
      </c>
      <c r="G82" s="5" t="s">
        <v>13</v>
      </c>
      <c r="H82" s="5" t="s">
        <v>14</v>
      </c>
    </row>
    <row r="83" spans="2:8">
      <c r="B83" s="28"/>
      <c r="C83" s="33" t="s">
        <v>65</v>
      </c>
      <c r="D83" s="27"/>
      <c r="E83" s="27"/>
      <c r="F83" s="27"/>
      <c r="G83" s="7"/>
      <c r="H83" s="29"/>
    </row>
    <row r="84" spans="2:8">
      <c r="B84" s="4"/>
      <c r="C84" s="19" t="s">
        <v>41</v>
      </c>
      <c r="D84" s="6"/>
      <c r="E84" s="6"/>
      <c r="F84" s="7"/>
      <c r="G84" s="7"/>
      <c r="H84" s="9"/>
    </row>
    <row r="85" spans="2:8" ht="36.75">
      <c r="B85" s="28">
        <v>1</v>
      </c>
      <c r="C85" s="27" t="s">
        <v>84</v>
      </c>
      <c r="D85" s="13">
        <v>1</v>
      </c>
      <c r="E85" s="4" t="s">
        <v>44</v>
      </c>
      <c r="F85" s="10">
        <v>1800000</v>
      </c>
      <c r="G85" s="30">
        <f>D85*F85</f>
        <v>1800000</v>
      </c>
      <c r="H85" s="29" t="s">
        <v>57</v>
      </c>
    </row>
    <row r="86" spans="2:8">
      <c r="B86" s="28">
        <v>2</v>
      </c>
      <c r="C86" s="27" t="s">
        <v>131</v>
      </c>
      <c r="D86" s="13">
        <v>1</v>
      </c>
      <c r="E86" s="4" t="s">
        <v>44</v>
      </c>
      <c r="F86" s="10">
        <f>850000+750000</f>
        <v>1600000</v>
      </c>
      <c r="G86" s="30">
        <f>D86*F86</f>
        <v>1600000</v>
      </c>
      <c r="H86" s="9" t="s">
        <v>155</v>
      </c>
    </row>
    <row r="87" spans="2:8" ht="24.75">
      <c r="B87" s="28">
        <v>3</v>
      </c>
      <c r="C87" s="27" t="s">
        <v>111</v>
      </c>
      <c r="D87" s="13">
        <v>1</v>
      </c>
      <c r="E87" s="4" t="s">
        <v>44</v>
      </c>
      <c r="F87" s="10">
        <v>400000</v>
      </c>
      <c r="G87" s="30">
        <f t="shared" ref="G87:G88" si="5">D87*F87</f>
        <v>400000</v>
      </c>
      <c r="H87" s="9" t="s">
        <v>144</v>
      </c>
    </row>
    <row r="88" spans="2:8">
      <c r="B88" s="28">
        <v>4</v>
      </c>
      <c r="C88" s="27" t="s">
        <v>58</v>
      </c>
      <c r="D88" s="13">
        <v>1</v>
      </c>
      <c r="E88" s="4" t="s">
        <v>44</v>
      </c>
      <c r="F88" s="10">
        <v>30000</v>
      </c>
      <c r="G88" s="30">
        <f t="shared" si="5"/>
        <v>30000</v>
      </c>
      <c r="H88" s="9" t="s">
        <v>52</v>
      </c>
    </row>
    <row r="89" spans="2:8">
      <c r="B89" s="34"/>
      <c r="C89" s="19" t="s">
        <v>42</v>
      </c>
      <c r="D89" s="13"/>
      <c r="E89" s="17"/>
      <c r="F89" s="17"/>
      <c r="G89" s="17"/>
      <c r="H89" s="17"/>
    </row>
    <row r="90" spans="2:8" ht="36.75">
      <c r="B90" s="28">
        <v>1</v>
      </c>
      <c r="C90" s="27" t="s">
        <v>84</v>
      </c>
      <c r="D90" s="13">
        <v>1</v>
      </c>
      <c r="E90" s="4" t="s">
        <v>44</v>
      </c>
      <c r="F90" s="10">
        <f>10%*1800000</f>
        <v>180000</v>
      </c>
      <c r="G90" s="30">
        <f>F90*D90</f>
        <v>180000</v>
      </c>
      <c r="H90" s="29" t="s">
        <v>57</v>
      </c>
    </row>
    <row r="91" spans="2:8" ht="36.75">
      <c r="B91" s="28">
        <v>2</v>
      </c>
      <c r="C91" s="27" t="s">
        <v>111</v>
      </c>
      <c r="D91" s="13">
        <v>1</v>
      </c>
      <c r="E91" s="4" t="s">
        <v>44</v>
      </c>
      <c r="F91" s="10">
        <f>10%*400000</f>
        <v>40000</v>
      </c>
      <c r="G91" s="30">
        <f t="shared" ref="G91" si="6">D91*F91</f>
        <v>40000</v>
      </c>
      <c r="H91" s="29" t="s">
        <v>137</v>
      </c>
    </row>
    <row r="92" spans="2:8">
      <c r="B92" s="13"/>
      <c r="C92" s="19" t="s">
        <v>43</v>
      </c>
      <c r="D92" s="4"/>
      <c r="E92" s="4"/>
      <c r="F92" s="10"/>
      <c r="G92" s="10"/>
      <c r="H92" s="6"/>
    </row>
    <row r="93" spans="2:8">
      <c r="B93" s="13">
        <v>1</v>
      </c>
      <c r="C93" s="6" t="s">
        <v>53</v>
      </c>
      <c r="D93" s="13"/>
      <c r="E93" s="13"/>
      <c r="F93" s="13"/>
      <c r="G93" s="10"/>
      <c r="H93" s="9" t="s">
        <v>52</v>
      </c>
    </row>
    <row r="94" spans="2:8">
      <c r="B94" s="13"/>
      <c r="C94" s="6" t="s">
        <v>54</v>
      </c>
      <c r="D94" s="13">
        <v>80</v>
      </c>
      <c r="E94" s="4" t="s">
        <v>55</v>
      </c>
      <c r="F94" s="10">
        <v>60000</v>
      </c>
      <c r="G94" s="10">
        <f>D94*F94</f>
        <v>4800000</v>
      </c>
      <c r="H94" s="6"/>
    </row>
    <row r="95" spans="2:8">
      <c r="B95" s="13"/>
      <c r="C95" s="6" t="s">
        <v>49</v>
      </c>
      <c r="D95" s="12">
        <v>2</v>
      </c>
      <c r="E95" s="4" t="s">
        <v>50</v>
      </c>
      <c r="F95" s="10">
        <v>75000</v>
      </c>
      <c r="G95" s="10">
        <f>D95*F95</f>
        <v>150000</v>
      </c>
      <c r="H95" s="17"/>
    </row>
    <row r="96" spans="2:8" ht="24.75">
      <c r="B96" s="13">
        <v>2</v>
      </c>
      <c r="C96" s="6" t="s">
        <v>45</v>
      </c>
      <c r="D96" s="12"/>
      <c r="E96" s="4"/>
      <c r="F96" s="10"/>
      <c r="G96" s="10"/>
      <c r="H96" s="9" t="s">
        <v>143</v>
      </c>
    </row>
    <row r="97" spans="1:8">
      <c r="B97" s="6"/>
      <c r="C97" s="6" t="s">
        <v>46</v>
      </c>
      <c r="D97" s="4">
        <v>20</v>
      </c>
      <c r="E97" s="4" t="s">
        <v>47</v>
      </c>
      <c r="F97" s="10">
        <v>45000</v>
      </c>
      <c r="G97" s="10">
        <f>D97*F97</f>
        <v>900000</v>
      </c>
      <c r="H97" s="17"/>
    </row>
    <row r="98" spans="1:8">
      <c r="B98" s="17"/>
      <c r="C98" s="6" t="s">
        <v>48</v>
      </c>
      <c r="D98" s="13">
        <v>1</v>
      </c>
      <c r="E98" s="4" t="s">
        <v>44</v>
      </c>
      <c r="F98" s="10">
        <v>35000</v>
      </c>
      <c r="G98" s="10">
        <f>D98*F98</f>
        <v>35000</v>
      </c>
      <c r="H98" s="17"/>
    </row>
    <row r="99" spans="1:8">
      <c r="A99" s="1"/>
      <c r="B99" s="37"/>
      <c r="C99" s="14" t="s">
        <v>49</v>
      </c>
      <c r="D99" s="13">
        <v>2</v>
      </c>
      <c r="E99" s="15" t="s">
        <v>50</v>
      </c>
      <c r="F99" s="16">
        <v>50000</v>
      </c>
      <c r="G99" s="7">
        <f>D99*F99</f>
        <v>100000</v>
      </c>
      <c r="H99" s="17"/>
    </row>
    <row r="100" spans="1:8">
      <c r="A100" s="1"/>
      <c r="B100" s="32"/>
      <c r="C100" s="38"/>
      <c r="D100" s="39"/>
      <c r="E100" s="40"/>
      <c r="F100" s="41"/>
      <c r="G100" s="42"/>
      <c r="H100" s="31"/>
    </row>
    <row r="101" spans="1:8">
      <c r="A101" s="1"/>
      <c r="B101" s="32"/>
      <c r="C101" s="38"/>
      <c r="D101" s="39"/>
      <c r="E101" s="40"/>
      <c r="F101" s="41"/>
      <c r="G101" s="42"/>
      <c r="H101" s="31"/>
    </row>
    <row r="104" spans="1:8">
      <c r="B104" s="5" t="s">
        <v>8</v>
      </c>
      <c r="C104" s="5" t="s">
        <v>9</v>
      </c>
      <c r="D104" s="5" t="s">
        <v>10</v>
      </c>
      <c r="E104" s="5" t="s">
        <v>11</v>
      </c>
      <c r="F104" s="5" t="s">
        <v>12</v>
      </c>
      <c r="G104" s="5" t="s">
        <v>13</v>
      </c>
      <c r="H104" s="5" t="s">
        <v>14</v>
      </c>
    </row>
    <row r="105" spans="1:8">
      <c r="B105" s="28"/>
      <c r="C105" s="33" t="s">
        <v>63</v>
      </c>
      <c r="D105" s="27"/>
      <c r="E105" s="27"/>
      <c r="F105" s="27"/>
      <c r="G105" s="7"/>
      <c r="H105" s="29"/>
    </row>
    <row r="106" spans="1:8">
      <c r="B106" s="4"/>
      <c r="C106" s="19" t="s">
        <v>41</v>
      </c>
      <c r="D106" s="6"/>
      <c r="E106" s="6"/>
      <c r="F106" s="7"/>
      <c r="G106" s="7"/>
      <c r="H106" s="9"/>
    </row>
    <row r="107" spans="1:8" ht="24.75">
      <c r="B107" s="28">
        <v>1</v>
      </c>
      <c r="C107" s="27" t="s">
        <v>88</v>
      </c>
      <c r="D107" s="13"/>
      <c r="E107" s="4"/>
      <c r="F107" s="10"/>
      <c r="G107" s="30">
        <v>500000</v>
      </c>
      <c r="H107" s="29" t="s">
        <v>138</v>
      </c>
    </row>
    <row r="108" spans="1:8">
      <c r="B108" s="28">
        <v>2</v>
      </c>
      <c r="C108" s="27" t="s">
        <v>68</v>
      </c>
      <c r="D108" s="13">
        <v>3</v>
      </c>
      <c r="E108" s="4" t="s">
        <v>44</v>
      </c>
      <c r="F108" s="10">
        <v>200000</v>
      </c>
      <c r="G108" s="30">
        <f>F108*D108</f>
        <v>600000</v>
      </c>
      <c r="H108" s="9" t="s">
        <v>51</v>
      </c>
    </row>
    <row r="109" spans="1:8">
      <c r="B109" s="28">
        <v>3</v>
      </c>
      <c r="C109" s="27" t="s">
        <v>69</v>
      </c>
      <c r="D109" s="13">
        <v>1</v>
      </c>
      <c r="E109" s="4" t="s">
        <v>44</v>
      </c>
      <c r="F109" s="10">
        <v>550000</v>
      </c>
      <c r="G109" s="30">
        <f t="shared" ref="G109:G111" si="7">F109*D109</f>
        <v>550000</v>
      </c>
      <c r="H109" s="9" t="s">
        <v>51</v>
      </c>
    </row>
    <row r="110" spans="1:8" ht="36.75">
      <c r="B110" s="28">
        <v>4</v>
      </c>
      <c r="C110" s="27" t="s">
        <v>87</v>
      </c>
      <c r="D110" s="13">
        <v>1</v>
      </c>
      <c r="E110" s="4" t="s">
        <v>44</v>
      </c>
      <c r="F110" s="10">
        <v>1500000</v>
      </c>
      <c r="G110" s="30">
        <f t="shared" si="7"/>
        <v>1500000</v>
      </c>
      <c r="H110" s="29" t="s">
        <v>57</v>
      </c>
    </row>
    <row r="111" spans="1:8">
      <c r="B111" s="28">
        <v>5</v>
      </c>
      <c r="C111" s="27" t="s">
        <v>58</v>
      </c>
      <c r="D111" s="13">
        <v>1</v>
      </c>
      <c r="E111" s="4" t="s">
        <v>44</v>
      </c>
      <c r="F111" s="10">
        <v>30000</v>
      </c>
      <c r="G111" s="30">
        <f t="shared" si="7"/>
        <v>30000</v>
      </c>
      <c r="H111" s="9" t="s">
        <v>52</v>
      </c>
    </row>
    <row r="112" spans="1:8">
      <c r="B112" s="34"/>
      <c r="C112" s="19" t="s">
        <v>42</v>
      </c>
      <c r="D112" s="13"/>
      <c r="E112" s="17"/>
      <c r="F112" s="17"/>
      <c r="G112" s="17"/>
      <c r="H112" s="17"/>
    </row>
    <row r="113" spans="2:8">
      <c r="B113" s="34">
        <v>1</v>
      </c>
      <c r="C113" s="27" t="s">
        <v>81</v>
      </c>
      <c r="D113" s="13">
        <v>3</v>
      </c>
      <c r="E113" s="13" t="s">
        <v>44</v>
      </c>
      <c r="F113" s="10">
        <f>10%*200000</f>
        <v>20000</v>
      </c>
      <c r="G113" s="30">
        <f>F113*D113</f>
        <v>60000</v>
      </c>
      <c r="H113" s="9" t="s">
        <v>51</v>
      </c>
    </row>
    <row r="114" spans="2:8">
      <c r="B114" s="34">
        <v>2</v>
      </c>
      <c r="C114" s="27" t="s">
        <v>82</v>
      </c>
      <c r="D114" s="13">
        <v>1</v>
      </c>
      <c r="E114" s="13" t="s">
        <v>44</v>
      </c>
      <c r="F114" s="10">
        <f>10%*550000</f>
        <v>55000</v>
      </c>
      <c r="G114" s="30">
        <f t="shared" ref="G114:G115" si="8">F114*D114</f>
        <v>55000</v>
      </c>
      <c r="H114" s="9" t="s">
        <v>51</v>
      </c>
    </row>
    <row r="115" spans="2:8" ht="36.75">
      <c r="B115" s="34">
        <v>3</v>
      </c>
      <c r="C115" s="27" t="s">
        <v>87</v>
      </c>
      <c r="D115" s="13">
        <v>1</v>
      </c>
      <c r="E115" s="13" t="s">
        <v>44</v>
      </c>
      <c r="F115" s="10">
        <f>10%*1500000</f>
        <v>150000</v>
      </c>
      <c r="G115" s="30">
        <f t="shared" si="8"/>
        <v>150000</v>
      </c>
      <c r="H115" s="29" t="s">
        <v>57</v>
      </c>
    </row>
    <row r="116" spans="2:8">
      <c r="B116" s="13"/>
      <c r="C116" s="19" t="s">
        <v>43</v>
      </c>
      <c r="D116" s="4"/>
      <c r="E116" s="4"/>
      <c r="F116" s="10"/>
      <c r="G116" s="10"/>
      <c r="H116" s="6"/>
    </row>
    <row r="117" spans="2:8">
      <c r="B117" s="13">
        <v>1</v>
      </c>
      <c r="C117" s="6" t="s">
        <v>53</v>
      </c>
      <c r="D117" s="13"/>
      <c r="E117" s="13"/>
      <c r="F117" s="13"/>
      <c r="G117" s="10"/>
      <c r="H117" s="9" t="s">
        <v>52</v>
      </c>
    </row>
    <row r="118" spans="2:8">
      <c r="B118" s="13"/>
      <c r="C118" s="6" t="s">
        <v>54</v>
      </c>
      <c r="D118" s="13">
        <v>20</v>
      </c>
      <c r="E118" s="4" t="s">
        <v>55</v>
      </c>
      <c r="F118" s="10">
        <v>60000</v>
      </c>
      <c r="G118" s="10">
        <f>D118*F118</f>
        <v>1200000</v>
      </c>
      <c r="H118" s="6"/>
    </row>
    <row r="119" spans="2:8">
      <c r="B119" s="13"/>
      <c r="C119" s="6" t="s">
        <v>49</v>
      </c>
      <c r="D119" s="12">
        <v>2</v>
      </c>
      <c r="E119" s="4" t="s">
        <v>50</v>
      </c>
      <c r="F119" s="10">
        <v>75000</v>
      </c>
      <c r="G119" s="10">
        <f>D119*F119</f>
        <v>150000</v>
      </c>
      <c r="H119" s="17"/>
    </row>
    <row r="120" spans="2:8" ht="24.75">
      <c r="B120" s="13">
        <v>2</v>
      </c>
      <c r="C120" s="6" t="s">
        <v>45</v>
      </c>
      <c r="D120" s="12"/>
      <c r="E120" s="4"/>
      <c r="F120" s="10"/>
      <c r="G120" s="10"/>
      <c r="H120" s="9" t="s">
        <v>143</v>
      </c>
    </row>
    <row r="121" spans="2:8">
      <c r="B121" s="6"/>
      <c r="C121" s="6" t="s">
        <v>46</v>
      </c>
      <c r="D121" s="4">
        <v>5</v>
      </c>
      <c r="E121" s="4" t="s">
        <v>47</v>
      </c>
      <c r="F121" s="10">
        <v>45000</v>
      </c>
      <c r="G121" s="10">
        <f>D121*F121</f>
        <v>225000</v>
      </c>
      <c r="H121" s="17"/>
    </row>
    <row r="122" spans="2:8">
      <c r="B122" s="17"/>
      <c r="C122" s="6" t="s">
        <v>48</v>
      </c>
      <c r="D122" s="13">
        <v>1</v>
      </c>
      <c r="E122" s="4" t="s">
        <v>44</v>
      </c>
      <c r="F122" s="10">
        <v>35000</v>
      </c>
      <c r="G122" s="10">
        <f>D122*F122</f>
        <v>35000</v>
      </c>
      <c r="H122" s="17"/>
    </row>
    <row r="123" spans="2:8">
      <c r="B123" s="37"/>
      <c r="C123" s="14" t="s">
        <v>49</v>
      </c>
      <c r="D123" s="13">
        <v>2</v>
      </c>
      <c r="E123" s="15" t="s">
        <v>50</v>
      </c>
      <c r="F123" s="16">
        <v>50000</v>
      </c>
      <c r="G123" s="7">
        <f>D123*F123</f>
        <v>100000</v>
      </c>
      <c r="H123" s="17"/>
    </row>
    <row r="124" spans="2:8">
      <c r="B124" s="32"/>
      <c r="C124" s="38"/>
      <c r="D124" s="39"/>
      <c r="E124" s="40"/>
      <c r="F124" s="41"/>
      <c r="G124" s="42"/>
      <c r="H124" s="31"/>
    </row>
    <row r="125" spans="2:8">
      <c r="B125" s="32"/>
      <c r="C125" s="38"/>
      <c r="D125" s="39"/>
      <c r="E125" s="40"/>
      <c r="F125" s="41"/>
      <c r="G125" s="42"/>
      <c r="H125" s="31"/>
    </row>
    <row r="126" spans="2:8">
      <c r="B126" s="32"/>
      <c r="C126" s="38"/>
      <c r="D126" s="39"/>
      <c r="E126" s="40"/>
      <c r="F126" s="41"/>
      <c r="G126" s="42"/>
      <c r="H126" s="31"/>
    </row>
    <row r="128" spans="2:8">
      <c r="B128" s="5" t="s">
        <v>8</v>
      </c>
      <c r="C128" s="5" t="s">
        <v>9</v>
      </c>
      <c r="D128" s="5" t="s">
        <v>10</v>
      </c>
      <c r="E128" s="5" t="s">
        <v>11</v>
      </c>
      <c r="F128" s="5" t="s">
        <v>12</v>
      </c>
      <c r="G128" s="5" t="s">
        <v>13</v>
      </c>
      <c r="H128" s="5" t="s">
        <v>14</v>
      </c>
    </row>
    <row r="129" spans="2:10">
      <c r="B129" s="28"/>
      <c r="C129" s="33" t="s">
        <v>66</v>
      </c>
      <c r="D129" s="27"/>
      <c r="E129" s="27"/>
      <c r="F129" s="27"/>
      <c r="G129" s="7"/>
      <c r="H129" s="29"/>
    </row>
    <row r="130" spans="2:10">
      <c r="B130" s="4"/>
      <c r="C130" s="19" t="s">
        <v>41</v>
      </c>
      <c r="D130" s="6"/>
      <c r="E130" s="6"/>
      <c r="F130" s="7"/>
      <c r="G130" s="7"/>
      <c r="H130" s="9"/>
    </row>
    <row r="131" spans="2:10" ht="24.75">
      <c r="B131" s="28">
        <v>1</v>
      </c>
      <c r="C131" s="27" t="s">
        <v>77</v>
      </c>
      <c r="D131" s="13"/>
      <c r="E131" s="4"/>
      <c r="F131" s="10"/>
      <c r="G131" s="30">
        <v>8000000</v>
      </c>
      <c r="H131" s="29" t="s">
        <v>135</v>
      </c>
    </row>
    <row r="132" spans="2:10">
      <c r="B132" s="28">
        <v>2</v>
      </c>
      <c r="C132" s="27" t="s">
        <v>78</v>
      </c>
      <c r="D132" s="13">
        <v>1</v>
      </c>
      <c r="E132" s="4" t="s">
        <v>44</v>
      </c>
      <c r="F132" s="10">
        <v>5060000</v>
      </c>
      <c r="G132" s="30">
        <f>F132*D132</f>
        <v>5060000</v>
      </c>
      <c r="H132" s="9" t="s">
        <v>52</v>
      </c>
    </row>
    <row r="133" spans="2:10">
      <c r="B133" s="28">
        <v>3</v>
      </c>
      <c r="C133" s="27" t="s">
        <v>79</v>
      </c>
      <c r="D133" s="13">
        <v>2</v>
      </c>
      <c r="E133" s="4" t="s">
        <v>44</v>
      </c>
      <c r="F133" s="10">
        <v>30000</v>
      </c>
      <c r="G133" s="30">
        <f t="shared" ref="G133:G136" si="9">F133*D133</f>
        <v>60000</v>
      </c>
      <c r="H133" s="9" t="s">
        <v>52</v>
      </c>
      <c r="J133" s="1"/>
    </row>
    <row r="134" spans="2:10">
      <c r="B134" s="28">
        <v>4</v>
      </c>
      <c r="C134" s="27" t="s">
        <v>58</v>
      </c>
      <c r="D134" s="13">
        <v>1</v>
      </c>
      <c r="E134" s="4" t="s">
        <v>44</v>
      </c>
      <c r="F134" s="10">
        <v>29000</v>
      </c>
      <c r="G134" s="30">
        <f t="shared" si="9"/>
        <v>29000</v>
      </c>
      <c r="H134" s="9" t="s">
        <v>52</v>
      </c>
      <c r="J134" s="1"/>
    </row>
    <row r="135" spans="2:10">
      <c r="B135" s="28">
        <v>5</v>
      </c>
      <c r="C135" s="27" t="s">
        <v>69</v>
      </c>
      <c r="D135" s="13">
        <v>2</v>
      </c>
      <c r="E135" s="4" t="s">
        <v>44</v>
      </c>
      <c r="F135" s="10">
        <v>515000</v>
      </c>
      <c r="G135" s="30">
        <f t="shared" si="9"/>
        <v>1030000</v>
      </c>
      <c r="H135" s="9" t="s">
        <v>51</v>
      </c>
    </row>
    <row r="136" spans="2:10">
      <c r="B136" s="28">
        <v>6</v>
      </c>
      <c r="C136" s="27" t="s">
        <v>68</v>
      </c>
      <c r="D136" s="13">
        <v>2</v>
      </c>
      <c r="E136" s="4" t="s">
        <v>44</v>
      </c>
      <c r="F136" s="10">
        <v>190000</v>
      </c>
      <c r="G136" s="30">
        <f t="shared" si="9"/>
        <v>380000</v>
      </c>
      <c r="H136" s="9" t="s">
        <v>51</v>
      </c>
    </row>
    <row r="137" spans="2:10">
      <c r="B137" s="34"/>
      <c r="C137" s="19" t="s">
        <v>42</v>
      </c>
      <c r="D137" s="13"/>
      <c r="E137" s="17"/>
      <c r="F137" s="17"/>
      <c r="G137" s="17"/>
      <c r="H137" s="17"/>
    </row>
    <row r="138" spans="2:10">
      <c r="B138" s="28">
        <v>1</v>
      </c>
      <c r="C138" s="35" t="s">
        <v>69</v>
      </c>
      <c r="D138" s="13">
        <v>2</v>
      </c>
      <c r="E138" s="4" t="s">
        <v>44</v>
      </c>
      <c r="F138" s="10">
        <f>10%*515000</f>
        <v>51500</v>
      </c>
      <c r="G138" s="30">
        <f>F138*D138</f>
        <v>103000</v>
      </c>
      <c r="H138" s="9" t="s">
        <v>51</v>
      </c>
    </row>
    <row r="139" spans="2:10">
      <c r="B139" s="28">
        <v>2</v>
      </c>
      <c r="C139" s="35" t="s">
        <v>68</v>
      </c>
      <c r="D139" s="13">
        <v>2</v>
      </c>
      <c r="E139" s="4" t="s">
        <v>44</v>
      </c>
      <c r="F139" s="10">
        <f>10%*190000</f>
        <v>19000</v>
      </c>
      <c r="G139" s="30">
        <f t="shared" ref="G139:G140" si="10">F139*D139</f>
        <v>38000</v>
      </c>
      <c r="H139" s="9" t="s">
        <v>51</v>
      </c>
    </row>
    <row r="140" spans="2:10">
      <c r="B140" s="28">
        <v>3</v>
      </c>
      <c r="C140" s="35" t="s">
        <v>78</v>
      </c>
      <c r="D140" s="13">
        <v>1</v>
      </c>
      <c r="E140" s="4" t="s">
        <v>44</v>
      </c>
      <c r="F140" s="10">
        <f>10%*5060000</f>
        <v>506000</v>
      </c>
      <c r="G140" s="30">
        <f t="shared" si="10"/>
        <v>506000</v>
      </c>
      <c r="H140" s="9" t="s">
        <v>52</v>
      </c>
    </row>
    <row r="141" spans="2:10">
      <c r="B141" s="13"/>
      <c r="C141" s="19" t="s">
        <v>43</v>
      </c>
      <c r="D141" s="4"/>
      <c r="E141" s="4"/>
      <c r="F141" s="10"/>
      <c r="G141" s="10"/>
      <c r="H141" s="6"/>
    </row>
    <row r="142" spans="2:10">
      <c r="B142" s="13">
        <v>1</v>
      </c>
      <c r="C142" s="6" t="s">
        <v>119</v>
      </c>
      <c r="D142" s="4">
        <v>1</v>
      </c>
      <c r="E142" s="4" t="s">
        <v>44</v>
      </c>
      <c r="F142" s="10">
        <f>1000000*10%</f>
        <v>100000</v>
      </c>
      <c r="G142" s="10">
        <f>F142*D142</f>
        <v>100000</v>
      </c>
      <c r="H142" s="9" t="s">
        <v>52</v>
      </c>
    </row>
    <row r="143" spans="2:10">
      <c r="B143" s="13">
        <v>2</v>
      </c>
      <c r="C143" s="6" t="s">
        <v>53</v>
      </c>
      <c r="D143" s="13"/>
      <c r="E143" s="13"/>
      <c r="F143" s="13"/>
      <c r="G143" s="10"/>
      <c r="H143" s="9"/>
    </row>
    <row r="144" spans="2:10">
      <c r="B144" s="13"/>
      <c r="C144" s="6" t="s">
        <v>54</v>
      </c>
      <c r="D144" s="13">
        <v>15</v>
      </c>
      <c r="E144" s="4" t="s">
        <v>55</v>
      </c>
      <c r="F144" s="10">
        <v>60000</v>
      </c>
      <c r="G144" s="10">
        <f>D144*F144</f>
        <v>900000</v>
      </c>
      <c r="H144" s="6"/>
    </row>
    <row r="145" spans="2:8">
      <c r="B145" s="13"/>
      <c r="C145" s="6" t="s">
        <v>49</v>
      </c>
      <c r="D145" s="12">
        <v>2</v>
      </c>
      <c r="E145" s="4" t="s">
        <v>50</v>
      </c>
      <c r="F145" s="10">
        <v>75000</v>
      </c>
      <c r="G145" s="10">
        <f>D145*F145</f>
        <v>150000</v>
      </c>
      <c r="H145" s="17"/>
    </row>
    <row r="146" spans="2:8" ht="24.75">
      <c r="B146" s="13">
        <v>3</v>
      </c>
      <c r="C146" s="6" t="s">
        <v>45</v>
      </c>
      <c r="D146" s="12"/>
      <c r="E146" s="4"/>
      <c r="F146" s="10"/>
      <c r="G146" s="10"/>
      <c r="H146" s="9" t="s">
        <v>143</v>
      </c>
    </row>
    <row r="147" spans="2:8">
      <c r="B147" s="6"/>
      <c r="C147" s="6" t="s">
        <v>46</v>
      </c>
      <c r="D147" s="4">
        <v>5</v>
      </c>
      <c r="E147" s="4" t="s">
        <v>47</v>
      </c>
      <c r="F147" s="10">
        <v>45000</v>
      </c>
      <c r="G147" s="10">
        <f>D147*F147</f>
        <v>225000</v>
      </c>
      <c r="H147" s="17"/>
    </row>
    <row r="148" spans="2:8">
      <c r="B148" s="17"/>
      <c r="C148" s="6" t="s">
        <v>48</v>
      </c>
      <c r="D148" s="13">
        <v>1</v>
      </c>
      <c r="E148" s="4" t="s">
        <v>44</v>
      </c>
      <c r="F148" s="10">
        <v>35000</v>
      </c>
      <c r="G148" s="10">
        <f>D148*F148</f>
        <v>35000</v>
      </c>
      <c r="H148" s="17"/>
    </row>
    <row r="149" spans="2:8">
      <c r="B149" s="37"/>
      <c r="C149" s="14" t="s">
        <v>49</v>
      </c>
      <c r="D149" s="13">
        <v>2</v>
      </c>
      <c r="E149" s="15" t="s">
        <v>50</v>
      </c>
      <c r="F149" s="16">
        <v>50000</v>
      </c>
      <c r="G149" s="7">
        <f>D149*F149</f>
        <v>100000</v>
      </c>
      <c r="H149" s="17"/>
    </row>
    <row r="150" spans="2:8">
      <c r="B150" s="32"/>
      <c r="C150" s="38"/>
      <c r="D150" s="39"/>
      <c r="E150" s="40"/>
      <c r="F150" s="41"/>
      <c r="G150" s="42"/>
      <c r="H150" s="31"/>
    </row>
    <row r="151" spans="2:8">
      <c r="B151" s="32"/>
      <c r="C151" s="38"/>
      <c r="D151" s="39"/>
      <c r="E151" s="40"/>
      <c r="F151" s="41"/>
      <c r="G151" s="42"/>
      <c r="H151" s="31"/>
    </row>
    <row r="152" spans="2:8">
      <c r="B152" s="32"/>
      <c r="C152" s="38"/>
      <c r="D152" s="39"/>
      <c r="E152" s="40"/>
      <c r="F152" s="41"/>
      <c r="G152" s="42"/>
      <c r="H152" s="31"/>
    </row>
    <row r="153" spans="2:8">
      <c r="B153" s="32"/>
      <c r="C153" s="38"/>
      <c r="D153" s="39"/>
      <c r="E153" s="40"/>
      <c r="F153" s="41"/>
      <c r="G153" s="42"/>
      <c r="H153" s="31"/>
    </row>
    <row r="154" spans="2:8">
      <c r="B154" s="5" t="s">
        <v>8</v>
      </c>
      <c r="C154" s="5" t="s">
        <v>9</v>
      </c>
      <c r="D154" s="5" t="s">
        <v>10</v>
      </c>
      <c r="E154" s="5" t="s">
        <v>11</v>
      </c>
      <c r="F154" s="5" t="s">
        <v>12</v>
      </c>
      <c r="G154" s="5" t="s">
        <v>13</v>
      </c>
      <c r="H154" s="5" t="s">
        <v>14</v>
      </c>
    </row>
    <row r="155" spans="2:8">
      <c r="B155" s="28"/>
      <c r="C155" s="33" t="s">
        <v>154</v>
      </c>
      <c r="D155" s="27"/>
      <c r="E155" s="27"/>
      <c r="F155" s="27"/>
      <c r="G155" s="7"/>
      <c r="H155" s="29"/>
    </row>
    <row r="156" spans="2:8">
      <c r="B156" s="4"/>
      <c r="C156" s="19" t="s">
        <v>41</v>
      </c>
      <c r="D156" s="6"/>
      <c r="E156" s="6"/>
      <c r="F156" s="7"/>
      <c r="G156" s="7"/>
      <c r="H156" s="9"/>
    </row>
    <row r="157" spans="2:8" ht="24.75">
      <c r="B157" s="28">
        <v>1</v>
      </c>
      <c r="C157" s="51" t="s">
        <v>116</v>
      </c>
      <c r="D157" s="13">
        <v>1</v>
      </c>
      <c r="E157" s="4" t="s">
        <v>44</v>
      </c>
      <c r="F157" s="10">
        <v>180000</v>
      </c>
      <c r="G157" s="30">
        <f>D157*F157</f>
        <v>180000</v>
      </c>
      <c r="H157" s="29" t="s">
        <v>138</v>
      </c>
    </row>
    <row r="158" spans="2:8" ht="24.75">
      <c r="B158" s="28">
        <v>2</v>
      </c>
      <c r="C158" s="27" t="s">
        <v>85</v>
      </c>
      <c r="D158" s="13">
        <v>1</v>
      </c>
      <c r="E158" s="4" t="s">
        <v>44</v>
      </c>
      <c r="F158" s="10">
        <v>1500000</v>
      </c>
      <c r="G158" s="30">
        <f t="shared" ref="G158:G161" si="11">D158*F158</f>
        <v>1500000</v>
      </c>
      <c r="H158" s="29" t="s">
        <v>138</v>
      </c>
    </row>
    <row r="159" spans="2:8">
      <c r="B159" s="28">
        <v>3</v>
      </c>
      <c r="C159" s="27" t="s">
        <v>69</v>
      </c>
      <c r="D159" s="13">
        <v>2</v>
      </c>
      <c r="E159" s="4" t="s">
        <v>44</v>
      </c>
      <c r="F159" s="10">
        <v>635000</v>
      </c>
      <c r="G159" s="30">
        <f t="shared" si="11"/>
        <v>1270000</v>
      </c>
      <c r="H159" s="9" t="s">
        <v>51</v>
      </c>
    </row>
    <row r="160" spans="2:8">
      <c r="B160" s="28">
        <v>4</v>
      </c>
      <c r="C160" s="27" t="s">
        <v>68</v>
      </c>
      <c r="D160" s="13">
        <v>2</v>
      </c>
      <c r="E160" s="4" t="s">
        <v>44</v>
      </c>
      <c r="F160" s="10">
        <v>190000</v>
      </c>
      <c r="G160" s="30">
        <f t="shared" si="11"/>
        <v>380000</v>
      </c>
      <c r="H160" s="9" t="s">
        <v>51</v>
      </c>
    </row>
    <row r="161" spans="2:8">
      <c r="B161" s="28">
        <v>5</v>
      </c>
      <c r="C161" s="27" t="s">
        <v>86</v>
      </c>
      <c r="D161" s="13">
        <v>1</v>
      </c>
      <c r="E161" s="4" t="s">
        <v>44</v>
      </c>
      <c r="F161" s="10">
        <v>2500000</v>
      </c>
      <c r="G161" s="30">
        <f t="shared" si="11"/>
        <v>2500000</v>
      </c>
      <c r="H161" s="9" t="s">
        <v>52</v>
      </c>
    </row>
    <row r="162" spans="2:8" ht="24.75">
      <c r="B162" s="28">
        <v>6</v>
      </c>
      <c r="C162" s="27" t="s">
        <v>88</v>
      </c>
      <c r="D162" s="13"/>
      <c r="E162" s="4"/>
      <c r="F162" s="10"/>
      <c r="G162" s="30">
        <v>500000</v>
      </c>
      <c r="H162" s="29" t="s">
        <v>138</v>
      </c>
    </row>
    <row r="163" spans="2:8">
      <c r="B163" s="28">
        <v>7</v>
      </c>
      <c r="C163" s="27" t="s">
        <v>58</v>
      </c>
      <c r="D163" s="13">
        <v>1</v>
      </c>
      <c r="E163" s="4" t="s">
        <v>44</v>
      </c>
      <c r="F163" s="10">
        <v>30000</v>
      </c>
      <c r="G163" s="30">
        <f>F163*D163</f>
        <v>30000</v>
      </c>
      <c r="H163" s="9" t="s">
        <v>52</v>
      </c>
    </row>
    <row r="164" spans="2:8">
      <c r="B164" s="34"/>
      <c r="C164" s="19" t="s">
        <v>42</v>
      </c>
      <c r="D164" s="13"/>
      <c r="E164" s="17"/>
      <c r="F164" s="17"/>
      <c r="G164" s="17"/>
      <c r="H164" s="17"/>
    </row>
    <row r="165" spans="2:8" ht="24.75">
      <c r="B165" s="34">
        <v>1</v>
      </c>
      <c r="C165" s="27" t="s">
        <v>85</v>
      </c>
      <c r="D165" s="13">
        <v>1</v>
      </c>
      <c r="E165" s="13" t="s">
        <v>44</v>
      </c>
      <c r="F165" s="10">
        <f>10%*1500000</f>
        <v>150000</v>
      </c>
      <c r="G165" s="44">
        <f t="shared" ref="G165:G168" si="12">F165*D165</f>
        <v>150000</v>
      </c>
      <c r="H165" s="29" t="s">
        <v>138</v>
      </c>
    </row>
    <row r="166" spans="2:8">
      <c r="B166" s="34">
        <v>2</v>
      </c>
      <c r="C166" s="27" t="s">
        <v>69</v>
      </c>
      <c r="D166" s="13">
        <v>2</v>
      </c>
      <c r="E166" s="13" t="s">
        <v>44</v>
      </c>
      <c r="F166" s="10">
        <f>10%*650000</f>
        <v>65000</v>
      </c>
      <c r="G166" s="44">
        <f t="shared" si="12"/>
        <v>130000</v>
      </c>
      <c r="H166" s="9" t="s">
        <v>52</v>
      </c>
    </row>
    <row r="167" spans="2:8">
      <c r="B167" s="34">
        <v>3</v>
      </c>
      <c r="C167" s="27" t="s">
        <v>68</v>
      </c>
      <c r="D167" s="13">
        <v>2</v>
      </c>
      <c r="E167" s="13" t="s">
        <v>44</v>
      </c>
      <c r="F167" s="10">
        <f>10%*190000</f>
        <v>19000</v>
      </c>
      <c r="G167" s="44">
        <f t="shared" si="12"/>
        <v>38000</v>
      </c>
      <c r="H167" s="9" t="s">
        <v>51</v>
      </c>
    </row>
    <row r="168" spans="2:8">
      <c r="B168" s="34">
        <v>4</v>
      </c>
      <c r="C168" s="27" t="s">
        <v>86</v>
      </c>
      <c r="D168" s="13">
        <v>1</v>
      </c>
      <c r="E168" s="4" t="s">
        <v>44</v>
      </c>
      <c r="F168" s="10">
        <f>10%*F161</f>
        <v>250000</v>
      </c>
      <c r="G168" s="44">
        <f t="shared" si="12"/>
        <v>250000</v>
      </c>
      <c r="H168" s="9" t="s">
        <v>51</v>
      </c>
    </row>
    <row r="169" spans="2:8">
      <c r="B169" s="28"/>
      <c r="C169" s="19" t="s">
        <v>43</v>
      </c>
      <c r="D169" s="4"/>
      <c r="E169" s="4"/>
      <c r="F169" s="10"/>
      <c r="G169" s="10"/>
      <c r="H169" s="6"/>
    </row>
    <row r="170" spans="2:8">
      <c r="B170" s="13">
        <v>1</v>
      </c>
      <c r="C170" s="6" t="s">
        <v>119</v>
      </c>
      <c r="D170" s="4">
        <v>1</v>
      </c>
      <c r="E170" s="4" t="s">
        <v>44</v>
      </c>
      <c r="F170" s="10">
        <f>1000000*10%</f>
        <v>100000</v>
      </c>
      <c r="G170" s="10">
        <f>F170*D170</f>
        <v>100000</v>
      </c>
      <c r="H170" s="9" t="s">
        <v>52</v>
      </c>
    </row>
    <row r="171" spans="2:8">
      <c r="B171" s="13">
        <v>2</v>
      </c>
      <c r="C171" s="6" t="s">
        <v>53</v>
      </c>
      <c r="D171" s="13"/>
      <c r="E171" s="13"/>
      <c r="F171" s="13"/>
      <c r="G171" s="10"/>
      <c r="H171" s="9" t="s">
        <v>52</v>
      </c>
    </row>
    <row r="172" spans="2:8">
      <c r="B172" s="13"/>
      <c r="C172" s="6" t="s">
        <v>54</v>
      </c>
      <c r="D172" s="13">
        <v>20</v>
      </c>
      <c r="E172" s="4" t="s">
        <v>55</v>
      </c>
      <c r="F172" s="10">
        <v>60000</v>
      </c>
      <c r="G172" s="10">
        <f>D172*F172</f>
        <v>1200000</v>
      </c>
      <c r="H172" s="6"/>
    </row>
    <row r="173" spans="2:8">
      <c r="B173" s="13"/>
      <c r="C173" s="6" t="s">
        <v>49</v>
      </c>
      <c r="D173" s="12">
        <v>2</v>
      </c>
      <c r="E173" s="4" t="s">
        <v>50</v>
      </c>
      <c r="F173" s="10">
        <v>75000</v>
      </c>
      <c r="G173" s="10">
        <f>D173*F173</f>
        <v>150000</v>
      </c>
      <c r="H173" s="17"/>
    </row>
    <row r="174" spans="2:8" ht="24.75">
      <c r="B174" s="13">
        <v>3</v>
      </c>
      <c r="C174" s="6" t="s">
        <v>45</v>
      </c>
      <c r="D174" s="12"/>
      <c r="E174" s="4"/>
      <c r="F174" s="10"/>
      <c r="G174" s="10"/>
      <c r="H174" s="9" t="s">
        <v>143</v>
      </c>
    </row>
    <row r="175" spans="2:8">
      <c r="B175" s="13"/>
      <c r="C175" s="6" t="s">
        <v>46</v>
      </c>
      <c r="D175" s="4">
        <v>5</v>
      </c>
      <c r="E175" s="4" t="s">
        <v>47</v>
      </c>
      <c r="F175" s="10">
        <v>45000</v>
      </c>
      <c r="G175" s="10">
        <f>D175*F175</f>
        <v>225000</v>
      </c>
      <c r="H175" s="17"/>
    </row>
    <row r="176" spans="2:8">
      <c r="B176" s="6"/>
      <c r="C176" s="6" t="s">
        <v>48</v>
      </c>
      <c r="D176" s="13">
        <v>1</v>
      </c>
      <c r="E176" s="4" t="s">
        <v>44</v>
      </c>
      <c r="F176" s="10">
        <v>35000</v>
      </c>
      <c r="G176" s="10">
        <f>D176*F176</f>
        <v>35000</v>
      </c>
      <c r="H176" s="17"/>
    </row>
    <row r="177" spans="2:8">
      <c r="B177" s="17"/>
      <c r="C177" s="14" t="s">
        <v>49</v>
      </c>
      <c r="D177" s="13">
        <v>2</v>
      </c>
      <c r="E177" s="15" t="s">
        <v>50</v>
      </c>
      <c r="F177" s="16">
        <v>50000</v>
      </c>
      <c r="G177" s="7">
        <f>D177*F177</f>
        <v>100000</v>
      </c>
      <c r="H177" s="17"/>
    </row>
    <row r="179" spans="2:8">
      <c r="B179" s="32"/>
    </row>
    <row r="180" spans="2:8">
      <c r="B180" s="32"/>
      <c r="C180" s="38"/>
      <c r="D180" s="39"/>
      <c r="E180" s="40"/>
      <c r="F180" s="41"/>
      <c r="G180" s="42"/>
      <c r="H180" s="31"/>
    </row>
    <row r="181" spans="2:8">
      <c r="B181" s="32"/>
      <c r="C181" s="38"/>
      <c r="D181" s="39"/>
      <c r="E181" s="40"/>
      <c r="F181" s="41"/>
      <c r="G181" s="42"/>
      <c r="H181" s="31"/>
    </row>
    <row r="182" spans="2:8">
      <c r="B182" s="32"/>
      <c r="C182" s="38"/>
      <c r="D182" s="39"/>
      <c r="E182" s="40"/>
      <c r="F182" s="41"/>
      <c r="G182" s="42"/>
      <c r="H182" s="31"/>
    </row>
    <row r="183" spans="2:8">
      <c r="B183" s="5" t="s">
        <v>8</v>
      </c>
      <c r="C183" s="5" t="s">
        <v>9</v>
      </c>
      <c r="D183" s="5" t="s">
        <v>10</v>
      </c>
      <c r="E183" s="5" t="s">
        <v>11</v>
      </c>
      <c r="F183" s="5" t="s">
        <v>12</v>
      </c>
      <c r="G183" s="5" t="s">
        <v>13</v>
      </c>
      <c r="H183" s="5" t="s">
        <v>14</v>
      </c>
    </row>
    <row r="184" spans="2:8">
      <c r="B184" s="28"/>
      <c r="C184" s="33" t="s">
        <v>56</v>
      </c>
      <c r="D184" s="27"/>
      <c r="E184" s="27"/>
      <c r="F184" s="27"/>
      <c r="G184" s="7"/>
      <c r="H184" s="29"/>
    </row>
    <row r="185" spans="2:8">
      <c r="B185" s="4"/>
      <c r="C185" s="19" t="s">
        <v>41</v>
      </c>
      <c r="D185" s="6"/>
      <c r="E185" s="6"/>
      <c r="F185" s="7"/>
      <c r="G185" s="7"/>
      <c r="H185" s="9"/>
    </row>
    <row r="186" spans="2:8">
      <c r="B186" s="28">
        <v>1</v>
      </c>
      <c r="C186" s="27" t="s">
        <v>58</v>
      </c>
      <c r="D186" s="13">
        <v>2</v>
      </c>
      <c r="E186" s="4" t="s">
        <v>44</v>
      </c>
      <c r="F186" s="10">
        <v>29000</v>
      </c>
      <c r="G186" s="30">
        <f>D186*F186</f>
        <v>58000</v>
      </c>
      <c r="H186" s="9" t="s">
        <v>52</v>
      </c>
    </row>
    <row r="187" spans="2:8">
      <c r="B187" s="34"/>
      <c r="C187" s="19" t="s">
        <v>42</v>
      </c>
      <c r="D187" s="13"/>
      <c r="E187" s="17"/>
      <c r="F187" s="17"/>
      <c r="G187" s="17"/>
      <c r="H187" s="17"/>
    </row>
    <row r="188" spans="2:8" ht="30">
      <c r="B188" s="28">
        <v>1</v>
      </c>
      <c r="C188" s="35" t="s">
        <v>59</v>
      </c>
      <c r="D188" s="13">
        <v>2</v>
      </c>
      <c r="E188" s="4" t="s">
        <v>44</v>
      </c>
      <c r="F188" s="10"/>
      <c r="G188" s="30">
        <v>300000</v>
      </c>
      <c r="H188" s="36" t="s">
        <v>51</v>
      </c>
    </row>
    <row r="189" spans="2:8">
      <c r="B189" s="13"/>
      <c r="C189" s="19" t="s">
        <v>43</v>
      </c>
      <c r="D189" s="4"/>
      <c r="E189" s="4"/>
      <c r="F189" s="10"/>
      <c r="G189" s="10"/>
      <c r="H189" s="6"/>
    </row>
    <row r="190" spans="2:8">
      <c r="B190" s="13">
        <v>1</v>
      </c>
      <c r="C190" s="6" t="s">
        <v>119</v>
      </c>
      <c r="D190" s="4">
        <v>2</v>
      </c>
      <c r="E190" s="4" t="s">
        <v>44</v>
      </c>
      <c r="F190" s="10">
        <f>250000*10%</f>
        <v>25000</v>
      </c>
      <c r="G190" s="10">
        <f>F190*D190</f>
        <v>50000</v>
      </c>
      <c r="H190" s="6"/>
    </row>
    <row r="191" spans="2:8">
      <c r="B191" s="13">
        <v>1</v>
      </c>
      <c r="C191" s="6" t="s">
        <v>53</v>
      </c>
      <c r="D191" s="13"/>
      <c r="E191" s="13"/>
      <c r="F191" s="13"/>
      <c r="G191" s="10"/>
      <c r="H191" s="9" t="s">
        <v>52</v>
      </c>
    </row>
    <row r="192" spans="2:8">
      <c r="B192" s="13"/>
      <c r="C192" s="6" t="s">
        <v>54</v>
      </c>
      <c r="D192" s="13">
        <v>8</v>
      </c>
      <c r="E192" s="4" t="s">
        <v>55</v>
      </c>
      <c r="F192" s="10">
        <v>60000</v>
      </c>
      <c r="G192" s="10">
        <f>D192*F192</f>
        <v>480000</v>
      </c>
      <c r="H192" s="6"/>
    </row>
    <row r="193" spans="2:8">
      <c r="B193" s="13"/>
      <c r="C193" s="6" t="s">
        <v>49</v>
      </c>
      <c r="D193" s="12">
        <v>1</v>
      </c>
      <c r="E193" s="4" t="s">
        <v>50</v>
      </c>
      <c r="F193" s="10">
        <v>75000</v>
      </c>
      <c r="G193" s="10">
        <f>D193*F193</f>
        <v>75000</v>
      </c>
      <c r="H193" s="17"/>
    </row>
    <row r="194" spans="2:8" ht="24.75">
      <c r="B194" s="13">
        <v>2</v>
      </c>
      <c r="C194" s="6" t="s">
        <v>45</v>
      </c>
      <c r="D194" s="12"/>
      <c r="E194" s="4"/>
      <c r="F194" s="10"/>
      <c r="G194" s="10"/>
      <c r="H194" s="9" t="s">
        <v>143</v>
      </c>
    </row>
    <row r="195" spans="2:8">
      <c r="B195" s="6"/>
      <c r="C195" s="6" t="s">
        <v>46</v>
      </c>
      <c r="D195" s="4">
        <v>2</v>
      </c>
      <c r="E195" s="4" t="s">
        <v>47</v>
      </c>
      <c r="F195" s="10">
        <v>45000</v>
      </c>
      <c r="G195" s="10">
        <f>D195*F195</f>
        <v>90000</v>
      </c>
      <c r="H195" s="17"/>
    </row>
    <row r="196" spans="2:8">
      <c r="B196" s="17"/>
      <c r="C196" s="6" t="s">
        <v>48</v>
      </c>
      <c r="D196" s="13">
        <v>1</v>
      </c>
      <c r="E196" s="4" t="s">
        <v>44</v>
      </c>
      <c r="F196" s="10">
        <v>35000</v>
      </c>
      <c r="G196" s="10">
        <f>D196*F196</f>
        <v>35000</v>
      </c>
      <c r="H196" s="17"/>
    </row>
    <row r="197" spans="2:8">
      <c r="B197" s="37"/>
      <c r="C197" s="14" t="s">
        <v>49</v>
      </c>
      <c r="D197" s="13">
        <v>1</v>
      </c>
      <c r="E197" s="15" t="s">
        <v>50</v>
      </c>
      <c r="F197" s="16">
        <v>50000</v>
      </c>
      <c r="G197" s="7">
        <f>D197*F197</f>
        <v>50000</v>
      </c>
      <c r="H197" s="17"/>
    </row>
    <row r="198" spans="2:8">
      <c r="B198" s="32"/>
      <c r="C198" s="38"/>
      <c r="D198" s="39"/>
      <c r="E198" s="40"/>
      <c r="F198" s="41"/>
      <c r="G198" s="42"/>
      <c r="H198" s="31"/>
    </row>
    <row r="199" spans="2:8">
      <c r="B199" s="32"/>
      <c r="C199" s="38"/>
      <c r="D199" s="39"/>
      <c r="E199" s="40"/>
      <c r="F199" s="41"/>
      <c r="G199" s="42"/>
      <c r="H199" s="31"/>
    </row>
    <row r="202" spans="2:8">
      <c r="B202" s="2" t="s">
        <v>36</v>
      </c>
      <c r="C202" s="1"/>
      <c r="D202" s="1"/>
      <c r="E202" s="1"/>
      <c r="F202" s="1"/>
      <c r="G202" s="1"/>
      <c r="H202" s="1"/>
    </row>
    <row r="203" spans="2:8">
      <c r="B203" s="3" t="s">
        <v>37</v>
      </c>
      <c r="C203" s="1"/>
      <c r="D203" s="1"/>
      <c r="E203" s="1"/>
      <c r="F203" s="1"/>
      <c r="G203" s="1"/>
      <c r="H203" s="1"/>
    </row>
    <row r="205" spans="2:8">
      <c r="B205" s="5" t="s">
        <v>8</v>
      </c>
      <c r="C205" s="5" t="s">
        <v>9</v>
      </c>
      <c r="D205" s="5" t="s">
        <v>10</v>
      </c>
      <c r="E205" s="5" t="s">
        <v>11</v>
      </c>
      <c r="F205" s="5" t="s">
        <v>12</v>
      </c>
      <c r="G205" s="5" t="s">
        <v>13</v>
      </c>
      <c r="H205" s="5" t="s">
        <v>14</v>
      </c>
    </row>
    <row r="206" spans="2:8">
      <c r="B206" s="4">
        <v>1</v>
      </c>
      <c r="C206" s="6" t="s">
        <v>38</v>
      </c>
      <c r="D206" s="6"/>
      <c r="E206" s="4" t="s">
        <v>39</v>
      </c>
      <c r="F206" s="7">
        <f>50000000/30</f>
        <v>1666666.6666666667</v>
      </c>
      <c r="G206" s="7">
        <v>1500000</v>
      </c>
      <c r="H206" s="9"/>
    </row>
    <row r="207" spans="2:8">
      <c r="B207" s="4">
        <v>2</v>
      </c>
      <c r="C207" s="6" t="s">
        <v>40</v>
      </c>
      <c r="D207" s="6"/>
      <c r="E207" s="4"/>
      <c r="F207" s="7"/>
      <c r="G207" s="7">
        <v>1000000</v>
      </c>
      <c r="H207" s="9"/>
    </row>
    <row r="218" spans="2:8">
      <c r="B218" s="31"/>
      <c r="C218" s="31"/>
      <c r="D218" s="31"/>
      <c r="E218" s="31"/>
      <c r="F218" s="31"/>
      <c r="G218" s="31"/>
      <c r="H218" s="31"/>
    </row>
    <row r="219" spans="2:8">
      <c r="B219" s="31"/>
      <c r="C219" s="31"/>
      <c r="D219" s="31"/>
      <c r="E219" s="31"/>
      <c r="F219" s="31"/>
      <c r="G219" s="31"/>
      <c r="H219" s="31"/>
    </row>
    <row r="220" spans="2:8">
      <c r="B220" s="25"/>
      <c r="C220" s="22"/>
      <c r="D220" s="25"/>
      <c r="E220" s="25"/>
      <c r="F220" s="24"/>
      <c r="G220" s="24"/>
      <c r="H220" s="22"/>
    </row>
    <row r="233" spans="2:2">
      <c r="B233" s="1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1"/>
  <sheetViews>
    <sheetView topLeftCell="A16" workbookViewId="0">
      <selection activeCell="B31" sqref="B31"/>
    </sheetView>
  </sheetViews>
  <sheetFormatPr defaultRowHeight="15"/>
  <cols>
    <col min="1" max="1" width="20.42578125" customWidth="1"/>
  </cols>
  <sheetData>
    <row r="1" spans="1:2">
      <c r="A1" t="s">
        <v>89</v>
      </c>
    </row>
    <row r="3" spans="1:2">
      <c r="B3" t="s">
        <v>90</v>
      </c>
    </row>
    <row r="4" spans="1:2">
      <c r="B4" t="s">
        <v>91</v>
      </c>
    </row>
    <row r="7" spans="1:2">
      <c r="A7" t="s">
        <v>92</v>
      </c>
    </row>
    <row r="8" spans="1:2">
      <c r="A8" t="s">
        <v>71</v>
      </c>
      <c r="B8" t="s">
        <v>93</v>
      </c>
    </row>
    <row r="9" spans="1:2">
      <c r="A9" t="s">
        <v>70</v>
      </c>
      <c r="B9" t="s">
        <v>94</v>
      </c>
    </row>
    <row r="10" spans="1:2">
      <c r="A10" t="s">
        <v>58</v>
      </c>
      <c r="B10" t="s">
        <v>95</v>
      </c>
    </row>
    <row r="11" spans="1:2">
      <c r="A11" t="s">
        <v>121</v>
      </c>
      <c r="B11" t="s">
        <v>122</v>
      </c>
    </row>
    <row r="12" spans="1:2">
      <c r="A12" t="s">
        <v>124</v>
      </c>
      <c r="B12" t="s">
        <v>123</v>
      </c>
    </row>
    <row r="13" spans="1:2">
      <c r="A13" t="s">
        <v>96</v>
      </c>
      <c r="B13" t="s">
        <v>97</v>
      </c>
    </row>
    <row r="14" spans="1:2">
      <c r="A14" t="s">
        <v>73</v>
      </c>
      <c r="B14" t="s">
        <v>98</v>
      </c>
    </row>
    <row r="15" spans="1:2">
      <c r="A15" t="s">
        <v>72</v>
      </c>
      <c r="B15" t="s">
        <v>99</v>
      </c>
    </row>
    <row r="16" spans="1:2">
      <c r="A16" t="s">
        <v>100</v>
      </c>
      <c r="B16" t="s">
        <v>101</v>
      </c>
    </row>
    <row r="17" spans="1:2">
      <c r="A17" t="s">
        <v>76</v>
      </c>
      <c r="B17" t="s">
        <v>102</v>
      </c>
    </row>
    <row r="18" spans="1:2">
      <c r="A18" t="s">
        <v>75</v>
      </c>
      <c r="B18" t="s">
        <v>127</v>
      </c>
    </row>
    <row r="19" spans="1:2">
      <c r="A19" t="s">
        <v>103</v>
      </c>
      <c r="B19" t="s">
        <v>104</v>
      </c>
    </row>
    <row r="20" spans="1:2">
      <c r="A20" t="s">
        <v>105</v>
      </c>
      <c r="B20" t="s">
        <v>106</v>
      </c>
    </row>
    <row r="21" spans="1:2">
      <c r="A21" t="s">
        <v>78</v>
      </c>
      <c r="B21" t="s">
        <v>107</v>
      </c>
    </row>
    <row r="22" spans="1:2">
      <c r="A22" t="s">
        <v>79</v>
      </c>
      <c r="B22" t="s">
        <v>108</v>
      </c>
    </row>
    <row r="23" spans="1:2">
      <c r="A23" t="s">
        <v>109</v>
      </c>
      <c r="B23" t="s">
        <v>110</v>
      </c>
    </row>
    <row r="24" spans="1:2">
      <c r="A24" t="s">
        <v>113</v>
      </c>
      <c r="B24" t="s">
        <v>112</v>
      </c>
    </row>
    <row r="25" spans="1:2">
      <c r="A25" t="s">
        <v>85</v>
      </c>
      <c r="B25" t="s">
        <v>114</v>
      </c>
    </row>
    <row r="26" spans="1:2">
      <c r="A26" t="s">
        <v>117</v>
      </c>
      <c r="B26" t="s">
        <v>118</v>
      </c>
    </row>
    <row r="27" spans="1:2">
      <c r="A27" t="s">
        <v>131</v>
      </c>
      <c r="B27" t="s">
        <v>132</v>
      </c>
    </row>
    <row r="28" spans="1:2">
      <c r="A28" t="s">
        <v>140</v>
      </c>
      <c r="B28" t="s">
        <v>141</v>
      </c>
    </row>
    <row r="29" spans="1:2">
      <c r="A29" t="s">
        <v>145</v>
      </c>
      <c r="B29" t="s">
        <v>146</v>
      </c>
    </row>
    <row r="30" spans="1:2">
      <c r="A30" t="s">
        <v>119</v>
      </c>
      <c r="B30" t="s">
        <v>147</v>
      </c>
    </row>
    <row r="31" spans="1:2">
      <c r="A31" t="s">
        <v>148</v>
      </c>
      <c r="B31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LINK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2015-09-28T02:39:15Z</dcterms:modified>
</cp:coreProperties>
</file>