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720" windowWidth="19575" windowHeight="7365"/>
  </bookViews>
  <sheets>
    <sheet name="Sheet1" sheetId="2" r:id="rId1"/>
    <sheet name="Sheet2" sheetId="3" r:id="rId2"/>
  </sheets>
  <calcPr calcId="125725"/>
</workbook>
</file>

<file path=xl/calcChain.xml><?xml version="1.0" encoding="utf-8"?>
<calcChain xmlns="http://schemas.openxmlformats.org/spreadsheetml/2006/main">
  <c r="P18" i="2"/>
  <c r="P17"/>
  <c r="P16"/>
  <c r="O18"/>
  <c r="O17"/>
  <c r="O16"/>
  <c r="N16"/>
  <c r="N17"/>
  <c r="F8"/>
  <c r="N18" s="1"/>
  <c r="M18"/>
  <c r="M17"/>
  <c r="M16"/>
  <c r="F16"/>
  <c r="F12"/>
  <c r="G12"/>
  <c r="P28"/>
  <c r="P29"/>
  <c r="P27"/>
  <c r="O28"/>
  <c r="O29"/>
  <c r="O27"/>
  <c r="N28"/>
  <c r="N29"/>
  <c r="N27"/>
  <c r="M28"/>
  <c r="M29"/>
  <c r="M27"/>
  <c r="F24"/>
  <c r="F25" l="1"/>
  <c r="G9" l="1"/>
  <c r="G10"/>
  <c r="B18" i="3" l="1"/>
  <c r="C14"/>
  <c r="C12"/>
  <c r="C11"/>
  <c r="C10"/>
  <c r="C8"/>
  <c r="C18" l="1"/>
  <c r="G15" i="2"/>
  <c r="G14"/>
  <c r="G13"/>
  <c r="AB22" l="1"/>
  <c r="X22"/>
  <c r="T22"/>
  <c r="P22"/>
  <c r="AA22" l="1"/>
  <c r="Y22"/>
  <c r="Q22"/>
  <c r="M22"/>
  <c r="W22"/>
  <c r="S22"/>
  <c r="O22"/>
  <c r="Z22"/>
  <c r="U22"/>
  <c r="V22"/>
  <c r="R22"/>
  <c r="N22"/>
</calcChain>
</file>

<file path=xl/sharedStrings.xml><?xml version="1.0" encoding="utf-8"?>
<sst xmlns="http://schemas.openxmlformats.org/spreadsheetml/2006/main" count="107" uniqueCount="84">
  <si>
    <t>Perhitungan Kerusakan Akibat Banjir</t>
  </si>
  <si>
    <t xml:space="preserve">Kerusakan = kehilangan barang/properti, perbaikan barang/properti dan perbaikan bangunan </t>
  </si>
  <si>
    <t>Rekapitulasi Kerusakan</t>
  </si>
  <si>
    <t>Rekapitulasi Kerugian</t>
  </si>
  <si>
    <t>&lt;1 hari</t>
  </si>
  <si>
    <t>1-4 hari</t>
  </si>
  <si>
    <t>5-8 hari</t>
  </si>
  <si>
    <t>&gt;8 hari</t>
  </si>
  <si>
    <t>No</t>
  </si>
  <si>
    <t>Pengeluaran</t>
  </si>
  <si>
    <t>Jumlah</t>
  </si>
  <si>
    <t>Satuan</t>
  </si>
  <si>
    <t>Unit Cost</t>
  </si>
  <si>
    <t>Total</t>
  </si>
  <si>
    <t>Keterangan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</si>
  <si>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</si>
  <si>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</si>
  <si>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</si>
  <si>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</si>
  <si>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</si>
  <si>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</si>
  <si>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</si>
  <si>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</si>
  <si>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</si>
  <si>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</si>
  <si>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</si>
  <si>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</si>
  <si>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</si>
  <si>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</si>
  <si>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</si>
  <si>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</si>
  <si>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</si>
  <si>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</si>
  <si>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</si>
  <si>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</si>
  <si>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</si>
  <si>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Perhitungan Kerugian Akibat Banjir</t>
  </si>
  <si>
    <t xml:space="preserve">Kerugian = kebersihan, kehilangan pendapatan dan tambahan lainnya </t>
  </si>
  <si>
    <t>kehilangan pendapatan</t>
  </si>
  <si>
    <t>hari</t>
  </si>
  <si>
    <t>kebersihan</t>
  </si>
  <si>
    <t>properti hilang/tak terpakai</t>
  </si>
  <si>
    <t>kerusakan bangunan</t>
  </si>
  <si>
    <t>mulai &gt;150 cm dgn durasi &gt;8 hari</t>
  </si>
  <si>
    <t>mulai 71-150 cm dgn durasi 5-8 s/d &gt;8 hari</t>
  </si>
  <si>
    <t>semua kelas banjir</t>
  </si>
  <si>
    <t>pekerja</t>
  </si>
  <si>
    <t>cat dasar/penutup</t>
  </si>
  <si>
    <t xml:space="preserve">kg </t>
  </si>
  <si>
    <t>Bh</t>
  </si>
  <si>
    <t>Oh</t>
  </si>
  <si>
    <t>pengecatan tiang tribun pemancing</t>
  </si>
  <si>
    <t>atap tribun pemancing</t>
  </si>
  <si>
    <t>rol/kuas cat</t>
  </si>
  <si>
    <t>KOLAM/EMPANG</t>
  </si>
  <si>
    <t>pakan ikan</t>
  </si>
  <si>
    <t>semua kelas banjir dengan persentase yang berbeda</t>
  </si>
  <si>
    <t xml:space="preserve">semua kelas banjir </t>
  </si>
  <si>
    <t>ikan di area kolam (lele dsb air tawar)</t>
  </si>
  <si>
    <t>Jenis ikan</t>
  </si>
  <si>
    <t>Harga/kg</t>
  </si>
  <si>
    <t>Tongkol</t>
  </si>
  <si>
    <t>Bawal laut</t>
  </si>
  <si>
    <t>Baronang</t>
  </si>
  <si>
    <t>Kerapu</t>
  </si>
  <si>
    <t>Tuna</t>
  </si>
  <si>
    <t>Kakap</t>
  </si>
  <si>
    <t>Bawal air tawar</t>
  </si>
  <si>
    <t>Tengiri</t>
  </si>
  <si>
    <t>Patin</t>
  </si>
  <si>
    <t>Mujair</t>
  </si>
  <si>
    <t>Mas</t>
  </si>
  <si>
    <t>Gurame</t>
  </si>
  <si>
    <t>Lele</t>
  </si>
  <si>
    <t>Kerang hijau</t>
  </si>
  <si>
    <t>Udang</t>
  </si>
  <si>
    <t>Cumi</t>
  </si>
  <si>
    <t>rata2</t>
  </si>
  <si>
    <t>pembulatan</t>
  </si>
  <si>
    <t>Harga Pakan</t>
  </si>
  <si>
    <t>mulai 71-150 cm dgn durasi 1-4 s/d &gt;8 hari</t>
  </si>
  <si>
    <t>perlengkapan memancing/budidaya</t>
  </si>
  <si>
    <t>m2</t>
  </si>
  <si>
    <t>item/m2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</si>
</sst>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sz val="11"/>
      <color theme="1"/>
      <name val="Calibri"/>
      <family val="2"/>
    </font>
    <font>
      <i/>
      <sz val="9"/>
      <color theme="1"/>
      <name val="Arial"/>
      <family val="2"/>
    </font>
    <font>
      <b/>
      <sz val="14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3" fillId="0" borderId="2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3" fillId="0" borderId="2" xfId="1" applyFont="1" applyBorder="1"/>
    <xf numFmtId="164" fontId="3" fillId="0" borderId="2" xfId="2" applyNumberFormat="1" applyFont="1" applyBorder="1"/>
    <xf numFmtId="164" fontId="3" fillId="0" borderId="2" xfId="1" applyNumberFormat="1" applyFont="1" applyBorder="1"/>
    <xf numFmtId="0" fontId="3" fillId="0" borderId="2" xfId="1" applyFont="1" applyBorder="1" applyAlignment="1">
      <alignment wrapText="1"/>
    </xf>
    <xf numFmtId="164" fontId="3" fillId="0" borderId="2" xfId="2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1" applyFont="1" applyFill="1" applyBorder="1"/>
    <xf numFmtId="0" fontId="3" fillId="0" borderId="2" xfId="1" applyFont="1" applyFill="1" applyBorder="1" applyAlignment="1">
      <alignment horizontal="center"/>
    </xf>
    <xf numFmtId="164" fontId="3" fillId="0" borderId="2" xfId="2" applyNumberFormat="1" applyFont="1" applyFill="1" applyBorder="1" applyAlignment="1">
      <alignment horizontal="center"/>
    </xf>
    <xf numFmtId="0" fontId="0" fillId="0" borderId="2" xfId="0" applyBorder="1"/>
    <xf numFmtId="0" fontId="2" fillId="0" borderId="2" xfId="1" applyFont="1" applyFill="1" applyBorder="1"/>
    <xf numFmtId="0" fontId="2" fillId="0" borderId="2" xfId="1" applyFont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3" fillId="0" borderId="0" xfId="1" applyFont="1" applyBorder="1"/>
    <xf numFmtId="164" fontId="3" fillId="0" borderId="0" xfId="2" applyNumberFormat="1" applyFont="1" applyBorder="1"/>
    <xf numFmtId="0" fontId="4" fillId="0" borderId="0" xfId="1" applyFont="1" applyBorder="1"/>
    <xf numFmtId="164" fontId="2" fillId="0" borderId="0" xfId="2" applyNumberFormat="1" applyFont="1" applyBorder="1"/>
    <xf numFmtId="0" fontId="2" fillId="0" borderId="0" xfId="1" applyFont="1" applyBorder="1"/>
    <xf numFmtId="0" fontId="3" fillId="0" borderId="0" xfId="1" applyFont="1" applyBorder="1" applyAlignment="1">
      <alignment wrapText="1"/>
    </xf>
    <xf numFmtId="164" fontId="3" fillId="0" borderId="0" xfId="2" applyNumberFormat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6" fillId="0" borderId="0" xfId="1" applyFont="1" applyBorder="1" applyAlignment="1">
      <alignment horizontal="center"/>
    </xf>
    <xf numFmtId="0" fontId="2" fillId="0" borderId="0" xfId="1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4" fontId="3" fillId="0" borderId="0" xfId="2" applyNumberFormat="1" applyFont="1" applyFill="1" applyBorder="1" applyAlignment="1">
      <alignment horizontal="center"/>
    </xf>
    <xf numFmtId="0" fontId="7" fillId="0" borderId="0" xfId="1" applyFont="1"/>
    <xf numFmtId="0" fontId="8" fillId="0" borderId="0" xfId="0" applyFont="1"/>
    <xf numFmtId="0" fontId="8" fillId="0" borderId="0" xfId="1" applyFont="1"/>
    <xf numFmtId="164" fontId="2" fillId="0" borderId="2" xfId="1" applyNumberFormat="1" applyFont="1" applyBorder="1"/>
    <xf numFmtId="3" fontId="9" fillId="0" borderId="0" xfId="0" applyNumberFormat="1" applyFont="1"/>
    <xf numFmtId="3" fontId="10" fillId="0" borderId="0" xfId="0" applyNumberFormat="1" applyFont="1"/>
    <xf numFmtId="3" fontId="10" fillId="0" borderId="0" xfId="1" applyNumberFormat="1" applyFont="1"/>
    <xf numFmtId="0" fontId="0" fillId="0" borderId="0" xfId="0" applyBorder="1"/>
    <xf numFmtId="0" fontId="9" fillId="0" borderId="0" xfId="0" applyFont="1" applyBorder="1"/>
    <xf numFmtId="3" fontId="2" fillId="0" borderId="0" xfId="1" applyNumberFormat="1" applyFont="1" applyBorder="1" applyAlignment="1">
      <alignment wrapText="1"/>
    </xf>
    <xf numFmtId="3" fontId="3" fillId="0" borderId="0" xfId="1" applyNumberFormat="1" applyFont="1" applyBorder="1"/>
    <xf numFmtId="3" fontId="3" fillId="0" borderId="2" xfId="1" applyNumberFormat="1" applyFont="1" applyBorder="1"/>
    <xf numFmtId="3" fontId="9" fillId="0" borderId="0" xfId="0" applyNumberFormat="1" applyFont="1" applyBorder="1"/>
    <xf numFmtId="0" fontId="3" fillId="0" borderId="0" xfId="1" applyFont="1" applyFill="1" applyBorder="1"/>
    <xf numFmtId="0" fontId="0" fillId="0" borderId="0" xfId="0" applyFont="1" applyBorder="1" applyAlignment="1">
      <alignment horizontal="center"/>
    </xf>
    <xf numFmtId="164" fontId="0" fillId="0" borderId="0" xfId="0" applyNumberFormat="1" applyBorder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3" fillId="0" borderId="1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164" fontId="0" fillId="0" borderId="2" xfId="0" applyNumberFormat="1" applyBorder="1"/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B73"/>
  <sheetViews>
    <sheetView tabSelected="1" topLeftCell="C10" workbookViewId="0">
      <selection activeCell="M26" sqref="M26"/>
    </sheetView>
  </sheetViews>
  <sheetFormatPr defaultRowHeight="15"/>
  <cols>
    <col min="2" max="2" width="5.85546875" customWidth="1"/>
    <col min="3" max="3" width="31.140625" bestFit="1" customWidth="1"/>
    <col min="6" max="6" width="13.28515625" bestFit="1" customWidth="1"/>
    <col min="7" max="7" width="12" bestFit="1" customWidth="1"/>
    <col min="8" max="8" width="19.140625" bestFit="1" customWidth="1"/>
    <col min="9" max="9" width="10.140625" customWidth="1"/>
    <col min="10" max="10" width="9.5703125" customWidth="1"/>
    <col min="11" max="11" width="1.85546875" customWidth="1"/>
    <col min="12" max="12" width="16.140625" customWidth="1"/>
    <col min="13" max="13" width="12.5703125" bestFit="1" customWidth="1"/>
    <col min="14" max="16" width="13.5703125" bestFit="1" customWidth="1"/>
    <col min="17" max="19" width="14.28515625" bestFit="1" customWidth="1"/>
    <col min="20" max="20" width="13.5703125" bestFit="1" customWidth="1"/>
    <col min="21" max="23" width="14.28515625" bestFit="1" customWidth="1"/>
    <col min="24" max="24" width="10.5703125" bestFit="1" customWidth="1"/>
    <col min="25" max="27" width="14.28515625" bestFit="1" customWidth="1"/>
    <col min="28" max="28" width="11.5703125" bestFit="1" customWidth="1"/>
  </cols>
  <sheetData>
    <row r="1" spans="1:21" ht="18">
      <c r="A1" s="1"/>
      <c r="B1" s="33" t="s">
        <v>54</v>
      </c>
      <c r="C1" s="1"/>
      <c r="D1" s="1"/>
      <c r="E1" s="1"/>
      <c r="F1" s="1"/>
      <c r="G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>
      <c r="A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>
      <c r="B3" s="2" t="s">
        <v>0</v>
      </c>
    </row>
    <row r="4" spans="1:21">
      <c r="A4" s="2"/>
      <c r="B4" s="3" t="s">
        <v>1</v>
      </c>
    </row>
    <row r="5" spans="1:21">
      <c r="A5" s="1"/>
    </row>
    <row r="6" spans="1:21">
      <c r="A6" s="1"/>
      <c r="B6" s="5" t="s">
        <v>8</v>
      </c>
      <c r="C6" s="5" t="s">
        <v>9</v>
      </c>
      <c r="D6" s="5" t="s">
        <v>10</v>
      </c>
      <c r="E6" s="5" t="s">
        <v>11</v>
      </c>
      <c r="F6" s="5" t="s">
        <v>12</v>
      </c>
      <c r="G6" s="5" t="s">
        <v>13</v>
      </c>
      <c r="H6" s="5" t="s">
        <v>14</v>
      </c>
      <c r="J6" s="34"/>
    </row>
    <row r="7" spans="1:21">
      <c r="A7" s="1"/>
      <c r="B7" s="6"/>
      <c r="C7" s="17" t="s">
        <v>41</v>
      </c>
      <c r="D7" s="6"/>
      <c r="E7" s="6"/>
      <c r="F7" s="15"/>
      <c r="G7" s="7"/>
      <c r="H7" s="36"/>
      <c r="I7" s="37"/>
      <c r="J7" s="38"/>
    </row>
    <row r="8" spans="1:21" ht="24.75">
      <c r="A8" s="1"/>
      <c r="B8" s="4">
        <v>1</v>
      </c>
      <c r="C8" s="6" t="s">
        <v>81</v>
      </c>
      <c r="D8" s="4">
        <v>500</v>
      </c>
      <c r="E8" s="4" t="s">
        <v>83</v>
      </c>
      <c r="F8" s="53">
        <f>G8/D8</f>
        <v>2000</v>
      </c>
      <c r="G8" s="10">
        <v>1000000</v>
      </c>
      <c r="H8" s="9" t="s">
        <v>80</v>
      </c>
    </row>
    <row r="9" spans="1:21" ht="36.75">
      <c r="A9" s="1"/>
      <c r="B9" s="4">
        <v>2</v>
      </c>
      <c r="C9" s="6" t="s">
        <v>58</v>
      </c>
      <c r="D9" s="4">
        <v>150</v>
      </c>
      <c r="E9" s="4" t="s">
        <v>48</v>
      </c>
      <c r="F9" s="10">
        <v>21000</v>
      </c>
      <c r="G9" s="10">
        <f>D9*F9</f>
        <v>3150000</v>
      </c>
      <c r="H9" s="9" t="s">
        <v>56</v>
      </c>
    </row>
    <row r="10" spans="1:21">
      <c r="A10" s="1"/>
      <c r="B10" s="4">
        <v>3</v>
      </c>
      <c r="C10" s="6" t="s">
        <v>55</v>
      </c>
      <c r="D10" s="4">
        <v>2</v>
      </c>
      <c r="E10" s="4" t="s">
        <v>48</v>
      </c>
      <c r="F10" s="10">
        <v>14000</v>
      </c>
      <c r="G10" s="10">
        <f>D10*F10</f>
        <v>28000</v>
      </c>
      <c r="H10" s="9" t="s">
        <v>57</v>
      </c>
    </row>
    <row r="11" spans="1:21">
      <c r="A11" s="1"/>
      <c r="B11" s="15"/>
      <c r="C11" s="16" t="s">
        <v>42</v>
      </c>
      <c r="D11" s="15"/>
      <c r="E11" s="15"/>
      <c r="F11" s="15"/>
      <c r="G11" s="15"/>
      <c r="H11" s="36"/>
      <c r="L11" s="2" t="s">
        <v>2</v>
      </c>
      <c r="M11" s="1"/>
      <c r="N11" s="1"/>
      <c r="O11" s="1"/>
      <c r="P11" s="1"/>
    </row>
    <row r="12" spans="1:21" ht="24.75">
      <c r="A12" s="1"/>
      <c r="B12" s="4">
        <v>1</v>
      </c>
      <c r="C12" s="12" t="s">
        <v>51</v>
      </c>
      <c r="D12" s="4">
        <v>500</v>
      </c>
      <c r="E12" s="4" t="s">
        <v>82</v>
      </c>
      <c r="F12" s="10">
        <f>G12/D12</f>
        <v>810</v>
      </c>
      <c r="G12" s="10">
        <f>SUM(G13:G15)</f>
        <v>405000</v>
      </c>
      <c r="H12" s="9" t="s">
        <v>44</v>
      </c>
      <c r="L12" s="2"/>
      <c r="M12" s="1"/>
      <c r="N12" s="1"/>
      <c r="O12" s="1"/>
      <c r="P12" s="1"/>
    </row>
    <row r="13" spans="1:21">
      <c r="A13" s="1"/>
      <c r="B13" s="15"/>
      <c r="C13" s="6" t="s">
        <v>47</v>
      </c>
      <c r="D13" s="4">
        <v>6</v>
      </c>
      <c r="E13" s="4" t="s">
        <v>48</v>
      </c>
      <c r="F13" s="10">
        <v>45000</v>
      </c>
      <c r="G13" s="10">
        <f>D13*F13</f>
        <v>270000</v>
      </c>
      <c r="H13" s="15"/>
      <c r="I13" s="37"/>
      <c r="L13" s="2"/>
      <c r="M13" s="1"/>
      <c r="N13" s="1"/>
      <c r="O13" s="1"/>
      <c r="P13" s="1"/>
    </row>
    <row r="14" spans="1:21">
      <c r="A14" s="1"/>
      <c r="B14" s="15"/>
      <c r="C14" s="6" t="s">
        <v>53</v>
      </c>
      <c r="D14" s="11">
        <v>1</v>
      </c>
      <c r="E14" s="4" t="s">
        <v>49</v>
      </c>
      <c r="F14" s="10">
        <v>35000</v>
      </c>
      <c r="G14" s="10">
        <f>D14*F14</f>
        <v>35000</v>
      </c>
      <c r="H14" s="15"/>
      <c r="L14" s="51" t="s">
        <v>54</v>
      </c>
      <c r="M14" s="4" t="s">
        <v>4</v>
      </c>
      <c r="N14" s="4" t="s">
        <v>5</v>
      </c>
      <c r="O14" s="4" t="s">
        <v>6</v>
      </c>
      <c r="P14" s="4" t="s">
        <v>7</v>
      </c>
    </row>
    <row r="15" spans="1:21">
      <c r="A15" s="1"/>
      <c r="B15" s="15"/>
      <c r="C15" s="12" t="s">
        <v>46</v>
      </c>
      <c r="D15" s="11">
        <v>2</v>
      </c>
      <c r="E15" s="13" t="s">
        <v>50</v>
      </c>
      <c r="F15" s="14">
        <v>50000</v>
      </c>
      <c r="G15" s="7">
        <f>D15*F15</f>
        <v>100000</v>
      </c>
      <c r="H15" s="15"/>
      <c r="L15" s="52"/>
      <c r="M15" s="4">
        <v>1</v>
      </c>
      <c r="N15" s="4">
        <v>2</v>
      </c>
      <c r="O15" s="4">
        <v>4</v>
      </c>
      <c r="P15" s="4">
        <v>10</v>
      </c>
    </row>
    <row r="16" spans="1:21" ht="24.75">
      <c r="B16" s="11">
        <v>2</v>
      </c>
      <c r="C16" s="6" t="s">
        <v>52</v>
      </c>
      <c r="D16" s="11">
        <v>500</v>
      </c>
      <c r="E16" s="13" t="s">
        <v>82</v>
      </c>
      <c r="F16" s="14">
        <f>G16/D16</f>
        <v>4000</v>
      </c>
      <c r="G16" s="10">
        <v>2000000</v>
      </c>
      <c r="H16" s="9" t="s">
        <v>43</v>
      </c>
      <c r="I16" s="37"/>
      <c r="J16" s="38"/>
      <c r="L16" s="6" t="s">
        <v>15</v>
      </c>
      <c r="M16" s="8">
        <f>(10%*$F$9)+($F$10)</f>
        <v>16100</v>
      </c>
      <c r="N16" s="8">
        <f>(20%*$F$9)+($F$10)</f>
        <v>18200</v>
      </c>
      <c r="O16" s="8">
        <f>(60%*$F$9)+($F$10)</f>
        <v>26600</v>
      </c>
      <c r="P16" s="8">
        <f>(100%*$F$9)+($F$10)+$F$8+$F$12</f>
        <v>37810</v>
      </c>
    </row>
    <row r="17" spans="1:28">
      <c r="J17" s="34"/>
      <c r="L17" s="6" t="s">
        <v>16</v>
      </c>
      <c r="M17" s="7">
        <f>(10%*$F$9)+($F$10)</f>
        <v>16100</v>
      </c>
      <c r="N17" s="8">
        <f>F8+(20%*$F$9)+($F$10)</f>
        <v>20200</v>
      </c>
      <c r="O17" s="8">
        <f>(60%*$F$9)+($F$10)+$F$8+$F$12</f>
        <v>29410</v>
      </c>
      <c r="P17" s="8">
        <f>(100%*$F$9)+($F$10)+$F$8+$F$12</f>
        <v>37810</v>
      </c>
    </row>
    <row r="18" spans="1:28">
      <c r="I18" s="1"/>
      <c r="J18" s="35"/>
      <c r="L18" s="6" t="s">
        <v>17</v>
      </c>
      <c r="M18" s="7">
        <f>(10%*$F$9)+($F$10)</f>
        <v>16100</v>
      </c>
      <c r="N18" s="7">
        <f>F8+(20%*$F$9)+($F$10)</f>
        <v>20200</v>
      </c>
      <c r="O18" s="8">
        <f>(60%*$F$9)+($F$10)+$F$8+$F$12</f>
        <v>29410</v>
      </c>
      <c r="P18" s="8">
        <f>(100%*$F$9)+($F$10)+$F$8+$F$12+$F$16</f>
        <v>41810</v>
      </c>
    </row>
    <row r="19" spans="1:28">
      <c r="J19" s="34"/>
      <c r="L19" s="6" t="s">
        <v>18</v>
      </c>
      <c r="M19" s="7"/>
      <c r="N19" s="7"/>
      <c r="O19" s="7"/>
      <c r="P19" s="7"/>
    </row>
    <row r="20" spans="1:28">
      <c r="B20" s="2" t="s">
        <v>36</v>
      </c>
      <c r="C20" s="1"/>
      <c r="D20" s="1"/>
      <c r="E20" s="1"/>
      <c r="F20" s="1"/>
      <c r="G20" s="1"/>
      <c r="H20" s="1"/>
      <c r="J20" s="34"/>
      <c r="L20" s="1"/>
      <c r="M20" s="1"/>
      <c r="N20" s="1"/>
      <c r="O20" s="1"/>
      <c r="P20" s="1"/>
    </row>
    <row r="21" spans="1:28" ht="30">
      <c r="B21" s="3" t="s">
        <v>37</v>
      </c>
      <c r="C21" s="1"/>
      <c r="D21" s="1"/>
      <c r="E21" s="1"/>
      <c r="F21" s="1"/>
      <c r="G21" s="1"/>
      <c r="H21" s="1"/>
      <c r="I21" s="1"/>
      <c r="L21" s="18" t="s">
        <v>19</v>
      </c>
      <c r="M21" s="11" t="s">
        <v>20</v>
      </c>
      <c r="N21" s="11" t="s">
        <v>21</v>
      </c>
      <c r="O21" s="11" t="s">
        <v>22</v>
      </c>
      <c r="P21" s="11" t="s">
        <v>23</v>
      </c>
      <c r="Q21" s="11" t="s">
        <v>24</v>
      </c>
      <c r="R21" s="11" t="s">
        <v>25</v>
      </c>
      <c r="S21" s="11" t="s">
        <v>26</v>
      </c>
      <c r="T21" s="11" t="s">
        <v>27</v>
      </c>
      <c r="U21" s="11" t="s">
        <v>28</v>
      </c>
      <c r="V21" s="11" t="s">
        <v>29</v>
      </c>
      <c r="W21" s="11" t="s">
        <v>30</v>
      </c>
      <c r="X21" s="11" t="s">
        <v>31</v>
      </c>
      <c r="Y21" s="11" t="s">
        <v>32</v>
      </c>
      <c r="Z21" s="11" t="s">
        <v>33</v>
      </c>
      <c r="AA21" s="11" t="s">
        <v>34</v>
      </c>
      <c r="AB21" s="11" t="s">
        <v>35</v>
      </c>
    </row>
    <row r="22" spans="1:28" ht="30">
      <c r="A22" s="3"/>
      <c r="L22" s="18" t="s">
        <v>54</v>
      </c>
      <c r="M22" s="19">
        <f>M16+M27</f>
        <v>20100</v>
      </c>
      <c r="N22" s="19">
        <f>M17+M28</f>
        <v>20100</v>
      </c>
      <c r="O22" s="19">
        <f>M18+M29</f>
        <v>20100</v>
      </c>
      <c r="P22" s="19">
        <f>M19+M30</f>
        <v>0</v>
      </c>
      <c r="Q22" s="19">
        <f>N16+N27</f>
        <v>22400</v>
      </c>
      <c r="R22" s="19">
        <f>N17+N28</f>
        <v>24400</v>
      </c>
      <c r="S22" s="19">
        <f>N18+N29</f>
        <v>24400</v>
      </c>
      <c r="T22" s="19">
        <f>N19+N30</f>
        <v>0</v>
      </c>
      <c r="U22" s="19">
        <f>O16+O27</f>
        <v>31600</v>
      </c>
      <c r="V22" s="19">
        <f>O17+O28</f>
        <v>34410</v>
      </c>
      <c r="W22" s="19">
        <f>O18+O29</f>
        <v>34410</v>
      </c>
      <c r="X22" s="19">
        <f>O19+O30</f>
        <v>0</v>
      </c>
      <c r="Y22" s="19">
        <f>P16+P27</f>
        <v>43610</v>
      </c>
      <c r="Z22" s="19">
        <f>P17+P28</f>
        <v>43610</v>
      </c>
      <c r="AA22" s="19">
        <f>P18+P29</f>
        <v>47610</v>
      </c>
      <c r="AB22" s="19">
        <f>P19+P30</f>
        <v>0</v>
      </c>
    </row>
    <row r="23" spans="1:28">
      <c r="A23" s="1"/>
      <c r="B23" s="5" t="s">
        <v>8</v>
      </c>
      <c r="C23" s="5" t="s">
        <v>9</v>
      </c>
      <c r="D23" s="5" t="s">
        <v>10</v>
      </c>
      <c r="E23" s="5" t="s">
        <v>11</v>
      </c>
      <c r="F23" s="5" t="s">
        <v>12</v>
      </c>
      <c r="G23" s="5" t="s">
        <v>13</v>
      </c>
      <c r="H23" s="5" t="s">
        <v>14</v>
      </c>
      <c r="J23" s="34"/>
    </row>
    <row r="24" spans="1:28">
      <c r="A24" s="1"/>
      <c r="B24" s="4">
        <v>1</v>
      </c>
      <c r="C24" s="6" t="s">
        <v>38</v>
      </c>
      <c r="D24" s="4">
        <v>500</v>
      </c>
      <c r="E24" s="4" t="s">
        <v>39</v>
      </c>
      <c r="F24" s="7">
        <f>G24/D24</f>
        <v>3400</v>
      </c>
      <c r="G24" s="7">
        <v>1700000</v>
      </c>
      <c r="H24" s="44" t="s">
        <v>45</v>
      </c>
      <c r="I24" s="45"/>
      <c r="J24" s="34"/>
      <c r="L24" s="2" t="s">
        <v>3</v>
      </c>
      <c r="M24" s="1"/>
      <c r="N24" s="1"/>
      <c r="O24" s="1"/>
      <c r="P24" s="1"/>
    </row>
    <row r="25" spans="1:28">
      <c r="A25" s="1"/>
      <c r="B25" s="4">
        <v>2</v>
      </c>
      <c r="C25" s="6" t="s">
        <v>40</v>
      </c>
      <c r="D25" s="4">
        <v>500</v>
      </c>
      <c r="E25" s="4" t="s">
        <v>82</v>
      </c>
      <c r="F25" s="7">
        <f>G25/D25</f>
        <v>600</v>
      </c>
      <c r="G25" s="7">
        <v>300000</v>
      </c>
      <c r="H25" s="44" t="s">
        <v>45</v>
      </c>
      <c r="I25" s="42"/>
      <c r="J25" s="34"/>
      <c r="L25" s="51" t="s">
        <v>54</v>
      </c>
      <c r="M25" s="4" t="s">
        <v>4</v>
      </c>
      <c r="N25" s="4" t="s">
        <v>5</v>
      </c>
      <c r="O25" s="4" t="s">
        <v>6</v>
      </c>
      <c r="P25" s="4" t="s">
        <v>7</v>
      </c>
    </row>
    <row r="26" spans="1:28">
      <c r="A26" s="1"/>
      <c r="I26" s="41"/>
      <c r="J26" s="34"/>
      <c r="L26" s="52"/>
      <c r="M26" s="4">
        <v>1</v>
      </c>
      <c r="N26" s="4">
        <v>2</v>
      </c>
      <c r="O26" s="4">
        <v>4</v>
      </c>
      <c r="P26" s="4">
        <v>10</v>
      </c>
    </row>
    <row r="27" spans="1:28">
      <c r="A27" s="1"/>
      <c r="B27" s="47"/>
      <c r="C27" s="46"/>
      <c r="D27" s="31"/>
      <c r="E27" s="31"/>
      <c r="F27" s="32"/>
      <c r="G27" s="48"/>
      <c r="H27" s="40"/>
      <c r="J27" s="34"/>
      <c r="L27" s="6" t="s">
        <v>15</v>
      </c>
      <c r="M27" s="8">
        <f>$F$24+$F$25</f>
        <v>4000</v>
      </c>
      <c r="N27" s="8">
        <f>($F$24+$F$25)+5%*($F$24+$F$25)</f>
        <v>4200</v>
      </c>
      <c r="O27" s="8">
        <f>($F$24+$F$25)+25%*($F$24+$F$25)</f>
        <v>5000</v>
      </c>
      <c r="P27" s="8">
        <f>($F$24+$F$25)+45%*($F$24+$F$25)</f>
        <v>5800</v>
      </c>
    </row>
    <row r="28" spans="1:28">
      <c r="A28" s="1"/>
      <c r="I28" s="1"/>
      <c r="J28" s="1"/>
      <c r="L28" s="6" t="s">
        <v>16</v>
      </c>
      <c r="M28" s="8">
        <f t="shared" ref="M28:M29" si="0">$F$24+$F$25</f>
        <v>4000</v>
      </c>
      <c r="N28" s="8">
        <f t="shared" ref="N28:N29" si="1">($F$24+$F$25)+5%*($F$24+$F$25)</f>
        <v>4200</v>
      </c>
      <c r="O28" s="8">
        <f t="shared" ref="O28:O29" si="2">($F$24+$F$25)+25%*($F$24+$F$25)</f>
        <v>5000</v>
      </c>
      <c r="P28" s="8">
        <f t="shared" ref="P28:P29" si="3">($F$24+$F$25)+45%*($F$24+$F$25)</f>
        <v>5800</v>
      </c>
    </row>
    <row r="29" spans="1:28">
      <c r="A29" s="1"/>
      <c r="I29" s="1"/>
      <c r="J29" s="1"/>
      <c r="L29" s="6" t="s">
        <v>17</v>
      </c>
      <c r="M29" s="8">
        <f t="shared" si="0"/>
        <v>4000</v>
      </c>
      <c r="N29" s="8">
        <f t="shared" si="1"/>
        <v>4200</v>
      </c>
      <c r="O29" s="8">
        <f t="shared" si="2"/>
        <v>5000</v>
      </c>
      <c r="P29" s="8">
        <f t="shared" si="3"/>
        <v>5800</v>
      </c>
    </row>
    <row r="30" spans="1:28">
      <c r="A30" s="1"/>
      <c r="I30" s="1"/>
      <c r="J30" s="1"/>
      <c r="L30" s="6" t="s">
        <v>18</v>
      </c>
      <c r="M30" s="8"/>
      <c r="N30" s="8"/>
      <c r="O30" s="8"/>
      <c r="P30" s="8"/>
    </row>
    <row r="31" spans="1:28">
      <c r="A31" s="1"/>
    </row>
    <row r="32" spans="1:28">
      <c r="A32" s="1"/>
      <c r="B32" s="40"/>
      <c r="C32" s="40"/>
      <c r="D32" s="40"/>
      <c r="E32" s="40"/>
      <c r="F32" s="40"/>
      <c r="G32" s="40"/>
      <c r="H32" s="40"/>
    </row>
    <row r="33" spans="1:11">
      <c r="A33" s="1"/>
      <c r="B33" s="40"/>
      <c r="C33" s="40"/>
      <c r="D33" s="40"/>
      <c r="E33" s="40"/>
      <c r="F33" s="40"/>
      <c r="G33" s="40"/>
      <c r="H33" s="40"/>
    </row>
    <row r="34" spans="1:11">
      <c r="A34" s="1"/>
      <c r="B34" s="27"/>
      <c r="C34" s="20"/>
      <c r="D34" s="27"/>
      <c r="E34" s="27"/>
      <c r="F34" s="26"/>
      <c r="G34" s="26"/>
      <c r="H34" s="43"/>
    </row>
    <row r="35" spans="1:11">
      <c r="A35" s="1"/>
      <c r="B35" s="27"/>
      <c r="C35" s="20"/>
      <c r="D35" s="27"/>
      <c r="E35" s="27"/>
      <c r="F35" s="26"/>
      <c r="G35" s="26"/>
      <c r="H35" s="43"/>
    </row>
    <row r="36" spans="1:11">
      <c r="A36" s="1"/>
      <c r="B36" s="27"/>
      <c r="C36" s="20"/>
      <c r="D36" s="27"/>
      <c r="E36" s="27"/>
      <c r="F36" s="26"/>
      <c r="G36" s="26"/>
      <c r="H36" s="20"/>
    </row>
    <row r="37" spans="1:11">
      <c r="A37" s="1"/>
    </row>
    <row r="38" spans="1:11">
      <c r="A38" s="1"/>
      <c r="J38" s="1"/>
      <c r="K38" s="1"/>
    </row>
    <row r="39" spans="1:11">
      <c r="A39" s="3"/>
      <c r="K39" s="1"/>
    </row>
    <row r="40" spans="1:11">
      <c r="J40" s="34"/>
    </row>
    <row r="41" spans="1:11">
      <c r="J41" s="39"/>
      <c r="K41" s="1"/>
    </row>
    <row r="42" spans="1:11">
      <c r="J42" s="39"/>
    </row>
    <row r="43" spans="1:11">
      <c r="J43" s="38"/>
    </row>
    <row r="44" spans="1:11">
      <c r="I44" s="42"/>
      <c r="J44" s="38"/>
    </row>
    <row r="45" spans="1:11">
      <c r="K45" s="1"/>
    </row>
    <row r="46" spans="1:11">
      <c r="I46" s="1"/>
      <c r="J46" s="1"/>
      <c r="K46" s="1"/>
    </row>
    <row r="48" spans="1:11">
      <c r="B48" s="28"/>
      <c r="C48" s="29"/>
      <c r="D48" s="30"/>
      <c r="E48" s="27"/>
      <c r="F48" s="26"/>
      <c r="G48" s="26"/>
      <c r="H48" s="20"/>
    </row>
    <row r="49" spans="1:15">
      <c r="A49" s="1"/>
    </row>
    <row r="50" spans="1:15">
      <c r="A50" s="1"/>
    </row>
    <row r="51" spans="1:15">
      <c r="A51" s="1"/>
    </row>
    <row r="52" spans="1:15">
      <c r="A52" s="1"/>
      <c r="L52" s="2"/>
      <c r="M52" s="1"/>
      <c r="N52" s="1"/>
      <c r="O52" s="1"/>
    </row>
    <row r="53" spans="1:15">
      <c r="A53" s="1"/>
    </row>
    <row r="54" spans="1:15">
      <c r="A54" s="1"/>
      <c r="I54" s="1"/>
      <c r="J54" s="1"/>
      <c r="K54" s="1"/>
    </row>
    <row r="55" spans="1:15">
      <c r="A55" s="1"/>
      <c r="I55" s="1"/>
      <c r="J55" s="1"/>
      <c r="K55" s="1"/>
    </row>
    <row r="56" spans="1:15">
      <c r="A56" s="1"/>
      <c r="I56" s="1"/>
      <c r="J56" s="1"/>
      <c r="K56" s="1"/>
    </row>
    <row r="57" spans="1:15">
      <c r="A57" s="1"/>
      <c r="I57" s="1"/>
      <c r="J57" s="1"/>
      <c r="K57" s="1"/>
    </row>
    <row r="58" spans="1:15">
      <c r="A58" s="1"/>
      <c r="I58" s="1"/>
      <c r="J58" s="1"/>
      <c r="K58" s="1"/>
    </row>
    <row r="59" spans="1:15">
      <c r="A59" s="1"/>
      <c r="B59" s="24"/>
      <c r="C59" s="20"/>
      <c r="D59" s="20"/>
      <c r="E59" s="20"/>
      <c r="F59" s="21"/>
      <c r="G59" s="23"/>
      <c r="H59" s="20"/>
      <c r="I59" s="1"/>
      <c r="J59" s="1"/>
      <c r="K59" s="1"/>
    </row>
    <row r="60" spans="1:15">
      <c r="A60" s="1"/>
    </row>
    <row r="61" spans="1:15">
      <c r="A61" s="1"/>
    </row>
    <row r="62" spans="1:15">
      <c r="A62" s="1"/>
    </row>
    <row r="63" spans="1:15">
      <c r="A63" s="3"/>
      <c r="L63" s="1"/>
      <c r="M63" s="1"/>
      <c r="N63" s="1"/>
      <c r="O63" s="1"/>
    </row>
    <row r="64" spans="1:15">
      <c r="A64" s="1"/>
      <c r="L64" s="1"/>
      <c r="M64" s="1"/>
      <c r="N64" s="1"/>
      <c r="O64" s="1"/>
    </row>
    <row r="65" spans="1:15">
      <c r="A65" s="1"/>
      <c r="L65" s="1"/>
      <c r="M65" s="1"/>
      <c r="N65" s="1"/>
      <c r="O65" s="1"/>
    </row>
    <row r="66" spans="1:15">
      <c r="A66" s="1"/>
    </row>
    <row r="67" spans="1:15">
      <c r="A67" s="1"/>
      <c r="I67" s="1"/>
      <c r="J67" s="1"/>
      <c r="K67" s="1"/>
    </row>
    <row r="68" spans="1:15">
      <c r="I68" s="1"/>
      <c r="J68" s="1"/>
      <c r="K68" s="1"/>
    </row>
    <row r="69" spans="1:15">
      <c r="B69" s="22"/>
      <c r="C69" s="20"/>
      <c r="D69" s="20"/>
      <c r="E69" s="20"/>
      <c r="F69" s="20"/>
      <c r="G69" s="23"/>
      <c r="H69" s="20"/>
      <c r="I69" s="1"/>
      <c r="J69" s="1"/>
      <c r="K69" s="1"/>
    </row>
    <row r="70" spans="1:15">
      <c r="B70" s="20"/>
      <c r="C70" s="20"/>
      <c r="D70" s="20"/>
      <c r="E70" s="20"/>
      <c r="F70" s="21"/>
      <c r="G70" s="21"/>
      <c r="H70" s="25"/>
      <c r="I70" s="1"/>
      <c r="J70" s="1"/>
      <c r="K70" s="1"/>
    </row>
    <row r="71" spans="1:15">
      <c r="B71" s="20"/>
      <c r="C71" s="20"/>
      <c r="D71" s="20"/>
      <c r="E71" s="20"/>
      <c r="F71" s="21"/>
      <c r="G71" s="21"/>
      <c r="H71" s="20"/>
      <c r="I71" s="1"/>
      <c r="J71" s="1"/>
      <c r="K71" s="1"/>
    </row>
    <row r="72" spans="1:15">
      <c r="B72" s="20"/>
      <c r="C72" s="20"/>
      <c r="D72" s="20"/>
      <c r="E72" s="20"/>
      <c r="F72" s="21"/>
      <c r="G72" s="21"/>
      <c r="H72" s="20"/>
      <c r="I72" s="1"/>
      <c r="J72" s="1"/>
      <c r="K72" s="1"/>
    </row>
    <row r="73" spans="1:15">
      <c r="C73" s="20"/>
      <c r="D73" s="20"/>
      <c r="E73" s="20"/>
      <c r="F73" s="21"/>
      <c r="G73" s="21"/>
      <c r="H73" s="20"/>
    </row>
  </sheetData>
  <mergeCells count="2">
    <mergeCell ref="L14:L15"/>
    <mergeCell ref="L25:L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9"/>
  <sheetViews>
    <sheetView workbookViewId="0">
      <selection activeCell="B18" sqref="B18"/>
    </sheetView>
  </sheetViews>
  <sheetFormatPr defaultRowHeight="15"/>
  <cols>
    <col min="1" max="1" width="14.5703125" bestFit="1" customWidth="1"/>
    <col min="2" max="2" width="11.28515625" customWidth="1"/>
  </cols>
  <sheetData>
    <row r="1" spans="1:3">
      <c r="A1" s="49" t="s">
        <v>59</v>
      </c>
      <c r="B1" s="49" t="s">
        <v>60</v>
      </c>
      <c r="C1" t="s">
        <v>79</v>
      </c>
    </row>
    <row r="2" spans="1:3">
      <c r="A2" t="s">
        <v>61</v>
      </c>
      <c r="B2" s="50"/>
    </row>
    <row r="3" spans="1:3">
      <c r="A3" t="s">
        <v>62</v>
      </c>
      <c r="B3" s="50"/>
    </row>
    <row r="4" spans="1:3">
      <c r="A4" t="s">
        <v>63</v>
      </c>
      <c r="B4" s="50"/>
    </row>
    <row r="5" spans="1:3">
      <c r="A5" t="s">
        <v>64</v>
      </c>
      <c r="B5" s="50"/>
    </row>
    <row r="6" spans="1:3">
      <c r="A6" t="s">
        <v>65</v>
      </c>
      <c r="B6" s="50"/>
    </row>
    <row r="7" spans="1:3">
      <c r="A7" t="s">
        <v>66</v>
      </c>
      <c r="B7" s="50"/>
    </row>
    <row r="8" spans="1:3">
      <c r="A8" t="s">
        <v>67</v>
      </c>
      <c r="B8" s="50">
        <v>15000</v>
      </c>
      <c r="C8">
        <f t="shared" ref="C8:C14" si="0">80%*B8</f>
        <v>12000</v>
      </c>
    </row>
    <row r="9" spans="1:3">
      <c r="A9" t="s">
        <v>68</v>
      </c>
      <c r="B9" s="50"/>
    </row>
    <row r="10" spans="1:3">
      <c r="A10" t="s">
        <v>69</v>
      </c>
      <c r="B10" s="50">
        <v>15000</v>
      </c>
      <c r="C10">
        <f t="shared" si="0"/>
        <v>12000</v>
      </c>
    </row>
    <row r="11" spans="1:3">
      <c r="A11" t="s">
        <v>70</v>
      </c>
      <c r="B11" s="50">
        <v>18000</v>
      </c>
      <c r="C11">
        <f t="shared" si="0"/>
        <v>14400</v>
      </c>
    </row>
    <row r="12" spans="1:3">
      <c r="A12" t="s">
        <v>71</v>
      </c>
      <c r="B12" s="50">
        <v>25000</v>
      </c>
      <c r="C12">
        <f t="shared" si="0"/>
        <v>20000</v>
      </c>
    </row>
    <row r="13" spans="1:3">
      <c r="A13" t="s">
        <v>72</v>
      </c>
      <c r="B13" s="50">
        <v>35000</v>
      </c>
    </row>
    <row r="14" spans="1:3">
      <c r="A14" t="s">
        <v>73</v>
      </c>
      <c r="B14" s="50">
        <v>18000</v>
      </c>
      <c r="C14">
        <f t="shared" si="0"/>
        <v>14400</v>
      </c>
    </row>
    <row r="15" spans="1:3">
      <c r="A15" t="s">
        <v>74</v>
      </c>
      <c r="B15" s="50"/>
    </row>
    <row r="16" spans="1:3">
      <c r="A16" t="s">
        <v>75</v>
      </c>
      <c r="B16" s="50"/>
    </row>
    <row r="17" spans="1:4">
      <c r="A17" t="s">
        <v>76</v>
      </c>
      <c r="B17" s="50"/>
    </row>
    <row r="18" spans="1:4">
      <c r="B18" s="50">
        <f>AVERAGE(B2:B17)</f>
        <v>21000</v>
      </c>
      <c r="C18" s="50">
        <f>AVERAGE(C2:C17)</f>
        <v>14560</v>
      </c>
      <c r="D18" t="s">
        <v>77</v>
      </c>
    </row>
    <row r="19" spans="1:4">
      <c r="B19" s="50">
        <v>32000</v>
      </c>
      <c r="C19" s="50">
        <v>32000</v>
      </c>
      <c r="D19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2015-08-14T06:15:10Z</dcterms:created>
  <dcterms:modified xsi:type="dcterms:W3CDTF">2015-11-17T05:53:45Z</dcterms:modified>
</cp:coreProperties>
</file>