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27" i="1"/>
  <c r="L26"/>
  <c r="L25"/>
  <c r="K27"/>
  <c r="K26"/>
  <c r="K25"/>
  <c r="F19"/>
  <c r="G19" s="1"/>
  <c r="F20"/>
  <c r="G20" s="1"/>
  <c r="G14"/>
  <c r="G13"/>
  <c r="N37" l="1"/>
  <c r="N38"/>
  <c r="M37"/>
  <c r="M38"/>
  <c r="N36"/>
  <c r="M36"/>
  <c r="L37"/>
  <c r="L38"/>
  <c r="L36"/>
  <c r="K37"/>
  <c r="K38"/>
  <c r="K36"/>
  <c r="G65" l="1"/>
  <c r="G64"/>
  <c r="G62"/>
  <c r="G61"/>
  <c r="G60"/>
  <c r="G58"/>
  <c r="F56"/>
  <c r="G56" s="1"/>
  <c r="F55"/>
  <c r="G55" s="1"/>
  <c r="F54"/>
  <c r="G54" s="1"/>
  <c r="F53"/>
  <c r="G53" s="1"/>
  <c r="F52"/>
  <c r="G52" s="1"/>
  <c r="F51"/>
  <c r="G51" s="1"/>
  <c r="F50"/>
  <c r="G50" s="1"/>
  <c r="G49"/>
  <c r="F49"/>
  <c r="F48"/>
  <c r="G48" s="1"/>
  <c r="G47"/>
  <c r="F47"/>
  <c r="G44"/>
  <c r="G43"/>
  <c r="G42"/>
  <c r="G41"/>
  <c r="G40"/>
  <c r="G39"/>
  <c r="G38"/>
  <c r="G37"/>
  <c r="G36"/>
  <c r="G35"/>
  <c r="G84"/>
  <c r="G83"/>
  <c r="G82"/>
  <c r="G80"/>
  <c r="G79"/>
  <c r="G74"/>
  <c r="G73"/>
  <c r="G72"/>
  <c r="G22" l="1"/>
  <c r="F17" l="1"/>
  <c r="G17" l="1"/>
  <c r="F16"/>
  <c r="G16" s="1"/>
  <c r="F18"/>
  <c r="G18" s="1"/>
  <c r="G10"/>
  <c r="M25" l="1"/>
  <c r="G29"/>
  <c r="G28"/>
  <c r="G26" l="1"/>
  <c r="G25"/>
  <c r="G24"/>
  <c r="M26" l="1"/>
  <c r="M27"/>
  <c r="G9"/>
  <c r="G11"/>
  <c r="R31"/>
  <c r="V31"/>
  <c r="Z31"/>
  <c r="N25" l="1"/>
  <c r="W31" s="1"/>
  <c r="N26"/>
  <c r="X31" s="1"/>
  <c r="N27"/>
  <c r="Y31" s="1"/>
  <c r="T31"/>
  <c r="U31"/>
  <c r="P31"/>
  <c r="M31"/>
  <c r="L31"/>
  <c r="Q31"/>
  <c r="S31"/>
  <c r="K31"/>
  <c r="O31"/>
  <c r="N31"/>
</calcChain>
</file>

<file path=xl/sharedStrings.xml><?xml version="1.0" encoding="utf-8"?>
<sst xmlns="http://schemas.openxmlformats.org/spreadsheetml/2006/main" count="237" uniqueCount="87">
  <si>
    <t>Perhitungan Kerusakan Akibat Banjir</t>
  </si>
  <si>
    <t xml:space="preserve">Kerusakan = kehilangan barang/properti, perbaikan barang/properti dan perbaikan bangunan </t>
  </si>
  <si>
    <t>Rekapitulasi Kerusakan</t>
  </si>
  <si>
    <t>Rekapitulasi Kerugian</t>
  </si>
  <si>
    <t>&lt;1 hari</t>
  </si>
  <si>
    <t>1-4 hari</t>
  </si>
  <si>
    <t>5-8 hari</t>
  </si>
  <si>
    <t>&gt;8 hari</t>
  </si>
  <si>
    <t>No</t>
  </si>
  <si>
    <t>Pengeluaran</t>
  </si>
  <si>
    <t>Jumlah</t>
  </si>
  <si>
    <t>Satuan</t>
  </si>
  <si>
    <t>Unit Cost</t>
  </si>
  <si>
    <t>Total</t>
  </si>
  <si>
    <t>Keterangan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</si>
  <si>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</si>
  <si>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</si>
  <si>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</si>
  <si>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</si>
  <si>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</si>
  <si>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</si>
  <si>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</si>
  <si>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</si>
  <si>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</si>
  <si>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</si>
  <si>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</si>
  <si>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</si>
  <si>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</si>
  <si>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</si>
  <si>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</si>
  <si>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</si>
  <si>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</si>
  <si>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</si>
  <si>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</si>
  <si>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</si>
  <si>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</si>
  <si>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Perhitungan Kerugian Akibat Banjir</t>
  </si>
  <si>
    <t xml:space="preserve">Kerugian = kebersihan, kehilangan pendapatan dan tambahan lainnya </t>
  </si>
  <si>
    <t>kebersihan</t>
  </si>
  <si>
    <t>properti hilang/tak terpakai</t>
  </si>
  <si>
    <t>properti rusak/biaya servis</t>
  </si>
  <si>
    <t>kerusakan bangunan</t>
  </si>
  <si>
    <t>pintu (engsel, slot kunci)</t>
  </si>
  <si>
    <t xml:space="preserve">komputer </t>
  </si>
  <si>
    <t>kursi</t>
  </si>
  <si>
    <t>Bh</t>
  </si>
  <si>
    <t>cat tembok</t>
  </si>
  <si>
    <t>cat dasar/penutup</t>
  </si>
  <si>
    <t xml:space="preserve">kg </t>
  </si>
  <si>
    <t>rol cat</t>
  </si>
  <si>
    <t>pekerja</t>
  </si>
  <si>
    <t>Oh</t>
  </si>
  <si>
    <t>mulai durasi 5-8 hari</t>
  </si>
  <si>
    <t>mulai durasi &gt; 8 hari</t>
  </si>
  <si>
    <t>setiap 10-70 cm dgn durasi mulai &lt; 1 s/d &gt; 8 hari</t>
  </si>
  <si>
    <t>mulai 71-150 dgn durasi mulai 5-8 hari</t>
  </si>
  <si>
    <t>mulai 71-150 cm dgn durasi mulai &lt; 1 s/d &gt; 8 hari</t>
  </si>
  <si>
    <t>lantai keramik</t>
  </si>
  <si>
    <t>keramik</t>
  </si>
  <si>
    <t>m2</t>
  </si>
  <si>
    <t>meja kerja</t>
  </si>
  <si>
    <t>semua kelas banjir dgn peningkatan persentase sesuai kelas banjir</t>
  </si>
  <si>
    <t>set</t>
  </si>
  <si>
    <t>ATK &amp; perlengkapan lain</t>
  </si>
  <si>
    <t xml:space="preserve">Bh          </t>
  </si>
  <si>
    <t>tempat sampah</t>
  </si>
  <si>
    <t>mulai 71-150 cm dgn durasi 5-8 s/d &gt; 8 hari</t>
  </si>
  <si>
    <t>toilet</t>
  </si>
  <si>
    <t>gayung</t>
  </si>
  <si>
    <t>gantungan</t>
  </si>
  <si>
    <t>mulai kedalaman 71-150 cm &amp; durasi &gt; 8 hari</t>
  </si>
  <si>
    <t>kloset</t>
  </si>
  <si>
    <t>ruang pelayanan-informasi</t>
  </si>
  <si>
    <t>meja komputer</t>
  </si>
  <si>
    <t>meja pimpinan</t>
  </si>
  <si>
    <t>kursi pimpinan&amp;tamu</t>
  </si>
  <si>
    <t>faksimile</t>
  </si>
  <si>
    <t>printer</t>
  </si>
  <si>
    <t>cupboard &amp; cabinet</t>
  </si>
  <si>
    <t>mulai saat &gt;150 cm dgn durasi &gt;8 hari</t>
  </si>
  <si>
    <t xml:space="preserve">filling cabinet </t>
  </si>
  <si>
    <t>ATK</t>
  </si>
  <si>
    <t>meja kerja-layanan</t>
  </si>
  <si>
    <t>Bh          (terdiri dari ruang kerja dan  pimpinan)</t>
  </si>
  <si>
    <t>LEMBAGA AGAMA</t>
  </si>
  <si>
    <t>sofa/kursi tunggu</t>
  </si>
  <si>
    <t>meja tunggu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</si>
</sst>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3" fillId="0" borderId="2" xfId="1" applyFont="1" applyBorder="1" applyAlignment="1">
      <alignment wrapText="1"/>
    </xf>
    <xf numFmtId="164" fontId="3" fillId="0" borderId="2" xfId="2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2" fillId="0" borderId="2" xfId="1" applyFont="1" applyFill="1" applyBorder="1"/>
    <xf numFmtId="0" fontId="2" fillId="0" borderId="2" xfId="1" applyFont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0" fontId="1" fillId="0" borderId="2" xfId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1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164" fontId="0" fillId="0" borderId="2" xfId="0" applyNumberFormat="1" applyBorder="1"/>
    <xf numFmtId="0" fontId="7" fillId="0" borderId="0" xfId="0" applyFont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0" fillId="0" borderId="0" xfId="0" applyBorder="1"/>
    <xf numFmtId="0" fontId="1" fillId="0" borderId="0" xfId="1" applyBorder="1"/>
    <xf numFmtId="0" fontId="3" fillId="0" borderId="0" xfId="1" applyFont="1" applyFill="1" applyBorder="1"/>
    <xf numFmtId="0" fontId="0" fillId="0" borderId="0" xfId="0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4" xfId="1" applyFont="1" applyFill="1" applyBorder="1"/>
    <xf numFmtId="0" fontId="1" fillId="0" borderId="2" xfId="1" applyBorder="1"/>
    <xf numFmtId="0" fontId="8" fillId="0" borderId="2" xfId="0" applyFont="1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 applyAlignment="1">
      <alignment wrapText="1"/>
    </xf>
    <xf numFmtId="0" fontId="8" fillId="0" borderId="2" xfId="1" applyFont="1" applyBorder="1" applyAlignment="1">
      <alignment horizontal="left"/>
    </xf>
    <xf numFmtId="0" fontId="3" fillId="0" borderId="4" xfId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2" fillId="0" borderId="0" xfId="1" applyFont="1" applyBorder="1"/>
    <xf numFmtId="164" fontId="3" fillId="0" borderId="0" xfId="2" applyNumberFormat="1" applyFont="1" applyBorder="1"/>
    <xf numFmtId="0" fontId="3" fillId="0" borderId="0" xfId="1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3"/>
  <sheetViews>
    <sheetView tabSelected="1" workbookViewId="0">
      <selection activeCell="N27" sqref="N27"/>
    </sheetView>
  </sheetViews>
  <sheetFormatPr defaultRowHeight="15"/>
  <cols>
    <col min="2" max="2" width="5.85546875" customWidth="1"/>
    <col min="3" max="3" width="26.140625" bestFit="1" customWidth="1"/>
    <col min="6" max="6" width="13.28515625" bestFit="1" customWidth="1"/>
    <col min="7" max="7" width="12" bestFit="1" customWidth="1"/>
    <col min="8" max="8" width="19" customWidth="1"/>
    <col min="10" max="10" width="17.42578125" customWidth="1"/>
    <col min="11" max="11" width="12.5703125" bestFit="1" customWidth="1"/>
    <col min="12" max="14" width="13.5703125" bestFit="1" customWidth="1"/>
    <col min="15" max="17" width="14.28515625" bestFit="1" customWidth="1"/>
    <col min="18" max="18" width="13.5703125" bestFit="1" customWidth="1"/>
    <col min="19" max="21" width="14.28515625" bestFit="1" customWidth="1"/>
    <col min="22" max="22" width="10.5703125" bestFit="1" customWidth="1"/>
    <col min="23" max="25" width="14.28515625" bestFit="1" customWidth="1"/>
    <col min="26" max="26" width="11.5703125" bestFit="1" customWidth="1"/>
  </cols>
  <sheetData>
    <row r="1" spans="1:20" ht="18">
      <c r="A1" s="1"/>
      <c r="B1" s="26" t="s">
        <v>84</v>
      </c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>
      <c r="B3" s="2" t="s">
        <v>0</v>
      </c>
    </row>
    <row r="4" spans="1:20">
      <c r="A4" s="2"/>
      <c r="B4" s="3" t="s">
        <v>1</v>
      </c>
    </row>
    <row r="5" spans="1:20">
      <c r="A5" s="1"/>
    </row>
    <row r="6" spans="1:20">
      <c r="A6" s="1"/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</row>
    <row r="7" spans="1:20">
      <c r="A7" s="1"/>
      <c r="B7" s="5"/>
      <c r="C7" s="47" t="s">
        <v>72</v>
      </c>
      <c r="D7" s="5"/>
      <c r="E7" s="5"/>
      <c r="F7" s="5"/>
      <c r="G7" s="5"/>
      <c r="H7" s="5"/>
    </row>
    <row r="8" spans="1:20">
      <c r="A8" s="1"/>
      <c r="B8" s="6"/>
      <c r="C8" s="19" t="s">
        <v>39</v>
      </c>
      <c r="D8" s="6"/>
      <c r="E8" s="6"/>
      <c r="F8" s="7"/>
      <c r="G8" s="7"/>
      <c r="H8" s="6"/>
    </row>
    <row r="9" spans="1:20">
      <c r="A9" s="1"/>
      <c r="B9" s="28">
        <v>1</v>
      </c>
      <c r="C9" s="6" t="s">
        <v>82</v>
      </c>
      <c r="D9" s="12">
        <v>1</v>
      </c>
      <c r="E9" s="4" t="s">
        <v>45</v>
      </c>
      <c r="F9" s="10">
        <v>1500000</v>
      </c>
      <c r="G9" s="10">
        <f>D9*F9</f>
        <v>1500000</v>
      </c>
      <c r="H9" s="9" t="s">
        <v>53</v>
      </c>
    </row>
    <row r="10" spans="1:20" ht="36.75">
      <c r="A10" s="1"/>
      <c r="B10" s="28">
        <v>2</v>
      </c>
      <c r="C10" s="27" t="s">
        <v>43</v>
      </c>
      <c r="D10" s="4">
        <v>1</v>
      </c>
      <c r="E10" s="4" t="s">
        <v>45</v>
      </c>
      <c r="F10" s="7">
        <v>4000000</v>
      </c>
      <c r="G10" s="7">
        <f t="shared" ref="G10" si="0">D10*F10</f>
        <v>4000000</v>
      </c>
      <c r="H10" s="29" t="s">
        <v>56</v>
      </c>
    </row>
    <row r="11" spans="1:20">
      <c r="A11" s="1"/>
      <c r="B11" s="28">
        <v>3</v>
      </c>
      <c r="C11" s="6" t="s">
        <v>44</v>
      </c>
      <c r="D11" s="4">
        <v>2</v>
      </c>
      <c r="E11" s="4" t="s">
        <v>45</v>
      </c>
      <c r="F11" s="10">
        <v>1000000</v>
      </c>
      <c r="G11" s="10">
        <f>D11*F11</f>
        <v>2000000</v>
      </c>
      <c r="H11" s="9" t="s">
        <v>53</v>
      </c>
    </row>
    <row r="12" spans="1:20" ht="48.75">
      <c r="A12" s="1"/>
      <c r="B12" s="28">
        <v>4</v>
      </c>
      <c r="C12" s="14" t="s">
        <v>63</v>
      </c>
      <c r="D12" s="4"/>
      <c r="E12" s="4"/>
      <c r="F12" s="10"/>
      <c r="G12" s="10">
        <v>1000000</v>
      </c>
      <c r="H12" s="29" t="s">
        <v>61</v>
      </c>
      <c r="P12" s="2"/>
      <c r="Q12" s="1"/>
      <c r="R12" s="1"/>
      <c r="S12" s="1"/>
      <c r="T12" s="1"/>
    </row>
    <row r="13" spans="1:20">
      <c r="A13" s="1"/>
      <c r="B13" s="28">
        <v>5</v>
      </c>
      <c r="C13" s="14" t="s">
        <v>85</v>
      </c>
      <c r="D13" s="4">
        <v>1</v>
      </c>
      <c r="E13" s="4" t="s">
        <v>62</v>
      </c>
      <c r="F13" s="10">
        <v>5700000</v>
      </c>
      <c r="G13" s="10">
        <f>D13*F13</f>
        <v>5700000</v>
      </c>
      <c r="H13" s="9" t="s">
        <v>53</v>
      </c>
      <c r="P13" s="2"/>
      <c r="Q13" s="1"/>
      <c r="R13" s="1"/>
      <c r="S13" s="1"/>
      <c r="T13" s="1"/>
    </row>
    <row r="14" spans="1:20">
      <c r="A14" s="1"/>
      <c r="B14" s="28">
        <v>6</v>
      </c>
      <c r="C14" s="14" t="s">
        <v>86</v>
      </c>
      <c r="D14" s="4">
        <v>1</v>
      </c>
      <c r="E14" s="4" t="s">
        <v>45</v>
      </c>
      <c r="F14" s="10">
        <v>1000000</v>
      </c>
      <c r="G14" s="10">
        <f>D14*F14</f>
        <v>1000000</v>
      </c>
      <c r="H14" s="9" t="s">
        <v>53</v>
      </c>
    </row>
    <row r="15" spans="1:20">
      <c r="A15" s="3"/>
      <c r="B15" s="11"/>
      <c r="C15" s="19" t="s">
        <v>40</v>
      </c>
      <c r="D15" s="13"/>
      <c r="E15" s="15"/>
      <c r="F15" s="16"/>
      <c r="G15" s="10"/>
      <c r="H15" s="17"/>
    </row>
    <row r="16" spans="1:20">
      <c r="A16" s="1"/>
      <c r="B16" s="28">
        <v>1</v>
      </c>
      <c r="C16" s="6" t="s">
        <v>82</v>
      </c>
      <c r="D16" s="12">
        <v>1</v>
      </c>
      <c r="E16" s="4" t="s">
        <v>45</v>
      </c>
      <c r="F16" s="7">
        <f>10%*F9</f>
        <v>150000</v>
      </c>
      <c r="G16" s="10">
        <f>D16*F16</f>
        <v>150000</v>
      </c>
      <c r="H16" s="9" t="s">
        <v>52</v>
      </c>
    </row>
    <row r="17" spans="1:26" ht="36.75">
      <c r="A17" s="1"/>
      <c r="B17" s="28">
        <v>2</v>
      </c>
      <c r="C17" s="27" t="s">
        <v>43</v>
      </c>
      <c r="D17" s="4">
        <v>1</v>
      </c>
      <c r="E17" s="4" t="s">
        <v>45</v>
      </c>
      <c r="F17" s="7">
        <f>40%*F10</f>
        <v>1600000</v>
      </c>
      <c r="G17" s="7">
        <f t="shared" ref="G17" si="1">D17*F17</f>
        <v>1600000</v>
      </c>
      <c r="H17" s="9" t="s">
        <v>54</v>
      </c>
      <c r="O17" s="1"/>
    </row>
    <row r="18" spans="1:26">
      <c r="A18" s="1"/>
      <c r="B18" s="28">
        <v>3</v>
      </c>
      <c r="C18" s="6" t="s">
        <v>44</v>
      </c>
      <c r="D18" s="4">
        <v>2</v>
      </c>
      <c r="E18" s="4" t="s">
        <v>45</v>
      </c>
      <c r="F18" s="7">
        <f>10%*F11</f>
        <v>100000</v>
      </c>
      <c r="G18" s="10">
        <f>D18*F18</f>
        <v>200000</v>
      </c>
      <c r="H18" s="9" t="s">
        <v>52</v>
      </c>
    </row>
    <row r="19" spans="1:26">
      <c r="A19" s="1"/>
      <c r="B19" s="28">
        <v>4</v>
      </c>
      <c r="C19" s="14" t="s">
        <v>85</v>
      </c>
      <c r="D19" s="4">
        <v>1</v>
      </c>
      <c r="E19" s="4" t="s">
        <v>62</v>
      </c>
      <c r="F19" s="7">
        <f>10%*F13</f>
        <v>570000</v>
      </c>
      <c r="G19" s="10">
        <f>D19*F19</f>
        <v>570000</v>
      </c>
      <c r="H19" s="9" t="s">
        <v>52</v>
      </c>
    </row>
    <row r="20" spans="1:26">
      <c r="A20" s="1"/>
      <c r="B20" s="28">
        <v>5</v>
      </c>
      <c r="C20" s="14" t="s">
        <v>86</v>
      </c>
      <c r="D20" s="4">
        <v>1</v>
      </c>
      <c r="E20" s="4" t="s">
        <v>45</v>
      </c>
      <c r="F20" s="7">
        <f>10%*F14</f>
        <v>100000</v>
      </c>
      <c r="G20" s="10">
        <f>D20*F20</f>
        <v>100000</v>
      </c>
      <c r="H20" s="9" t="s">
        <v>52</v>
      </c>
      <c r="J20" s="2" t="s">
        <v>2</v>
      </c>
      <c r="K20" s="1"/>
      <c r="L20" s="1"/>
      <c r="M20" s="1"/>
      <c r="N20" s="1"/>
    </row>
    <row r="21" spans="1:26">
      <c r="A21" s="1"/>
      <c r="B21" s="17"/>
      <c r="C21" s="18" t="s">
        <v>41</v>
      </c>
      <c r="D21" s="17"/>
      <c r="E21" s="17"/>
      <c r="F21" s="17"/>
      <c r="G21" s="17"/>
      <c r="H21" s="17"/>
      <c r="J21" s="2"/>
      <c r="K21" s="1"/>
      <c r="L21" s="1"/>
      <c r="M21" s="1"/>
      <c r="N21" s="1"/>
    </row>
    <row r="22" spans="1:26">
      <c r="A22" s="1"/>
      <c r="B22" s="23">
        <v>1</v>
      </c>
      <c r="C22" s="14" t="s">
        <v>42</v>
      </c>
      <c r="D22" s="13">
        <v>1</v>
      </c>
      <c r="E22" s="32" t="s">
        <v>64</v>
      </c>
      <c r="F22" s="10">
        <v>500000</v>
      </c>
      <c r="G22" s="10">
        <f>D22*F22</f>
        <v>500000</v>
      </c>
      <c r="H22" s="27" t="s">
        <v>52</v>
      </c>
      <c r="J22" s="2"/>
      <c r="K22" s="1"/>
      <c r="L22" s="1"/>
      <c r="M22" s="1"/>
      <c r="N22" s="1"/>
    </row>
    <row r="23" spans="1:26" ht="24.75">
      <c r="A23" s="1"/>
      <c r="B23" s="23">
        <v>2</v>
      </c>
      <c r="C23" s="6" t="s">
        <v>46</v>
      </c>
      <c r="D23" s="12"/>
      <c r="E23" s="4"/>
      <c r="F23" s="10"/>
      <c r="G23" s="10"/>
      <c r="H23" s="29" t="s">
        <v>55</v>
      </c>
      <c r="J23" s="57" t="s">
        <v>84</v>
      </c>
      <c r="K23" s="4" t="s">
        <v>4</v>
      </c>
      <c r="L23" s="4" t="s">
        <v>5</v>
      </c>
      <c r="M23" s="4" t="s">
        <v>6</v>
      </c>
      <c r="N23" s="4" t="s">
        <v>7</v>
      </c>
    </row>
    <row r="24" spans="1:26">
      <c r="A24" s="1"/>
      <c r="B24" s="4"/>
      <c r="C24" s="6" t="s">
        <v>47</v>
      </c>
      <c r="D24" s="4">
        <v>10</v>
      </c>
      <c r="E24" s="4" t="s">
        <v>48</v>
      </c>
      <c r="F24" s="10">
        <v>45000</v>
      </c>
      <c r="G24" s="10">
        <f>D24*F24</f>
        <v>450000</v>
      </c>
      <c r="H24" s="17"/>
      <c r="I24" s="1"/>
      <c r="J24" s="58"/>
      <c r="K24" s="4">
        <v>1</v>
      </c>
      <c r="L24" s="4">
        <v>2</v>
      </c>
      <c r="M24" s="4">
        <v>6</v>
      </c>
      <c r="N24" s="4">
        <v>10</v>
      </c>
    </row>
    <row r="25" spans="1:26">
      <c r="A25" s="1"/>
      <c r="B25" s="13"/>
      <c r="C25" s="6" t="s">
        <v>49</v>
      </c>
      <c r="D25" s="13">
        <v>1</v>
      </c>
      <c r="E25" s="4" t="s">
        <v>45</v>
      </c>
      <c r="F25" s="10">
        <v>35000</v>
      </c>
      <c r="G25" s="10">
        <f>D25*F25</f>
        <v>35000</v>
      </c>
      <c r="H25" s="17"/>
      <c r="I25" s="1"/>
      <c r="J25" s="6" t="s">
        <v>15</v>
      </c>
      <c r="K25" s="8">
        <f>((10%*G12)+G17)+((10%*G45)+G48+G53+G54)</f>
        <v>8780000</v>
      </c>
      <c r="L25" s="8">
        <f>((20%*G12)+G17)+((20%*G45)+G48+G53+G54)</f>
        <v>9180000</v>
      </c>
      <c r="M25" s="8">
        <f>((60%*G12)+G16+G17+G18+G20+G22)+((60%*G45)+G47+G48+G49+G50+G51+G52+G53+G54+G55+G56+G58)+(G76)</f>
        <v>16690000</v>
      </c>
      <c r="N25" s="8">
        <f>(G9+G11+G12+G17+G20+G22+G28+G29)+(G35+G37+G38+G39+G40+G45+G48+G53+G54+G55+G56+G58+G64+G65)+(G72+G74+G76+G79+G80)</f>
        <v>54115000</v>
      </c>
    </row>
    <row r="26" spans="1:26">
      <c r="A26" s="1"/>
      <c r="B26" s="17"/>
      <c r="C26" s="14" t="s">
        <v>50</v>
      </c>
      <c r="D26" s="13">
        <v>2</v>
      </c>
      <c r="E26" s="15" t="s">
        <v>51</v>
      </c>
      <c r="F26" s="16">
        <v>50000</v>
      </c>
      <c r="G26" s="7">
        <f>D26*F26</f>
        <v>100000</v>
      </c>
      <c r="H26" s="17"/>
      <c r="J26" s="6" t="s">
        <v>16</v>
      </c>
      <c r="K26" s="7">
        <f>(G10+(15%*G12))+(G36+G41+G42+(15%*G45))</f>
        <v>24400000</v>
      </c>
      <c r="L26" s="8">
        <f>(G10+(25%*G12))+(G36+G41+G42+(25%*G45))</f>
        <v>24800000</v>
      </c>
      <c r="M26" s="8">
        <f>(G10+(65%*G12)+G14+G16+G18+G22+G24+G25+G26)+(G36+G41+G42+(65%*G45)+G47+G49+G50+G51+G52+G55+G56+G58+G60+G61+G62)+(G76+G82+G83+G84)</f>
        <v>35230000</v>
      </c>
      <c r="N26" s="8">
        <f>(G9+G10+G11+G12+G14+G22+G24+G25+G26+G28+G29)+(G35+G36+G37+G38+G39+G40+G41+G42+G45+G55+G56+G58+G60+G61+G62+G64+G65)+(G72+G73+G74+G76+G79+G80+G82+G83+G84)</f>
        <v>72485000</v>
      </c>
    </row>
    <row r="27" spans="1:26">
      <c r="A27" s="1"/>
      <c r="B27" s="13">
        <v>3</v>
      </c>
      <c r="C27" s="14" t="s">
        <v>57</v>
      </c>
      <c r="D27" s="17"/>
      <c r="E27" s="17"/>
      <c r="F27" s="17"/>
      <c r="G27" s="10"/>
      <c r="H27" s="9" t="s">
        <v>53</v>
      </c>
      <c r="I27" s="1"/>
      <c r="J27" s="6" t="s">
        <v>17</v>
      </c>
      <c r="K27" s="7">
        <f>(G10+(20%*G12))+(G36+G41+G42+(20%*G45))</f>
        <v>24600000</v>
      </c>
      <c r="L27" s="7">
        <f>(G10+(30%*G12))+(G36+G41+G42+(30%*G45))</f>
        <v>25000000</v>
      </c>
      <c r="M27" s="7">
        <f>(G10+(70%*G12)+G14+G16+G18+G22+G24+G25+G26)+(G36+G41+G42+(70%*G45)+G47+G49+G50+G51+G52+G55+G56+G58+G60+G61+G62)+(G76+G82+G83+G84)</f>
        <v>35430000</v>
      </c>
      <c r="N27" s="7">
        <f>(G9+G10+G11+G12+G14+G22+G24+G25+G26+G28+G29)+(G35+G36+G37+G38+G39+G40+G41+G42+G43+G44+G45+G58+G60+G61+G62+G64+G65)+(G72+G73+G74+G76+G79+G80+G82+G83+G84)</f>
        <v>82385000</v>
      </c>
    </row>
    <row r="28" spans="1:26">
      <c r="A28" s="1"/>
      <c r="B28" s="13"/>
      <c r="C28" s="14" t="s">
        <v>58</v>
      </c>
      <c r="D28" s="13">
        <v>30</v>
      </c>
      <c r="E28" s="13" t="s">
        <v>59</v>
      </c>
      <c r="F28" s="16">
        <v>60000</v>
      </c>
      <c r="G28" s="10">
        <f>D28*F28</f>
        <v>1800000</v>
      </c>
      <c r="H28" s="29"/>
      <c r="I28" s="1"/>
      <c r="J28" s="6" t="s">
        <v>18</v>
      </c>
      <c r="K28" s="7"/>
      <c r="L28" s="7"/>
      <c r="M28" s="7"/>
      <c r="N28" s="7"/>
    </row>
    <row r="29" spans="1:26">
      <c r="A29" s="1"/>
      <c r="B29" s="13"/>
      <c r="C29" s="14" t="s">
        <v>50</v>
      </c>
      <c r="D29" s="13">
        <v>2</v>
      </c>
      <c r="E29" s="13" t="s">
        <v>51</v>
      </c>
      <c r="F29" s="16">
        <v>50000</v>
      </c>
      <c r="G29" s="30">
        <f>D29*F29</f>
        <v>100000</v>
      </c>
      <c r="H29" s="17"/>
      <c r="I29" s="1"/>
      <c r="J29" s="1"/>
      <c r="K29" s="1"/>
      <c r="L29" s="1"/>
      <c r="M29" s="1"/>
      <c r="N29" s="1"/>
    </row>
    <row r="30" spans="1:26" ht="30">
      <c r="A30" s="1"/>
      <c r="I30" s="1"/>
      <c r="J30" s="20" t="s">
        <v>19</v>
      </c>
      <c r="K30" s="13" t="s">
        <v>20</v>
      </c>
      <c r="L30" s="13" t="s">
        <v>21</v>
      </c>
      <c r="M30" s="13" t="s">
        <v>22</v>
      </c>
      <c r="N30" s="13" t="s">
        <v>23</v>
      </c>
      <c r="O30" s="13" t="s">
        <v>24</v>
      </c>
      <c r="P30" s="13" t="s">
        <v>25</v>
      </c>
      <c r="Q30" s="13" t="s">
        <v>26</v>
      </c>
      <c r="R30" s="13" t="s">
        <v>27</v>
      </c>
      <c r="S30" s="13" t="s">
        <v>28</v>
      </c>
      <c r="T30" s="13" t="s">
        <v>29</v>
      </c>
      <c r="U30" s="13" t="s">
        <v>30</v>
      </c>
      <c r="V30" s="13" t="s">
        <v>31</v>
      </c>
      <c r="W30" s="13" t="s">
        <v>32</v>
      </c>
      <c r="X30" s="13" t="s">
        <v>33</v>
      </c>
      <c r="Y30" s="13" t="s">
        <v>34</v>
      </c>
      <c r="Z30" s="13" t="s">
        <v>35</v>
      </c>
    </row>
    <row r="31" spans="1:26" ht="30">
      <c r="I31" s="1"/>
      <c r="J31" s="20" t="s">
        <v>84</v>
      </c>
      <c r="K31" s="21">
        <f>K25+K36</f>
        <v>9280000</v>
      </c>
      <c r="L31" s="21">
        <f>K26+K37</f>
        <v>24900000</v>
      </c>
      <c r="M31" s="21">
        <f>K27+K38</f>
        <v>25100000</v>
      </c>
      <c r="N31" s="21">
        <f>K28+K39</f>
        <v>0</v>
      </c>
      <c r="O31" s="21">
        <f>L25+L36</f>
        <v>9705000</v>
      </c>
      <c r="P31" s="21">
        <f>L26+L37</f>
        <v>25325000</v>
      </c>
      <c r="Q31" s="21">
        <f>L27+L38</f>
        <v>25525000</v>
      </c>
      <c r="R31" s="21">
        <f>L28+L39</f>
        <v>0</v>
      </c>
      <c r="S31" s="21">
        <f>M25+M36</f>
        <v>17315000</v>
      </c>
      <c r="T31" s="21">
        <f>M26+M37</f>
        <v>35855000</v>
      </c>
      <c r="U31" s="21">
        <f>M27+M38</f>
        <v>36055000</v>
      </c>
      <c r="V31" s="21">
        <f>M28+M39</f>
        <v>0</v>
      </c>
      <c r="W31" s="21">
        <f>N25+N36</f>
        <v>54840000</v>
      </c>
      <c r="X31" s="21">
        <f>N26+N37</f>
        <v>73210000</v>
      </c>
      <c r="Y31" s="21">
        <f>N27+N38</f>
        <v>83110000</v>
      </c>
      <c r="Z31" s="21">
        <f>N28+N39</f>
        <v>0</v>
      </c>
    </row>
    <row r="32" spans="1:26">
      <c r="I32" s="1"/>
    </row>
    <row r="33" spans="1:14"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13</v>
      </c>
      <c r="H33" s="5" t="s">
        <v>14</v>
      </c>
      <c r="I33" s="1"/>
      <c r="J33" s="2" t="s">
        <v>3</v>
      </c>
      <c r="K33" s="1"/>
      <c r="L33" s="1"/>
      <c r="M33" s="1"/>
      <c r="N33" s="1"/>
    </row>
    <row r="34" spans="1:14">
      <c r="B34" s="6"/>
      <c r="C34" s="19" t="s">
        <v>39</v>
      </c>
      <c r="D34" s="6"/>
      <c r="E34" s="6"/>
      <c r="F34" s="7"/>
      <c r="G34" s="7"/>
      <c r="H34" s="6"/>
      <c r="I34" s="1"/>
      <c r="J34" s="57" t="s">
        <v>84</v>
      </c>
      <c r="K34" s="4" t="s">
        <v>4</v>
      </c>
      <c r="L34" s="4" t="s">
        <v>5</v>
      </c>
      <c r="M34" s="4" t="s">
        <v>6</v>
      </c>
      <c r="N34" s="4" t="s">
        <v>7</v>
      </c>
    </row>
    <row r="35" spans="1:14">
      <c r="B35" s="28">
        <v>1</v>
      </c>
      <c r="C35" s="27" t="s">
        <v>73</v>
      </c>
      <c r="D35" s="4">
        <v>4</v>
      </c>
      <c r="E35" s="4" t="s">
        <v>45</v>
      </c>
      <c r="F35" s="7">
        <v>650000</v>
      </c>
      <c r="G35" s="7">
        <f t="shared" ref="G35:G37" si="2">D35*F35</f>
        <v>2600000</v>
      </c>
      <c r="H35" s="9" t="s">
        <v>53</v>
      </c>
      <c r="I35" s="1"/>
      <c r="J35" s="58"/>
      <c r="K35" s="4">
        <v>1</v>
      </c>
      <c r="L35" s="4">
        <v>2</v>
      </c>
      <c r="M35" s="4">
        <v>6</v>
      </c>
      <c r="N35" s="4">
        <v>10</v>
      </c>
    </row>
    <row r="36" spans="1:14" ht="36.75">
      <c r="B36" s="28">
        <v>2</v>
      </c>
      <c r="C36" s="27" t="s">
        <v>43</v>
      </c>
      <c r="D36" s="4">
        <v>4</v>
      </c>
      <c r="E36" s="4" t="s">
        <v>45</v>
      </c>
      <c r="F36" s="7">
        <v>4000000</v>
      </c>
      <c r="G36" s="7">
        <f t="shared" si="2"/>
        <v>16000000</v>
      </c>
      <c r="H36" s="29" t="s">
        <v>56</v>
      </c>
      <c r="I36" s="1"/>
      <c r="J36" s="6" t="s">
        <v>15</v>
      </c>
      <c r="K36" s="8">
        <f>$F$95</f>
        <v>500000</v>
      </c>
      <c r="L36" s="8">
        <f>$F$95+(5%*$F$95)</f>
        <v>525000</v>
      </c>
      <c r="M36" s="8">
        <f>$F$95+(25%*$F$95)</f>
        <v>625000</v>
      </c>
      <c r="N36" s="8">
        <f>$F$95+(45%*$F$95)</f>
        <v>725000</v>
      </c>
    </row>
    <row r="37" spans="1:14">
      <c r="B37" s="28">
        <v>3</v>
      </c>
      <c r="C37" s="6" t="s">
        <v>60</v>
      </c>
      <c r="D37" s="12">
        <v>4</v>
      </c>
      <c r="E37" s="4" t="s">
        <v>45</v>
      </c>
      <c r="F37" s="10">
        <v>1500000</v>
      </c>
      <c r="G37" s="10">
        <f t="shared" si="2"/>
        <v>6000000</v>
      </c>
      <c r="H37" s="9" t="s">
        <v>53</v>
      </c>
      <c r="J37" s="6" t="s">
        <v>16</v>
      </c>
      <c r="K37" s="8">
        <f>$F$95</f>
        <v>500000</v>
      </c>
      <c r="L37" s="8">
        <f>$F$95+(5%*$F$95)</f>
        <v>525000</v>
      </c>
      <c r="M37" s="8">
        <f>$F$95+(25%*$F$95)</f>
        <v>625000</v>
      </c>
      <c r="N37" s="8">
        <f>$F$95+(45%*$F$95)</f>
        <v>725000</v>
      </c>
    </row>
    <row r="38" spans="1:14">
      <c r="A38" s="1"/>
      <c r="B38" s="28">
        <v>4</v>
      </c>
      <c r="C38" s="6" t="s">
        <v>44</v>
      </c>
      <c r="D38" s="4">
        <v>8</v>
      </c>
      <c r="E38" s="4" t="s">
        <v>45</v>
      </c>
      <c r="F38" s="10">
        <v>1000000</v>
      </c>
      <c r="G38" s="10">
        <f t="shared" ref="G38:G44" si="3">D38*F38</f>
        <v>8000000</v>
      </c>
      <c r="H38" s="9" t="s">
        <v>53</v>
      </c>
      <c r="J38" s="6" t="s">
        <v>17</v>
      </c>
      <c r="K38" s="8">
        <f>$F$95</f>
        <v>500000</v>
      </c>
      <c r="L38" s="8">
        <f>$F$95+(5%*$F$95)</f>
        <v>525000</v>
      </c>
      <c r="M38" s="8">
        <f>$F$95+(25%*$F$95)</f>
        <v>625000</v>
      </c>
      <c r="N38" s="8">
        <f>$F$95+(45%*$F$95)</f>
        <v>725000</v>
      </c>
    </row>
    <row r="39" spans="1:14">
      <c r="A39" s="1"/>
      <c r="B39" s="28">
        <v>5</v>
      </c>
      <c r="C39" s="6" t="s">
        <v>74</v>
      </c>
      <c r="D39" s="4">
        <v>1</v>
      </c>
      <c r="E39" s="4" t="s">
        <v>45</v>
      </c>
      <c r="F39" s="10">
        <v>4000000</v>
      </c>
      <c r="G39" s="10">
        <f t="shared" si="3"/>
        <v>4000000</v>
      </c>
      <c r="H39" s="9" t="s">
        <v>53</v>
      </c>
      <c r="J39" s="6" t="s">
        <v>18</v>
      </c>
      <c r="K39" s="8"/>
      <c r="L39" s="8"/>
      <c r="M39" s="8"/>
      <c r="N39" s="8"/>
    </row>
    <row r="40" spans="1:14">
      <c r="A40" s="1"/>
      <c r="B40" s="28">
        <v>6</v>
      </c>
      <c r="C40" s="6" t="s">
        <v>75</v>
      </c>
      <c r="D40" s="4">
        <v>3</v>
      </c>
      <c r="E40" s="4" t="s">
        <v>45</v>
      </c>
      <c r="F40" s="10">
        <v>2000000</v>
      </c>
      <c r="G40" s="10">
        <f t="shared" si="3"/>
        <v>6000000</v>
      </c>
      <c r="H40" s="9" t="s">
        <v>53</v>
      </c>
    </row>
    <row r="41" spans="1:14" ht="36.75">
      <c r="A41" s="1"/>
      <c r="B41" s="28">
        <v>7</v>
      </c>
      <c r="C41" s="6" t="s">
        <v>76</v>
      </c>
      <c r="D41" s="4">
        <v>1</v>
      </c>
      <c r="E41" s="4" t="s">
        <v>45</v>
      </c>
      <c r="F41" s="10">
        <v>1800000</v>
      </c>
      <c r="G41" s="10">
        <f t="shared" si="3"/>
        <v>1800000</v>
      </c>
      <c r="H41" s="29" t="s">
        <v>56</v>
      </c>
      <c r="I41" s="2"/>
    </row>
    <row r="42" spans="1:14" ht="36.75">
      <c r="A42" s="1"/>
      <c r="B42" s="28">
        <v>8</v>
      </c>
      <c r="C42" s="41" t="s">
        <v>77</v>
      </c>
      <c r="D42" s="48">
        <v>1</v>
      </c>
      <c r="E42" s="4" t="s">
        <v>45</v>
      </c>
      <c r="F42" s="10">
        <v>2000000</v>
      </c>
      <c r="G42" s="40">
        <f t="shared" si="3"/>
        <v>2000000</v>
      </c>
      <c r="H42" s="29" t="s">
        <v>56</v>
      </c>
    </row>
    <row r="43" spans="1:14" ht="24.75">
      <c r="A43" s="1"/>
      <c r="B43" s="28">
        <v>9</v>
      </c>
      <c r="C43" s="14" t="s">
        <v>78</v>
      </c>
      <c r="D43" s="13">
        <v>2</v>
      </c>
      <c r="E43" s="4" t="s">
        <v>45</v>
      </c>
      <c r="F43" s="16">
        <v>4000000</v>
      </c>
      <c r="G43" s="10">
        <f t="shared" si="3"/>
        <v>8000000</v>
      </c>
      <c r="H43" s="29" t="s">
        <v>79</v>
      </c>
    </row>
    <row r="44" spans="1:14" ht="24.75">
      <c r="A44" s="1"/>
      <c r="B44" s="28">
        <v>10</v>
      </c>
      <c r="C44" s="14" t="s">
        <v>80</v>
      </c>
      <c r="D44" s="4">
        <v>2</v>
      </c>
      <c r="E44" s="4" t="s">
        <v>45</v>
      </c>
      <c r="F44" s="10">
        <v>1500000</v>
      </c>
      <c r="G44" s="10">
        <f t="shared" si="3"/>
        <v>3000000</v>
      </c>
      <c r="H44" s="29" t="s">
        <v>79</v>
      </c>
    </row>
    <row r="45" spans="1:14" ht="48.75">
      <c r="B45" s="28">
        <v>11</v>
      </c>
      <c r="C45" s="14" t="s">
        <v>81</v>
      </c>
      <c r="D45" s="4"/>
      <c r="E45" s="4"/>
      <c r="F45" s="10"/>
      <c r="G45" s="10">
        <v>3000000</v>
      </c>
      <c r="H45" s="29" t="s">
        <v>61</v>
      </c>
    </row>
    <row r="46" spans="1:14">
      <c r="B46" s="11"/>
      <c r="C46" s="19" t="s">
        <v>40</v>
      </c>
      <c r="D46" s="13"/>
      <c r="E46" s="15"/>
      <c r="F46" s="16"/>
      <c r="G46" s="10"/>
      <c r="H46" s="17"/>
    </row>
    <row r="47" spans="1:14">
      <c r="B47" s="28">
        <v>1</v>
      </c>
      <c r="C47" s="27" t="s">
        <v>73</v>
      </c>
      <c r="D47" s="4">
        <v>4</v>
      </c>
      <c r="E47" s="4" t="s">
        <v>45</v>
      </c>
      <c r="F47" s="7">
        <f>10%*F35</f>
        <v>65000</v>
      </c>
      <c r="G47" s="7">
        <f t="shared" ref="G47:G56" si="4">D47*F47</f>
        <v>260000</v>
      </c>
      <c r="H47" s="9" t="s">
        <v>52</v>
      </c>
    </row>
    <row r="48" spans="1:14" ht="36.75">
      <c r="A48" s="34"/>
      <c r="B48" s="28">
        <v>2</v>
      </c>
      <c r="C48" s="27" t="s">
        <v>43</v>
      </c>
      <c r="D48" s="4">
        <v>4</v>
      </c>
      <c r="E48" s="4" t="s">
        <v>45</v>
      </c>
      <c r="F48" s="7">
        <f>40%*F36</f>
        <v>1600000</v>
      </c>
      <c r="G48" s="7">
        <f t="shared" si="4"/>
        <v>6400000</v>
      </c>
      <c r="H48" s="9" t="s">
        <v>54</v>
      </c>
    </row>
    <row r="49" spans="1:13">
      <c r="A49" s="22"/>
      <c r="B49" s="28">
        <v>3</v>
      </c>
      <c r="C49" s="6" t="s">
        <v>60</v>
      </c>
      <c r="D49" s="12">
        <v>4</v>
      </c>
      <c r="E49" s="4" t="s">
        <v>45</v>
      </c>
      <c r="F49" s="7">
        <f t="shared" ref="F49:F56" si="5">10%*F37</f>
        <v>150000</v>
      </c>
      <c r="G49" s="10">
        <f t="shared" si="4"/>
        <v>600000</v>
      </c>
      <c r="H49" s="9" t="s">
        <v>52</v>
      </c>
      <c r="J49" s="1"/>
      <c r="K49" s="1"/>
      <c r="L49" s="1"/>
      <c r="M49" s="1"/>
    </row>
    <row r="50" spans="1:13">
      <c r="A50" s="34"/>
      <c r="B50" s="28">
        <v>5</v>
      </c>
      <c r="C50" s="6" t="s">
        <v>44</v>
      </c>
      <c r="D50" s="4">
        <v>8</v>
      </c>
      <c r="E50" s="4" t="s">
        <v>45</v>
      </c>
      <c r="F50" s="7">
        <f t="shared" si="5"/>
        <v>100000</v>
      </c>
      <c r="G50" s="10">
        <f t="shared" si="4"/>
        <v>800000</v>
      </c>
      <c r="H50" s="9" t="s">
        <v>52</v>
      </c>
      <c r="J50" s="1"/>
      <c r="K50" s="1"/>
      <c r="L50" s="1"/>
      <c r="M50" s="1"/>
    </row>
    <row r="51" spans="1:13">
      <c r="A51" s="34"/>
      <c r="B51" s="28">
        <v>6</v>
      </c>
      <c r="C51" s="6" t="s">
        <v>74</v>
      </c>
      <c r="D51" s="4">
        <v>1</v>
      </c>
      <c r="E51" s="4" t="s">
        <v>45</v>
      </c>
      <c r="F51" s="7">
        <f t="shared" si="5"/>
        <v>400000</v>
      </c>
      <c r="G51" s="10">
        <f t="shared" si="4"/>
        <v>400000</v>
      </c>
      <c r="H51" s="9" t="s">
        <v>52</v>
      </c>
      <c r="J51" s="1"/>
      <c r="K51" s="1"/>
      <c r="L51" s="1"/>
      <c r="M51" s="1"/>
    </row>
    <row r="52" spans="1:13">
      <c r="A52" s="34"/>
      <c r="B52" s="28">
        <v>7</v>
      </c>
      <c r="C52" s="6" t="s">
        <v>75</v>
      </c>
      <c r="D52" s="4">
        <v>3</v>
      </c>
      <c r="E52" s="4" t="s">
        <v>45</v>
      </c>
      <c r="F52" s="7">
        <f t="shared" si="5"/>
        <v>200000</v>
      </c>
      <c r="G52" s="10">
        <f t="shared" si="4"/>
        <v>600000</v>
      </c>
      <c r="H52" s="9" t="s">
        <v>52</v>
      </c>
    </row>
    <row r="53" spans="1:13" ht="36.75">
      <c r="A53" s="33"/>
      <c r="B53" s="28">
        <v>9</v>
      </c>
      <c r="C53" s="6" t="s">
        <v>76</v>
      </c>
      <c r="D53" s="4">
        <v>1</v>
      </c>
      <c r="E53" s="4" t="s">
        <v>45</v>
      </c>
      <c r="F53" s="7">
        <f t="shared" si="5"/>
        <v>180000</v>
      </c>
      <c r="G53" s="10">
        <f t="shared" si="4"/>
        <v>180000</v>
      </c>
      <c r="H53" s="9" t="s">
        <v>54</v>
      </c>
      <c r="I53" s="1"/>
    </row>
    <row r="54" spans="1:13" ht="36.75">
      <c r="A54" s="33"/>
      <c r="B54" s="28">
        <v>10</v>
      </c>
      <c r="C54" s="41" t="s">
        <v>77</v>
      </c>
      <c r="D54" s="48">
        <v>1</v>
      </c>
      <c r="E54" s="4" t="s">
        <v>45</v>
      </c>
      <c r="F54" s="7">
        <f t="shared" si="5"/>
        <v>200000</v>
      </c>
      <c r="G54" s="40">
        <f t="shared" si="4"/>
        <v>200000</v>
      </c>
      <c r="H54" s="9" t="s">
        <v>54</v>
      </c>
      <c r="I54" s="1"/>
    </row>
    <row r="55" spans="1:13">
      <c r="A55" s="33"/>
      <c r="B55" s="28">
        <v>11</v>
      </c>
      <c r="C55" s="14" t="s">
        <v>78</v>
      </c>
      <c r="D55" s="13">
        <v>2</v>
      </c>
      <c r="E55" s="4" t="s">
        <v>45</v>
      </c>
      <c r="F55" s="7">
        <f t="shared" si="5"/>
        <v>400000</v>
      </c>
      <c r="G55" s="10">
        <f t="shared" si="4"/>
        <v>800000</v>
      </c>
      <c r="H55" s="17" t="s">
        <v>52</v>
      </c>
      <c r="I55" s="1"/>
    </row>
    <row r="56" spans="1:13">
      <c r="A56" s="33"/>
      <c r="B56" s="49">
        <v>12</v>
      </c>
      <c r="C56" s="14" t="s">
        <v>80</v>
      </c>
      <c r="D56" s="4">
        <v>2</v>
      </c>
      <c r="E56" s="4" t="s">
        <v>45</v>
      </c>
      <c r="F56" s="7">
        <f t="shared" si="5"/>
        <v>150000</v>
      </c>
      <c r="G56" s="10">
        <f t="shared" si="4"/>
        <v>300000</v>
      </c>
      <c r="H56" s="17" t="s">
        <v>52</v>
      </c>
      <c r="I56" s="1"/>
    </row>
    <row r="57" spans="1:13">
      <c r="A57" s="33"/>
      <c r="B57" s="17"/>
      <c r="C57" s="18" t="s">
        <v>41</v>
      </c>
      <c r="D57" s="17"/>
      <c r="E57" s="17"/>
      <c r="F57" s="17"/>
      <c r="G57" s="17"/>
      <c r="H57" s="17"/>
      <c r="I57" s="1"/>
    </row>
    <row r="58" spans="1:13" ht="60.75">
      <c r="A58" s="33"/>
      <c r="B58" s="23">
        <v>1</v>
      </c>
      <c r="C58" s="14" t="s">
        <v>42</v>
      </c>
      <c r="D58" s="13">
        <v>2</v>
      </c>
      <c r="E58" s="32" t="s">
        <v>83</v>
      </c>
      <c r="F58" s="10">
        <v>500000</v>
      </c>
      <c r="G58" s="10">
        <f>D58*F58</f>
        <v>1000000</v>
      </c>
      <c r="H58" s="27" t="s">
        <v>52</v>
      </c>
    </row>
    <row r="59" spans="1:13" ht="24.75">
      <c r="A59" s="33"/>
      <c r="B59" s="23">
        <v>2</v>
      </c>
      <c r="C59" s="6" t="s">
        <v>46</v>
      </c>
      <c r="D59" s="12"/>
      <c r="E59" s="4"/>
      <c r="F59" s="10"/>
      <c r="G59" s="10"/>
      <c r="H59" s="29" t="s">
        <v>55</v>
      </c>
    </row>
    <row r="60" spans="1:13">
      <c r="A60" s="33"/>
      <c r="B60" s="4"/>
      <c r="C60" s="6" t="s">
        <v>47</v>
      </c>
      <c r="D60" s="4">
        <v>25</v>
      </c>
      <c r="E60" s="4" t="s">
        <v>48</v>
      </c>
      <c r="F60" s="10">
        <v>45000</v>
      </c>
      <c r="G60" s="10">
        <f>D60*F60</f>
        <v>1125000</v>
      </c>
      <c r="H60" s="17"/>
    </row>
    <row r="61" spans="1:13">
      <c r="B61" s="13"/>
      <c r="C61" s="6" t="s">
        <v>49</v>
      </c>
      <c r="D61" s="13">
        <v>1</v>
      </c>
      <c r="E61" s="4" t="s">
        <v>45</v>
      </c>
      <c r="F61" s="10">
        <v>35000</v>
      </c>
      <c r="G61" s="10">
        <f>D61*F61</f>
        <v>35000</v>
      </c>
      <c r="H61" s="17"/>
    </row>
    <row r="62" spans="1:13">
      <c r="B62" s="17"/>
      <c r="C62" s="14" t="s">
        <v>50</v>
      </c>
      <c r="D62" s="13">
        <v>2</v>
      </c>
      <c r="E62" s="15" t="s">
        <v>51</v>
      </c>
      <c r="F62" s="16">
        <v>50000</v>
      </c>
      <c r="G62" s="7">
        <f>D62*F62</f>
        <v>100000</v>
      </c>
      <c r="H62" s="17"/>
    </row>
    <row r="63" spans="1:13">
      <c r="B63" s="13">
        <v>3</v>
      </c>
      <c r="C63" s="14" t="s">
        <v>57</v>
      </c>
      <c r="D63" s="17"/>
      <c r="E63" s="17"/>
      <c r="F63" s="17"/>
      <c r="G63" s="10"/>
      <c r="H63" s="9" t="s">
        <v>53</v>
      </c>
    </row>
    <row r="64" spans="1:13">
      <c r="B64" s="13"/>
      <c r="C64" s="14" t="s">
        <v>58</v>
      </c>
      <c r="D64" s="13">
        <v>100</v>
      </c>
      <c r="E64" s="13" t="s">
        <v>59</v>
      </c>
      <c r="F64" s="16">
        <v>60000</v>
      </c>
      <c r="G64" s="10">
        <f>D64*F64</f>
        <v>6000000</v>
      </c>
      <c r="H64" s="29"/>
    </row>
    <row r="65" spans="2:8">
      <c r="B65" s="13"/>
      <c r="C65" s="14" t="s">
        <v>50</v>
      </c>
      <c r="D65" s="13">
        <v>2</v>
      </c>
      <c r="E65" s="13" t="s">
        <v>51</v>
      </c>
      <c r="F65" s="16">
        <v>50000</v>
      </c>
      <c r="G65" s="30">
        <f>D65*F65</f>
        <v>100000</v>
      </c>
      <c r="H65" s="17"/>
    </row>
    <row r="69" spans="2:8"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13</v>
      </c>
      <c r="H69" s="5" t="s">
        <v>14</v>
      </c>
    </row>
    <row r="70" spans="2:8">
      <c r="B70" s="28"/>
      <c r="C70" s="43" t="s">
        <v>67</v>
      </c>
      <c r="D70" s="27"/>
      <c r="E70" s="27"/>
      <c r="F70" s="27"/>
      <c r="G70" s="7"/>
      <c r="H70" s="29"/>
    </row>
    <row r="71" spans="2:8">
      <c r="B71" s="4"/>
      <c r="C71" s="19" t="s">
        <v>39</v>
      </c>
      <c r="D71" s="6"/>
      <c r="E71" s="6"/>
      <c r="F71" s="7"/>
      <c r="G71" s="7"/>
      <c r="H71" s="9"/>
    </row>
    <row r="72" spans="2:8">
      <c r="B72" s="28">
        <v>1</v>
      </c>
      <c r="C72" s="27" t="s">
        <v>68</v>
      </c>
      <c r="D72" s="28">
        <v>2</v>
      </c>
      <c r="E72" s="4" t="s">
        <v>45</v>
      </c>
      <c r="F72" s="10">
        <v>10000</v>
      </c>
      <c r="G72" s="7">
        <f>D72*F72</f>
        <v>20000</v>
      </c>
      <c r="H72" s="9" t="s">
        <v>53</v>
      </c>
    </row>
    <row r="73" spans="2:8" ht="36.75">
      <c r="B73" s="28">
        <v>2</v>
      </c>
      <c r="C73" s="27" t="s">
        <v>69</v>
      </c>
      <c r="D73" s="13">
        <v>2</v>
      </c>
      <c r="E73" s="4" t="s">
        <v>45</v>
      </c>
      <c r="F73" s="10">
        <v>15000</v>
      </c>
      <c r="G73" s="30">
        <f>D73*F73</f>
        <v>30000</v>
      </c>
      <c r="H73" s="29" t="s">
        <v>70</v>
      </c>
    </row>
    <row r="74" spans="2:8">
      <c r="B74" s="28">
        <v>3</v>
      </c>
      <c r="C74" s="27" t="s">
        <v>65</v>
      </c>
      <c r="D74" s="13">
        <v>2</v>
      </c>
      <c r="E74" s="4" t="s">
        <v>45</v>
      </c>
      <c r="F74" s="10">
        <v>80000</v>
      </c>
      <c r="G74" s="30">
        <f>D74*F74</f>
        <v>160000</v>
      </c>
      <c r="H74" s="9" t="s">
        <v>53</v>
      </c>
    </row>
    <row r="75" spans="2:8">
      <c r="B75" s="44"/>
      <c r="C75" s="19" t="s">
        <v>40</v>
      </c>
      <c r="D75" s="13"/>
      <c r="E75" s="17"/>
      <c r="F75" s="17"/>
      <c r="G75" s="17"/>
      <c r="H75" s="17"/>
    </row>
    <row r="76" spans="2:8" ht="30">
      <c r="B76" s="28">
        <v>1</v>
      </c>
      <c r="C76" s="45" t="s">
        <v>71</v>
      </c>
      <c r="D76" s="13">
        <v>2</v>
      </c>
      <c r="E76" s="4" t="s">
        <v>45</v>
      </c>
      <c r="F76" s="10"/>
      <c r="G76" s="30">
        <v>200000</v>
      </c>
      <c r="H76" s="46" t="s">
        <v>52</v>
      </c>
    </row>
    <row r="77" spans="2:8">
      <c r="B77" s="13"/>
      <c r="C77" s="19" t="s">
        <v>41</v>
      </c>
      <c r="D77" s="4"/>
      <c r="E77" s="4"/>
      <c r="F77" s="10"/>
      <c r="G77" s="10"/>
      <c r="H77" s="6"/>
    </row>
    <row r="78" spans="2:8">
      <c r="B78" s="13">
        <v>1</v>
      </c>
      <c r="C78" s="6" t="s">
        <v>57</v>
      </c>
      <c r="D78" s="13"/>
      <c r="E78" s="13"/>
      <c r="F78" s="13"/>
      <c r="G78" s="10"/>
      <c r="H78" s="9" t="s">
        <v>53</v>
      </c>
    </row>
    <row r="79" spans="2:8">
      <c r="B79" s="13"/>
      <c r="C79" s="6" t="s">
        <v>58</v>
      </c>
      <c r="D79" s="13">
        <v>8</v>
      </c>
      <c r="E79" s="4" t="s">
        <v>59</v>
      </c>
      <c r="F79" s="10">
        <v>60000</v>
      </c>
      <c r="G79" s="10">
        <f>D79*F79</f>
        <v>480000</v>
      </c>
      <c r="H79" s="6"/>
    </row>
    <row r="80" spans="2:8">
      <c r="B80" s="13"/>
      <c r="C80" s="6" t="s">
        <v>50</v>
      </c>
      <c r="D80" s="12">
        <v>1</v>
      </c>
      <c r="E80" s="4" t="s">
        <v>51</v>
      </c>
      <c r="F80" s="10">
        <v>75000</v>
      </c>
      <c r="G80" s="10">
        <f>D80*F80</f>
        <v>75000</v>
      </c>
      <c r="H80" s="17"/>
    </row>
    <row r="81" spans="2:10" ht="24.75">
      <c r="B81" s="13">
        <v>2</v>
      </c>
      <c r="C81" s="6" t="s">
        <v>46</v>
      </c>
      <c r="D81" s="12"/>
      <c r="E81" s="4"/>
      <c r="F81" s="10"/>
      <c r="G81" s="10"/>
      <c r="H81" s="9" t="s">
        <v>66</v>
      </c>
    </row>
    <row r="82" spans="2:10">
      <c r="B82" s="6"/>
      <c r="C82" s="6" t="s">
        <v>47</v>
      </c>
      <c r="D82" s="4">
        <v>2</v>
      </c>
      <c r="E82" s="4" t="s">
        <v>48</v>
      </c>
      <c r="F82" s="10">
        <v>45000</v>
      </c>
      <c r="G82" s="10">
        <f>D82*F82</f>
        <v>90000</v>
      </c>
      <c r="H82" s="17"/>
      <c r="J82" s="1"/>
    </row>
    <row r="83" spans="2:10">
      <c r="B83" s="17"/>
      <c r="C83" s="6" t="s">
        <v>49</v>
      </c>
      <c r="D83" s="13">
        <v>1</v>
      </c>
      <c r="E83" s="4" t="s">
        <v>45</v>
      </c>
      <c r="F83" s="10">
        <v>35000</v>
      </c>
      <c r="G83" s="10">
        <f>D83*F83</f>
        <v>35000</v>
      </c>
      <c r="H83" s="17"/>
      <c r="J83" s="1"/>
    </row>
    <row r="84" spans="2:10">
      <c r="B84" s="42"/>
      <c r="C84" s="14" t="s">
        <v>50</v>
      </c>
      <c r="D84" s="13">
        <v>1</v>
      </c>
      <c r="E84" s="15" t="s">
        <v>51</v>
      </c>
      <c r="F84" s="16">
        <v>50000</v>
      </c>
      <c r="G84" s="7">
        <f>D84*F84</f>
        <v>50000</v>
      </c>
      <c r="H84" s="17"/>
    </row>
    <row r="88" spans="2:10">
      <c r="B88" s="50"/>
      <c r="C88" s="50"/>
      <c r="D88" s="50"/>
      <c r="E88" s="50"/>
      <c r="F88" s="50"/>
      <c r="G88" s="50"/>
      <c r="H88" s="50"/>
    </row>
    <row r="89" spans="2:10">
      <c r="B89" s="33"/>
      <c r="C89" s="51"/>
      <c r="D89" s="33"/>
      <c r="E89" s="33"/>
      <c r="F89" s="33"/>
      <c r="G89" s="33"/>
      <c r="H89" s="33"/>
    </row>
    <row r="91" spans="2:10">
      <c r="B91" s="2" t="s">
        <v>36</v>
      </c>
      <c r="C91" s="1"/>
      <c r="D91" s="1"/>
      <c r="E91" s="1"/>
      <c r="F91" s="1"/>
      <c r="G91" s="1"/>
      <c r="H91" s="1"/>
    </row>
    <row r="92" spans="2:10">
      <c r="B92" s="3" t="s">
        <v>37</v>
      </c>
      <c r="C92" s="1"/>
      <c r="D92" s="1"/>
      <c r="E92" s="1"/>
      <c r="F92" s="1"/>
      <c r="G92" s="1"/>
      <c r="H92" s="1"/>
    </row>
    <row r="94" spans="2:10">
      <c r="B94" s="5" t="s">
        <v>8</v>
      </c>
      <c r="C94" s="5" t="s">
        <v>9</v>
      </c>
      <c r="D94" s="5" t="s">
        <v>10</v>
      </c>
      <c r="E94" s="5" t="s">
        <v>11</v>
      </c>
      <c r="F94" s="5" t="s">
        <v>12</v>
      </c>
      <c r="G94" s="5" t="s">
        <v>13</v>
      </c>
      <c r="H94" s="5" t="s">
        <v>14</v>
      </c>
    </row>
    <row r="95" spans="2:10">
      <c r="B95" s="4">
        <v>1</v>
      </c>
      <c r="C95" s="6" t="s">
        <v>38</v>
      </c>
      <c r="D95" s="6"/>
      <c r="E95" s="4"/>
      <c r="F95" s="7">
        <v>500000</v>
      </c>
      <c r="G95" s="7"/>
      <c r="H95" s="9"/>
    </row>
    <row r="96" spans="2:10">
      <c r="B96" s="25"/>
      <c r="C96" s="33"/>
      <c r="D96" s="33"/>
      <c r="E96" s="33"/>
      <c r="F96" s="33"/>
      <c r="G96" s="33"/>
      <c r="H96" s="33"/>
    </row>
    <row r="97" spans="2:8">
      <c r="B97" s="25"/>
      <c r="C97" s="22"/>
      <c r="D97" s="25"/>
      <c r="E97" s="25"/>
      <c r="F97" s="24"/>
      <c r="G97" s="24"/>
      <c r="H97" s="22"/>
    </row>
    <row r="99" spans="2:8">
      <c r="B99" s="36"/>
      <c r="C99" s="52"/>
      <c r="D99" s="25"/>
      <c r="E99" s="25"/>
      <c r="F99" s="24"/>
      <c r="G99" s="24"/>
      <c r="H99" s="22"/>
    </row>
    <row r="100" spans="2:8">
      <c r="B100" s="36"/>
      <c r="C100" s="22"/>
      <c r="D100" s="36"/>
      <c r="E100" s="36"/>
      <c r="F100" s="36"/>
      <c r="G100" s="24"/>
      <c r="H100" s="54"/>
    </row>
    <row r="101" spans="2:8">
      <c r="B101" s="36"/>
      <c r="C101" s="22"/>
      <c r="D101" s="36"/>
      <c r="E101" s="25"/>
      <c r="F101" s="24"/>
      <c r="G101" s="24"/>
      <c r="H101" s="22"/>
    </row>
    <row r="102" spans="2:8">
      <c r="B102" s="36"/>
      <c r="C102" s="22"/>
      <c r="D102" s="55"/>
      <c r="E102" s="25"/>
      <c r="F102" s="24"/>
      <c r="G102" s="24"/>
      <c r="H102" s="33"/>
    </row>
    <row r="103" spans="2:8">
      <c r="B103" s="36"/>
      <c r="C103" s="22"/>
      <c r="D103" s="55"/>
      <c r="E103" s="25"/>
      <c r="F103" s="24"/>
      <c r="G103" s="24"/>
      <c r="H103" s="54"/>
    </row>
    <row r="104" spans="2:8">
      <c r="B104" s="22"/>
      <c r="C104" s="22"/>
      <c r="D104" s="25"/>
      <c r="E104" s="25"/>
      <c r="F104" s="24"/>
      <c r="G104" s="24"/>
      <c r="H104" s="33"/>
    </row>
    <row r="105" spans="2:8">
      <c r="B105" s="33"/>
      <c r="C105" s="22"/>
      <c r="D105" s="36"/>
      <c r="E105" s="25"/>
      <c r="F105" s="24"/>
      <c r="G105" s="24"/>
      <c r="H105" s="33"/>
    </row>
    <row r="106" spans="2:8">
      <c r="B106" s="34"/>
      <c r="C106" s="35"/>
      <c r="D106" s="36"/>
      <c r="E106" s="56"/>
      <c r="F106" s="37"/>
      <c r="G106" s="53"/>
      <c r="H106" s="33"/>
    </row>
    <row r="133" spans="2:8">
      <c r="B133" s="36"/>
      <c r="C133" s="35"/>
      <c r="D133" s="36"/>
      <c r="E133" s="36"/>
      <c r="F133" s="37"/>
      <c r="G133" s="24"/>
      <c r="H133" s="38"/>
    </row>
  </sheetData>
  <mergeCells count="2">
    <mergeCell ref="J23:J24"/>
    <mergeCell ref="J34:J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opLeftCell="A41" workbookViewId="0">
      <selection activeCell="B61" sqref="B61"/>
    </sheetView>
  </sheetViews>
  <sheetFormatPr defaultRowHeight="15"/>
  <cols>
    <col min="1" max="1" width="26.28515625" bestFit="1" customWidth="1"/>
    <col min="2" max="2" width="12" style="39" bestFit="1" customWidth="1"/>
    <col min="3" max="3" width="9.140625" style="39"/>
  </cols>
  <sheetData>
    <row r="1" spans="1:3">
      <c r="A1" s="31"/>
      <c r="B1" s="31"/>
      <c r="C1" s="3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2015-08-14T06:15:10Z</dcterms:created>
  <dcterms:modified xsi:type="dcterms:W3CDTF">2015-09-28T07:27:20Z</dcterms:modified>
</cp:coreProperties>
</file>