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720" yWindow="720" windowWidth="19575" windowHeight="736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G9" i="1"/>
  <c r="K12"/>
  <c r="K11"/>
  <c r="B20" i="2"/>
  <c r="A20"/>
  <c r="C10"/>
  <c r="C9"/>
  <c r="C8"/>
  <c r="K10" i="1" l="1"/>
  <c r="L12"/>
  <c r="L11"/>
  <c r="L10"/>
  <c r="G23"/>
  <c r="G22"/>
  <c r="G20"/>
  <c r="G19"/>
  <c r="G18"/>
  <c r="G16"/>
  <c r="F14"/>
  <c r="G14" s="1"/>
  <c r="F13"/>
  <c r="G13" s="1"/>
  <c r="M10" s="1"/>
  <c r="G11"/>
  <c r="G10"/>
  <c r="M12" l="1"/>
  <c r="G41"/>
  <c r="G40"/>
  <c r="G39"/>
  <c r="M11" s="1"/>
  <c r="G37"/>
  <c r="N11" s="1"/>
  <c r="G36"/>
  <c r="N10" s="1"/>
  <c r="G31"/>
  <c r="N12" s="1"/>
  <c r="G30"/>
  <c r="N22" l="1"/>
  <c r="N23"/>
  <c r="N21"/>
  <c r="M22"/>
  <c r="M23"/>
  <c r="M21"/>
  <c r="L23"/>
  <c r="L22"/>
  <c r="L21"/>
  <c r="K23" l="1"/>
  <c r="K22"/>
  <c r="K21"/>
  <c r="R16" l="1"/>
  <c r="V16"/>
  <c r="Z16"/>
  <c r="X16" l="1"/>
  <c r="Y16"/>
  <c r="W16"/>
  <c r="U16"/>
  <c r="T16"/>
  <c r="P16"/>
  <c r="M16"/>
  <c r="L16"/>
  <c r="Q16"/>
  <c r="S16"/>
  <c r="K16"/>
  <c r="O16"/>
  <c r="N16"/>
</calcChain>
</file>

<file path=xl/sharedStrings.xml><?xml version="1.0" encoding="utf-8"?>
<sst xmlns="http://schemas.openxmlformats.org/spreadsheetml/2006/main" count="149" uniqueCount="97">
  <si>
    <t>Perhitungan Kerusakan Akibat Banjir</t>
  </si>
  <si>
    <t xml:space="preserve">Kerusakan = kehilangan barang/properti, perbaikan barang/properti dan perbaikan bangunan </t>
  </si>
  <si>
    <t>Rekapitulasi Kerusakan</t>
  </si>
  <si>
    <t>Rekapitulasi Kerugian</t>
  </si>
  <si>
    <t>&lt;1 hari</t>
  </si>
  <si>
    <t>1-4 hari</t>
  </si>
  <si>
    <t>5-8 hari</t>
  </si>
  <si>
    <t>&gt;8 hari</t>
  </si>
  <si>
    <t>No</t>
  </si>
  <si>
    <t>Pengeluaran</t>
  </si>
  <si>
    <t>Jumlah</t>
  </si>
  <si>
    <t>Satuan</t>
  </si>
  <si>
    <t>Unit Cost</t>
  </si>
  <si>
    <t>Total</t>
  </si>
  <si>
    <t>Keterangan</t>
  </si>
  <si>
    <t>10 - 70 cm</t>
  </si>
  <si>
    <t>71 - 150 cm</t>
  </si>
  <si>
    <t>&gt; 150 cm</t>
  </si>
  <si>
    <t>terdampak</t>
  </si>
  <si>
    <t>Kelas banjir / Aset</t>
  </si>
  <si>
    <t>A1</t>
  </si>
  <si>
    <t>A2</t>
  </si>
  <si>
    <t>A3</t>
  </si>
  <si>
    <t>A4</t>
  </si>
  <si>
    <t>B1</t>
  </si>
  <si>
    <t>B2</t>
  </si>
  <si>
    <t>B3</t>
  </si>
  <si>
    <t>B4</t>
  </si>
  <si>
    <t>C1</t>
  </si>
  <si>
    <t>C2</t>
  </si>
  <si>
    <t>C3</t>
  </si>
  <si>
    <t>C4</t>
  </si>
  <si>
    <t>D1</t>
  </si>
  <si>
    <t>D2</t>
  </si>
  <si>
    <t>D3</t>
  </si>
  <si>
    <t>D4</t>
  </si>
  <si>
    <t>Perhitungan Kerugian Akibat Banjir</t>
  </si>
  <si>
    <t xml:space="preserve">Kerugian = kebersihan, kehilangan pendapatan dan tambahan lainnya </t>
  </si>
  <si>
    <t>kehilangan pendapatan</t>
  </si>
  <si>
    <t>hari</t>
  </si>
  <si>
    <t>kebersihan</t>
  </si>
  <si>
    <t>properti hilang/tak terpakai</t>
  </si>
  <si>
    <t>properti rusak/biaya servis</t>
  </si>
  <si>
    <t>kerusakan bangunan</t>
  </si>
  <si>
    <t>pintu (engsel, slot kunci)</t>
  </si>
  <si>
    <t>Bh</t>
  </si>
  <si>
    <t>cat tembok</t>
  </si>
  <si>
    <t>cat dasar/penutup</t>
  </si>
  <si>
    <t xml:space="preserve">kg </t>
  </si>
  <si>
    <t>rol cat</t>
  </si>
  <si>
    <t>pekerja</t>
  </si>
  <si>
    <t>Oh</t>
  </si>
  <si>
    <t>mulai durasi 5-8 hari</t>
  </si>
  <si>
    <t>mulai durasi &gt; 8 hari</t>
  </si>
  <si>
    <t>mulai 71-150 dgn durasi mulai 5-8 hari</t>
  </si>
  <si>
    <t>lantai keramik</t>
  </si>
  <si>
    <t>keramik</t>
  </si>
  <si>
    <t>m2</t>
  </si>
  <si>
    <t>Luas</t>
  </si>
  <si>
    <t>Kelurahan</t>
  </si>
  <si>
    <t>RW</t>
  </si>
  <si>
    <t>rata2</t>
  </si>
  <si>
    <t>max</t>
  </si>
  <si>
    <t>min</t>
  </si>
  <si>
    <t>set</t>
  </si>
  <si>
    <t xml:space="preserve">Bh          </t>
  </si>
  <si>
    <t>toilet</t>
  </si>
  <si>
    <t>gantungan</t>
  </si>
  <si>
    <t>mulai kedalaman 71-150 cm &amp; durasi &gt; 8 hari</t>
  </si>
  <si>
    <t>tempat sampah</t>
  </si>
  <si>
    <t>kloset</t>
  </si>
  <si>
    <t>mulai 71-150 cm &amp; durasi 5-8 hari</t>
  </si>
  <si>
    <t>cat tembok/pelapis hias dinding</t>
  </si>
  <si>
    <t>rol</t>
  </si>
  <si>
    <t xml:space="preserve">m2 </t>
  </si>
  <si>
    <t>meja pelayanan</t>
  </si>
  <si>
    <t>mulai 71-150 dgn durasi mulai &gt;8 hari</t>
  </si>
  <si>
    <t>kursi pelayanan</t>
  </si>
  <si>
    <t>GEDUNG KESENIAN KURNIA GROUP</t>
  </si>
  <si>
    <t>GEDUNG KESENIAN JAKPUS</t>
  </si>
  <si>
    <t>GEDUNG KESENIAN</t>
  </si>
  <si>
    <t>GEDUNG KESENIAN BHARATA</t>
  </si>
  <si>
    <t>GEDUNG KESENIAN MISS TJITJIH</t>
  </si>
  <si>
    <t>GEDUNG OLAH SENI</t>
  </si>
  <si>
    <t>SENEN</t>
  </si>
  <si>
    <t>PASAR BARU</t>
  </si>
  <si>
    <t>GAMBIR</t>
  </si>
  <si>
    <t>CEMPAKA BARU</t>
  </si>
  <si>
    <t>MALAKA JAYA</t>
  </si>
  <si>
    <t>Nama</t>
  </si>
  <si>
    <t xml:space="preserve">m2           </t>
  </si>
  <si>
    <t>MUSEUM</t>
  </si>
  <si>
    <t>mulai 71-150 -dgn durasi mulai 5-8 hari</t>
  </si>
  <si>
    <t>rata2 kunjungan/hari</t>
  </si>
  <si>
    <t>koleksi museum</t>
  </si>
  <si>
    <t>retribusi</t>
  </si>
  <si>
    <t>semua kelas banjir dgn persentase berbeda (nilai yang diperhitungkan a/ stgh dari total yaitu 1 M)</t>
  </si>
</sst>
</file>

<file path=xl/styles.xml><?xml version="1.0" encoding="utf-8"?>
<styleSheet xmlns="http://schemas.openxmlformats.org/spreadsheetml/2006/main">
  <numFmts count="3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</font>
    <font>
      <b/>
      <sz val="14"/>
      <color theme="1"/>
      <name val="Arial"/>
      <family val="2"/>
    </font>
    <font>
      <b/>
      <sz val="11"/>
      <color theme="1"/>
      <name val="Calibri"/>
      <family val="2"/>
      <scheme val="minor"/>
    </font>
    <font>
      <i/>
      <sz val="9"/>
      <color theme="1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43" fontId="1" fillId="0" borderId="0" applyFont="0" applyFill="0" applyBorder="0" applyAlignment="0" applyProtection="0"/>
    <xf numFmtId="0" fontId="8" fillId="0" borderId="0"/>
  </cellStyleXfs>
  <cellXfs count="44">
    <xf numFmtId="0" fontId="0" fillId="0" borderId="0" xfId="0"/>
    <xf numFmtId="0" fontId="1" fillId="0" borderId="0" xfId="1"/>
    <xf numFmtId="0" fontId="2" fillId="0" borderId="0" xfId="1" applyFont="1"/>
    <xf numFmtId="0" fontId="3" fillId="0" borderId="0" xfId="1" applyFont="1"/>
    <xf numFmtId="0" fontId="3" fillId="0" borderId="2" xfId="1" applyFont="1" applyBorder="1" applyAlignment="1">
      <alignment horizontal="center"/>
    </xf>
    <xf numFmtId="0" fontId="2" fillId="0" borderId="2" xfId="1" applyFont="1" applyBorder="1" applyAlignment="1">
      <alignment horizontal="center"/>
    </xf>
    <xf numFmtId="0" fontId="3" fillId="0" borderId="2" xfId="1" applyFont="1" applyBorder="1"/>
    <xf numFmtId="164" fontId="3" fillId="0" borderId="2" xfId="2" applyNumberFormat="1" applyFont="1" applyBorder="1"/>
    <xf numFmtId="164" fontId="3" fillId="0" borderId="2" xfId="1" applyNumberFormat="1" applyFont="1" applyBorder="1"/>
    <xf numFmtId="0" fontId="3" fillId="0" borderId="2" xfId="1" applyFont="1" applyBorder="1" applyAlignment="1">
      <alignment wrapText="1"/>
    </xf>
    <xf numFmtId="164" fontId="3" fillId="0" borderId="2" xfId="2" applyNumberFormat="1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3" fillId="0" borderId="2" xfId="1" applyFont="1" applyFill="1" applyBorder="1"/>
    <xf numFmtId="0" fontId="3" fillId="0" borderId="2" xfId="1" applyFont="1" applyFill="1" applyBorder="1" applyAlignment="1">
      <alignment horizontal="center"/>
    </xf>
    <xf numFmtId="164" fontId="3" fillId="0" borderId="2" xfId="2" applyNumberFormat="1" applyFont="1" applyFill="1" applyBorder="1" applyAlignment="1">
      <alignment horizontal="center"/>
    </xf>
    <xf numFmtId="0" fontId="0" fillId="0" borderId="2" xfId="0" applyBorder="1"/>
    <xf numFmtId="0" fontId="2" fillId="0" borderId="2" xfId="1" applyFont="1" applyFill="1" applyBorder="1"/>
    <xf numFmtId="0" fontId="2" fillId="0" borderId="2" xfId="1" applyFont="1" applyBorder="1"/>
    <xf numFmtId="0" fontId="0" fillId="0" borderId="2" xfId="0" applyBorder="1" applyAlignment="1">
      <alignment vertical="center" wrapText="1"/>
    </xf>
    <xf numFmtId="164" fontId="0" fillId="0" borderId="2" xfId="0" applyNumberFormat="1" applyBorder="1" applyAlignment="1">
      <alignment horizontal="center"/>
    </xf>
    <xf numFmtId="0" fontId="3" fillId="0" borderId="0" xfId="1" applyFont="1" applyBorder="1"/>
    <xf numFmtId="0" fontId="1" fillId="0" borderId="2" xfId="1" applyBorder="1" applyAlignment="1">
      <alignment horizontal="center"/>
    </xf>
    <xf numFmtId="0" fontId="5" fillId="0" borderId="0" xfId="1" applyFont="1"/>
    <xf numFmtId="0" fontId="3" fillId="0" borderId="2" xfId="0" applyFont="1" applyBorder="1"/>
    <xf numFmtId="0" fontId="3" fillId="0" borderId="2" xfId="0" applyFont="1" applyBorder="1" applyAlignment="1">
      <alignment horizontal="center"/>
    </xf>
    <xf numFmtId="0" fontId="3" fillId="0" borderId="2" xfId="0" applyFont="1" applyBorder="1" applyAlignment="1">
      <alignment wrapText="1"/>
    </xf>
    <xf numFmtId="164" fontId="0" fillId="0" borderId="2" xfId="0" applyNumberFormat="1" applyBorder="1"/>
    <xf numFmtId="0" fontId="6" fillId="0" borderId="0" xfId="0" applyFont="1" applyAlignment="1">
      <alignment horizontal="center"/>
    </xf>
    <xf numFmtId="0" fontId="3" fillId="0" borderId="2" xfId="1" applyFont="1" applyBorder="1" applyAlignment="1">
      <alignment horizontal="center" wrapText="1"/>
    </xf>
    <xf numFmtId="0" fontId="0" fillId="0" borderId="0" xfId="0" applyBorder="1"/>
    <xf numFmtId="0" fontId="1" fillId="0" borderId="0" xfId="1" applyBorder="1"/>
    <xf numFmtId="0" fontId="0" fillId="0" borderId="0" xfId="0" applyAlignment="1">
      <alignment horizontal="center"/>
    </xf>
    <xf numFmtId="0" fontId="7" fillId="0" borderId="2" xfId="0" applyFont="1" applyBorder="1"/>
    <xf numFmtId="0" fontId="3" fillId="0" borderId="2" xfId="0" applyFont="1" applyFill="1" applyBorder="1" applyAlignment="1">
      <alignment horizontal="center"/>
    </xf>
    <xf numFmtId="0" fontId="3" fillId="0" borderId="2" xfId="0" applyFont="1" applyFill="1" applyBorder="1"/>
    <xf numFmtId="0" fontId="0" fillId="0" borderId="2" xfId="0" applyBorder="1" applyAlignment="1">
      <alignment wrapText="1"/>
    </xf>
    <xf numFmtId="0" fontId="1" fillId="0" borderId="2" xfId="1" applyBorder="1"/>
    <xf numFmtId="41" fontId="9" fillId="0" borderId="4" xfId="3" applyNumberFormat="1" applyFont="1" applyBorder="1" applyAlignment="1"/>
    <xf numFmtId="0" fontId="0" fillId="0" borderId="0" xfId="0" applyAlignment="1">
      <alignment horizontal="right"/>
    </xf>
    <xf numFmtId="41" fontId="0" fillId="0" borderId="0" xfId="0" applyNumberFormat="1"/>
    <xf numFmtId="41" fontId="9" fillId="0" borderId="0" xfId="3" applyNumberFormat="1" applyFont="1" applyAlignment="1"/>
    <xf numFmtId="0" fontId="3" fillId="0" borderId="1" xfId="1" applyFont="1" applyBorder="1" applyAlignment="1">
      <alignment horizontal="center" vertical="center" wrapText="1"/>
    </xf>
    <xf numFmtId="0" fontId="3" fillId="0" borderId="3" xfId="1" applyFont="1" applyBorder="1" applyAlignment="1">
      <alignment horizontal="center" vertical="center" wrapText="1"/>
    </xf>
  </cellXfs>
  <cellStyles count="4">
    <cellStyle name="Comma 2" xfId="2"/>
    <cellStyle name="Normal" xfId="0" builtinId="0"/>
    <cellStyle name="Normal 2" xfId="1"/>
    <cellStyle name="Normal 3" xf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64"/>
  <sheetViews>
    <sheetView tabSelected="1" topLeftCell="A28" workbookViewId="0">
      <selection activeCell="G10" sqref="G10"/>
    </sheetView>
  </sheetViews>
  <sheetFormatPr defaultRowHeight="15"/>
  <cols>
    <col min="2" max="2" width="5.85546875" customWidth="1"/>
    <col min="3" max="3" width="26.140625" bestFit="1" customWidth="1"/>
    <col min="5" max="5" width="12.7109375" customWidth="1"/>
    <col min="6" max="6" width="13.28515625" bestFit="1" customWidth="1"/>
    <col min="7" max="7" width="13.5703125" bestFit="1" customWidth="1"/>
    <col min="8" max="8" width="19" customWidth="1"/>
    <col min="10" max="10" width="13.5703125" customWidth="1"/>
    <col min="11" max="11" width="12.5703125" bestFit="1" customWidth="1"/>
    <col min="12" max="14" width="13.5703125" bestFit="1" customWidth="1"/>
    <col min="15" max="17" width="14.28515625" bestFit="1" customWidth="1"/>
    <col min="18" max="18" width="13.5703125" bestFit="1" customWidth="1"/>
    <col min="19" max="21" width="14.28515625" bestFit="1" customWidth="1"/>
    <col min="22" max="22" width="10.5703125" bestFit="1" customWidth="1"/>
    <col min="23" max="25" width="14.28515625" bestFit="1" customWidth="1"/>
    <col min="26" max="26" width="11.5703125" bestFit="1" customWidth="1"/>
  </cols>
  <sheetData>
    <row r="1" spans="1:26" ht="18">
      <c r="A1" s="1"/>
      <c r="B1" s="23" t="s">
        <v>91</v>
      </c>
      <c r="C1" s="1"/>
      <c r="D1" s="1"/>
      <c r="E1" s="1"/>
      <c r="F1" s="1"/>
      <c r="G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26">
      <c r="A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1:26">
      <c r="B3" s="2" t="s">
        <v>0</v>
      </c>
    </row>
    <row r="4" spans="1:26">
      <c r="A4" s="2"/>
      <c r="B4" s="3" t="s">
        <v>1</v>
      </c>
    </row>
    <row r="5" spans="1:26">
      <c r="A5" s="1"/>
    </row>
    <row r="6" spans="1:26">
      <c r="A6" s="1"/>
      <c r="J6" s="2" t="s">
        <v>2</v>
      </c>
      <c r="K6" s="1"/>
      <c r="L6" s="1"/>
      <c r="M6" s="1"/>
      <c r="N6" s="1"/>
    </row>
    <row r="7" spans="1:26">
      <c r="A7" s="1"/>
      <c r="B7" s="5" t="s">
        <v>8</v>
      </c>
      <c r="C7" s="5" t="s">
        <v>9</v>
      </c>
      <c r="D7" s="5" t="s">
        <v>10</v>
      </c>
      <c r="E7" s="5" t="s">
        <v>11</v>
      </c>
      <c r="F7" s="5" t="s">
        <v>12</v>
      </c>
      <c r="G7" s="5" t="s">
        <v>13</v>
      </c>
      <c r="H7" s="5" t="s">
        <v>14</v>
      </c>
      <c r="J7" s="2"/>
      <c r="K7" s="1"/>
      <c r="L7" s="1"/>
      <c r="M7" s="1"/>
      <c r="N7" s="1"/>
    </row>
    <row r="8" spans="1:26">
      <c r="A8" s="1"/>
      <c r="B8" s="25"/>
      <c r="C8" s="18" t="s">
        <v>41</v>
      </c>
      <c r="D8" s="24"/>
      <c r="E8" s="24"/>
      <c r="F8" s="24"/>
      <c r="G8" s="7"/>
      <c r="H8" s="26"/>
      <c r="J8" s="42" t="s">
        <v>91</v>
      </c>
      <c r="K8" s="4" t="s">
        <v>4</v>
      </c>
      <c r="L8" s="4" t="s">
        <v>5</v>
      </c>
      <c r="M8" s="4" t="s">
        <v>6</v>
      </c>
      <c r="N8" s="4" t="s">
        <v>7</v>
      </c>
    </row>
    <row r="9" spans="1:26" ht="60.75">
      <c r="A9" s="1"/>
      <c r="B9" s="4">
        <v>1</v>
      </c>
      <c r="C9" t="s">
        <v>94</v>
      </c>
      <c r="D9" s="6"/>
      <c r="E9" s="6"/>
      <c r="F9" s="7"/>
      <c r="G9" s="7">
        <f>1000000000/2</f>
        <v>500000000</v>
      </c>
      <c r="H9" s="9" t="s">
        <v>96</v>
      </c>
      <c r="I9" s="1"/>
      <c r="J9" s="43"/>
      <c r="K9" s="4">
        <v>1</v>
      </c>
      <c r="L9" s="4">
        <v>2</v>
      </c>
      <c r="M9" s="4">
        <v>6</v>
      </c>
      <c r="N9" s="4">
        <v>10</v>
      </c>
    </row>
    <row r="10" spans="1:26" ht="24.75">
      <c r="B10" s="25">
        <v>2</v>
      </c>
      <c r="C10" s="24" t="s">
        <v>75</v>
      </c>
      <c r="D10" s="12">
        <v>1</v>
      </c>
      <c r="E10" s="4" t="s">
        <v>64</v>
      </c>
      <c r="F10" s="10">
        <v>1500000</v>
      </c>
      <c r="G10" s="27">
        <f>D10*F10</f>
        <v>1500000</v>
      </c>
      <c r="H10" s="9" t="s">
        <v>76</v>
      </c>
      <c r="I10" s="1"/>
      <c r="J10" s="6" t="s">
        <v>15</v>
      </c>
      <c r="K10" s="8">
        <f>10%*G9</f>
        <v>50000000</v>
      </c>
      <c r="L10" s="8">
        <f>20%*G9</f>
        <v>100000000</v>
      </c>
      <c r="M10" s="8">
        <f>(60%*G9)+G13+G16+G33</f>
        <v>301450000</v>
      </c>
      <c r="N10" s="8">
        <f>G9+G13+G16+G22+G23+G33+G36+G37</f>
        <v>514800000</v>
      </c>
    </row>
    <row r="11" spans="1:26" ht="24.75">
      <c r="B11" s="25">
        <v>3</v>
      </c>
      <c r="C11" s="24" t="s">
        <v>77</v>
      </c>
      <c r="D11" s="12">
        <v>1</v>
      </c>
      <c r="E11" s="4" t="s">
        <v>45</v>
      </c>
      <c r="F11" s="10">
        <v>800000</v>
      </c>
      <c r="G11" s="27">
        <f>D11*F11</f>
        <v>800000</v>
      </c>
      <c r="H11" s="9" t="s">
        <v>76</v>
      </c>
      <c r="J11" s="6" t="s">
        <v>16</v>
      </c>
      <c r="K11" s="7">
        <f>15%*G9</f>
        <v>75000000</v>
      </c>
      <c r="L11" s="8">
        <f>25%*G9</f>
        <v>125000000</v>
      </c>
      <c r="M11" s="8">
        <f>(65%*G9)+G13+G14+G16+G18+G19+G20+G33+G39+G40+G41</f>
        <v>327810000</v>
      </c>
      <c r="N11" s="8">
        <f>G9+G10+G11+G16+G18+G19+G20+G22+G23+G30+G31+G33+G36+G37+G39+G40+G41</f>
        <v>518440000</v>
      </c>
    </row>
    <row r="12" spans="1:26">
      <c r="B12" s="34"/>
      <c r="C12" s="18" t="s">
        <v>42</v>
      </c>
      <c r="D12" s="12"/>
      <c r="E12" s="16"/>
      <c r="F12" s="16"/>
      <c r="G12" s="16"/>
      <c r="H12" s="16"/>
      <c r="I12" s="1"/>
      <c r="J12" s="6" t="s">
        <v>17</v>
      </c>
      <c r="K12" s="7">
        <f>20%*G9</f>
        <v>100000000</v>
      </c>
      <c r="L12" s="7">
        <f>30%*G9</f>
        <v>150000000</v>
      </c>
      <c r="M12" s="7">
        <f>(70%*G9)+G13+G14+G16+G18+G19+G20+G33+G39+G40+G41</f>
        <v>352810000</v>
      </c>
      <c r="N12" s="7">
        <f>G9+G10+G11+G16+G18+G19+G20+G22+G23+G30+G31+G33+G36+G37+G39+G40+G41</f>
        <v>518440000</v>
      </c>
    </row>
    <row r="13" spans="1:26">
      <c r="A13" s="31"/>
      <c r="B13" s="25">
        <v>1</v>
      </c>
      <c r="C13" s="24" t="s">
        <v>75</v>
      </c>
      <c r="D13" s="12">
        <v>1</v>
      </c>
      <c r="E13" s="4" t="s">
        <v>64</v>
      </c>
      <c r="F13" s="27">
        <f>10%*F10</f>
        <v>150000</v>
      </c>
      <c r="G13" s="27">
        <f>D13*F13</f>
        <v>150000</v>
      </c>
      <c r="H13" s="9" t="s">
        <v>52</v>
      </c>
      <c r="I13" s="1"/>
      <c r="J13" s="6" t="s">
        <v>18</v>
      </c>
      <c r="K13" s="7"/>
      <c r="L13" s="7"/>
      <c r="M13" s="7"/>
      <c r="N13" s="7"/>
    </row>
    <row r="14" spans="1:26" ht="24.75">
      <c r="A14" s="21"/>
      <c r="B14" s="25">
        <v>2</v>
      </c>
      <c r="C14" s="24" t="s">
        <v>77</v>
      </c>
      <c r="D14" s="12">
        <v>1</v>
      </c>
      <c r="E14" s="4" t="s">
        <v>45</v>
      </c>
      <c r="F14" s="27">
        <f>10%*F11</f>
        <v>80000</v>
      </c>
      <c r="G14" s="27">
        <f t="shared" ref="G14" si="0">D14*F14</f>
        <v>80000</v>
      </c>
      <c r="H14" s="9" t="s">
        <v>92</v>
      </c>
      <c r="I14" s="1"/>
      <c r="J14" s="1"/>
      <c r="K14" s="1"/>
      <c r="L14" s="1"/>
      <c r="M14" s="1"/>
      <c r="N14" s="1"/>
    </row>
    <row r="15" spans="1:26" ht="30">
      <c r="A15" s="31"/>
      <c r="B15" s="16"/>
      <c r="C15" s="17" t="s">
        <v>43</v>
      </c>
      <c r="D15" s="16"/>
      <c r="E15" s="16"/>
      <c r="F15" s="16"/>
      <c r="G15" s="16"/>
      <c r="H15" s="16"/>
      <c r="I15" s="1"/>
      <c r="J15" s="19" t="s">
        <v>19</v>
      </c>
      <c r="K15" s="12" t="s">
        <v>20</v>
      </c>
      <c r="L15" s="12" t="s">
        <v>21</v>
      </c>
      <c r="M15" s="12" t="s">
        <v>22</v>
      </c>
      <c r="N15" s="12" t="s">
        <v>23</v>
      </c>
      <c r="O15" s="12" t="s">
        <v>24</v>
      </c>
      <c r="P15" s="12" t="s">
        <v>25</v>
      </c>
      <c r="Q15" s="12" t="s">
        <v>26</v>
      </c>
      <c r="R15" s="12" t="s">
        <v>27</v>
      </c>
      <c r="S15" s="12" t="s">
        <v>28</v>
      </c>
      <c r="T15" s="12" t="s">
        <v>29</v>
      </c>
      <c r="U15" s="12" t="s">
        <v>30</v>
      </c>
      <c r="V15" s="12" t="s">
        <v>31</v>
      </c>
      <c r="W15" s="12" t="s">
        <v>32</v>
      </c>
      <c r="X15" s="12" t="s">
        <v>33</v>
      </c>
      <c r="Y15" s="12" t="s">
        <v>34</v>
      </c>
      <c r="Z15" s="12" t="s">
        <v>35</v>
      </c>
    </row>
    <row r="16" spans="1:26">
      <c r="A16" s="31"/>
      <c r="B16" s="22">
        <v>1</v>
      </c>
      <c r="C16" s="13" t="s">
        <v>44</v>
      </c>
      <c r="D16" s="12">
        <v>1</v>
      </c>
      <c r="E16" s="29" t="s">
        <v>65</v>
      </c>
      <c r="F16" s="10">
        <v>1000000</v>
      </c>
      <c r="G16" s="10">
        <f>D16*F16</f>
        <v>1000000</v>
      </c>
      <c r="H16" s="24" t="s">
        <v>52</v>
      </c>
      <c r="I16" s="1"/>
      <c r="J16" s="19" t="s">
        <v>91</v>
      </c>
      <c r="K16" s="20">
        <f>K10+K21</f>
        <v>54500000</v>
      </c>
      <c r="L16" s="20">
        <f>K11+K22</f>
        <v>79500000</v>
      </c>
      <c r="M16" s="20">
        <f>K12+K23</f>
        <v>104500000</v>
      </c>
      <c r="N16" s="20">
        <f>K13+K24</f>
        <v>0</v>
      </c>
      <c r="O16" s="20">
        <f>L10+L21</f>
        <v>106000000</v>
      </c>
      <c r="P16" s="20">
        <f>L11+L22</f>
        <v>131000000</v>
      </c>
      <c r="Q16" s="20">
        <f>L12+L23</f>
        <v>156000000</v>
      </c>
      <c r="R16" s="20">
        <f>L13+L24</f>
        <v>0</v>
      </c>
      <c r="S16" s="20">
        <f>M10+M21</f>
        <v>313450000</v>
      </c>
      <c r="T16" s="20">
        <f>M11+M22</f>
        <v>339810000</v>
      </c>
      <c r="U16" s="20">
        <f>M12+M23</f>
        <v>364810000</v>
      </c>
      <c r="V16" s="20">
        <f>M13+M24</f>
        <v>0</v>
      </c>
      <c r="W16" s="20">
        <f>N10+N21</f>
        <v>532800000</v>
      </c>
      <c r="X16" s="20">
        <f>N11+N22</f>
        <v>536440000</v>
      </c>
      <c r="Y16" s="20">
        <f>N12+N23</f>
        <v>536440000</v>
      </c>
      <c r="Z16" s="20">
        <f>N13+N24</f>
        <v>0</v>
      </c>
    </row>
    <row r="17" spans="1:14" ht="24.75">
      <c r="A17" s="31"/>
      <c r="B17" s="22">
        <v>2</v>
      </c>
      <c r="C17" s="6" t="s">
        <v>72</v>
      </c>
      <c r="D17" s="11"/>
      <c r="E17" s="4"/>
      <c r="F17" s="10"/>
      <c r="G17" s="10"/>
      <c r="H17" s="26" t="s">
        <v>54</v>
      </c>
      <c r="I17" s="1"/>
    </row>
    <row r="18" spans="1:14">
      <c r="A18" s="30"/>
      <c r="B18" s="4"/>
      <c r="C18" s="6" t="s">
        <v>47</v>
      </c>
      <c r="D18" s="12">
        <v>25</v>
      </c>
      <c r="E18" s="29" t="s">
        <v>90</v>
      </c>
      <c r="F18" s="10">
        <v>35000</v>
      </c>
      <c r="G18" s="10">
        <f>D18*F18</f>
        <v>875000</v>
      </c>
      <c r="H18" s="16"/>
      <c r="I18" s="1"/>
      <c r="J18" s="2" t="s">
        <v>3</v>
      </c>
      <c r="K18" s="1"/>
      <c r="L18" s="1"/>
      <c r="M18" s="1"/>
      <c r="N18" s="1"/>
    </row>
    <row r="19" spans="1:14">
      <c r="A19" s="30"/>
      <c r="B19" s="12"/>
      <c r="C19" s="6" t="s">
        <v>73</v>
      </c>
      <c r="D19" s="12">
        <v>1</v>
      </c>
      <c r="E19" s="4" t="s">
        <v>45</v>
      </c>
      <c r="F19" s="10">
        <v>35000</v>
      </c>
      <c r="G19" s="10">
        <f>D19*F19</f>
        <v>35000</v>
      </c>
      <c r="H19" s="16"/>
      <c r="I19" s="1"/>
      <c r="J19" s="42" t="s">
        <v>91</v>
      </c>
      <c r="K19" s="4" t="s">
        <v>4</v>
      </c>
      <c r="L19" s="4" t="s">
        <v>5</v>
      </c>
      <c r="M19" s="4" t="s">
        <v>6</v>
      </c>
      <c r="N19" s="4" t="s">
        <v>7</v>
      </c>
    </row>
    <row r="20" spans="1:14">
      <c r="A20" s="30"/>
      <c r="B20" s="16"/>
      <c r="C20" s="13" t="s">
        <v>50</v>
      </c>
      <c r="D20" s="12">
        <v>2</v>
      </c>
      <c r="E20" s="14" t="s">
        <v>51</v>
      </c>
      <c r="F20" s="15">
        <v>50000</v>
      </c>
      <c r="G20" s="7">
        <f>D20*F20</f>
        <v>100000</v>
      </c>
      <c r="H20" s="16"/>
      <c r="I20" s="1"/>
      <c r="J20" s="43"/>
      <c r="K20" s="4">
        <v>1</v>
      </c>
      <c r="L20" s="4">
        <v>2</v>
      </c>
      <c r="M20" s="4">
        <v>6</v>
      </c>
      <c r="N20" s="4">
        <v>10</v>
      </c>
    </row>
    <row r="21" spans="1:14">
      <c r="A21" s="30"/>
      <c r="B21" s="12">
        <v>3</v>
      </c>
      <c r="C21" s="13" t="s">
        <v>55</v>
      </c>
      <c r="D21" s="16"/>
      <c r="E21" s="16"/>
      <c r="F21" s="16"/>
      <c r="G21" s="10"/>
      <c r="H21" s="9" t="s">
        <v>53</v>
      </c>
      <c r="I21" s="1"/>
      <c r="J21" s="6" t="s">
        <v>15</v>
      </c>
      <c r="K21" s="8">
        <f>$F$50+$F$51</f>
        <v>4500000</v>
      </c>
      <c r="L21" s="8">
        <f>($L$20*$F$50)+$F$51</f>
        <v>6000000</v>
      </c>
      <c r="M21" s="8">
        <f>($M$20*$F$50)+$F$51</f>
        <v>12000000</v>
      </c>
      <c r="N21" s="8">
        <f>($N$20*$F$50)+$F$51</f>
        <v>18000000</v>
      </c>
    </row>
    <row r="22" spans="1:14">
      <c r="A22" s="30"/>
      <c r="B22" s="12"/>
      <c r="C22" s="13" t="s">
        <v>56</v>
      </c>
      <c r="D22" s="12">
        <v>50</v>
      </c>
      <c r="E22" s="4" t="s">
        <v>74</v>
      </c>
      <c r="F22" s="15">
        <v>250000</v>
      </c>
      <c r="G22" s="10">
        <f>D22*F22</f>
        <v>12500000</v>
      </c>
      <c r="H22" s="26"/>
      <c r="J22" s="6" t="s">
        <v>16</v>
      </c>
      <c r="K22" s="8">
        <f>$F$50+$F$51</f>
        <v>4500000</v>
      </c>
      <c r="L22" s="8">
        <f>($L$20*$F$50)+$F$51</f>
        <v>6000000</v>
      </c>
      <c r="M22" s="8">
        <f>($M$20*$F$50)+$F$51</f>
        <v>12000000</v>
      </c>
      <c r="N22" s="8">
        <f>($N$20*$F$50)+$F$51</f>
        <v>18000000</v>
      </c>
    </row>
    <row r="23" spans="1:14">
      <c r="A23" s="30"/>
      <c r="B23" s="12"/>
      <c r="C23" s="13" t="s">
        <v>50</v>
      </c>
      <c r="D23" s="12">
        <v>2</v>
      </c>
      <c r="E23" s="14" t="s">
        <v>51</v>
      </c>
      <c r="F23" s="15">
        <v>50000</v>
      </c>
      <c r="G23" s="27">
        <f>D23*F23</f>
        <v>100000</v>
      </c>
      <c r="H23" s="16"/>
      <c r="J23" s="6" t="s">
        <v>17</v>
      </c>
      <c r="K23" s="8">
        <f>$F$50+$F$51</f>
        <v>4500000</v>
      </c>
      <c r="L23" s="8">
        <f>($L$20*$F$50)+$F$51</f>
        <v>6000000</v>
      </c>
      <c r="M23" s="8">
        <f>($M$20*$F$50)+$F$51</f>
        <v>12000000</v>
      </c>
      <c r="N23" s="8">
        <f>($N$20*$F$50)+$F$51</f>
        <v>18000000</v>
      </c>
    </row>
    <row r="24" spans="1:14">
      <c r="A24" s="30"/>
      <c r="J24" s="6" t="s">
        <v>18</v>
      </c>
      <c r="K24" s="8"/>
      <c r="L24" s="8"/>
      <c r="M24" s="8"/>
      <c r="N24" s="8"/>
    </row>
    <row r="25" spans="1:14">
      <c r="A25" s="30"/>
    </row>
    <row r="26" spans="1:14">
      <c r="I26" s="2"/>
    </row>
    <row r="27" spans="1:14">
      <c r="B27" s="5" t="s">
        <v>8</v>
      </c>
      <c r="C27" s="5" t="s">
        <v>9</v>
      </c>
      <c r="D27" s="5" t="s">
        <v>10</v>
      </c>
      <c r="E27" s="5" t="s">
        <v>11</v>
      </c>
      <c r="F27" s="5" t="s">
        <v>12</v>
      </c>
      <c r="G27" s="5" t="s">
        <v>13</v>
      </c>
      <c r="H27" s="5" t="s">
        <v>14</v>
      </c>
    </row>
    <row r="28" spans="1:14">
      <c r="B28" s="25"/>
      <c r="C28" s="33" t="s">
        <v>66</v>
      </c>
      <c r="D28" s="24"/>
      <c r="E28" s="24"/>
      <c r="F28" s="24"/>
      <c r="G28" s="7"/>
      <c r="H28" s="26"/>
    </row>
    <row r="29" spans="1:14">
      <c r="B29" s="4"/>
      <c r="C29" s="18" t="s">
        <v>41</v>
      </c>
      <c r="D29" s="6"/>
      <c r="E29" s="6"/>
      <c r="F29" s="7"/>
      <c r="G29" s="7"/>
      <c r="H29" s="9"/>
    </row>
    <row r="30" spans="1:14" ht="36.75">
      <c r="B30" s="25">
        <v>1</v>
      </c>
      <c r="C30" s="24" t="s">
        <v>67</v>
      </c>
      <c r="D30" s="12">
        <v>2</v>
      </c>
      <c r="E30" s="4" t="s">
        <v>45</v>
      </c>
      <c r="F30" s="10">
        <v>25000</v>
      </c>
      <c r="G30" s="27">
        <f>D30*F30</f>
        <v>50000</v>
      </c>
      <c r="H30" s="26" t="s">
        <v>68</v>
      </c>
    </row>
    <row r="31" spans="1:14">
      <c r="B31" s="25">
        <v>2</v>
      </c>
      <c r="C31" s="24" t="s">
        <v>69</v>
      </c>
      <c r="D31" s="12">
        <v>2</v>
      </c>
      <c r="E31" s="4" t="s">
        <v>45</v>
      </c>
      <c r="F31" s="10">
        <v>80000</v>
      </c>
      <c r="G31" s="27">
        <f>D31*F31</f>
        <v>160000</v>
      </c>
      <c r="H31" s="9" t="s">
        <v>53</v>
      </c>
    </row>
    <row r="32" spans="1:14">
      <c r="B32" s="34"/>
      <c r="C32" s="18" t="s">
        <v>42</v>
      </c>
      <c r="D32" s="12"/>
      <c r="E32" s="16"/>
      <c r="F32" s="16"/>
      <c r="G32" s="16"/>
      <c r="H32" s="16"/>
    </row>
    <row r="33" spans="2:13" ht="30">
      <c r="B33" s="25">
        <v>1</v>
      </c>
      <c r="C33" s="35" t="s">
        <v>70</v>
      </c>
      <c r="D33" s="12">
        <v>2</v>
      </c>
      <c r="E33" s="4" t="s">
        <v>45</v>
      </c>
      <c r="F33" s="10"/>
      <c r="G33" s="27">
        <v>300000</v>
      </c>
      <c r="H33" s="36" t="s">
        <v>52</v>
      </c>
    </row>
    <row r="34" spans="2:13">
      <c r="B34" s="12"/>
      <c r="C34" s="18" t="s">
        <v>43</v>
      </c>
      <c r="D34" s="4"/>
      <c r="E34" s="4"/>
      <c r="F34" s="10"/>
      <c r="G34" s="10"/>
      <c r="H34" s="6"/>
      <c r="J34" s="1"/>
      <c r="K34" s="1"/>
      <c r="L34" s="1"/>
      <c r="M34" s="1"/>
    </row>
    <row r="35" spans="2:13">
      <c r="B35" s="12">
        <v>1</v>
      </c>
      <c r="C35" s="6" t="s">
        <v>55</v>
      </c>
      <c r="D35" s="12"/>
      <c r="E35" s="12"/>
      <c r="F35" s="12"/>
      <c r="G35" s="10"/>
      <c r="H35" s="9" t="s">
        <v>53</v>
      </c>
      <c r="J35" s="1"/>
      <c r="K35" s="1"/>
      <c r="L35" s="1"/>
      <c r="M35" s="1"/>
    </row>
    <row r="36" spans="2:13">
      <c r="B36" s="12"/>
      <c r="C36" s="6" t="s">
        <v>56</v>
      </c>
      <c r="D36" s="12">
        <v>10</v>
      </c>
      <c r="E36" s="4" t="s">
        <v>57</v>
      </c>
      <c r="F36" s="10">
        <v>60000</v>
      </c>
      <c r="G36" s="10">
        <f>D36*F36</f>
        <v>600000</v>
      </c>
      <c r="H36" s="6"/>
      <c r="J36" s="1"/>
      <c r="K36" s="1"/>
      <c r="L36" s="1"/>
      <c r="M36" s="1"/>
    </row>
    <row r="37" spans="2:13">
      <c r="B37" s="12"/>
      <c r="C37" s="6" t="s">
        <v>50</v>
      </c>
      <c r="D37" s="11">
        <v>2</v>
      </c>
      <c r="E37" s="4" t="s">
        <v>51</v>
      </c>
      <c r="F37" s="10">
        <v>75000</v>
      </c>
      <c r="G37" s="10">
        <f>D37*F37</f>
        <v>150000</v>
      </c>
      <c r="H37" s="16"/>
    </row>
    <row r="38" spans="2:13" ht="24.75">
      <c r="B38" s="12">
        <v>2</v>
      </c>
      <c r="C38" s="6" t="s">
        <v>46</v>
      </c>
      <c r="D38" s="11"/>
      <c r="E38" s="4"/>
      <c r="F38" s="10"/>
      <c r="G38" s="10"/>
      <c r="H38" s="9" t="s">
        <v>71</v>
      </c>
    </row>
    <row r="39" spans="2:13">
      <c r="B39" s="6"/>
      <c r="C39" s="6" t="s">
        <v>47</v>
      </c>
      <c r="D39" s="12">
        <v>3</v>
      </c>
      <c r="E39" s="4" t="s">
        <v>48</v>
      </c>
      <c r="F39" s="10">
        <v>45000</v>
      </c>
      <c r="G39" s="10">
        <f>D39*F39</f>
        <v>135000</v>
      </c>
      <c r="H39" s="16"/>
    </row>
    <row r="40" spans="2:13">
      <c r="B40" s="16"/>
      <c r="C40" s="6" t="s">
        <v>49</v>
      </c>
      <c r="D40" s="12">
        <v>1</v>
      </c>
      <c r="E40" s="4" t="s">
        <v>45</v>
      </c>
      <c r="F40" s="10">
        <v>35000</v>
      </c>
      <c r="G40" s="10">
        <f>D40*F40</f>
        <v>35000</v>
      </c>
      <c r="H40" s="16"/>
    </row>
    <row r="41" spans="2:13">
      <c r="B41" s="37"/>
      <c r="C41" s="13" t="s">
        <v>50</v>
      </c>
      <c r="D41" s="12">
        <v>2</v>
      </c>
      <c r="E41" s="14" t="s">
        <v>51</v>
      </c>
      <c r="F41" s="15">
        <v>50000</v>
      </c>
      <c r="G41" s="7">
        <f>D41*F41</f>
        <v>100000</v>
      </c>
      <c r="H41" s="16"/>
    </row>
    <row r="46" spans="2:13">
      <c r="B46" s="2" t="s">
        <v>36</v>
      </c>
      <c r="C46" s="1"/>
      <c r="D46" s="1"/>
      <c r="E46" s="1"/>
      <c r="F46" s="1"/>
      <c r="G46" s="1"/>
      <c r="H46" s="1"/>
    </row>
    <row r="47" spans="2:13">
      <c r="B47" s="3" t="s">
        <v>37</v>
      </c>
      <c r="C47" s="1"/>
      <c r="D47" s="1"/>
      <c r="E47" s="1"/>
      <c r="F47" s="1"/>
      <c r="G47" s="1"/>
      <c r="H47" s="1"/>
    </row>
    <row r="49" spans="2:10">
      <c r="B49" s="5" t="s">
        <v>8</v>
      </c>
      <c r="C49" s="5" t="s">
        <v>9</v>
      </c>
      <c r="D49" s="5" t="s">
        <v>10</v>
      </c>
      <c r="E49" s="5" t="s">
        <v>11</v>
      </c>
      <c r="F49" s="5" t="s">
        <v>12</v>
      </c>
      <c r="G49" s="5" t="s">
        <v>13</v>
      </c>
      <c r="H49" s="5" t="s">
        <v>14</v>
      </c>
    </row>
    <row r="50" spans="2:10">
      <c r="B50" s="4">
        <v>1</v>
      </c>
      <c r="C50" s="6" t="s">
        <v>38</v>
      </c>
      <c r="D50" s="6"/>
      <c r="E50" s="4" t="s">
        <v>39</v>
      </c>
      <c r="F50" s="7">
        <v>1500000</v>
      </c>
      <c r="G50" s="7"/>
      <c r="H50" s="9"/>
    </row>
    <row r="51" spans="2:10">
      <c r="B51" s="4">
        <v>2</v>
      </c>
      <c r="C51" s="6" t="s">
        <v>40</v>
      </c>
      <c r="D51" s="6"/>
      <c r="E51" s="4"/>
      <c r="F51" s="7">
        <v>3000000</v>
      </c>
      <c r="G51" s="7"/>
      <c r="H51" s="9"/>
    </row>
    <row r="63" spans="2:10">
      <c r="J63" s="1"/>
    </row>
    <row r="64" spans="2:10">
      <c r="J64" s="1"/>
    </row>
  </sheetData>
  <mergeCells count="2">
    <mergeCell ref="J8:J9"/>
    <mergeCell ref="J19:J20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20"/>
  <sheetViews>
    <sheetView workbookViewId="0">
      <selection activeCell="B20" sqref="B20"/>
    </sheetView>
  </sheetViews>
  <sheetFormatPr defaultRowHeight="15"/>
  <cols>
    <col min="1" max="1" width="32.5703125" bestFit="1" customWidth="1"/>
    <col min="2" max="2" width="26.28515625" bestFit="1" customWidth="1"/>
    <col min="3" max="3" width="12" style="32" bestFit="1" customWidth="1"/>
    <col min="4" max="4" width="9.140625" style="32"/>
  </cols>
  <sheetData>
    <row r="1" spans="1:4">
      <c r="A1" s="28" t="s">
        <v>89</v>
      </c>
      <c r="B1" s="28" t="s">
        <v>59</v>
      </c>
      <c r="C1" s="28" t="s">
        <v>58</v>
      </c>
      <c r="D1" s="28" t="s">
        <v>60</v>
      </c>
    </row>
    <row r="2" spans="1:4">
      <c r="A2" t="s">
        <v>78</v>
      </c>
      <c r="B2" t="s">
        <v>84</v>
      </c>
      <c r="C2" s="32">
        <v>1726.2049999999999</v>
      </c>
      <c r="D2" s="32">
        <v>4</v>
      </c>
    </row>
    <row r="3" spans="1:4">
      <c r="A3" t="s">
        <v>79</v>
      </c>
      <c r="B3" t="s">
        <v>85</v>
      </c>
      <c r="C3" s="32">
        <v>6598.2650000000003</v>
      </c>
      <c r="D3" s="32">
        <v>8</v>
      </c>
    </row>
    <row r="4" spans="1:4">
      <c r="A4" t="s">
        <v>80</v>
      </c>
      <c r="B4" t="s">
        <v>86</v>
      </c>
      <c r="C4" s="32">
        <v>4798.3010000000004</v>
      </c>
      <c r="D4" s="32">
        <v>1</v>
      </c>
    </row>
    <row r="5" spans="1:4">
      <c r="A5" t="s">
        <v>81</v>
      </c>
      <c r="B5" t="s">
        <v>84</v>
      </c>
      <c r="C5" s="32">
        <v>748.53610000000003</v>
      </c>
      <c r="D5" s="32">
        <v>4</v>
      </c>
    </row>
    <row r="6" spans="1:4">
      <c r="A6" t="s">
        <v>82</v>
      </c>
      <c r="B6" t="s">
        <v>87</v>
      </c>
      <c r="C6" s="32">
        <v>2224.7469999999998</v>
      </c>
      <c r="D6" s="32">
        <v>2</v>
      </c>
    </row>
    <row r="7" spans="1:4">
      <c r="A7" t="s">
        <v>83</v>
      </c>
      <c r="B7" t="s">
        <v>88</v>
      </c>
      <c r="C7" s="32">
        <v>1897.3630000000001</v>
      </c>
      <c r="D7" s="32">
        <v>6</v>
      </c>
    </row>
    <row r="8" spans="1:4">
      <c r="C8" s="32">
        <f>AVERAGE(C2:C7)</f>
        <v>2998.9028499999999</v>
      </c>
      <c r="D8" s="32" t="s">
        <v>61</v>
      </c>
    </row>
    <row r="9" spans="1:4">
      <c r="C9" s="32">
        <f>MAX(C2:C7)</f>
        <v>6598.2650000000003</v>
      </c>
      <c r="D9" s="32" t="s">
        <v>62</v>
      </c>
    </row>
    <row r="10" spans="1:4">
      <c r="C10" s="32">
        <f>MIN(C2:C7)</f>
        <v>748.53610000000003</v>
      </c>
      <c r="D10" s="32" t="s">
        <v>63</v>
      </c>
    </row>
    <row r="13" spans="1:4">
      <c r="A13" s="39" t="s">
        <v>93</v>
      </c>
      <c r="B13" t="s">
        <v>95</v>
      </c>
    </row>
    <row r="14" spans="1:4">
      <c r="A14" s="38">
        <v>5593.652173913043</v>
      </c>
      <c r="B14" s="38">
        <v>2855333.3333333335</v>
      </c>
    </row>
    <row r="15" spans="1:4">
      <c r="A15" s="38">
        <v>16.75</v>
      </c>
      <c r="B15" s="38">
        <v>50250</v>
      </c>
    </row>
    <row r="16" spans="1:4">
      <c r="A16" s="38">
        <v>557.26086956521738</v>
      </c>
      <c r="B16" s="38">
        <v>1970869.5652173914</v>
      </c>
    </row>
    <row r="17" spans="1:2">
      <c r="A17" s="38">
        <v>1231.4230769230769</v>
      </c>
      <c r="B17" s="41">
        <v>4749782.6086956523</v>
      </c>
    </row>
    <row r="18" spans="1:2">
      <c r="A18" s="38">
        <v>168.82608695652175</v>
      </c>
      <c r="B18" s="38">
        <v>63521.739130434784</v>
      </c>
    </row>
    <row r="19" spans="1:2">
      <c r="A19" s="38">
        <v>107.1304347826087</v>
      </c>
      <c r="B19" s="38">
        <v>354934.78260869568</v>
      </c>
    </row>
    <row r="20" spans="1:2">
      <c r="A20" s="40">
        <f>AVERAGE(A14:A19)</f>
        <v>1279.173773690078</v>
      </c>
      <c r="B20" s="40">
        <f>AVERAGE(B14:B19)</f>
        <v>1674115.3381642513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ALDI</dc:creator>
  <cp:lastModifiedBy>Aldi</cp:lastModifiedBy>
  <dcterms:created xsi:type="dcterms:W3CDTF">2015-08-14T06:15:10Z</dcterms:created>
  <dcterms:modified xsi:type="dcterms:W3CDTF">2015-11-18T09:32:09Z</dcterms:modified>
</cp:coreProperties>
</file>