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055" windowHeight="7935"/>
  </bookViews>
  <sheets>
    <sheet name="Sheet1" sheetId="4" r:id="rId1"/>
  </sheets>
  <calcPr calcId="125725"/>
</workbook>
</file>

<file path=xl/calcChain.xml><?xml version="1.0" encoding="utf-8"?>
<calcChain xmlns="http://schemas.openxmlformats.org/spreadsheetml/2006/main">
  <c r="T17" i="4"/>
  <c r="S17"/>
  <c r="R17"/>
  <c r="Q17"/>
  <c r="G35"/>
  <c r="S33" l="1"/>
  <c r="T15"/>
  <c r="T16"/>
  <c r="R15"/>
  <c r="S16"/>
  <c r="R14"/>
  <c r="S15"/>
  <c r="R33"/>
  <c r="S14"/>
  <c r="T33"/>
  <c r="R16"/>
  <c r="T14"/>
  <c r="G9"/>
  <c r="G29"/>
  <c r="V23" l="1"/>
  <c r="R23"/>
  <c r="Z22"/>
  <c r="V22"/>
  <c r="R22"/>
  <c r="N22"/>
  <c r="G32"/>
  <c r="G37"/>
  <c r="Q14"/>
  <c r="Q15"/>
  <c r="Q16"/>
  <c r="Q33"/>
  <c r="Z23"/>
  <c r="T9" l="1"/>
  <c r="T32" s="1"/>
  <c r="T8"/>
  <c r="T31" s="1"/>
  <c r="T7"/>
  <c r="T30" s="1"/>
  <c r="R7"/>
  <c r="S9"/>
  <c r="S32" s="1"/>
  <c r="R9"/>
  <c r="S8"/>
  <c r="S31" s="1"/>
  <c r="R8"/>
  <c r="S7"/>
  <c r="Q8"/>
  <c r="L22" s="1"/>
  <c r="Q7"/>
  <c r="K22" s="1"/>
  <c r="Q9"/>
  <c r="M22" s="1"/>
  <c r="Q32"/>
  <c r="Q30"/>
  <c r="N23"/>
  <c r="G17"/>
  <c r="G18"/>
  <c r="G14"/>
  <c r="G13"/>
  <c r="G12"/>
  <c r="G10"/>
  <c r="S22" l="1"/>
  <c r="S30"/>
  <c r="G19"/>
  <c r="R32"/>
  <c r="Q22"/>
  <c r="Q31"/>
  <c r="R31"/>
  <c r="P22"/>
  <c r="R30"/>
  <c r="O22"/>
  <c r="N14"/>
  <c r="W23" s="1"/>
  <c r="L16"/>
  <c r="Q23" s="1"/>
  <c r="N16"/>
  <c r="Y23" s="1"/>
  <c r="L15"/>
  <c r="P23" s="1"/>
  <c r="N15"/>
  <c r="X23" s="1"/>
  <c r="M14"/>
  <c r="S23" s="1"/>
  <c r="M15"/>
  <c r="T23" s="1"/>
  <c r="L14"/>
  <c r="O23" s="1"/>
  <c r="M16"/>
  <c r="U23" s="1"/>
  <c r="K14"/>
  <c r="K15"/>
  <c r="L23" s="1"/>
  <c r="K16"/>
  <c r="M23" s="1"/>
  <c r="N8"/>
  <c r="N9"/>
  <c r="N7"/>
  <c r="G15"/>
  <c r="M8"/>
  <c r="M9"/>
  <c r="U22" s="1"/>
  <c r="T22" l="1"/>
  <c r="M31"/>
  <c r="M32"/>
  <c r="X22"/>
  <c r="N31"/>
  <c r="W22"/>
  <c r="N30"/>
  <c r="Y22"/>
  <c r="N32"/>
  <c r="K23"/>
  <c r="L30"/>
  <c r="L31"/>
  <c r="K30"/>
  <c r="L32"/>
  <c r="K31"/>
  <c r="M30"/>
  <c r="K32"/>
</calcChain>
</file>

<file path=xl/sharedStrings.xml><?xml version="1.0" encoding="utf-8"?>
<sst xmlns="http://schemas.openxmlformats.org/spreadsheetml/2006/main" count="131" uniqueCount="70">
  <si>
    <t>Perhitungan Kerugian Akibat Banjir</t>
  </si>
  <si>
    <t>No</t>
  </si>
  <si>
    <t>Pengeluaran</t>
  </si>
  <si>
    <t>Total</t>
  </si>
  <si>
    <t>Jumlah</t>
  </si>
  <si>
    <t>alat kebersihan</t>
  </si>
  <si>
    <t>terdampak</t>
  </si>
  <si>
    <t>Perhitungan Kerusakan Akibat Banjir</t>
  </si>
  <si>
    <t xml:space="preserve">Kerusakan = kehilangan barang/properti, perbaikan barang/properti dan perbaikan bangunan </t>
  </si>
  <si>
    <t xml:space="preserve">Kerugian = kebersihan, kehilangan pendapatan dan tambahan lainnya </t>
  </si>
  <si>
    <t>Rekapitulasi Kerusakan</t>
  </si>
  <si>
    <t>10 - 70 cm</t>
  </si>
  <si>
    <t>71 - 150 cm</t>
  </si>
  <si>
    <t>&gt; 150 cm</t>
  </si>
  <si>
    <t>lantai keramik</t>
  </si>
  <si>
    <t>cat tembok</t>
  </si>
  <si>
    <t>keramik</t>
  </si>
  <si>
    <t>pekerja</t>
  </si>
  <si>
    <t>Satuan</t>
  </si>
  <si>
    <t>Oh</t>
  </si>
  <si>
    <t>rol cat</t>
  </si>
  <si>
    <t>Bh</t>
  </si>
  <si>
    <t>m2</t>
  </si>
  <si>
    <t>cat dasar/penutup</t>
  </si>
  <si>
    <t>plastik kemas dll</t>
  </si>
  <si>
    <t>barang dagangan</t>
  </si>
  <si>
    <t xml:space="preserve">kg </t>
  </si>
  <si>
    <t>Unit Cost</t>
  </si>
  <si>
    <t>Keterangan</t>
  </si>
  <si>
    <t>kebersihan</t>
  </si>
  <si>
    <t xml:space="preserve"> € 670 kios</t>
  </si>
  <si>
    <t>air bersih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</si>
  <si>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</si>
  <si>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</si>
  <si>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</si>
  <si>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</si>
  <si>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</si>
  <si>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</si>
  <si>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</si>
  <si>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</si>
  <si>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</si>
  <si>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</si>
  <si>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</si>
  <si>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</si>
  <si>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</si>
  <si>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</si>
  <si>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</si>
  <si>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</si>
  <si>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Kelas banjir / Aset</t>
  </si>
  <si>
    <t>UMKM</t>
  </si>
  <si>
    <t>Pasar Tradisional</t>
  </si>
  <si>
    <t>&lt;1 hari</t>
  </si>
  <si>
    <t>1-4 hari</t>
  </si>
  <si>
    <t>&gt;8 hari</t>
  </si>
  <si>
    <t xml:space="preserve">Pasar Tradisional + UMKM </t>
  </si>
  <si>
    <t>Pasar (Pengelola pasar)</t>
  </si>
  <si>
    <t>UMKM (Pedagang/kios)</t>
  </si>
  <si>
    <t>5-8 hari</t>
  </si>
  <si>
    <t>Pasar</t>
  </si>
  <si>
    <t>Rekapitulasi Kerugian</t>
  </si>
  <si>
    <t>kehilangan pendapatan</t>
  </si>
  <si>
    <t>lainnya (pengawasan, pengangkutan)</t>
  </si>
  <si>
    <t xml:space="preserve"> </t>
  </si>
  <si>
    <t>Asumsi :</t>
  </si>
  <si>
    <t xml:space="preserve">Jumlah (luasan m2) didapatkan dari total luas bangunan pasar (m2) dibagi jumlah pasar lalu dibagi 2 karena permukaan bangunan tidak datar dan terisi oleh keramik namun juga ada kios (beton permanen) sehingga mengambil space dan mengurangi luasan lantai yang berkeramik </t>
  </si>
  <si>
    <t xml:space="preserve">Jumlah kios para pedagang didapatkan dari total tempat usaha (karena sangat memungkinkan 1 pedagang memiliki lebih dari 1 kios) dibagi jumlah pasar  </t>
  </si>
  <si>
    <t>(1kg 2 kios)</t>
  </si>
  <si>
    <t>PASAR TRADISIONAL</t>
  </si>
  <si>
    <t>pedagang/hari (semua kios mengalami kerugian)</t>
  </si>
  <si>
    <t>terdampak sebesar 30%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</si>
</sst>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9" fillId="0" borderId="0"/>
    <xf numFmtId="43" fontId="18" fillId="0" borderId="0" applyFont="0" applyFill="0" applyBorder="0" applyAlignment="0" applyProtection="0"/>
  </cellStyleXfs>
  <cellXfs count="41">
    <xf numFmtId="0" fontId="0" fillId="0" borderId="0" xfId="0"/>
    <xf numFmtId="0" fontId="21" fillId="0" borderId="0" xfId="41" applyFont="1" applyBorder="1"/>
    <xf numFmtId="0" fontId="20" fillId="0" borderId="0" xfId="41" applyFont="1" applyBorder="1" applyAlignment="1">
      <alignment wrapText="1"/>
    </xf>
    <xf numFmtId="0" fontId="21" fillId="0" borderId="10" xfId="41" applyFont="1" applyBorder="1" applyAlignment="1">
      <alignment horizontal="center"/>
    </xf>
    <xf numFmtId="0" fontId="0" fillId="0" borderId="0" xfId="0" applyBorder="1"/>
    <xf numFmtId="164" fontId="20" fillId="0" borderId="10" xfId="45" applyNumberFormat="1" applyFont="1" applyFill="1" applyBorder="1" applyAlignment="1">
      <alignment horizontal="center"/>
    </xf>
    <xf numFmtId="0" fontId="20" fillId="0" borderId="10" xfId="41" applyFont="1" applyFill="1" applyBorder="1" applyAlignment="1">
      <alignment horizontal="center"/>
    </xf>
    <xf numFmtId="0" fontId="23" fillId="0" borderId="10" xfId="0" applyFont="1" applyBorder="1" applyAlignment="1">
      <alignment horizontal="center"/>
    </xf>
    <xf numFmtId="164" fontId="20" fillId="0" borderId="10" xfId="45" applyNumberFormat="1" applyFont="1" applyBorder="1" applyAlignment="1">
      <alignment horizontal="center"/>
    </xf>
    <xf numFmtId="0" fontId="21" fillId="0" borderId="10" xfId="41" applyFont="1" applyFill="1" applyBorder="1"/>
    <xf numFmtId="0" fontId="0" fillId="0" borderId="10" xfId="0" applyBorder="1" applyAlignment="1">
      <alignment horizontal="center"/>
    </xf>
    <xf numFmtId="0" fontId="22" fillId="0" borderId="10" xfId="41" applyFont="1" applyBorder="1" applyAlignment="1">
      <alignment horizontal="center"/>
    </xf>
    <xf numFmtId="0" fontId="21" fillId="0" borderId="10" xfId="41" applyFont="1" applyBorder="1"/>
    <xf numFmtId="0" fontId="20" fillId="0" borderId="10" xfId="41" applyFont="1" applyFill="1" applyBorder="1"/>
    <xf numFmtId="0" fontId="0" fillId="0" borderId="10" xfId="0" applyBorder="1"/>
    <xf numFmtId="0" fontId="18" fillId="0" borderId="0" xfId="41"/>
    <xf numFmtId="0" fontId="20" fillId="0" borderId="0" xfId="41" applyFont="1"/>
    <xf numFmtId="0" fontId="21" fillId="0" borderId="0" xfId="41" applyFont="1"/>
    <xf numFmtId="0" fontId="20" fillId="0" borderId="10" xfId="41" applyFont="1" applyBorder="1" applyAlignment="1">
      <alignment horizontal="center"/>
    </xf>
    <xf numFmtId="0" fontId="20" fillId="0" borderId="10" xfId="41" applyFont="1" applyBorder="1"/>
    <xf numFmtId="164" fontId="20" fillId="0" borderId="10" xfId="45" applyNumberFormat="1" applyFont="1" applyBorder="1"/>
    <xf numFmtId="164" fontId="20" fillId="0" borderId="10" xfId="41" applyNumberFormat="1" applyFont="1" applyBorder="1"/>
    <xf numFmtId="0" fontId="20" fillId="0" borderId="10" xfId="41" applyFont="1" applyBorder="1" applyAlignment="1">
      <alignment wrapText="1"/>
    </xf>
    <xf numFmtId="0" fontId="22" fillId="0" borderId="0" xfId="41" applyFont="1" applyBorder="1"/>
    <xf numFmtId="0" fontId="20" fillId="0" borderId="0" xfId="41" applyFont="1" applyBorder="1"/>
    <xf numFmtId="164" fontId="20" fillId="0" borderId="0" xfId="45" applyNumberFormat="1" applyFont="1" applyBorder="1"/>
    <xf numFmtId="164" fontId="21" fillId="0" borderId="0" xfId="45" applyNumberFormat="1" applyFont="1" applyBorder="1"/>
    <xf numFmtId="0" fontId="24" fillId="0" borderId="10" xfId="41" applyFont="1" applyBorder="1" applyAlignment="1">
      <alignment horizontal="center"/>
    </xf>
    <xf numFmtId="0" fontId="21" fillId="0" borderId="13" xfId="41" applyFont="1" applyFill="1" applyBorder="1"/>
    <xf numFmtId="0" fontId="0" fillId="0" borderId="10" xfId="0" applyBorder="1" applyAlignment="1">
      <alignment vertical="center" wrapText="1"/>
    </xf>
    <xf numFmtId="164" fontId="0" fillId="0" borderId="10" xfId="0" applyNumberFormat="1" applyBorder="1" applyAlignment="1">
      <alignment horizontal="center"/>
    </xf>
    <xf numFmtId="164" fontId="0" fillId="0" borderId="10" xfId="0" applyNumberFormat="1" applyBorder="1"/>
    <xf numFmtId="0" fontId="18" fillId="0" borderId="0" xfId="41" applyAlignment="1">
      <alignment vertical="center"/>
    </xf>
    <xf numFmtId="0" fontId="1" fillId="0" borderId="0" xfId="41" applyFont="1" applyBorder="1"/>
    <xf numFmtId="0" fontId="25" fillId="0" borderId="0" xfId="41" applyFont="1"/>
    <xf numFmtId="0" fontId="20" fillId="0" borderId="11" xfId="41" applyFont="1" applyBorder="1" applyAlignment="1">
      <alignment horizontal="center" vertical="center"/>
    </xf>
    <xf numFmtId="0" fontId="20" fillId="0" borderId="12" xfId="41" applyFont="1" applyBorder="1" applyAlignment="1">
      <alignment horizontal="center" vertical="center"/>
    </xf>
    <xf numFmtId="0" fontId="20" fillId="0" borderId="11" xfId="41" applyFont="1" applyBorder="1" applyAlignment="1">
      <alignment horizontal="center" vertical="center" wrapText="1"/>
    </xf>
    <xf numFmtId="0" fontId="20" fillId="0" borderId="12" xfId="41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2"/>
    <cellStyle name="Normal 3" xfId="44"/>
    <cellStyle name="Note 2" xfId="43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tabSelected="1" topLeftCell="I20" workbookViewId="0">
      <selection activeCell="T30" sqref="T30:T33"/>
    </sheetView>
  </sheetViews>
  <sheetFormatPr defaultRowHeight="15"/>
  <cols>
    <col min="2" max="2" width="5.85546875" customWidth="1"/>
    <col min="3" max="3" width="20.85546875" bestFit="1" customWidth="1"/>
    <col min="5" max="5" width="14.42578125" customWidth="1"/>
    <col min="6" max="6" width="13.28515625" bestFit="1" customWidth="1"/>
    <col min="7" max="7" width="13.5703125" bestFit="1" customWidth="1"/>
    <col min="8" max="8" width="11.140625" customWidth="1"/>
    <col min="10" max="10" width="12.85546875" customWidth="1"/>
    <col min="11" max="22" width="14.28515625" bestFit="1" customWidth="1"/>
    <col min="23" max="26" width="15.28515625" bestFit="1" customWidth="1"/>
  </cols>
  <sheetData>
    <row r="1" spans="1:20" ht="18">
      <c r="A1" s="15"/>
      <c r="B1" s="34" t="s">
        <v>54</v>
      </c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0">
      <c r="A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0">
      <c r="B3" s="16" t="s">
        <v>8</v>
      </c>
    </row>
    <row r="4" spans="1:20">
      <c r="A4" s="17"/>
      <c r="B4" s="17" t="s">
        <v>7</v>
      </c>
      <c r="J4" s="17" t="s">
        <v>10</v>
      </c>
      <c r="K4" s="15"/>
      <c r="L4" s="15"/>
      <c r="M4" s="15"/>
      <c r="N4" s="15"/>
      <c r="P4" s="17" t="s">
        <v>59</v>
      </c>
      <c r="Q4" s="15"/>
      <c r="R4" s="15"/>
      <c r="S4" s="15"/>
      <c r="T4" s="15"/>
    </row>
    <row r="5" spans="1:20">
      <c r="A5" s="15"/>
      <c r="J5" s="35" t="s">
        <v>58</v>
      </c>
      <c r="K5" s="18" t="s">
        <v>51</v>
      </c>
      <c r="L5" s="18" t="s">
        <v>52</v>
      </c>
      <c r="M5" s="18" t="s">
        <v>57</v>
      </c>
      <c r="N5" s="18" t="s">
        <v>53</v>
      </c>
      <c r="P5" s="35" t="s">
        <v>58</v>
      </c>
      <c r="Q5" s="18" t="s">
        <v>51</v>
      </c>
      <c r="R5" s="18" t="s">
        <v>52</v>
      </c>
      <c r="S5" s="18" t="s">
        <v>57</v>
      </c>
      <c r="T5" s="18" t="s">
        <v>53</v>
      </c>
    </row>
    <row r="6" spans="1:20">
      <c r="A6" s="15"/>
      <c r="B6" s="3" t="s">
        <v>1</v>
      </c>
      <c r="C6" s="3" t="s">
        <v>2</v>
      </c>
      <c r="D6" s="3" t="s">
        <v>4</v>
      </c>
      <c r="E6" s="3" t="s">
        <v>18</v>
      </c>
      <c r="F6" s="3" t="s">
        <v>27</v>
      </c>
      <c r="G6" s="3" t="s">
        <v>3</v>
      </c>
      <c r="H6" s="3" t="s">
        <v>28</v>
      </c>
      <c r="J6" s="36"/>
      <c r="K6" s="18">
        <v>1</v>
      </c>
      <c r="L6" s="18">
        <v>2</v>
      </c>
      <c r="M6" s="18">
        <v>6</v>
      </c>
      <c r="N6" s="18">
        <v>10</v>
      </c>
      <c r="P6" s="36"/>
      <c r="Q6" s="18">
        <v>1</v>
      </c>
      <c r="R6" s="18">
        <v>2</v>
      </c>
      <c r="S6" s="18">
        <v>6</v>
      </c>
      <c r="T6" s="18">
        <v>10</v>
      </c>
    </row>
    <row r="7" spans="1:20">
      <c r="A7" s="15"/>
      <c r="B7" s="19"/>
      <c r="C7" s="12" t="s">
        <v>55</v>
      </c>
      <c r="D7" s="19"/>
      <c r="E7" s="19"/>
      <c r="F7" s="20"/>
      <c r="G7" s="20"/>
      <c r="H7" s="19"/>
      <c r="J7" s="19" t="s">
        <v>11</v>
      </c>
      <c r="K7" s="21"/>
      <c r="L7" s="21"/>
      <c r="M7" s="21"/>
      <c r="N7" s="21">
        <f>G9+3*G10+G12+G13+G14</f>
        <v>306670000</v>
      </c>
      <c r="P7" s="19" t="s">
        <v>11</v>
      </c>
      <c r="Q7" s="21">
        <f>$G$32</f>
        <v>1400000</v>
      </c>
      <c r="R7" s="21">
        <f>($G$32)+(5%*$G$32)</f>
        <v>1470000</v>
      </c>
      <c r="S7" s="21">
        <f>($G$32)+(25%*$G$32)</f>
        <v>1750000</v>
      </c>
      <c r="T7" s="21">
        <f>($G$32)+(45%*$G$32)</f>
        <v>2030000</v>
      </c>
    </row>
    <row r="8" spans="1:20">
      <c r="A8" s="15"/>
      <c r="B8" s="18">
        <v>1</v>
      </c>
      <c r="C8" s="19" t="s">
        <v>14</v>
      </c>
      <c r="D8" s="19"/>
      <c r="E8" s="19"/>
      <c r="F8" s="20"/>
      <c r="G8" s="20"/>
      <c r="H8" s="22"/>
      <c r="J8" s="19" t="s">
        <v>12</v>
      </c>
      <c r="K8" s="20"/>
      <c r="L8" s="21"/>
      <c r="M8" s="21">
        <f>SUM(G12:G14)</f>
        <v>5320000</v>
      </c>
      <c r="N8" s="21">
        <f>G9+3*G10+G12+G13+3*G14</f>
        <v>307270000</v>
      </c>
      <c r="P8" s="19" t="s">
        <v>12</v>
      </c>
      <c r="Q8" s="21">
        <f t="shared" ref="Q8:Q9" si="0">$G$32</f>
        <v>1400000</v>
      </c>
      <c r="R8" s="21">
        <f t="shared" ref="R8:R9" si="1">($G$32)+(5%*$G$32)</f>
        <v>1470000</v>
      </c>
      <c r="S8" s="21">
        <f t="shared" ref="S8:S9" si="2">($G$32)+(25%*$G$32)</f>
        <v>1750000</v>
      </c>
      <c r="T8" s="21">
        <f t="shared" ref="T8:T9" si="3">($G$32)+(45%*$G$32)</f>
        <v>2030000</v>
      </c>
    </row>
    <row r="9" spans="1:20">
      <c r="A9" s="15"/>
      <c r="B9" s="18"/>
      <c r="C9" s="19" t="s">
        <v>16</v>
      </c>
      <c r="D9" s="18">
        <v>5000</v>
      </c>
      <c r="E9" s="18" t="s">
        <v>22</v>
      </c>
      <c r="F9" s="8">
        <v>60000</v>
      </c>
      <c r="G9" s="8">
        <f>D9*F9</f>
        <v>300000000</v>
      </c>
      <c r="H9" s="19"/>
      <c r="J9" s="19" t="s">
        <v>13</v>
      </c>
      <c r="K9" s="20"/>
      <c r="L9" s="20"/>
      <c r="M9" s="20">
        <f>SUM(G12:G14)</f>
        <v>5320000</v>
      </c>
      <c r="N9" s="20">
        <f>G9+3*G10+G12+G13+3*G14</f>
        <v>307270000</v>
      </c>
      <c r="P9" s="19" t="s">
        <v>13</v>
      </c>
      <c r="Q9" s="21">
        <f t="shared" si="0"/>
        <v>1400000</v>
      </c>
      <c r="R9" s="21">
        <f t="shared" si="1"/>
        <v>1470000</v>
      </c>
      <c r="S9" s="21">
        <f t="shared" si="2"/>
        <v>1750000</v>
      </c>
      <c r="T9" s="21">
        <f t="shared" si="3"/>
        <v>2030000</v>
      </c>
    </row>
    <row r="10" spans="1:20">
      <c r="A10" s="15"/>
      <c r="B10" s="18"/>
      <c r="C10" s="19" t="s">
        <v>17</v>
      </c>
      <c r="D10" s="18">
        <v>6</v>
      </c>
      <c r="E10" s="18" t="s">
        <v>19</v>
      </c>
      <c r="F10" s="8">
        <v>75000</v>
      </c>
      <c r="G10" s="8">
        <f t="shared" ref="G10" si="4">D10*F10</f>
        <v>450000</v>
      </c>
      <c r="H10" s="19"/>
      <c r="J10" s="19" t="s">
        <v>6</v>
      </c>
      <c r="K10" s="20"/>
      <c r="L10" s="20"/>
      <c r="M10" s="20"/>
      <c r="N10" s="20"/>
      <c r="P10" s="19" t="s">
        <v>6</v>
      </c>
      <c r="Q10" s="21"/>
      <c r="R10" s="20"/>
      <c r="S10" s="20"/>
      <c r="T10" s="20"/>
    </row>
    <row r="11" spans="1:20">
      <c r="A11" s="15"/>
      <c r="B11" s="18">
        <v>2</v>
      </c>
      <c r="C11" s="19" t="s">
        <v>15</v>
      </c>
      <c r="D11" s="18"/>
      <c r="E11" s="18"/>
      <c r="F11" s="8"/>
      <c r="G11" s="8"/>
      <c r="H11" s="19"/>
      <c r="P11" s="17"/>
      <c r="Q11" s="15"/>
      <c r="R11" s="15"/>
      <c r="S11" s="15"/>
      <c r="T11" s="15"/>
    </row>
    <row r="12" spans="1:20">
      <c r="A12" s="15"/>
      <c r="B12" s="11"/>
      <c r="C12" s="19" t="s">
        <v>23</v>
      </c>
      <c r="D12" s="7">
        <v>110</v>
      </c>
      <c r="E12" s="18" t="s">
        <v>26</v>
      </c>
      <c r="F12" s="8">
        <v>45000</v>
      </c>
      <c r="G12" s="8">
        <f>D12*F12</f>
        <v>4950000</v>
      </c>
      <c r="H12" s="19" t="s">
        <v>66</v>
      </c>
      <c r="J12" s="35" t="s">
        <v>49</v>
      </c>
      <c r="K12" s="18" t="s">
        <v>51</v>
      </c>
      <c r="L12" s="18" t="s">
        <v>52</v>
      </c>
      <c r="M12" s="18" t="s">
        <v>57</v>
      </c>
      <c r="N12" s="18" t="s">
        <v>53</v>
      </c>
      <c r="P12" s="35" t="s">
        <v>49</v>
      </c>
      <c r="Q12" s="18" t="s">
        <v>51</v>
      </c>
      <c r="R12" s="18" t="s">
        <v>52</v>
      </c>
      <c r="S12" s="18" t="s">
        <v>57</v>
      </c>
      <c r="T12" s="18" t="s">
        <v>53</v>
      </c>
    </row>
    <row r="13" spans="1:20">
      <c r="A13" s="15"/>
      <c r="B13" s="11"/>
      <c r="C13" s="19" t="s">
        <v>20</v>
      </c>
      <c r="D13" s="18">
        <v>2</v>
      </c>
      <c r="E13" s="18" t="s">
        <v>21</v>
      </c>
      <c r="F13" s="8">
        <v>35000</v>
      </c>
      <c r="G13" s="8">
        <f t="shared" ref="G13:G14" si="5">D13*F13</f>
        <v>70000</v>
      </c>
      <c r="H13" s="19"/>
      <c r="J13" s="36"/>
      <c r="K13" s="18">
        <v>1</v>
      </c>
      <c r="L13" s="18">
        <v>2</v>
      </c>
      <c r="M13" s="18">
        <v>6</v>
      </c>
      <c r="N13" s="18">
        <v>10</v>
      </c>
      <c r="P13" s="36"/>
      <c r="Q13" s="18">
        <v>1</v>
      </c>
      <c r="R13" s="18">
        <v>2</v>
      </c>
      <c r="S13" s="18">
        <v>6</v>
      </c>
      <c r="T13" s="18">
        <v>10</v>
      </c>
    </row>
    <row r="14" spans="1:20">
      <c r="B14" s="10"/>
      <c r="C14" s="13" t="s">
        <v>17</v>
      </c>
      <c r="D14" s="10">
        <v>6</v>
      </c>
      <c r="E14" s="6" t="s">
        <v>19</v>
      </c>
      <c r="F14" s="5">
        <v>50000</v>
      </c>
      <c r="G14" s="8">
        <f t="shared" si="5"/>
        <v>300000</v>
      </c>
      <c r="H14" s="14"/>
      <c r="J14" s="19" t="s">
        <v>11</v>
      </c>
      <c r="K14" s="21">
        <f>G19</f>
        <v>176000000</v>
      </c>
      <c r="L14" s="21">
        <f>G19</f>
        <v>176000000</v>
      </c>
      <c r="M14" s="21">
        <f>G19</f>
        <v>176000000</v>
      </c>
      <c r="N14" s="21">
        <f>G19</f>
        <v>176000000</v>
      </c>
      <c r="P14" s="19" t="s">
        <v>11</v>
      </c>
      <c r="Q14" s="21">
        <f>G34+G35</f>
        <v>1340050000</v>
      </c>
      <c r="R14" s="21">
        <f>G34+(R13*G35)</f>
        <v>2680050000</v>
      </c>
      <c r="S14" s="21">
        <f>G34+(S13*G35)+G36</f>
        <v>8040150000</v>
      </c>
      <c r="T14" s="21">
        <f>G34+(10*G35)+G36</f>
        <v>13400150000</v>
      </c>
    </row>
    <row r="15" spans="1:20">
      <c r="B15" s="10"/>
      <c r="C15" s="9" t="s">
        <v>3</v>
      </c>
      <c r="D15" s="10"/>
      <c r="E15" s="10"/>
      <c r="F15" s="10"/>
      <c r="G15" s="8">
        <f>SUM(G9:G14)</f>
        <v>305770000</v>
      </c>
      <c r="H15" s="14"/>
      <c r="J15" s="19" t="s">
        <v>12</v>
      </c>
      <c r="K15" s="21">
        <f>G19</f>
        <v>176000000</v>
      </c>
      <c r="L15" s="21">
        <f>G19</f>
        <v>176000000</v>
      </c>
      <c r="M15" s="21">
        <f>G19</f>
        <v>176000000</v>
      </c>
      <c r="N15" s="21">
        <f>G19</f>
        <v>176000000</v>
      </c>
      <c r="P15" s="19" t="s">
        <v>12</v>
      </c>
      <c r="Q15" s="21">
        <f>G34+G35</f>
        <v>1340050000</v>
      </c>
      <c r="R15" s="21">
        <f>G34+(R13*G35)</f>
        <v>2680050000</v>
      </c>
      <c r="S15" s="21">
        <f>G34+(S13*G35)+G36</f>
        <v>8040150000</v>
      </c>
      <c r="T15" s="21">
        <f>G34+(10*G35)+G36</f>
        <v>13400150000</v>
      </c>
    </row>
    <row r="16" spans="1:20">
      <c r="A16" s="16"/>
      <c r="B16" s="10"/>
      <c r="C16" s="9" t="s">
        <v>56</v>
      </c>
      <c r="D16" s="10"/>
      <c r="E16" s="10"/>
      <c r="F16" s="10"/>
      <c r="G16" s="8"/>
      <c r="H16" s="14" t="s">
        <v>30</v>
      </c>
      <c r="J16" s="19" t="s">
        <v>13</v>
      </c>
      <c r="K16" s="20">
        <f>G19</f>
        <v>176000000</v>
      </c>
      <c r="L16" s="20">
        <f>G19</f>
        <v>176000000</v>
      </c>
      <c r="M16" s="20">
        <f>G19</f>
        <v>176000000</v>
      </c>
      <c r="N16" s="20">
        <f>G19</f>
        <v>176000000</v>
      </c>
      <c r="P16" s="19" t="s">
        <v>13</v>
      </c>
      <c r="Q16" s="21">
        <f>G34+G35</f>
        <v>1340050000</v>
      </c>
      <c r="R16" s="20">
        <f>G34+(R13*G35)</f>
        <v>2680050000</v>
      </c>
      <c r="S16" s="20">
        <f>G34+(S13*G35)+G36</f>
        <v>8040150000</v>
      </c>
      <c r="T16" s="20">
        <f>G34+(10*G35)+G36</f>
        <v>13400150000</v>
      </c>
    </row>
    <row r="17" spans="1:26">
      <c r="A17" s="15"/>
      <c r="B17" s="10">
        <v>1</v>
      </c>
      <c r="C17" s="13" t="s">
        <v>24</v>
      </c>
      <c r="D17" s="7">
        <v>220</v>
      </c>
      <c r="E17" s="10"/>
      <c r="F17" s="5">
        <v>300000</v>
      </c>
      <c r="G17" s="8">
        <f>D17*F17</f>
        <v>66000000</v>
      </c>
      <c r="H17" s="14"/>
      <c r="J17" s="19" t="s">
        <v>6</v>
      </c>
      <c r="K17" s="20"/>
      <c r="L17" s="20"/>
      <c r="M17" s="20"/>
      <c r="N17" s="20"/>
      <c r="P17" s="19" t="s">
        <v>6</v>
      </c>
      <c r="Q17" s="8">
        <f>30%*G35</f>
        <v>402000000</v>
      </c>
      <c r="R17" s="20">
        <f>30%*(R13*G35)</f>
        <v>804000000</v>
      </c>
      <c r="S17" s="20">
        <f>30%*(S13*G35)</f>
        <v>2412000000</v>
      </c>
      <c r="T17" s="20">
        <f>30%*(T13*G35)</f>
        <v>4020000000</v>
      </c>
    </row>
    <row r="18" spans="1:26">
      <c r="A18" s="15"/>
      <c r="B18" s="10">
        <v>2</v>
      </c>
      <c r="C18" s="13" t="s">
        <v>25</v>
      </c>
      <c r="D18" s="7">
        <v>220</v>
      </c>
      <c r="E18" s="10"/>
      <c r="F18" s="5">
        <v>500000</v>
      </c>
      <c r="G18" s="8">
        <f>D18*F18</f>
        <v>110000000</v>
      </c>
      <c r="H18" s="14"/>
    </row>
    <row r="19" spans="1:26">
      <c r="A19" s="15"/>
      <c r="B19" s="19"/>
      <c r="C19" s="12" t="s">
        <v>3</v>
      </c>
      <c r="D19" s="19"/>
      <c r="E19" s="19"/>
      <c r="F19" s="20"/>
      <c r="G19" s="20">
        <f>SUM(G17:G18)</f>
        <v>176000000</v>
      </c>
      <c r="H19" s="19"/>
    </row>
    <row r="20" spans="1:26">
      <c r="A20" s="15"/>
    </row>
    <row r="21" spans="1:26" ht="30">
      <c r="A21" s="15"/>
      <c r="B21" s="32" t="s">
        <v>62</v>
      </c>
      <c r="J21" s="29" t="s">
        <v>48</v>
      </c>
      <c r="K21" s="10" t="s">
        <v>32</v>
      </c>
      <c r="L21" s="10" t="s">
        <v>33</v>
      </c>
      <c r="M21" s="10" t="s">
        <v>34</v>
      </c>
      <c r="N21" s="10" t="s">
        <v>35</v>
      </c>
      <c r="O21" s="10" t="s">
        <v>36</v>
      </c>
      <c r="P21" s="10" t="s">
        <v>37</v>
      </c>
      <c r="Q21" s="10" t="s">
        <v>38</v>
      </c>
      <c r="R21" s="10" t="s">
        <v>39</v>
      </c>
      <c r="S21" s="10" t="s">
        <v>40</v>
      </c>
      <c r="T21" s="10" t="s">
        <v>41</v>
      </c>
      <c r="U21" s="10" t="s">
        <v>42</v>
      </c>
      <c r="V21" s="10" t="s">
        <v>43</v>
      </c>
      <c r="W21" s="10" t="s">
        <v>44</v>
      </c>
      <c r="X21" s="10" t="s">
        <v>45</v>
      </c>
      <c r="Y21" s="10" t="s">
        <v>46</v>
      </c>
      <c r="Z21" s="10" t="s">
        <v>47</v>
      </c>
    </row>
    <row r="22" spans="1:26" ht="30">
      <c r="A22" s="15"/>
      <c r="B22" s="15"/>
      <c r="J22" s="29" t="s">
        <v>50</v>
      </c>
      <c r="K22" s="30">
        <f>K7+Q7</f>
        <v>1400000</v>
      </c>
      <c r="L22" s="30">
        <f>K8+Q8</f>
        <v>1400000</v>
      </c>
      <c r="M22" s="30">
        <f>K9+Q9</f>
        <v>1400000</v>
      </c>
      <c r="N22" s="30">
        <f>K10+Q10</f>
        <v>0</v>
      </c>
      <c r="O22" s="30">
        <f>L7+R7</f>
        <v>1470000</v>
      </c>
      <c r="P22" s="30">
        <f>L8+R8</f>
        <v>1470000</v>
      </c>
      <c r="Q22" s="30">
        <f>$L$9+$R$9</f>
        <v>1470000</v>
      </c>
      <c r="R22" s="30">
        <f>L10+R10</f>
        <v>0</v>
      </c>
      <c r="S22" s="30">
        <f>M7+S7</f>
        <v>1750000</v>
      </c>
      <c r="T22" s="30">
        <f>M8+S8</f>
        <v>7070000</v>
      </c>
      <c r="U22" s="30">
        <f>M9+S9</f>
        <v>7070000</v>
      </c>
      <c r="V22" s="30">
        <f>M10+S10</f>
        <v>0</v>
      </c>
      <c r="W22" s="30">
        <f>N7+T7</f>
        <v>308700000</v>
      </c>
      <c r="X22" s="30">
        <f>N8+T8</f>
        <v>309300000</v>
      </c>
      <c r="Y22" s="30">
        <f>N9+T9</f>
        <v>309300000</v>
      </c>
      <c r="Z22" s="30">
        <f>N10+T10</f>
        <v>0</v>
      </c>
    </row>
    <row r="23" spans="1:26">
      <c r="A23" s="15"/>
      <c r="B23" s="17" t="s">
        <v>0</v>
      </c>
      <c r="C23" s="15"/>
      <c r="D23" s="15"/>
      <c r="E23" s="15"/>
      <c r="F23" s="15"/>
      <c r="G23" s="15"/>
      <c r="H23" s="15"/>
      <c r="I23" s="15"/>
      <c r="J23" s="14" t="s">
        <v>49</v>
      </c>
      <c r="K23" s="30">
        <f>K14+Q14</f>
        <v>1516050000</v>
      </c>
      <c r="L23" s="31">
        <f>K15+Q15</f>
        <v>1516050000</v>
      </c>
      <c r="M23" s="31">
        <f>K16+Q16</f>
        <v>1516050000</v>
      </c>
      <c r="N23" s="31">
        <f>K17+Q17</f>
        <v>402000000</v>
      </c>
      <c r="O23" s="31">
        <f>L14+R14</f>
        <v>2856050000</v>
      </c>
      <c r="P23" s="31">
        <f>L15+R15</f>
        <v>2856050000</v>
      </c>
      <c r="Q23" s="31">
        <f>L16+R16</f>
        <v>2856050000</v>
      </c>
      <c r="R23" s="31">
        <f>L17+R17</f>
        <v>804000000</v>
      </c>
      <c r="S23" s="31">
        <f>M14+S14</f>
        <v>8216150000</v>
      </c>
      <c r="T23" s="31">
        <f>M15+S15</f>
        <v>8216150000</v>
      </c>
      <c r="U23" s="31">
        <f>M16+S16</f>
        <v>8216150000</v>
      </c>
      <c r="V23" s="31">
        <f>M17+S17</f>
        <v>2412000000</v>
      </c>
      <c r="W23" s="31">
        <f>N14+T14</f>
        <v>13576150000</v>
      </c>
      <c r="X23" s="31">
        <f>N15+T15</f>
        <v>13576150000</v>
      </c>
      <c r="Y23" s="31">
        <f>N16+T16</f>
        <v>13576150000</v>
      </c>
      <c r="Z23" s="31">
        <f>N17+T17</f>
        <v>4020000000</v>
      </c>
    </row>
    <row r="24" spans="1:26">
      <c r="A24" s="15"/>
      <c r="B24" s="16" t="s">
        <v>9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26">
      <c r="A25" s="15"/>
    </row>
    <row r="26" spans="1:26">
      <c r="A26" s="15"/>
      <c r="B26" s="3" t="s">
        <v>1</v>
      </c>
      <c r="C26" s="3" t="s">
        <v>2</v>
      </c>
      <c r="D26" s="3" t="s">
        <v>4</v>
      </c>
      <c r="E26" s="3" t="s">
        <v>18</v>
      </c>
      <c r="F26" s="3" t="s">
        <v>27</v>
      </c>
      <c r="G26" s="3" t="s">
        <v>3</v>
      </c>
      <c r="H26" s="3" t="s">
        <v>28</v>
      </c>
      <c r="I26" s="15"/>
    </row>
    <row r="27" spans="1:26">
      <c r="A27" s="15"/>
      <c r="B27" s="19"/>
      <c r="C27" s="12" t="s">
        <v>55</v>
      </c>
      <c r="D27" s="19"/>
      <c r="E27" s="19"/>
      <c r="F27" s="20"/>
      <c r="G27" s="20"/>
      <c r="H27" s="19"/>
      <c r="I27" s="15"/>
    </row>
    <row r="28" spans="1:26">
      <c r="A28" s="15"/>
      <c r="B28" s="18">
        <v>1</v>
      </c>
      <c r="C28" s="19" t="s">
        <v>29</v>
      </c>
      <c r="D28" s="19"/>
      <c r="E28" s="19"/>
      <c r="F28" s="20"/>
      <c r="G28" s="20"/>
      <c r="H28" s="22"/>
      <c r="I28" s="15"/>
      <c r="J28" s="37" t="s">
        <v>67</v>
      </c>
      <c r="K28" s="18" t="s">
        <v>51</v>
      </c>
      <c r="L28" s="18" t="s">
        <v>52</v>
      </c>
      <c r="M28" s="18" t="s">
        <v>57</v>
      </c>
      <c r="N28" s="18" t="s">
        <v>53</v>
      </c>
      <c r="P28" s="37" t="s">
        <v>67</v>
      </c>
      <c r="Q28" s="18" t="s">
        <v>51</v>
      </c>
      <c r="R28" s="18" t="s">
        <v>52</v>
      </c>
      <c r="S28" s="18" t="s">
        <v>57</v>
      </c>
      <c r="T28" s="18" t="s">
        <v>53</v>
      </c>
    </row>
    <row r="29" spans="1:26">
      <c r="A29" s="15"/>
      <c r="B29" s="18"/>
      <c r="C29" s="19" t="s">
        <v>17</v>
      </c>
      <c r="D29" s="18">
        <v>6</v>
      </c>
      <c r="E29" s="18"/>
      <c r="F29" s="8">
        <v>100000</v>
      </c>
      <c r="G29" s="8">
        <f>D29*F29</f>
        <v>600000</v>
      </c>
      <c r="H29" s="19"/>
      <c r="I29" s="15"/>
      <c r="J29" s="38"/>
      <c r="K29" s="18">
        <v>1</v>
      </c>
      <c r="L29" s="18">
        <v>2</v>
      </c>
      <c r="M29" s="18">
        <v>6</v>
      </c>
      <c r="N29" s="18">
        <v>10</v>
      </c>
      <c r="P29" s="38"/>
      <c r="Q29" s="18">
        <v>1</v>
      </c>
      <c r="R29" s="18">
        <v>2</v>
      </c>
      <c r="S29" s="18">
        <v>6</v>
      </c>
      <c r="T29" s="18">
        <v>10</v>
      </c>
    </row>
    <row r="30" spans="1:26">
      <c r="A30" s="16"/>
      <c r="B30" s="18"/>
      <c r="C30" s="19" t="s">
        <v>5</v>
      </c>
      <c r="D30" s="18"/>
      <c r="E30" s="18"/>
      <c r="F30" s="8"/>
      <c r="G30" s="8">
        <v>500000</v>
      </c>
      <c r="H30" s="19"/>
      <c r="I30" s="15"/>
      <c r="J30" s="19" t="s">
        <v>11</v>
      </c>
      <c r="K30" s="21">
        <f>K7+K14</f>
        <v>176000000</v>
      </c>
      <c r="L30" s="21">
        <f>K7+K14</f>
        <v>176000000</v>
      </c>
      <c r="M30" s="21">
        <f>K7+K14</f>
        <v>176000000</v>
      </c>
      <c r="N30" s="21">
        <f>N7+N14</f>
        <v>482670000</v>
      </c>
      <c r="P30" s="19" t="s">
        <v>11</v>
      </c>
      <c r="Q30" s="21">
        <f t="shared" ref="Q30:T33" si="6">Q7+Q14</f>
        <v>1341450000</v>
      </c>
      <c r="R30" s="21">
        <f t="shared" si="6"/>
        <v>2681520000</v>
      </c>
      <c r="S30" s="21">
        <f t="shared" si="6"/>
        <v>8041900000</v>
      </c>
      <c r="T30" s="21">
        <f t="shared" si="6"/>
        <v>13402180000</v>
      </c>
    </row>
    <row r="31" spans="1:26">
      <c r="B31" s="18"/>
      <c r="C31" s="19" t="s">
        <v>31</v>
      </c>
      <c r="D31" s="18"/>
      <c r="E31" s="18"/>
      <c r="F31" s="8"/>
      <c r="G31" s="8">
        <v>300000</v>
      </c>
      <c r="H31" s="19"/>
      <c r="I31" s="15"/>
      <c r="J31" s="19" t="s">
        <v>12</v>
      </c>
      <c r="K31" s="20">
        <f>K7+K14</f>
        <v>176000000</v>
      </c>
      <c r="L31" s="21">
        <f>K7+K14</f>
        <v>176000000</v>
      </c>
      <c r="M31" s="21">
        <f>M8+M15</f>
        <v>181320000</v>
      </c>
      <c r="N31" s="21">
        <f>N8+N15</f>
        <v>483270000</v>
      </c>
      <c r="P31" s="19" t="s">
        <v>12</v>
      </c>
      <c r="Q31" s="20">
        <f t="shared" si="6"/>
        <v>1341450000</v>
      </c>
      <c r="R31" s="21">
        <f t="shared" si="6"/>
        <v>2681520000</v>
      </c>
      <c r="S31" s="21">
        <f t="shared" si="6"/>
        <v>8041900000</v>
      </c>
      <c r="T31" s="21">
        <f t="shared" si="6"/>
        <v>13402180000</v>
      </c>
    </row>
    <row r="32" spans="1:26">
      <c r="B32" s="27"/>
      <c r="C32" s="28" t="s">
        <v>3</v>
      </c>
      <c r="D32" s="7"/>
      <c r="E32" s="18"/>
      <c r="F32" s="8"/>
      <c r="G32" s="8">
        <f>SUM(G29:G31)</f>
        <v>1400000</v>
      </c>
      <c r="H32" s="19"/>
      <c r="I32" s="15"/>
      <c r="J32" s="19" t="s">
        <v>13</v>
      </c>
      <c r="K32" s="20">
        <f>K7+K14</f>
        <v>176000000</v>
      </c>
      <c r="L32" s="20">
        <f>K7+K14</f>
        <v>176000000</v>
      </c>
      <c r="M32" s="20">
        <f>M8+M15</f>
        <v>181320000</v>
      </c>
      <c r="N32" s="20">
        <f>N9+N16</f>
        <v>483270000</v>
      </c>
      <c r="P32" s="19" t="s">
        <v>13</v>
      </c>
      <c r="Q32" s="20">
        <f t="shared" si="6"/>
        <v>1341450000</v>
      </c>
      <c r="R32" s="20">
        <f t="shared" si="6"/>
        <v>2681520000</v>
      </c>
      <c r="S32" s="20">
        <f t="shared" si="6"/>
        <v>8041900000</v>
      </c>
      <c r="T32" s="20">
        <f t="shared" si="6"/>
        <v>13402180000</v>
      </c>
    </row>
    <row r="33" spans="1:20">
      <c r="B33" s="11"/>
      <c r="C33" s="9" t="s">
        <v>56</v>
      </c>
      <c r="D33" s="18"/>
      <c r="E33" s="18"/>
      <c r="F33" s="8"/>
      <c r="G33" s="8"/>
      <c r="H33" s="19"/>
      <c r="I33" s="15"/>
      <c r="J33" s="19" t="s">
        <v>6</v>
      </c>
      <c r="K33" s="20"/>
      <c r="L33" s="20"/>
      <c r="M33" s="20"/>
      <c r="N33" s="20"/>
      <c r="P33" s="19" t="s">
        <v>6</v>
      </c>
      <c r="Q33" s="20">
        <f t="shared" si="6"/>
        <v>402000000</v>
      </c>
      <c r="R33" s="20">
        <f t="shared" si="6"/>
        <v>804000000</v>
      </c>
      <c r="S33" s="20">
        <f t="shared" si="6"/>
        <v>2412000000</v>
      </c>
      <c r="T33" s="20">
        <f t="shared" si="6"/>
        <v>4020000000</v>
      </c>
    </row>
    <row r="34" spans="1:20">
      <c r="B34" s="10">
        <v>1</v>
      </c>
      <c r="C34" s="19" t="s">
        <v>29</v>
      </c>
      <c r="D34" s="10"/>
      <c r="E34" s="6"/>
      <c r="F34" s="5"/>
      <c r="G34" s="8">
        <v>50000</v>
      </c>
      <c r="H34" s="14"/>
      <c r="I34" s="15"/>
      <c r="J34" s="15"/>
      <c r="K34" s="15"/>
      <c r="L34" s="15"/>
      <c r="M34" s="15"/>
      <c r="N34" s="15"/>
    </row>
    <row r="35" spans="1:20" ht="60">
      <c r="B35" s="10">
        <v>2</v>
      </c>
      <c r="C35" s="13" t="s">
        <v>60</v>
      </c>
      <c r="D35" s="7">
        <v>670</v>
      </c>
      <c r="E35" s="40" t="s">
        <v>68</v>
      </c>
      <c r="F35" s="8">
        <v>2000000</v>
      </c>
      <c r="G35" s="8">
        <f>D35*F35</f>
        <v>1340000000</v>
      </c>
      <c r="H35" s="39" t="s">
        <v>69</v>
      </c>
      <c r="I35" s="15"/>
    </row>
    <row r="36" spans="1:20">
      <c r="B36" s="10">
        <v>3</v>
      </c>
      <c r="C36" s="13" t="s">
        <v>61</v>
      </c>
      <c r="D36" s="7"/>
      <c r="E36" s="10"/>
      <c r="F36" s="5"/>
      <c r="G36" s="8">
        <v>100000</v>
      </c>
      <c r="H36" s="14"/>
    </row>
    <row r="37" spans="1:20">
      <c r="B37" s="19"/>
      <c r="C37" s="9" t="s">
        <v>3</v>
      </c>
      <c r="D37" s="7"/>
      <c r="E37" s="10"/>
      <c r="F37" s="5"/>
      <c r="G37" s="8">
        <f>SUM(G34:G36)</f>
        <v>1340150000</v>
      </c>
      <c r="H37" s="19"/>
    </row>
    <row r="39" spans="1:20">
      <c r="B39" s="24"/>
      <c r="C39" s="4"/>
      <c r="D39" s="24"/>
      <c r="E39" s="24"/>
      <c r="F39" s="25"/>
      <c r="G39" s="25"/>
      <c r="H39" s="24"/>
    </row>
    <row r="40" spans="1:20">
      <c r="A40" s="15"/>
    </row>
    <row r="41" spans="1:20">
      <c r="A41" s="15" t="s">
        <v>63</v>
      </c>
      <c r="B41">
        <v>1</v>
      </c>
      <c r="C41" t="s">
        <v>64</v>
      </c>
    </row>
    <row r="42" spans="1:20">
      <c r="A42" s="15"/>
      <c r="B42" s="33">
        <v>2</v>
      </c>
      <c r="C42" s="24" t="s">
        <v>65</v>
      </c>
      <c r="D42" s="24"/>
      <c r="E42" s="24"/>
      <c r="F42" s="24"/>
      <c r="G42" s="26"/>
      <c r="H42" s="24"/>
    </row>
    <row r="43" spans="1:20">
      <c r="A43" s="15"/>
      <c r="B43">
        <v>3</v>
      </c>
    </row>
    <row r="44" spans="1:20">
      <c r="A44" s="15"/>
    </row>
    <row r="45" spans="1:20">
      <c r="A45" s="15"/>
      <c r="I45" s="15"/>
    </row>
    <row r="46" spans="1:20">
      <c r="A46" s="15"/>
      <c r="I46" s="15"/>
    </row>
    <row r="47" spans="1:20">
      <c r="A47" s="15"/>
      <c r="I47" s="15"/>
    </row>
    <row r="48" spans="1:20">
      <c r="A48" s="15"/>
      <c r="I48" s="15"/>
    </row>
    <row r="49" spans="1:13">
      <c r="A49" s="15"/>
      <c r="I49" s="15"/>
    </row>
    <row r="50" spans="1:13">
      <c r="A50" s="15"/>
      <c r="B50" s="1"/>
      <c r="C50" s="24"/>
      <c r="D50" s="24"/>
      <c r="E50" s="24"/>
      <c r="F50" s="25"/>
      <c r="G50" s="26"/>
      <c r="H50" s="24"/>
      <c r="I50" s="15"/>
      <c r="J50" s="17"/>
      <c r="K50" s="15"/>
      <c r="L50" s="15"/>
      <c r="M50" s="15"/>
    </row>
    <row r="51" spans="1:13">
      <c r="A51" s="15"/>
    </row>
    <row r="52" spans="1:13">
      <c r="A52" s="15"/>
    </row>
    <row r="53" spans="1:13">
      <c r="A53" s="15"/>
    </row>
    <row r="54" spans="1:13">
      <c r="A54" s="16"/>
    </row>
    <row r="55" spans="1:13">
      <c r="A55" s="15"/>
    </row>
    <row r="56" spans="1:13">
      <c r="A56" s="15"/>
    </row>
    <row r="57" spans="1:13">
      <c r="A57" s="15"/>
    </row>
    <row r="58" spans="1:13">
      <c r="A58" s="15"/>
      <c r="I58" s="15"/>
    </row>
    <row r="59" spans="1:13">
      <c r="I59" s="15"/>
    </row>
    <row r="60" spans="1:13">
      <c r="B60" s="23"/>
      <c r="C60" s="24"/>
      <c r="D60" s="24"/>
      <c r="E60" s="24"/>
      <c r="F60" s="24"/>
      <c r="G60" s="26"/>
      <c r="H60" s="24"/>
      <c r="I60" s="15"/>
    </row>
    <row r="61" spans="1:13">
      <c r="B61" s="24"/>
      <c r="C61" s="24"/>
      <c r="D61" s="24"/>
      <c r="E61" s="24"/>
      <c r="F61" s="25"/>
      <c r="G61" s="25"/>
      <c r="H61" s="2"/>
      <c r="I61" s="15"/>
      <c r="J61" s="15"/>
      <c r="K61" s="15"/>
      <c r="L61" s="15"/>
      <c r="M61" s="15"/>
    </row>
    <row r="62" spans="1:13">
      <c r="B62" s="24"/>
      <c r="C62" s="24"/>
      <c r="D62" s="24"/>
      <c r="E62" s="24"/>
      <c r="F62" s="25"/>
      <c r="G62" s="25"/>
      <c r="H62" s="24"/>
      <c r="I62" s="15"/>
      <c r="J62" s="15"/>
      <c r="K62" s="15"/>
      <c r="L62" s="15"/>
      <c r="M62" s="15"/>
    </row>
    <row r="63" spans="1:13">
      <c r="B63" s="24"/>
      <c r="C63" s="24"/>
      <c r="D63" s="24"/>
      <c r="E63" s="24"/>
      <c r="F63" s="25"/>
      <c r="G63" s="25"/>
      <c r="H63" s="24"/>
      <c r="I63" s="15"/>
      <c r="J63" s="15"/>
      <c r="K63" s="15"/>
      <c r="L63" s="15"/>
      <c r="M63" s="15"/>
    </row>
    <row r="64" spans="1:13">
      <c r="C64" s="24"/>
      <c r="D64" s="24"/>
      <c r="E64" s="24"/>
      <c r="F64" s="25"/>
      <c r="G64" s="25"/>
      <c r="H64" s="24"/>
    </row>
  </sheetData>
  <mergeCells count="6">
    <mergeCell ref="J5:J6"/>
    <mergeCell ref="J12:J13"/>
    <mergeCell ref="P5:P6"/>
    <mergeCell ref="P12:P13"/>
    <mergeCell ref="J28:J29"/>
    <mergeCell ref="P28:P2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2015-08-12T01:56:13Z</dcterms:created>
  <dcterms:modified xsi:type="dcterms:W3CDTF">2015-10-20T03:13:36Z</dcterms:modified>
</cp:coreProperties>
</file>