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3" i="1"/>
  <c r="M30" l="1"/>
  <c r="M31"/>
  <c r="N30"/>
  <c r="N31"/>
  <c r="L31"/>
  <c r="L30"/>
  <c r="L29"/>
  <c r="K31"/>
  <c r="K30"/>
  <c r="K29"/>
  <c r="B65" i="2"/>
  <c r="B64"/>
  <c r="B63"/>
  <c r="N43" i="1"/>
  <c r="M43"/>
  <c r="L43"/>
  <c r="K43"/>
  <c r="F15" l="1"/>
  <c r="G11"/>
  <c r="G10" l="1"/>
  <c r="N41"/>
  <c r="N42"/>
  <c r="M41"/>
  <c r="M42"/>
  <c r="N40"/>
  <c r="M40"/>
  <c r="L41"/>
  <c r="L42"/>
  <c r="L40"/>
  <c r="K41"/>
  <c r="K42"/>
  <c r="K40"/>
  <c r="F13" l="1"/>
  <c r="G13" s="1"/>
  <c r="F14"/>
  <c r="G24" l="1"/>
  <c r="G23"/>
  <c r="G22"/>
  <c r="G20"/>
  <c r="G19"/>
  <c r="G14"/>
  <c r="G9"/>
  <c r="T35" l="1"/>
  <c r="M29"/>
  <c r="N29"/>
  <c r="Y35"/>
  <c r="W35"/>
  <c r="M35"/>
  <c r="P35"/>
  <c r="O35"/>
  <c r="K35"/>
  <c r="S35" l="1"/>
  <c r="L35"/>
  <c r="U35"/>
  <c r="Q35"/>
  <c r="X35"/>
</calcChain>
</file>

<file path=xl/sharedStrings.xml><?xml version="1.0" encoding="utf-8"?>
<sst xmlns="http://schemas.openxmlformats.org/spreadsheetml/2006/main" count="186" uniqueCount="133">
  <si>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</si>
  <si>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</si>
  <si>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</si>
  <si>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</si>
  <si>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Jumlah</t>
  </si>
  <si>
    <t>Satuan</t>
  </si>
  <si>
    <t>Unit Cost</t>
  </si>
  <si>
    <t>Total</t>
  </si>
  <si>
    <t>Keterangan</t>
  </si>
  <si>
    <t>Perhitungan Kerugian Akibat Banjir</t>
  </si>
  <si>
    <t>properti hilang/tak terpakai</t>
  </si>
  <si>
    <t xml:space="preserve">Kerugian = kebersihan, kehilangan pendapatan dan tambahan lainnya </t>
  </si>
  <si>
    <t>kebersihan</t>
  </si>
  <si>
    <t>pekerja</t>
  </si>
  <si>
    <t>properti rusak/biaya servis</t>
  </si>
  <si>
    <t>kerusakan bangunan</t>
  </si>
  <si>
    <t>lantai keramik</t>
  </si>
  <si>
    <t>keramik</t>
  </si>
  <si>
    <t>m2</t>
  </si>
  <si>
    <t>Oh</t>
  </si>
  <si>
    <t>cat tembok</t>
  </si>
  <si>
    <t>Rekapitulasi Kerusakan</t>
  </si>
  <si>
    <t>cat dasar/penutup</t>
  </si>
  <si>
    <t xml:space="preserve">kg </t>
  </si>
  <si>
    <t>&lt;1 hari</t>
  </si>
  <si>
    <t>1-4 hari</t>
  </si>
  <si>
    <t>5-8 hari</t>
  </si>
  <si>
    <t>&gt;8 hari</t>
  </si>
  <si>
    <t>rol cat</t>
  </si>
  <si>
    <t>Bh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</si>
  <si>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</si>
  <si>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</si>
  <si>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</si>
  <si>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</si>
  <si>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</si>
  <si>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</si>
  <si>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</si>
  <si>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</si>
  <si>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</si>
  <si>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</si>
  <si>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</si>
  <si>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</si>
  <si>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</si>
  <si>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</si>
  <si>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</si>
  <si>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</si>
  <si>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</si>
  <si>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</si>
  <si>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</si>
  <si>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</si>
  <si>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</si>
  <si>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Rekapitulasi Kerugian</t>
  </si>
  <si>
    <t>Catatan : *kolom keterangan lain pada tabel diatas sama dengan kolom keterangan pada tabel. SD</t>
  </si>
  <si>
    <t>Asumsi u/ SMP :</t>
  </si>
  <si>
    <t xml:space="preserve">1. Bangunan SMP terdiri dari 3 kelas tingkatan dimana setiap kelas tingkatan terpisah menjadi 6 kelas contoh : Kelas 7A, 7B dst maka total ruang kelas menjadi 18 kelas </t>
  </si>
  <si>
    <t>2. Umumnya bangunan SMP bertingkat sehingga 6 kelas dianggap berada di lantai dasar</t>
  </si>
  <si>
    <r>
      <t xml:space="preserve">3. Bangunan SMP memiliki 5 jenis ruang utama yang berada di lantai dasar dan didalamya dianggap memiliki aset dimana apabila terjadi banjir akan mengalami kerusakan kerugian yaitu, </t>
    </r>
    <r>
      <rPr>
        <b/>
        <sz val="11"/>
        <color theme="1"/>
        <rFont val="Segoe Print"/>
      </rPr>
      <t>6 ruang kelas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guru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kepala sekolah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laboratorium (biologi, kimia, fisika)</t>
    </r>
    <r>
      <rPr>
        <sz val="11"/>
        <color theme="1"/>
        <rFont val="Segoe Print"/>
      </rPr>
      <t xml:space="preserve">,  dan </t>
    </r>
    <r>
      <rPr>
        <b/>
        <sz val="11"/>
        <color theme="1"/>
        <rFont val="Segoe Print"/>
      </rPr>
      <t xml:space="preserve">ruang lingkungan sekolah </t>
    </r>
    <r>
      <rPr>
        <sz val="11"/>
        <color theme="1"/>
        <rFont val="Segoe Print"/>
      </rPr>
      <t>seperti taman, pagar, serta toilet</t>
    </r>
  </si>
  <si>
    <t xml:space="preserve">4. Penilaian kerusakan kerugian dilakukan dengan merincikan jenis kerusakan dan kerugian pada 5 ruang utama yang tertera pada tabel </t>
  </si>
  <si>
    <r>
      <t xml:space="preserve">5. Semua nilai yang tercantum pada tabel masih belum </t>
    </r>
    <r>
      <rPr>
        <b/>
        <sz val="11"/>
        <color theme="1"/>
        <rFont val="Segoe Print"/>
      </rPr>
      <t>final</t>
    </r>
    <r>
      <rPr>
        <sz val="11"/>
        <color theme="1"/>
        <rFont val="Segoe Print"/>
      </rPr>
      <t xml:space="preserve"> </t>
    </r>
  </si>
  <si>
    <t xml:space="preserve">6. Semua nilai yang tertera pada tabel Rekapitulasi Kerusakan dan Kerugian merupakan hasil penilaian yang disesuaikan dengan keberadaan aset dan kedalaman serta durasi banjir </t>
  </si>
  <si>
    <t xml:space="preserve">7. Matriks (A1, A2 dst) merupakan jumlah antara kerusakan dan kerugian pada setiap kelas banjir  </t>
  </si>
  <si>
    <t>Luas</t>
  </si>
  <si>
    <t>Kelurahan</t>
  </si>
  <si>
    <t>RW</t>
  </si>
  <si>
    <t>BIDARA CINA</t>
  </si>
  <si>
    <t>BENDUNGAN HILIR</t>
  </si>
  <si>
    <t>KEBON KOSONG</t>
  </si>
  <si>
    <t>CIDENG</t>
  </si>
  <si>
    <t>SUNTER AGUNG</t>
  </si>
  <si>
    <t>rata2</t>
  </si>
  <si>
    <t>max</t>
  </si>
  <si>
    <t>min</t>
  </si>
  <si>
    <t>meja (kayu)</t>
  </si>
  <si>
    <t>kursi (lipat/chitose)</t>
  </si>
  <si>
    <t>mulai setiap 71-150 cm dgn durasi 5-8 hari dst</t>
  </si>
  <si>
    <t>mulai durasi &gt;8 hari</t>
  </si>
  <si>
    <t>mulai 71-150 cm dgn durasi &gt;8 hari</t>
  </si>
  <si>
    <t>mulai durasi 5-8 hari</t>
  </si>
  <si>
    <t>pintu</t>
  </si>
  <si>
    <t>lemari/rak-rak</t>
  </si>
  <si>
    <t>CIPINANG</t>
  </si>
  <si>
    <t>PAL MERIEM</t>
  </si>
  <si>
    <t>KRAMAT</t>
  </si>
  <si>
    <t>SENEN</t>
  </si>
  <si>
    <t>TANAH TINGGI</t>
  </si>
  <si>
    <t>RAWA SARI</t>
  </si>
  <si>
    <t>CEMPAKA PUTIH BARAT</t>
  </si>
  <si>
    <t>PASAR BARU</t>
  </si>
  <si>
    <t>KEBON JERUK</t>
  </si>
  <si>
    <t>SLIPI</t>
  </si>
  <si>
    <t>TANJUNG DUREN SELATAN</t>
  </si>
  <si>
    <t>TOMANG</t>
  </si>
  <si>
    <t>KRENDANG</t>
  </si>
  <si>
    <t>CENGKARENG TIMUR</t>
  </si>
  <si>
    <t>KAMAL MUARA</t>
  </si>
  <si>
    <t>PLUIT</t>
  </si>
  <si>
    <t>SUNGAI BAMBU</t>
  </si>
  <si>
    <t>TANJUNG PRIUK</t>
  </si>
  <si>
    <t>TUGU UTARA</t>
  </si>
  <si>
    <t>RAWABADAK UTARA</t>
  </si>
  <si>
    <t>CILANDAK BARAT</t>
  </si>
  <si>
    <t>GANDARIA SELATAN</t>
  </si>
  <si>
    <t>PONDOK PINANG</t>
  </si>
  <si>
    <t>PULO</t>
  </si>
  <si>
    <t>MELAWAI</t>
  </si>
  <si>
    <t>KRAMAT PELA</t>
  </si>
  <si>
    <t>SELONG</t>
  </si>
  <si>
    <t>SENAYAN</t>
  </si>
  <si>
    <t>MAMPANG PRAPATAN</t>
  </si>
  <si>
    <t>CIKOKO</t>
  </si>
  <si>
    <t>KARET</t>
  </si>
  <si>
    <t>GEDONG</t>
  </si>
  <si>
    <t>CAWANG</t>
  </si>
  <si>
    <t>BALI MESTER</t>
  </si>
  <si>
    <t>DUREN SAWIT</t>
  </si>
  <si>
    <t>MALAKA JAYA</t>
  </si>
  <si>
    <t>CAKUNG BARAT</t>
  </si>
  <si>
    <t>UTAN KAYU SELATAN</t>
  </si>
  <si>
    <t>GUNUNG SAHARI SELATAN</t>
  </si>
  <si>
    <t>ANCOL</t>
  </si>
  <si>
    <t>RAWABADAK SELATAN</t>
  </si>
  <si>
    <t>PEJATEN BARAT</t>
  </si>
  <si>
    <t>ATK-berkas</t>
  </si>
  <si>
    <t>semua kelas banjir</t>
  </si>
  <si>
    <t>PEMADAM KEBAKARAN</t>
  </si>
  <si>
    <t>mulai &gt;150 cm dgn durasi 5-8 hari</t>
  </si>
  <si>
    <t>servis armada bus (tune up, pembersihan dari air, dll)</t>
  </si>
  <si>
    <t>mulai 71-150 cm dgn durasi 5-8 s/d &gt; 8 hari</t>
  </si>
  <si>
    <t xml:space="preserve">area parkir mobil pemadam </t>
  </si>
  <si>
    <t xml:space="preserve">kursi </t>
  </si>
  <si>
    <t xml:space="preserve">meja </t>
  </si>
  <si>
    <t>armada</t>
  </si>
  <si>
    <t>suku cadang/peralatan perawatan mobil pemadam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</si>
</sst>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548DD4"/>
      <name val="Segoe Print"/>
    </font>
    <font>
      <sz val="11"/>
      <color theme="1"/>
      <name val="Segoe Print"/>
    </font>
    <font>
      <b/>
      <sz val="11"/>
      <color theme="1"/>
      <name val="Segoe Print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0" fontId="4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4" fillId="0" borderId="2" xfId="1" applyFont="1" applyBorder="1"/>
    <xf numFmtId="164" fontId="4" fillId="0" borderId="2" xfId="2" applyNumberFormat="1" applyFont="1" applyBorder="1"/>
    <xf numFmtId="164" fontId="4" fillId="0" borderId="2" xfId="1" applyNumberFormat="1" applyFont="1" applyBorder="1"/>
    <xf numFmtId="0" fontId="4" fillId="0" borderId="2" xfId="1" applyFont="1" applyBorder="1" applyAlignment="1">
      <alignment wrapText="1"/>
    </xf>
    <xf numFmtId="164" fontId="4" fillId="0" borderId="2" xfId="2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1" applyFont="1" applyFill="1" applyBorder="1"/>
    <xf numFmtId="0" fontId="4" fillId="0" borderId="2" xfId="1" applyFont="1" applyFill="1" applyBorder="1" applyAlignment="1">
      <alignment horizontal="center"/>
    </xf>
    <xf numFmtId="164" fontId="4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3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4" fillId="0" borderId="0" xfId="1" applyFont="1" applyBorder="1"/>
    <xf numFmtId="0" fontId="0" fillId="0" borderId="2" xfId="0" applyFont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0" fontId="2" fillId="0" borderId="2" xfId="1" applyBorder="1"/>
    <xf numFmtId="0" fontId="4" fillId="0" borderId="0" xfId="1" applyFont="1" applyFill="1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1" applyFont="1"/>
    <xf numFmtId="0" fontId="3" fillId="0" borderId="0" xfId="1" applyFont="1" applyBorder="1" applyAlignment="1">
      <alignment horizontal="center"/>
    </xf>
    <xf numFmtId="0" fontId="6" fillId="0" borderId="0" xfId="1" applyFont="1" applyBorder="1"/>
    <xf numFmtId="164" fontId="4" fillId="0" borderId="0" xfId="2" applyNumberFormat="1" applyFont="1" applyBorder="1"/>
    <xf numFmtId="0" fontId="3" fillId="0" borderId="0" xfId="1" applyFont="1" applyBorder="1"/>
    <xf numFmtId="0" fontId="4" fillId="0" borderId="0" xfId="1" applyFont="1" applyBorder="1" applyAlignment="1">
      <alignment wrapText="1"/>
    </xf>
    <xf numFmtId="164" fontId="0" fillId="0" borderId="0" xfId="0" applyNumberFormat="1" applyBorder="1"/>
    <xf numFmtId="0" fontId="0" fillId="0" borderId="0" xfId="0" applyBorder="1" applyAlignment="1">
      <alignment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1" applyBorder="1"/>
    <xf numFmtId="0" fontId="0" fillId="0" borderId="0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1" applyFont="1" applyBorder="1"/>
    <xf numFmtId="0" fontId="0" fillId="0" borderId="0" xfId="0" applyFill="1" applyBorder="1"/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64" fontId="4" fillId="0" borderId="1" xfId="2" applyNumberFormat="1" applyFont="1" applyBorder="1"/>
    <xf numFmtId="0" fontId="4" fillId="0" borderId="4" xfId="1" applyFont="1" applyBorder="1" applyAlignment="1">
      <alignment horizontal="center"/>
    </xf>
    <xf numFmtId="0" fontId="4" fillId="0" borderId="4" xfId="1" applyFont="1" applyBorder="1"/>
    <xf numFmtId="164" fontId="4" fillId="0" borderId="4" xfId="2" applyNumberFormat="1" applyFont="1" applyBorder="1"/>
    <xf numFmtId="0" fontId="4" fillId="0" borderId="4" xfId="1" applyFont="1" applyBorder="1" applyAlignment="1">
      <alignment wrapText="1"/>
    </xf>
    <xf numFmtId="164" fontId="4" fillId="0" borderId="0" xfId="0" applyNumberFormat="1" applyFont="1"/>
    <xf numFmtId="164" fontId="4" fillId="0" borderId="2" xfId="0" applyNumberFormat="1" applyFont="1" applyBorder="1" applyAlignment="1">
      <alignment horizontal="left"/>
    </xf>
    <xf numFmtId="3" fontId="0" fillId="0" borderId="0" xfId="0" applyNumberFormat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left"/>
    </xf>
    <xf numFmtId="0" fontId="3" fillId="0" borderId="2" xfId="1" applyFont="1" applyFill="1" applyBorder="1"/>
    <xf numFmtId="0" fontId="2" fillId="0" borderId="2" xfId="1" applyBorder="1" applyAlignment="1">
      <alignment horizontal="center"/>
    </xf>
    <xf numFmtId="0" fontId="4" fillId="0" borderId="2" xfId="0" applyFont="1" applyBorder="1" applyAlignment="1">
      <alignment wrapText="1"/>
    </xf>
    <xf numFmtId="0" fontId="4" fillId="0" borderId="2" xfId="1" applyFont="1" applyFill="1" applyBorder="1" applyAlignment="1">
      <alignment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5"/>
  <sheetViews>
    <sheetView tabSelected="1" topLeftCell="B22" workbookViewId="0">
      <selection activeCell="H33" sqref="H33"/>
    </sheetView>
  </sheetViews>
  <sheetFormatPr defaultRowHeight="15"/>
  <cols>
    <col min="3" max="3" width="31.42578125" customWidth="1"/>
    <col min="5" max="5" width="10.85546875" customWidth="1"/>
    <col min="6" max="6" width="10" bestFit="1" customWidth="1"/>
    <col min="7" max="7" width="12.5703125" bestFit="1" customWidth="1"/>
    <col min="8" max="8" width="18.140625" bestFit="1" customWidth="1"/>
    <col min="10" max="10" width="22.140625" customWidth="1"/>
    <col min="11" max="11" width="13.28515625" bestFit="1" customWidth="1"/>
    <col min="12" max="13" width="12.5703125" bestFit="1" customWidth="1"/>
    <col min="14" max="14" width="12" bestFit="1" customWidth="1"/>
    <col min="15" max="17" width="12.5703125" bestFit="1" customWidth="1"/>
    <col min="19" max="21" width="12.5703125" bestFit="1" customWidth="1"/>
    <col min="23" max="25" width="12.5703125" bestFit="1" customWidth="1"/>
  </cols>
  <sheetData>
    <row r="1" spans="1:20" ht="18">
      <c r="A1" s="2"/>
      <c r="B1" s="34" t="s">
        <v>124</v>
      </c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</row>
    <row r="2" spans="1:20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>
      <c r="B3" s="3" t="s">
        <v>0</v>
      </c>
    </row>
    <row r="4" spans="1:20">
      <c r="A4" s="3"/>
      <c r="B4" s="4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2"/>
      <c r="B5" s="1"/>
      <c r="C5" s="1"/>
      <c r="D5" s="1"/>
      <c r="E5" s="1"/>
      <c r="F5" s="1"/>
      <c r="G5" s="1"/>
      <c r="H5" s="1"/>
      <c r="I5" s="1"/>
      <c r="R5" s="1"/>
      <c r="S5" s="1"/>
      <c r="T5" s="1"/>
    </row>
    <row r="6" spans="1:20">
      <c r="A6" s="2"/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1"/>
      <c r="R6" s="1"/>
      <c r="S6" s="1"/>
      <c r="T6" s="1"/>
    </row>
    <row r="7" spans="1:20">
      <c r="A7" s="2"/>
      <c r="B7" s="5"/>
      <c r="C7" s="18" t="s">
        <v>10</v>
      </c>
      <c r="D7" s="17"/>
      <c r="E7" s="7"/>
      <c r="F7" s="8"/>
      <c r="G7" s="8"/>
      <c r="H7" s="10"/>
      <c r="I7" s="1"/>
      <c r="R7" s="1"/>
      <c r="S7" s="1"/>
      <c r="T7" s="1"/>
    </row>
    <row r="8" spans="1:20" s="1" customFormat="1">
      <c r="A8" s="2"/>
      <c r="B8" s="5">
        <v>1</v>
      </c>
      <c r="C8" s="7" t="s">
        <v>122</v>
      </c>
      <c r="D8" s="17"/>
      <c r="E8" s="7"/>
      <c r="F8" s="8"/>
      <c r="G8" s="8">
        <v>3000000</v>
      </c>
      <c r="H8" s="10" t="s">
        <v>123</v>
      </c>
    </row>
    <row r="9" spans="1:20">
      <c r="A9" s="2"/>
      <c r="B9" s="5">
        <v>2</v>
      </c>
      <c r="C9" s="7" t="s">
        <v>130</v>
      </c>
      <c r="D9" s="5">
        <v>2</v>
      </c>
      <c r="E9" s="13" t="s">
        <v>29</v>
      </c>
      <c r="F9" s="11">
        <v>1500000</v>
      </c>
      <c r="G9" s="57">
        <f>D9*F9</f>
        <v>3000000</v>
      </c>
      <c r="H9" s="7" t="s">
        <v>75</v>
      </c>
      <c r="I9" s="1"/>
      <c r="R9" s="1"/>
      <c r="S9" s="1"/>
      <c r="T9" s="1"/>
    </row>
    <row r="10" spans="1:20" ht="24.75">
      <c r="A10" s="2"/>
      <c r="B10" s="5">
        <v>3</v>
      </c>
      <c r="C10" s="7" t="s">
        <v>129</v>
      </c>
      <c r="D10" s="5">
        <v>4</v>
      </c>
      <c r="E10" s="5" t="s">
        <v>29</v>
      </c>
      <c r="F10" s="11">
        <v>850000</v>
      </c>
      <c r="G10" s="11">
        <f>D10*F10</f>
        <v>3400000</v>
      </c>
      <c r="H10" s="10" t="s">
        <v>76</v>
      </c>
      <c r="I10" s="1"/>
      <c r="R10" s="1"/>
      <c r="S10" s="1"/>
      <c r="T10" s="1"/>
    </row>
    <row r="11" spans="1:20" s="1" customFormat="1">
      <c r="A11" s="2"/>
      <c r="B11" s="5">
        <v>4</v>
      </c>
      <c r="C11" s="14" t="s">
        <v>79</v>
      </c>
      <c r="D11" s="13">
        <v>2</v>
      </c>
      <c r="E11" s="15" t="s">
        <v>29</v>
      </c>
      <c r="F11" s="16">
        <v>1000000</v>
      </c>
      <c r="G11" s="11">
        <f>D11*F11</f>
        <v>2000000</v>
      </c>
      <c r="H11" s="58" t="s">
        <v>75</v>
      </c>
    </row>
    <row r="12" spans="1:20" s="1" customFormat="1">
      <c r="A12" s="2"/>
      <c r="B12" s="5"/>
      <c r="C12" s="18" t="s">
        <v>14</v>
      </c>
      <c r="D12" s="12"/>
      <c r="E12" s="5"/>
      <c r="F12" s="11"/>
      <c r="G12" s="11"/>
      <c r="H12" s="7"/>
    </row>
    <row r="13" spans="1:20" s="1" customFormat="1">
      <c r="A13" s="2"/>
      <c r="B13" s="22">
        <v>1</v>
      </c>
      <c r="C13" s="7" t="s">
        <v>72</v>
      </c>
      <c r="D13" s="5">
        <v>2</v>
      </c>
      <c r="E13" s="13"/>
      <c r="F13" s="20">
        <f>10%*F9</f>
        <v>150000</v>
      </c>
      <c r="G13" s="11">
        <f>D13*F13</f>
        <v>300000</v>
      </c>
      <c r="H13" s="7" t="s">
        <v>77</v>
      </c>
    </row>
    <row r="14" spans="1:20">
      <c r="A14" s="2"/>
      <c r="B14" s="15">
        <v>2</v>
      </c>
      <c r="C14" s="7" t="s">
        <v>73</v>
      </c>
      <c r="D14" s="5">
        <v>4</v>
      </c>
      <c r="E14" s="13" t="s">
        <v>29</v>
      </c>
      <c r="F14" s="11">
        <f>10%*F10</f>
        <v>85000</v>
      </c>
      <c r="G14" s="11">
        <f>D14*F14</f>
        <v>340000</v>
      </c>
      <c r="H14" s="7" t="s">
        <v>77</v>
      </c>
      <c r="I14" s="1"/>
      <c r="R14" s="1"/>
      <c r="S14" s="1"/>
      <c r="T14" s="1"/>
    </row>
    <row r="15" spans="1:20">
      <c r="A15" s="1"/>
      <c r="B15" s="15">
        <v>3</v>
      </c>
      <c r="C15" s="14" t="s">
        <v>79</v>
      </c>
      <c r="D15" s="5">
        <v>2</v>
      </c>
      <c r="E15" s="5" t="s">
        <v>29</v>
      </c>
      <c r="F15" s="11">
        <f>10%*F11</f>
        <v>100000</v>
      </c>
      <c r="G15" s="16">
        <v>800000</v>
      </c>
      <c r="H15" s="58" t="s">
        <v>77</v>
      </c>
      <c r="I15" s="1"/>
      <c r="R15" s="1"/>
      <c r="S15" s="1"/>
      <c r="T15" s="1"/>
    </row>
    <row r="16" spans="1:20">
      <c r="A16" s="1"/>
      <c r="B16" s="13"/>
      <c r="C16" s="18" t="s">
        <v>15</v>
      </c>
      <c r="D16" s="5"/>
      <c r="E16" s="5"/>
      <c r="F16" s="11"/>
      <c r="G16" s="11"/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6" s="1" customFormat="1">
      <c r="B17" s="13">
        <v>1</v>
      </c>
      <c r="C17" s="7" t="s">
        <v>78</v>
      </c>
      <c r="D17" s="5"/>
      <c r="E17" s="5"/>
      <c r="F17" s="11"/>
      <c r="G17" s="11">
        <v>500000</v>
      </c>
      <c r="H17" s="7" t="s">
        <v>77</v>
      </c>
    </row>
    <row r="18" spans="1:26" s="1" customFormat="1">
      <c r="B18" s="13">
        <v>2</v>
      </c>
      <c r="C18" s="7" t="s">
        <v>16</v>
      </c>
      <c r="D18" s="13"/>
      <c r="E18" s="13"/>
      <c r="F18" s="13"/>
      <c r="G18" s="11"/>
      <c r="H18" s="7" t="s">
        <v>75</v>
      </c>
    </row>
    <row r="19" spans="1:26" s="1" customFormat="1">
      <c r="B19" s="13"/>
      <c r="C19" s="7" t="s">
        <v>17</v>
      </c>
      <c r="D19" s="13">
        <v>100</v>
      </c>
      <c r="E19" s="5" t="s">
        <v>18</v>
      </c>
      <c r="F19" s="11">
        <v>60000</v>
      </c>
      <c r="G19" s="11">
        <f>D19*F19</f>
        <v>6000000</v>
      </c>
      <c r="H19" s="7"/>
    </row>
    <row r="20" spans="1:26">
      <c r="A20" s="4"/>
      <c r="B20" s="13"/>
      <c r="C20" s="7" t="s">
        <v>13</v>
      </c>
      <c r="D20" s="12">
        <v>1</v>
      </c>
      <c r="E20" s="5" t="s">
        <v>19</v>
      </c>
      <c r="F20" s="11">
        <v>75000</v>
      </c>
      <c r="G20" s="11">
        <f>D20*F20</f>
        <v>75000</v>
      </c>
      <c r="H20" s="1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6" s="1" customFormat="1" ht="36.75">
      <c r="A21" s="4"/>
      <c r="B21" s="13">
        <v>3</v>
      </c>
      <c r="C21" s="7" t="s">
        <v>20</v>
      </c>
      <c r="D21" s="12"/>
      <c r="E21" s="5"/>
      <c r="F21" s="11"/>
      <c r="G21" s="11"/>
      <c r="H21" s="10" t="s">
        <v>74</v>
      </c>
    </row>
    <row r="22" spans="1:26">
      <c r="A22" s="2"/>
      <c r="B22" s="7"/>
      <c r="C22" s="7" t="s">
        <v>22</v>
      </c>
      <c r="D22" s="5">
        <v>25</v>
      </c>
      <c r="E22" s="5" t="s">
        <v>23</v>
      </c>
      <c r="F22" s="11">
        <v>45000</v>
      </c>
      <c r="G22" s="11">
        <f>D22*F22</f>
        <v>1125000</v>
      </c>
      <c r="H22" s="1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2"/>
      <c r="B23" s="17"/>
      <c r="C23" s="7" t="s">
        <v>28</v>
      </c>
      <c r="D23" s="13">
        <v>1</v>
      </c>
      <c r="E23" s="5" t="s">
        <v>29</v>
      </c>
      <c r="F23" s="11">
        <v>35000</v>
      </c>
      <c r="G23" s="11">
        <f>D23*F23</f>
        <v>35000</v>
      </c>
      <c r="H23" s="17"/>
      <c r="I23" s="1"/>
      <c r="J23" s="1"/>
      <c r="K23" s="1"/>
      <c r="L23" s="1"/>
      <c r="M23" s="1"/>
      <c r="N23" s="1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2"/>
      <c r="B24" s="28"/>
      <c r="C24" s="14" t="s">
        <v>13</v>
      </c>
      <c r="D24" s="13">
        <v>1</v>
      </c>
      <c r="E24" s="15" t="s">
        <v>19</v>
      </c>
      <c r="F24" s="16">
        <v>50000</v>
      </c>
      <c r="G24" s="8">
        <f>D24*F24</f>
        <v>50000</v>
      </c>
      <c r="H24" s="1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2"/>
      <c r="I26" s="1"/>
      <c r="J26" s="3" t="s">
        <v>21</v>
      </c>
      <c r="K26" s="2"/>
      <c r="L26" s="2"/>
      <c r="M26" s="2"/>
      <c r="N26" s="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2"/>
      <c r="I27" s="1"/>
      <c r="J27" s="60" t="s">
        <v>124</v>
      </c>
      <c r="K27" s="5" t="s">
        <v>24</v>
      </c>
      <c r="L27" s="5" t="s">
        <v>25</v>
      </c>
      <c r="M27" s="5" t="s">
        <v>26</v>
      </c>
      <c r="N27" s="5" t="s">
        <v>27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2"/>
      <c r="B28" s="1"/>
      <c r="C28" s="1"/>
      <c r="D28" s="1"/>
      <c r="E28" s="1"/>
      <c r="F28" s="1"/>
      <c r="G28" s="1"/>
      <c r="H28" s="1"/>
      <c r="I28" s="2"/>
      <c r="J28" s="61"/>
      <c r="K28" s="5">
        <v>1</v>
      </c>
      <c r="L28" s="5">
        <v>2</v>
      </c>
      <c r="M28" s="5">
        <v>6</v>
      </c>
      <c r="N28" s="5">
        <v>10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2"/>
      <c r="B29" s="6" t="s">
        <v>2</v>
      </c>
      <c r="C29" s="6" t="s">
        <v>3</v>
      </c>
      <c r="D29" s="6" t="s">
        <v>4</v>
      </c>
      <c r="E29" s="6" t="s">
        <v>5</v>
      </c>
      <c r="F29" s="6" t="s">
        <v>6</v>
      </c>
      <c r="G29" s="6" t="s">
        <v>7</v>
      </c>
      <c r="H29" s="6" t="s">
        <v>8</v>
      </c>
      <c r="I29" s="2"/>
      <c r="J29" s="7" t="s">
        <v>30</v>
      </c>
      <c r="K29" s="9">
        <f>10%*G8</f>
        <v>300000</v>
      </c>
      <c r="L29" s="9">
        <f>20%*G8</f>
        <v>600000</v>
      </c>
      <c r="M29" s="9">
        <f>(60%*G8)+G13+G14+G15+G17</f>
        <v>3740000</v>
      </c>
      <c r="N29" s="9">
        <f>G8+G9+G11+G17+G19+G20</f>
        <v>14575000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2"/>
      <c r="B30" s="6"/>
      <c r="C30" s="62" t="s">
        <v>128</v>
      </c>
      <c r="D30" s="6"/>
      <c r="E30" s="6"/>
      <c r="F30" s="6"/>
      <c r="G30" s="6"/>
      <c r="H30" s="6"/>
      <c r="I30" s="1"/>
      <c r="J30" s="7" t="s">
        <v>31</v>
      </c>
      <c r="K30" s="8">
        <f>15%*G8</f>
        <v>450000</v>
      </c>
      <c r="L30" s="9">
        <f>25%*G8</f>
        <v>750000</v>
      </c>
      <c r="M30" s="9">
        <f>(65%*G8)+G13+G14+G15+G17+G22+G23+G24+G33</f>
        <v>19100000</v>
      </c>
      <c r="N30" s="9">
        <f>G8+G9+G10+G11+G17+G19+G20+G22+G23+G24+G33</f>
        <v>33185000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4"/>
      <c r="B31" s="17"/>
      <c r="C31" s="63" t="s">
        <v>14</v>
      </c>
      <c r="D31" s="17"/>
      <c r="E31" s="17"/>
      <c r="F31" s="17"/>
      <c r="G31" s="17"/>
      <c r="H31" s="17"/>
      <c r="I31" s="2"/>
      <c r="J31" s="7" t="s">
        <v>32</v>
      </c>
      <c r="K31" s="8">
        <f>20%*G8</f>
        <v>600000</v>
      </c>
      <c r="L31" s="8">
        <f>30%*G8</f>
        <v>900000</v>
      </c>
      <c r="M31" s="8">
        <f>(70%*G8)+G13+G14+G15+G17+G22+G23+G24+G32+G33</f>
        <v>24250000</v>
      </c>
      <c r="N31" s="9">
        <f>G8+G9+G10+G11+G17+G19+G20+G22+G23+G24+G32+G33</f>
        <v>38185000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.75">
      <c r="A32" s="44"/>
      <c r="B32" s="64">
        <v>1</v>
      </c>
      <c r="C32" s="66" t="s">
        <v>132</v>
      </c>
      <c r="D32" s="17"/>
      <c r="E32" s="17"/>
      <c r="F32" s="17"/>
      <c r="G32" s="11">
        <v>5000000</v>
      </c>
      <c r="H32" s="65" t="s">
        <v>125</v>
      </c>
      <c r="I32" s="2"/>
      <c r="J32" s="7" t="s">
        <v>33</v>
      </c>
      <c r="K32" s="8"/>
      <c r="L32" s="8"/>
      <c r="M32" s="8"/>
      <c r="N32" s="8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6.75">
      <c r="B33" s="64">
        <v>2</v>
      </c>
      <c r="C33" s="10" t="s">
        <v>126</v>
      </c>
      <c r="D33" s="12">
        <v>5</v>
      </c>
      <c r="E33" s="5" t="s">
        <v>131</v>
      </c>
      <c r="F33" s="11">
        <v>2800000</v>
      </c>
      <c r="G33" s="11">
        <f>D33*F33</f>
        <v>14000000</v>
      </c>
      <c r="H33" s="10" t="s">
        <v>127</v>
      </c>
      <c r="I33" s="1"/>
      <c r="J33" s="2"/>
      <c r="K33" s="2"/>
      <c r="L33" s="2"/>
      <c r="M33" s="2"/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B34" s="24"/>
      <c r="C34" s="21"/>
      <c r="D34" s="24"/>
      <c r="E34" s="24"/>
      <c r="F34" s="23"/>
      <c r="G34" s="23"/>
      <c r="H34" s="30"/>
      <c r="I34" s="1"/>
      <c r="J34" s="19" t="s">
        <v>34</v>
      </c>
      <c r="K34" s="13" t="s">
        <v>35</v>
      </c>
      <c r="L34" s="13" t="s">
        <v>36</v>
      </c>
      <c r="M34" s="13" t="s">
        <v>37</v>
      </c>
      <c r="N34" s="13" t="s">
        <v>38</v>
      </c>
      <c r="O34" s="13" t="s">
        <v>39</v>
      </c>
      <c r="P34" s="13" t="s">
        <v>40</v>
      </c>
      <c r="Q34" s="13" t="s">
        <v>41</v>
      </c>
      <c r="R34" s="13" t="s">
        <v>42</v>
      </c>
      <c r="S34" s="13" t="s">
        <v>43</v>
      </c>
      <c r="T34" s="13" t="s">
        <v>44</v>
      </c>
      <c r="U34" s="13" t="s">
        <v>45</v>
      </c>
      <c r="V34" s="13" t="s">
        <v>46</v>
      </c>
      <c r="W34" s="13" t="s">
        <v>47</v>
      </c>
      <c r="X34" s="13" t="s">
        <v>48</v>
      </c>
      <c r="Y34" s="13" t="s">
        <v>49</v>
      </c>
      <c r="Z34" s="13" t="s">
        <v>50</v>
      </c>
    </row>
    <row r="35" spans="1:26">
      <c r="I35" s="1"/>
      <c r="J35" s="19" t="s">
        <v>124</v>
      </c>
      <c r="K35" s="20">
        <f>K29+K40</f>
        <v>800000</v>
      </c>
      <c r="L35" s="20">
        <f>K30+K41</f>
        <v>950000</v>
      </c>
      <c r="M35" s="20">
        <f>K31+K42</f>
        <v>1100000</v>
      </c>
      <c r="N35" s="20"/>
      <c r="O35" s="20">
        <f>L29+L40</f>
        <v>1125000</v>
      </c>
      <c r="P35" s="20">
        <f>L30+L41</f>
        <v>1275000</v>
      </c>
      <c r="Q35" s="20">
        <f>L31+L42</f>
        <v>1425000</v>
      </c>
      <c r="R35" s="20"/>
      <c r="S35" s="20">
        <f>M29+M40</f>
        <v>4365000</v>
      </c>
      <c r="T35" s="20">
        <f>M30+M41</f>
        <v>19725000</v>
      </c>
      <c r="U35" s="20">
        <f>M31+M42</f>
        <v>24875000</v>
      </c>
      <c r="V35" s="20"/>
      <c r="W35" s="20">
        <f>N29+N40</f>
        <v>15300000</v>
      </c>
      <c r="X35" s="20">
        <f>N30+N41</f>
        <v>33910000</v>
      </c>
      <c r="Y35" s="20">
        <f>N31+N42</f>
        <v>38910000</v>
      </c>
      <c r="Z35" s="20"/>
    </row>
    <row r="36" spans="1:26"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I37" s="1"/>
      <c r="J37" s="3" t="s">
        <v>51</v>
      </c>
      <c r="K37" s="2"/>
      <c r="L37" s="2"/>
      <c r="M37" s="2"/>
      <c r="N37" s="2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4"/>
      <c r="B38" s="1"/>
      <c r="C38" s="1"/>
      <c r="D38" s="1"/>
      <c r="E38" s="1"/>
      <c r="F38" s="1"/>
      <c r="G38" s="1"/>
      <c r="H38" s="1"/>
      <c r="I38" s="1"/>
      <c r="J38" s="60" t="s">
        <v>124</v>
      </c>
      <c r="K38" s="5" t="s">
        <v>24</v>
      </c>
      <c r="L38" s="5" t="s">
        <v>25</v>
      </c>
      <c r="M38" s="5" t="s">
        <v>26</v>
      </c>
      <c r="N38" s="5" t="s">
        <v>27</v>
      </c>
    </row>
    <row r="39" spans="1:26">
      <c r="A39" s="44"/>
      <c r="B39" s="3" t="s">
        <v>9</v>
      </c>
      <c r="C39" s="2"/>
      <c r="D39" s="2"/>
      <c r="E39" s="2"/>
      <c r="F39" s="2"/>
      <c r="G39" s="2"/>
      <c r="H39" s="2"/>
      <c r="I39" s="1"/>
      <c r="J39" s="61"/>
      <c r="K39" s="5">
        <v>1</v>
      </c>
      <c r="L39" s="5">
        <v>2</v>
      </c>
      <c r="M39" s="5">
        <v>6</v>
      </c>
      <c r="N39" s="5">
        <v>10</v>
      </c>
    </row>
    <row r="40" spans="1:26">
      <c r="A40" s="21"/>
      <c r="B40" s="4" t="s">
        <v>11</v>
      </c>
      <c r="C40" s="2"/>
      <c r="D40" s="2"/>
      <c r="E40" s="2"/>
      <c r="F40" s="2"/>
      <c r="G40" s="2"/>
      <c r="H40" s="2"/>
      <c r="I40" s="1"/>
      <c r="J40" s="7" t="s">
        <v>30</v>
      </c>
      <c r="K40" s="9">
        <f>$G$43</f>
        <v>500000</v>
      </c>
      <c r="L40" s="9">
        <f>$G$43+(5%*$G$43)</f>
        <v>525000</v>
      </c>
      <c r="M40" s="9">
        <f>$G$43+(25%*$G$43)</f>
        <v>625000</v>
      </c>
      <c r="N40" s="9">
        <f>$G$43+(45%*$G$43)</f>
        <v>725000</v>
      </c>
    </row>
    <row r="41" spans="1:26">
      <c r="A41" s="30"/>
      <c r="B41" s="1"/>
      <c r="C41" s="1"/>
      <c r="D41" s="1"/>
      <c r="E41" s="1"/>
      <c r="F41" s="1"/>
      <c r="G41" s="1"/>
      <c r="H41" s="1"/>
      <c r="I41" s="1"/>
      <c r="J41" s="7" t="s">
        <v>31</v>
      </c>
      <c r="K41" s="9">
        <f>$G$43</f>
        <v>500000</v>
      </c>
      <c r="L41" s="9">
        <f>$G$43+(5%*$G$43)</f>
        <v>525000</v>
      </c>
      <c r="M41" s="9">
        <f>$G$43+(25%*$G$43)</f>
        <v>625000</v>
      </c>
      <c r="N41" s="9">
        <f>$G$43+(45%*$G$43)</f>
        <v>725000</v>
      </c>
    </row>
    <row r="42" spans="1:26">
      <c r="A42" s="30"/>
      <c r="B42" s="6" t="s">
        <v>2</v>
      </c>
      <c r="C42" s="6" t="s">
        <v>3</v>
      </c>
      <c r="D42" s="6" t="s">
        <v>4</v>
      </c>
      <c r="E42" s="6" t="s">
        <v>5</v>
      </c>
      <c r="F42" s="6" t="s">
        <v>6</v>
      </c>
      <c r="G42" s="6" t="s">
        <v>7</v>
      </c>
      <c r="H42" s="6" t="s">
        <v>8</v>
      </c>
      <c r="I42" s="2"/>
      <c r="J42" s="7" t="s">
        <v>32</v>
      </c>
      <c r="K42" s="9">
        <f>$G$43</f>
        <v>500000</v>
      </c>
      <c r="L42" s="9">
        <f>$G$43+(5%*$G$43)</f>
        <v>525000</v>
      </c>
      <c r="M42" s="9">
        <f>$G$43+(25%*$G$43)</f>
        <v>625000</v>
      </c>
      <c r="N42" s="9">
        <f>$G$43+(45%*$G$43)</f>
        <v>725000</v>
      </c>
    </row>
    <row r="43" spans="1:26">
      <c r="A43" s="30"/>
      <c r="B43" s="50">
        <v>1</v>
      </c>
      <c r="C43" s="51" t="s">
        <v>12</v>
      </c>
      <c r="D43" s="51"/>
      <c r="E43" s="50"/>
      <c r="F43" s="52"/>
      <c r="G43" s="52">
        <v>500000</v>
      </c>
      <c r="H43" s="51"/>
      <c r="I43" s="2"/>
      <c r="J43" s="7" t="s">
        <v>33</v>
      </c>
      <c r="K43" s="9">
        <f>50%*$G$43</f>
        <v>250000</v>
      </c>
      <c r="L43" s="9">
        <f>(50%*$G$43)+(5%*(50%*$G$43))</f>
        <v>262500</v>
      </c>
      <c r="M43" s="9">
        <f>(50%*$G$43)+(25%*(50%*$G$43))</f>
        <v>312500</v>
      </c>
      <c r="N43" s="9">
        <f>(50%*$G$43)+(45%*(50%*$G$43))</f>
        <v>362500</v>
      </c>
    </row>
    <row r="44" spans="1:26">
      <c r="A44" s="30"/>
      <c r="B44" s="53"/>
      <c r="C44" s="54"/>
      <c r="D44" s="53"/>
      <c r="E44" s="53"/>
      <c r="F44" s="55"/>
      <c r="G44" s="55"/>
      <c r="H44" s="56"/>
      <c r="I44" s="2"/>
      <c r="J44" s="1"/>
      <c r="K44" s="1"/>
      <c r="L44" s="1"/>
      <c r="M44" s="1"/>
      <c r="N44" s="1"/>
    </row>
    <row r="45" spans="1:26">
      <c r="A45" s="44"/>
      <c r="B45" s="25"/>
      <c r="C45" s="21"/>
      <c r="D45" s="25"/>
      <c r="E45" s="24"/>
      <c r="F45" s="23"/>
      <c r="G45" s="23"/>
      <c r="H45" s="21"/>
      <c r="I45" s="1"/>
      <c r="J45" s="1"/>
      <c r="K45" s="1"/>
      <c r="L45" s="1"/>
      <c r="M45" s="1"/>
      <c r="N45" s="1"/>
    </row>
    <row r="46" spans="1:26">
      <c r="J46" s="1"/>
      <c r="K46" s="1"/>
      <c r="L46" s="1"/>
      <c r="M46" s="1"/>
      <c r="N46" s="1"/>
    </row>
    <row r="47" spans="1:26">
      <c r="J47" s="1"/>
      <c r="K47" s="1"/>
      <c r="L47" s="1"/>
      <c r="M47" s="1"/>
      <c r="N47" s="1"/>
    </row>
    <row r="48" spans="1:26">
      <c r="J48" s="3"/>
      <c r="K48" s="2"/>
      <c r="L48" s="2"/>
      <c r="M48" s="2"/>
      <c r="N48" s="1"/>
    </row>
    <row r="49" spans="1:14">
      <c r="J49" s="1"/>
      <c r="K49" s="1"/>
      <c r="L49" s="1"/>
      <c r="M49" s="1"/>
      <c r="N49" s="1"/>
    </row>
    <row r="50" spans="1:14">
      <c r="J50" s="1"/>
      <c r="K50" s="1"/>
      <c r="L50" s="1"/>
      <c r="M50" s="1"/>
      <c r="N50" s="1"/>
    </row>
    <row r="51" spans="1:14">
      <c r="J51" s="1"/>
      <c r="K51" s="1"/>
      <c r="L51" s="1"/>
      <c r="M51" s="1"/>
      <c r="N51" s="1"/>
    </row>
    <row r="52" spans="1:14">
      <c r="J52" s="1"/>
      <c r="K52" s="1"/>
      <c r="L52" s="1"/>
      <c r="M52" s="1"/>
      <c r="N52" s="1"/>
    </row>
    <row r="53" spans="1:14">
      <c r="A53" s="44"/>
      <c r="B53" s="35"/>
      <c r="C53" s="35"/>
      <c r="D53" s="35"/>
      <c r="E53" s="35"/>
      <c r="F53" s="35"/>
      <c r="G53" s="35"/>
      <c r="H53" s="35"/>
      <c r="I53" s="2"/>
      <c r="J53" s="1"/>
      <c r="K53" s="1"/>
      <c r="L53" s="1"/>
      <c r="M53" s="1"/>
      <c r="N53" s="1"/>
    </row>
    <row r="54" spans="1:14">
      <c r="A54" s="44"/>
      <c r="B54" s="25"/>
      <c r="C54" s="30"/>
      <c r="D54" s="30"/>
      <c r="E54" s="30"/>
      <c r="F54" s="30"/>
      <c r="G54" s="37"/>
      <c r="H54" s="30"/>
      <c r="I54" s="2"/>
      <c r="J54" s="1"/>
      <c r="K54" s="1"/>
      <c r="L54" s="1"/>
      <c r="M54" s="1"/>
    </row>
    <row r="55" spans="1:14">
      <c r="A55" s="44"/>
      <c r="B55" s="24"/>
      <c r="C55" s="48"/>
      <c r="D55" s="21"/>
      <c r="E55" s="21"/>
      <c r="F55" s="37"/>
      <c r="G55" s="37"/>
      <c r="H55" s="21"/>
      <c r="I55" s="2"/>
      <c r="J55" s="1"/>
      <c r="K55" s="1"/>
      <c r="L55" s="1"/>
      <c r="M55" s="1"/>
    </row>
    <row r="56" spans="1:14">
      <c r="A56" s="44"/>
      <c r="B56" s="25"/>
      <c r="C56" s="49"/>
      <c r="D56" s="30"/>
      <c r="E56" s="30"/>
      <c r="F56" s="30"/>
      <c r="G56" s="37"/>
      <c r="H56" s="30"/>
      <c r="I56" s="1"/>
      <c r="J56" s="1"/>
      <c r="K56" s="1"/>
      <c r="L56" s="1"/>
      <c r="M56" s="1"/>
    </row>
    <row r="57" spans="1:14">
      <c r="A57" s="44"/>
      <c r="B57" s="45"/>
      <c r="C57" s="30"/>
      <c r="D57" s="30"/>
      <c r="E57" s="30"/>
      <c r="F57" s="30"/>
      <c r="G57" s="30"/>
      <c r="H57" s="30"/>
      <c r="I57" s="1"/>
      <c r="J57" s="1"/>
      <c r="K57" s="1"/>
      <c r="L57" s="1"/>
      <c r="M57" s="1"/>
    </row>
    <row r="58" spans="1:14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4">
      <c r="A59" s="4"/>
      <c r="B59" s="35"/>
      <c r="C59" s="35"/>
      <c r="D59" s="35"/>
      <c r="E59" s="35"/>
      <c r="F59" s="35"/>
      <c r="G59" s="35"/>
      <c r="H59" s="35"/>
      <c r="I59" s="1"/>
      <c r="J59" s="2"/>
      <c r="K59" s="2"/>
      <c r="L59" s="2"/>
      <c r="M59" s="2"/>
    </row>
    <row r="60" spans="1:14">
      <c r="A60" s="2"/>
      <c r="B60" s="21"/>
      <c r="C60" s="36"/>
      <c r="D60" s="30"/>
      <c r="E60" s="21"/>
      <c r="F60" s="37"/>
      <c r="G60" s="37"/>
      <c r="H60" s="21"/>
      <c r="I60" s="1"/>
      <c r="J60" s="2"/>
      <c r="K60" s="2"/>
      <c r="L60" s="2"/>
      <c r="M60" s="2"/>
    </row>
    <row r="61" spans="1:14">
      <c r="A61" s="2"/>
      <c r="B61" s="24"/>
      <c r="C61" s="38"/>
      <c r="D61" s="21"/>
      <c r="E61" s="21"/>
      <c r="F61" s="37"/>
      <c r="G61" s="37"/>
      <c r="H61" s="39"/>
      <c r="I61" s="1"/>
      <c r="J61" s="2"/>
      <c r="K61" s="2"/>
      <c r="L61" s="2"/>
      <c r="M61" s="2"/>
    </row>
    <row r="62" spans="1:14">
      <c r="A62" s="2"/>
      <c r="B62" s="24"/>
      <c r="C62" s="21"/>
      <c r="D62" s="24"/>
      <c r="E62" s="24"/>
      <c r="F62" s="23"/>
      <c r="G62" s="23"/>
      <c r="H62" s="21"/>
      <c r="I62" s="1"/>
      <c r="J62" s="1"/>
      <c r="K62" s="1"/>
      <c r="L62" s="1"/>
      <c r="M62" s="1"/>
    </row>
    <row r="63" spans="1:14">
      <c r="A63" s="2"/>
      <c r="B63" s="24"/>
      <c r="C63" s="21"/>
      <c r="D63" s="24"/>
      <c r="E63" s="24"/>
      <c r="F63" s="23"/>
      <c r="G63" s="40"/>
      <c r="H63" s="21"/>
      <c r="I63" s="2"/>
      <c r="J63" s="1"/>
      <c r="K63" s="1"/>
      <c r="L63" s="1"/>
      <c r="M63" s="1"/>
    </row>
    <row r="64" spans="1:14">
      <c r="A64" s="1"/>
      <c r="B64" s="24"/>
      <c r="C64" s="21"/>
      <c r="D64" s="24"/>
      <c r="E64" s="24"/>
      <c r="F64" s="23"/>
      <c r="G64" s="23"/>
      <c r="H64" s="21"/>
      <c r="I64" s="2"/>
      <c r="J64" s="1"/>
      <c r="K64" s="1"/>
      <c r="L64" s="1"/>
      <c r="M64" s="1"/>
    </row>
    <row r="65" spans="1:13">
      <c r="A65" s="1"/>
      <c r="B65" s="26"/>
      <c r="C65" s="29"/>
      <c r="D65" s="25"/>
      <c r="E65" s="30"/>
      <c r="F65" s="23"/>
      <c r="G65" s="40"/>
      <c r="H65" s="30"/>
      <c r="I65" s="2"/>
      <c r="J65" s="1"/>
      <c r="K65" s="1"/>
      <c r="L65" s="1"/>
      <c r="M65" s="1"/>
    </row>
    <row r="66" spans="1:13">
      <c r="A66" s="1"/>
      <c r="B66" s="26"/>
      <c r="C66" s="29"/>
      <c r="D66" s="25"/>
      <c r="E66" s="30"/>
      <c r="F66" s="23"/>
      <c r="G66" s="40"/>
      <c r="H66" s="30"/>
      <c r="I66" s="2"/>
      <c r="J66" s="1"/>
      <c r="K66" s="1"/>
      <c r="L66" s="1"/>
      <c r="M66" s="1"/>
    </row>
    <row r="67" spans="1:13" s="1" customFormat="1">
      <c r="B67" s="26"/>
      <c r="C67" s="29"/>
      <c r="D67" s="25"/>
      <c r="E67" s="30"/>
      <c r="F67" s="23"/>
      <c r="G67" s="40"/>
      <c r="H67" s="41"/>
      <c r="I67" s="2"/>
    </row>
    <row r="68" spans="1:13" s="1" customFormat="1">
      <c r="B68" s="26"/>
      <c r="C68" s="29"/>
      <c r="D68" s="25"/>
      <c r="E68" s="30"/>
      <c r="F68" s="23"/>
      <c r="G68" s="40"/>
      <c r="H68" s="30"/>
      <c r="I68" s="2"/>
    </row>
    <row r="69" spans="1:13" s="1" customFormat="1">
      <c r="B69" s="26"/>
      <c r="C69" s="29"/>
      <c r="D69" s="25"/>
      <c r="E69" s="30"/>
      <c r="F69" s="23"/>
      <c r="G69" s="40"/>
      <c r="H69" s="30"/>
      <c r="I69" s="2"/>
    </row>
    <row r="70" spans="1:13">
      <c r="A70" s="1"/>
      <c r="B70" s="30"/>
      <c r="C70" s="29"/>
      <c r="D70" s="30"/>
      <c r="E70" s="30"/>
      <c r="F70" s="30"/>
      <c r="G70" s="40"/>
      <c r="H70" s="30"/>
      <c r="I70" s="2"/>
      <c r="J70" s="1"/>
      <c r="K70" s="1"/>
      <c r="L70" s="1"/>
      <c r="M70" s="1"/>
    </row>
    <row r="71" spans="1:13">
      <c r="A71" s="1"/>
      <c r="B71" s="24"/>
      <c r="C71" s="38"/>
      <c r="D71" s="42"/>
      <c r="E71" s="24"/>
      <c r="F71" s="23"/>
      <c r="G71" s="23"/>
      <c r="H71" s="21"/>
      <c r="I71" s="2"/>
      <c r="J71" s="1"/>
      <c r="K71" s="1"/>
      <c r="L71" s="1"/>
      <c r="M71" s="1"/>
    </row>
    <row r="72" spans="1:13">
      <c r="A72" s="1"/>
      <c r="B72" s="43"/>
      <c r="C72" s="29"/>
      <c r="D72" s="25"/>
      <c r="E72" s="25"/>
      <c r="F72" s="25"/>
      <c r="G72" s="23"/>
      <c r="H72" s="21"/>
      <c r="I72" s="1"/>
      <c r="J72" s="1"/>
      <c r="K72" s="1"/>
      <c r="L72" s="1"/>
      <c r="M72" s="1"/>
    </row>
    <row r="73" spans="1:13">
      <c r="B73" s="26"/>
      <c r="C73" s="29"/>
      <c r="D73" s="25"/>
      <c r="E73" s="30"/>
      <c r="F73" s="30"/>
      <c r="G73" s="23"/>
      <c r="H73" s="30"/>
    </row>
    <row r="74" spans="1:13">
      <c r="B74" s="25"/>
      <c r="C74" s="38"/>
      <c r="D74" s="24"/>
      <c r="E74" s="24"/>
      <c r="F74" s="23"/>
      <c r="G74" s="23"/>
      <c r="H74" s="21"/>
    </row>
    <row r="75" spans="1:13">
      <c r="B75" s="25"/>
      <c r="C75" s="21"/>
      <c r="D75" s="25"/>
      <c r="E75" s="25"/>
      <c r="F75" s="25"/>
      <c r="G75" s="23"/>
      <c r="H75" s="21"/>
    </row>
    <row r="76" spans="1:13">
      <c r="B76" s="25"/>
      <c r="C76" s="21"/>
      <c r="D76" s="25"/>
      <c r="E76" s="24"/>
      <c r="F76" s="23"/>
      <c r="G76" s="23"/>
      <c r="H76" s="21"/>
    </row>
    <row r="77" spans="1:13">
      <c r="B77" s="25"/>
      <c r="C77" s="21"/>
      <c r="D77" s="42"/>
      <c r="E77" s="24"/>
      <c r="F77" s="23"/>
      <c r="G77" s="23"/>
      <c r="H77" s="30"/>
    </row>
    <row r="78" spans="1:13">
      <c r="B78" s="25"/>
      <c r="C78" s="21"/>
      <c r="D78" s="42"/>
      <c r="E78" s="24"/>
      <c r="F78" s="23"/>
      <c r="G78" s="23"/>
      <c r="H78" s="21"/>
    </row>
    <row r="79" spans="1:13">
      <c r="B79" s="21"/>
      <c r="C79" s="21"/>
      <c r="D79" s="24"/>
      <c r="E79" s="24"/>
      <c r="F79" s="23"/>
      <c r="G79" s="23"/>
      <c r="H79" s="30"/>
    </row>
    <row r="80" spans="1:13">
      <c r="B80" s="30"/>
      <c r="C80" s="21"/>
      <c r="D80" s="25"/>
      <c r="E80" s="24"/>
      <c r="F80" s="23"/>
      <c r="G80" s="23"/>
      <c r="H80" s="30"/>
    </row>
    <row r="81" spans="1:8">
      <c r="B81" s="44"/>
      <c r="C81" s="29"/>
      <c r="D81" s="25"/>
      <c r="E81" s="26"/>
      <c r="F81" s="27"/>
      <c r="G81" s="37"/>
      <c r="H81" s="30"/>
    </row>
    <row r="84" spans="1:8">
      <c r="A84" s="31" t="s">
        <v>52</v>
      </c>
    </row>
    <row r="88" spans="1:8" ht="29.25">
      <c r="A88" s="32" t="s">
        <v>53</v>
      </c>
    </row>
    <row r="89" spans="1:8" ht="23.25">
      <c r="A89" s="33" t="s">
        <v>54</v>
      </c>
    </row>
    <row r="90" spans="1:8" ht="23.25">
      <c r="A90" s="33" t="s">
        <v>55</v>
      </c>
    </row>
    <row r="91" spans="1:8" ht="23.25">
      <c r="A91" s="33" t="s">
        <v>56</v>
      </c>
    </row>
    <row r="92" spans="1:8" ht="23.25">
      <c r="A92" s="33" t="s">
        <v>57</v>
      </c>
    </row>
    <row r="93" spans="1:8" ht="23.25">
      <c r="A93" s="33" t="s">
        <v>58</v>
      </c>
    </row>
    <row r="94" spans="1:8" ht="23.25">
      <c r="A94" s="33" t="s">
        <v>59</v>
      </c>
    </row>
    <row r="95" spans="1:8" ht="23.25">
      <c r="A95" s="33" t="s">
        <v>60</v>
      </c>
    </row>
  </sheetData>
  <mergeCells count="2">
    <mergeCell ref="J27:J28"/>
    <mergeCell ref="J38:J3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5"/>
  <sheetViews>
    <sheetView topLeftCell="A43" workbookViewId="0">
      <selection activeCell="B37" sqref="B37"/>
    </sheetView>
  </sheetViews>
  <sheetFormatPr defaultRowHeight="15"/>
  <cols>
    <col min="1" max="1" width="26.28515625" bestFit="1" customWidth="1"/>
    <col min="2" max="2" width="14.42578125" style="47" customWidth="1"/>
    <col min="3" max="3" width="10.42578125" customWidth="1"/>
  </cols>
  <sheetData>
    <row r="1" spans="1:4">
      <c r="A1" s="46" t="s">
        <v>62</v>
      </c>
      <c r="B1" s="46" t="s">
        <v>61</v>
      </c>
      <c r="C1" s="46" t="s">
        <v>63</v>
      </c>
      <c r="D1" s="46"/>
    </row>
    <row r="2" spans="1:4">
      <c r="A2" t="s">
        <v>80</v>
      </c>
      <c r="B2" s="59">
        <v>3348.5419999999999</v>
      </c>
      <c r="C2" s="47">
        <v>6</v>
      </c>
    </row>
    <row r="3" spans="1:4">
      <c r="A3" t="s">
        <v>81</v>
      </c>
      <c r="B3" s="59">
        <v>736.53420000000006</v>
      </c>
      <c r="C3" s="47">
        <v>1</v>
      </c>
    </row>
    <row r="4" spans="1:4">
      <c r="A4" t="s">
        <v>65</v>
      </c>
      <c r="B4" s="59">
        <v>783.84519999999998</v>
      </c>
      <c r="C4" s="47">
        <v>7</v>
      </c>
    </row>
    <row r="5" spans="1:4">
      <c r="A5" t="s">
        <v>65</v>
      </c>
      <c r="B5" s="59">
        <v>49.508299999999998</v>
      </c>
      <c r="C5" s="47">
        <v>7</v>
      </c>
    </row>
    <row r="6" spans="1:4">
      <c r="A6" t="s">
        <v>82</v>
      </c>
      <c r="B6" s="59">
        <v>116.1587</v>
      </c>
      <c r="C6" s="47">
        <v>3</v>
      </c>
    </row>
    <row r="7" spans="1:4">
      <c r="A7" t="s">
        <v>83</v>
      </c>
      <c r="B7" s="59"/>
      <c r="C7" s="47">
        <v>3</v>
      </c>
    </row>
    <row r="8" spans="1:4">
      <c r="A8" t="s">
        <v>84</v>
      </c>
      <c r="B8" s="59">
        <v>279.0752</v>
      </c>
      <c r="C8" s="47">
        <v>5</v>
      </c>
    </row>
    <row r="9" spans="1:4">
      <c r="A9" t="s">
        <v>84</v>
      </c>
      <c r="B9" s="59">
        <v>2127.6080000000002</v>
      </c>
      <c r="C9" s="47">
        <v>13</v>
      </c>
    </row>
    <row r="10" spans="1:4">
      <c r="A10" t="s">
        <v>85</v>
      </c>
      <c r="B10" s="59"/>
      <c r="C10" s="47">
        <v>4</v>
      </c>
    </row>
    <row r="11" spans="1:4">
      <c r="A11" t="s">
        <v>86</v>
      </c>
      <c r="B11" s="59">
        <v>1202.4259999999999</v>
      </c>
      <c r="C11" s="47">
        <v>3</v>
      </c>
    </row>
    <row r="12" spans="1:4">
      <c r="A12" t="s">
        <v>87</v>
      </c>
      <c r="B12" s="59">
        <v>2109.6460000000002</v>
      </c>
      <c r="C12" s="47">
        <v>8</v>
      </c>
    </row>
    <row r="13" spans="1:4">
      <c r="A13" t="s">
        <v>67</v>
      </c>
      <c r="B13" s="59">
        <v>3607.7689999999998</v>
      </c>
      <c r="C13" s="47">
        <v>10</v>
      </c>
    </row>
    <row r="14" spans="1:4">
      <c r="A14" t="s">
        <v>88</v>
      </c>
      <c r="B14" s="59">
        <v>1149.3620000000001</v>
      </c>
      <c r="C14" s="47">
        <v>1</v>
      </c>
    </row>
    <row r="15" spans="1:4">
      <c r="A15" t="s">
        <v>89</v>
      </c>
      <c r="B15" s="59">
        <v>3525.0349999999999</v>
      </c>
      <c r="C15" s="47">
        <v>3</v>
      </c>
    </row>
    <row r="16" spans="1:4">
      <c r="A16" t="s">
        <v>89</v>
      </c>
      <c r="B16" s="59"/>
      <c r="C16" s="47">
        <v>6</v>
      </c>
    </row>
    <row r="17" spans="1:3">
      <c r="A17" t="s">
        <v>90</v>
      </c>
      <c r="B17" s="59">
        <v>1399.296</v>
      </c>
      <c r="C17" s="47">
        <v>5</v>
      </c>
    </row>
    <row r="18" spans="1:3">
      <c r="A18" t="s">
        <v>91</v>
      </c>
      <c r="B18" s="59">
        <v>621.07370000000003</v>
      </c>
      <c r="C18" s="47">
        <v>10</v>
      </c>
    </row>
    <row r="19" spans="1:3">
      <c r="A19" t="s">
        <v>92</v>
      </c>
      <c r="B19" s="59">
        <v>2681.3530000000001</v>
      </c>
      <c r="C19" s="47">
        <v>7</v>
      </c>
    </row>
    <row r="20" spans="1:3">
      <c r="A20" t="s">
        <v>93</v>
      </c>
      <c r="B20" s="59">
        <v>283.76029999999997</v>
      </c>
      <c r="C20" s="47">
        <v>8</v>
      </c>
    </row>
    <row r="21" spans="1:3">
      <c r="A21" t="s">
        <v>93</v>
      </c>
      <c r="B21" s="59"/>
      <c r="C21" s="47">
        <v>3</v>
      </c>
    </row>
    <row r="22" spans="1:3">
      <c r="A22" t="s">
        <v>94</v>
      </c>
      <c r="B22" s="59">
        <v>175.381024</v>
      </c>
      <c r="C22" s="47">
        <v>1</v>
      </c>
    </row>
    <row r="23" spans="1:3">
      <c r="A23" t="s">
        <v>95</v>
      </c>
      <c r="B23" s="59">
        <v>789.53900999999996</v>
      </c>
      <c r="C23" s="47">
        <v>11</v>
      </c>
    </row>
    <row r="24" spans="1:3">
      <c r="A24" t="s">
        <v>95</v>
      </c>
      <c r="B24" s="59">
        <v>3790.1765799999998</v>
      </c>
      <c r="C24" s="47">
        <v>9</v>
      </c>
    </row>
    <row r="25" spans="1:3">
      <c r="A25" t="s">
        <v>68</v>
      </c>
      <c r="B25" s="59">
        <v>1754.7360000000001</v>
      </c>
      <c r="C25" s="47">
        <v>15</v>
      </c>
    </row>
    <row r="26" spans="1:3">
      <c r="A26" t="s">
        <v>96</v>
      </c>
      <c r="B26" s="59">
        <v>2139.058</v>
      </c>
      <c r="C26" s="47">
        <v>1</v>
      </c>
    </row>
    <row r="27" spans="1:3">
      <c r="A27" t="s">
        <v>97</v>
      </c>
      <c r="B27" s="59">
        <v>2017.452</v>
      </c>
      <c r="C27" s="47">
        <v>16</v>
      </c>
    </row>
    <row r="28" spans="1:3">
      <c r="A28" t="s">
        <v>98</v>
      </c>
      <c r="B28" s="59">
        <v>4236.0640000000003</v>
      </c>
      <c r="C28" s="47">
        <v>1</v>
      </c>
    </row>
    <row r="29" spans="1:3">
      <c r="A29" t="s">
        <v>98</v>
      </c>
      <c r="B29" s="59">
        <v>2721.3539999999998</v>
      </c>
      <c r="C29" s="47">
        <v>1</v>
      </c>
    </row>
    <row r="30" spans="1:3">
      <c r="A30" t="s">
        <v>98</v>
      </c>
      <c r="B30" s="59">
        <v>1162.653</v>
      </c>
      <c r="C30" s="47">
        <v>1</v>
      </c>
    </row>
    <row r="31" spans="1:3">
      <c r="A31" t="s">
        <v>99</v>
      </c>
      <c r="B31" s="59">
        <v>5130.2259999999997</v>
      </c>
      <c r="C31" s="47">
        <v>12</v>
      </c>
    </row>
    <row r="32" spans="1:3">
      <c r="A32" t="s">
        <v>100</v>
      </c>
      <c r="B32" s="59">
        <v>511.1035</v>
      </c>
      <c r="C32" s="47">
        <v>10</v>
      </c>
    </row>
    <row r="33" spans="1:3">
      <c r="A33" t="s">
        <v>100</v>
      </c>
      <c r="B33" s="59">
        <v>778.41800000000001</v>
      </c>
      <c r="C33" s="47">
        <v>10</v>
      </c>
    </row>
    <row r="34" spans="1:3">
      <c r="A34" t="s">
        <v>101</v>
      </c>
      <c r="B34" s="59">
        <v>84.765630000000002</v>
      </c>
      <c r="C34" s="47">
        <v>4</v>
      </c>
    </row>
    <row r="35" spans="1:3">
      <c r="A35" t="s">
        <v>102</v>
      </c>
      <c r="B35" s="59"/>
      <c r="C35" s="47">
        <v>9</v>
      </c>
    </row>
    <row r="36" spans="1:3">
      <c r="A36" t="s">
        <v>103</v>
      </c>
      <c r="B36" s="59">
        <v>8647.9259999999995</v>
      </c>
      <c r="C36" s="47">
        <v>1</v>
      </c>
    </row>
    <row r="37" spans="1:3">
      <c r="A37" t="s">
        <v>104</v>
      </c>
      <c r="B37" s="59"/>
      <c r="C37" s="47">
        <v>1</v>
      </c>
    </row>
    <row r="38" spans="1:3">
      <c r="A38" t="s">
        <v>105</v>
      </c>
      <c r="B38" s="59">
        <v>1592.961</v>
      </c>
      <c r="C38" s="47">
        <v>1</v>
      </c>
    </row>
    <row r="39" spans="1:3">
      <c r="A39" t="s">
        <v>106</v>
      </c>
      <c r="B39" s="59"/>
      <c r="C39" s="47">
        <v>4</v>
      </c>
    </row>
    <row r="40" spans="1:3">
      <c r="A40" t="s">
        <v>106</v>
      </c>
      <c r="B40" s="59"/>
      <c r="C40" s="47">
        <v>3</v>
      </c>
    </row>
    <row r="41" spans="1:3">
      <c r="A41" t="s">
        <v>107</v>
      </c>
      <c r="B41" s="59"/>
      <c r="C41" s="47">
        <v>2</v>
      </c>
    </row>
    <row r="42" spans="1:3">
      <c r="A42" t="s">
        <v>108</v>
      </c>
      <c r="B42" s="59">
        <v>695.37890000000004</v>
      </c>
      <c r="C42" s="47">
        <v>3</v>
      </c>
    </row>
    <row r="43" spans="1:3">
      <c r="A43" t="s">
        <v>109</v>
      </c>
      <c r="B43" s="59">
        <v>3218.5990000000002</v>
      </c>
      <c r="C43" s="47">
        <v>2</v>
      </c>
    </row>
    <row r="44" spans="1:3">
      <c r="A44" t="s">
        <v>109</v>
      </c>
      <c r="B44" s="59">
        <v>7545.3549999999996</v>
      </c>
      <c r="C44" s="47">
        <v>2</v>
      </c>
    </row>
    <row r="45" spans="1:3">
      <c r="A45" t="s">
        <v>110</v>
      </c>
      <c r="B45" s="59">
        <v>944.81010000000003</v>
      </c>
      <c r="C45" s="47">
        <v>7</v>
      </c>
    </row>
    <row r="46" spans="1:3">
      <c r="A46" t="s">
        <v>111</v>
      </c>
      <c r="B46" s="59">
        <v>176.27930000000001</v>
      </c>
      <c r="C46" s="47">
        <v>2</v>
      </c>
    </row>
    <row r="47" spans="1:3">
      <c r="A47" t="s">
        <v>112</v>
      </c>
      <c r="B47" s="59">
        <v>6079.0429999999997</v>
      </c>
      <c r="C47" s="47">
        <v>6</v>
      </c>
    </row>
    <row r="48" spans="1:3">
      <c r="A48" t="s">
        <v>64</v>
      </c>
      <c r="B48" s="59">
        <v>1540.788</v>
      </c>
      <c r="C48" s="47">
        <v>12</v>
      </c>
    </row>
    <row r="49" spans="1:3">
      <c r="A49" t="s">
        <v>113</v>
      </c>
      <c r="B49" s="59">
        <v>1501.614</v>
      </c>
      <c r="C49" s="47">
        <v>6</v>
      </c>
    </row>
    <row r="50" spans="1:3">
      <c r="A50" t="s">
        <v>114</v>
      </c>
      <c r="B50" s="59">
        <v>1575.51</v>
      </c>
      <c r="C50" s="47">
        <v>16</v>
      </c>
    </row>
    <row r="51" spans="1:3">
      <c r="A51" t="s">
        <v>115</v>
      </c>
      <c r="B51" s="59">
        <v>187.0718</v>
      </c>
      <c r="C51" s="47">
        <v>6</v>
      </c>
    </row>
    <row r="52" spans="1:3">
      <c r="A52" t="s">
        <v>116</v>
      </c>
      <c r="B52" s="59">
        <v>1563.777</v>
      </c>
      <c r="C52" s="47">
        <v>2</v>
      </c>
    </row>
    <row r="53" spans="1:3">
      <c r="A53" t="s">
        <v>117</v>
      </c>
      <c r="B53" s="59">
        <v>164.88669999999999</v>
      </c>
      <c r="C53" s="47">
        <v>5</v>
      </c>
    </row>
    <row r="54" spans="1:3">
      <c r="A54" t="s">
        <v>66</v>
      </c>
      <c r="B54" s="59">
        <v>474.68849999999998</v>
      </c>
      <c r="C54" s="47">
        <v>6</v>
      </c>
    </row>
    <row r="55" spans="1:3">
      <c r="A55" t="s">
        <v>118</v>
      </c>
      <c r="B55" s="59">
        <v>1275.2739999999999</v>
      </c>
      <c r="C55" s="47">
        <v>9</v>
      </c>
    </row>
    <row r="56" spans="1:3">
      <c r="A56" t="s">
        <v>67</v>
      </c>
      <c r="B56" s="59">
        <v>1449.2170000000001</v>
      </c>
      <c r="C56" s="47">
        <v>5</v>
      </c>
    </row>
    <row r="57" spans="1:3">
      <c r="A57" t="s">
        <v>95</v>
      </c>
      <c r="B57" s="59">
        <v>6895.492389</v>
      </c>
      <c r="C57" s="47">
        <v>16</v>
      </c>
    </row>
    <row r="58" spans="1:3">
      <c r="A58" t="s">
        <v>119</v>
      </c>
      <c r="B58" s="59">
        <v>1718.454</v>
      </c>
      <c r="C58" s="47">
        <v>3</v>
      </c>
    </row>
    <row r="59" spans="1:3">
      <c r="A59" t="s">
        <v>96</v>
      </c>
      <c r="B59" s="59">
        <v>1136.816</v>
      </c>
      <c r="C59" s="47">
        <v>1</v>
      </c>
    </row>
    <row r="60" spans="1:3">
      <c r="A60" t="s">
        <v>120</v>
      </c>
      <c r="B60" s="59">
        <v>665.71879999999999</v>
      </c>
      <c r="C60" s="47">
        <v>4</v>
      </c>
    </row>
    <row r="61" spans="1:3">
      <c r="A61" t="s">
        <v>121</v>
      </c>
      <c r="B61" s="59">
        <v>503.09030000000001</v>
      </c>
      <c r="C61" s="47">
        <v>8</v>
      </c>
    </row>
    <row r="62" spans="1:3">
      <c r="A62" t="s">
        <v>102</v>
      </c>
      <c r="B62" s="59">
        <v>1851.4380000000001</v>
      </c>
      <c r="C62" s="47">
        <v>16</v>
      </c>
    </row>
    <row r="63" spans="1:3">
      <c r="B63" s="59">
        <f>AVERAGE(B2:B62)</f>
        <v>1936.8482333269237</v>
      </c>
      <c r="C63" s="1" t="s">
        <v>69</v>
      </c>
    </row>
    <row r="64" spans="1:3">
      <c r="B64" s="59">
        <f>MAX(B2:B62)</f>
        <v>8647.9259999999995</v>
      </c>
      <c r="C64" s="1" t="s">
        <v>70</v>
      </c>
    </row>
    <row r="65" spans="2:3">
      <c r="B65" s="59">
        <f>MIN(B2:B62)</f>
        <v>49.508299999999998</v>
      </c>
      <c r="C65" s="1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2015-08-18T04:35:53Z</dcterms:created>
  <dcterms:modified xsi:type="dcterms:W3CDTF">2015-09-21T05:47:44Z</dcterms:modified>
</cp:coreProperties>
</file>