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15" yWindow="-195" windowWidth="11055" windowHeight="8340"/>
  </bookViews>
  <sheets>
    <sheet name="Sheet1" sheetId="1" r:id="rId1"/>
    <sheet name="Sheet2" sheetId="2" r:id="rId2"/>
    <sheet name="LInk" sheetId="3" r:id="rId3"/>
  </sheets>
  <calcPr calcId="124519"/>
</workbook>
</file>

<file path=xl/calcChain.xml><?xml version="1.0" encoding="utf-8"?>
<calcChain xmlns="http://schemas.openxmlformats.org/spreadsheetml/2006/main">
  <c r="F25" i="1"/>
  <c r="G25" s="1"/>
  <c r="F26"/>
  <c r="G26" s="1"/>
  <c r="F27"/>
  <c r="G27" s="1"/>
  <c r="F24"/>
  <c r="G24" s="1"/>
  <c r="F21"/>
  <c r="G21" s="1"/>
  <c r="F22"/>
  <c r="G22" s="1"/>
  <c r="F23"/>
  <c r="G23" s="1"/>
  <c r="F20"/>
  <c r="G20" s="1"/>
  <c r="L27" l="1"/>
  <c r="K27"/>
  <c r="M27"/>
  <c r="G18"/>
  <c r="G10"/>
  <c r="G9"/>
  <c r="G17"/>
  <c r="G16" l="1"/>
  <c r="G15"/>
  <c r="G14"/>
  <c r="G13"/>
  <c r="N39" l="1"/>
  <c r="N40"/>
  <c r="N38"/>
  <c r="M39"/>
  <c r="M40"/>
  <c r="M38"/>
  <c r="L40"/>
  <c r="L39"/>
  <c r="L38"/>
  <c r="B52" i="2"/>
  <c r="B51"/>
  <c r="B50"/>
  <c r="G29" i="1" l="1"/>
  <c r="G36" l="1"/>
  <c r="G35"/>
  <c r="N27" s="1"/>
  <c r="K40" l="1"/>
  <c r="K39"/>
  <c r="K38"/>
  <c r="G33"/>
  <c r="G32"/>
  <c r="G31"/>
  <c r="G8" l="1"/>
  <c r="G11"/>
  <c r="R33"/>
  <c r="V33"/>
  <c r="Z33"/>
  <c r="M29" l="1"/>
  <c r="U33" s="1"/>
  <c r="N29"/>
  <c r="Y33" s="1"/>
  <c r="K29"/>
  <c r="M33" s="1"/>
  <c r="L29"/>
  <c r="Q33" s="1"/>
  <c r="M28"/>
  <c r="T33" s="1"/>
  <c r="N28"/>
  <c r="L28"/>
  <c r="P33" s="1"/>
  <c r="K28"/>
  <c r="X33"/>
  <c r="L33"/>
  <c r="W33"/>
  <c r="S33"/>
  <c r="K33"/>
  <c r="O33"/>
  <c r="N33"/>
</calcChain>
</file>

<file path=xl/sharedStrings.xml><?xml version="1.0" encoding="utf-8"?>
<sst xmlns="http://schemas.openxmlformats.org/spreadsheetml/2006/main" count="223" uniqueCount="140">
  <si>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</si>
  <si>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</si>
  <si>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</si>
  <si>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</si>
  <si>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</si>
  <si>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</si>
  <si>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</si>
  <si>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</si>
  <si>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</si>
  <si>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</si>
  <si>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</si>
  <si>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</si>
  <si>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</si>
  <si>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</si>
  <si>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</si>
  <si>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</si>
  <si>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</si>
  <si>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</si>
  <si>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</si>
  <si>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</si>
  <si>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</si>
  <si>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</si>
  <si>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</si>
  <si>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</si>
  <si>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</si>
  <si>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</si>
  <si>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</si>
  <si>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</si>
  <si>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</si>
  <si>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</si>
  <si>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</si>
  <si>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</si>
  <si>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</si>
  <si>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</si>
  <si>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</si>
  <si>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</si>
  <si>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</si>
  <si>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</si>
  <si>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</si>
  <si>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</si>
  <si>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</si>
  <si>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</si>
  <si>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</si>
  <si>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</si>
  <si>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</si>
  <si>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</si>
  <si>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</si>
  <si>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</si>
  <si>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</si>
  <si>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</si>
  <si>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</si>
  <si>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</si>
  <si>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&gt; 8 hari</t>
  </si>
  <si>
    <t>mulai 71-150 cm dgn durasi mulai &lt; 1 s/d &gt; 8 hari</t>
  </si>
  <si>
    <t>meja kerja</t>
  </si>
  <si>
    <t>semua kelas banjir dgn peningkatan persentase sesuai kelas banjir</t>
  </si>
  <si>
    <t>Luas</t>
  </si>
  <si>
    <t>Kelurahan</t>
  </si>
  <si>
    <t>GUNUNG SAHARI SELATAN</t>
  </si>
  <si>
    <t>PEJAGALAN</t>
  </si>
  <si>
    <t>PULO</t>
  </si>
  <si>
    <t>UTAN KAYU UTARA</t>
  </si>
  <si>
    <t>KEBON MELATI</t>
  </si>
  <si>
    <t>KEBON KACANG</t>
  </si>
  <si>
    <t>KARTINI</t>
  </si>
  <si>
    <t>GAMBIR</t>
  </si>
  <si>
    <t>JOGLO</t>
  </si>
  <si>
    <t>KEMBANGAN SELATAN</t>
  </si>
  <si>
    <t>MAPHAR</t>
  </si>
  <si>
    <t>MANGGA BESAR</t>
  </si>
  <si>
    <t>ANCOL</t>
  </si>
  <si>
    <t>RAWABADAK UTARA</t>
  </si>
  <si>
    <t>CILANDAK TIMUR</t>
  </si>
  <si>
    <t>PEJATEN TIMUR</t>
  </si>
  <si>
    <t>LEBAK BULUS</t>
  </si>
  <si>
    <t>GANDARIA SELATAN</t>
  </si>
  <si>
    <t>KEBAYORAN LAMA SELATAN</t>
  </si>
  <si>
    <t>KEBAYORAN LAMA UTARA</t>
  </si>
  <si>
    <t>GROGOL UTARA</t>
  </si>
  <si>
    <t>BANGKA</t>
  </si>
  <si>
    <t>PELA MAMPANG</t>
  </si>
  <si>
    <t>TEGAL PARANG</t>
  </si>
  <si>
    <t>CIKOKO</t>
  </si>
  <si>
    <t>KARET KUNINGAN</t>
  </si>
  <si>
    <t>RW</t>
  </si>
  <si>
    <t>rata2</t>
  </si>
  <si>
    <t>max</t>
  </si>
  <si>
    <t>min</t>
  </si>
  <si>
    <t>set</t>
  </si>
  <si>
    <t>ATK &amp; perlengkapan lain</t>
  </si>
  <si>
    <t xml:space="preserve">Bh          </t>
  </si>
  <si>
    <t>JEMBATAN BESI</t>
  </si>
  <si>
    <t>PERGUDANGAN</t>
  </si>
  <si>
    <t>LUAS PERGUDANGAN</t>
  </si>
  <si>
    <t>http://www.rumah.com/listing-properti/dijual-kopo-oleh-ingrid-fritzcelia-6967226</t>
  </si>
  <si>
    <t>rak pallet</t>
  </si>
  <si>
    <t>http://www.dinomarket.com/PASARDINO/19862837/Jual-Rak-Pallet-Rack-Pallet/#stwallz</t>
  </si>
  <si>
    <t>Hand Pallet</t>
  </si>
  <si>
    <t>hand pallet</t>
  </si>
  <si>
    <t>Hand Stacker Manual</t>
  </si>
  <si>
    <t>http://www.indonetwork.co.id/itm/pallet-kayu-wood-pallet-wooden-pallet-pallet-kayu-ippc/4692200</t>
  </si>
  <si>
    <t>Pallet kayu</t>
  </si>
  <si>
    <t>Pallet Kayu</t>
  </si>
  <si>
    <t xml:space="preserve">Container Plastik </t>
  </si>
  <si>
    <t>http://www.dinomarket.com/PasarDino/33090626/Jual-CONTAINER-PLASTIK-INDUSTRIAL-SOLID/</t>
  </si>
  <si>
    <t>container plastik</t>
  </si>
  <si>
    <t>Aset</t>
  </si>
  <si>
    <t>sumber</t>
  </si>
  <si>
    <t>http://harga-kardus.blogspot.com/p/harga-kardus-terbaru.html</t>
  </si>
  <si>
    <t>Kardus</t>
  </si>
  <si>
    <t>http://www.daftarhargakomputer.com/categories/Printer-%26-Scanner/</t>
  </si>
  <si>
    <t>printer</t>
  </si>
  <si>
    <t>http://info19.com/info-harga/harga-komputer-core-i3/</t>
  </si>
  <si>
    <t>Computer</t>
  </si>
  <si>
    <t>http://harga.web.id/harga-forklift-baru-merk-genesis-korea.info</t>
  </si>
  <si>
    <t>Forklift</t>
  </si>
  <si>
    <t>Meja Kerja</t>
  </si>
  <si>
    <t>http://www.belifurniture.com/meja-kantor-3.html</t>
  </si>
  <si>
    <t>Kursi</t>
  </si>
  <si>
    <t>http://www.belifurniture.com/catalogsearch/result/?q=kursi+kerja&amp;order=relevance&amp;dir=desc</t>
  </si>
  <si>
    <t>pintu (Rolling Door)</t>
  </si>
  <si>
    <t>http://agisjayasteel.com/price-list/</t>
  </si>
  <si>
    <t>Pintu Rolling Door</t>
  </si>
  <si>
    <t>Semen</t>
  </si>
  <si>
    <t>http://infohargabangunan.com/harga-semen-terbaru/</t>
  </si>
  <si>
    <t>http://www.tukangbersih.com/</t>
  </si>
  <si>
    <t>http://m.inilah.com/news/detail/1875685/inilah-para-jawara-bisnis-rokok</t>
  </si>
  <si>
    <t>pendapatan</t>
  </si>
  <si>
    <t>mulai 71-150 cm dgn durasi 5-8 s/d &gt; 8 hari</t>
  </si>
  <si>
    <t>unit</t>
  </si>
  <si>
    <t>mulai &gt; 150 cm mulai durasi &lt;1 s/d 1-4 hari</t>
  </si>
  <si>
    <t>mulai durasi 5-8 hari</t>
  </si>
  <si>
    <t>komputer</t>
  </si>
  <si>
    <t>mulai 10-70 cm dgn durasi mulai &lt; 1 s/d &gt; 8 hari</t>
  </si>
  <si>
    <t>mulai durasi &gt;8 hari</t>
  </si>
  <si>
    <t>kardus</t>
  </si>
  <si>
    <t>lantai plester</t>
  </si>
  <si>
    <t>mulai durasi 1-4 hari</t>
  </si>
  <si>
    <t>mulai &gt; 150 cm mulai 5-8 s/d durasi &gt; 8 hari</t>
  </si>
  <si>
    <t>m2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</si>
</sst>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6" fillId="0" borderId="0" xfId="1" applyFont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4" xfId="1" applyFont="1" applyBorder="1"/>
    <xf numFmtId="164" fontId="3" fillId="0" borderId="4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4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Border="1"/>
    <xf numFmtId="164" fontId="3" fillId="0" borderId="0" xfId="2" applyNumberFormat="1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1" applyFont="1" applyBorder="1" applyAlignment="1">
      <alignment wrapText="1"/>
    </xf>
    <xf numFmtId="0" fontId="1" fillId="0" borderId="0" xfId="1" applyBorder="1"/>
    <xf numFmtId="0" fontId="3" fillId="0" borderId="0" xfId="0" applyFont="1" applyFill="1" applyBorder="1" applyAlignment="1">
      <alignment horizontal="center"/>
    </xf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horizontal="center"/>
    </xf>
    <xf numFmtId="0" fontId="8" fillId="0" borderId="0" xfId="3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2" xfId="1" applyFont="1" applyBorder="1" applyAlignment="1">
      <alignment vertical="center"/>
    </xf>
    <xf numFmtId="0" fontId="3" fillId="0" borderId="2" xfId="1" applyFont="1" applyBorder="1" applyAlignment="1">
      <alignment horizontal="center" vertical="center"/>
    </xf>
    <xf numFmtId="164" fontId="3" fillId="0" borderId="2" xfId="2" applyNumberFormat="1" applyFont="1" applyBorder="1" applyAlignment="1">
      <alignment horizontal="center" vertical="center"/>
    </xf>
    <xf numFmtId="0" fontId="3" fillId="0" borderId="2" xfId="1" applyFont="1" applyBorder="1" applyAlignment="1">
      <alignment horizontal="left" vertic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" xfId="1" applyFont="1" applyBorder="1" applyAlignment="1">
      <alignment horizontal="left" wrapText="1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3" fillId="0" borderId="2" xfId="0" applyFont="1" applyBorder="1"/>
    <xf numFmtId="164" fontId="3" fillId="0" borderId="2" xfId="0" applyNumberFormat="1" applyFont="1" applyBorder="1"/>
    <xf numFmtId="0" fontId="3" fillId="0" borderId="0" xfId="0" applyFont="1"/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agisjayasteel.com/price-li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2"/>
  <sheetViews>
    <sheetView tabSelected="1" workbookViewId="0">
      <selection activeCell="N29" sqref="N29"/>
    </sheetView>
  </sheetViews>
  <sheetFormatPr defaultRowHeight="15"/>
  <cols>
    <col min="2" max="2" width="5.85546875" customWidth="1"/>
    <col min="3" max="3" width="26.140625" bestFit="1" customWidth="1"/>
    <col min="6" max="6" width="13.28515625" bestFit="1" customWidth="1"/>
    <col min="7" max="7" width="15.140625" customWidth="1"/>
    <col min="8" max="8" width="19" customWidth="1"/>
    <col min="10" max="10" width="16.140625" customWidth="1"/>
    <col min="11" max="11" width="15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5" t="s">
        <v>92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6"/>
      <c r="C7" s="17" t="s">
        <v>41</v>
      </c>
      <c r="D7" s="6"/>
      <c r="E7" s="6"/>
      <c r="F7" s="7"/>
      <c r="G7" s="7"/>
      <c r="H7" s="6"/>
    </row>
    <row r="8" spans="1:20">
      <c r="A8" s="1"/>
      <c r="B8" s="26">
        <v>1</v>
      </c>
      <c r="C8" s="6" t="s">
        <v>54</v>
      </c>
      <c r="D8" s="26">
        <v>1</v>
      </c>
      <c r="E8" s="4" t="s">
        <v>45</v>
      </c>
      <c r="F8" s="10">
        <v>1500000</v>
      </c>
      <c r="G8" s="10">
        <f>D8*F8</f>
        <v>1500000</v>
      </c>
      <c r="H8" s="9" t="s">
        <v>52</v>
      </c>
    </row>
    <row r="9" spans="1:20">
      <c r="A9" s="1"/>
      <c r="B9" s="55">
        <v>2</v>
      </c>
      <c r="C9" s="56" t="s">
        <v>44</v>
      </c>
      <c r="D9" s="57">
        <v>2</v>
      </c>
      <c r="E9" s="57" t="s">
        <v>45</v>
      </c>
      <c r="F9" s="58">
        <v>1000000</v>
      </c>
      <c r="G9" s="58">
        <f>D9*F9</f>
        <v>2000000</v>
      </c>
      <c r="H9" s="9" t="s">
        <v>52</v>
      </c>
    </row>
    <row r="10" spans="1:20" ht="36.75">
      <c r="A10" s="1"/>
      <c r="B10" s="55">
        <v>3</v>
      </c>
      <c r="C10" s="59" t="s">
        <v>132</v>
      </c>
      <c r="D10" s="55">
        <v>1</v>
      </c>
      <c r="E10" s="57" t="s">
        <v>45</v>
      </c>
      <c r="F10" s="58">
        <v>4000000</v>
      </c>
      <c r="G10" s="58">
        <f>D10*F10</f>
        <v>4000000</v>
      </c>
      <c r="H10" s="34" t="s">
        <v>53</v>
      </c>
    </row>
    <row r="11" spans="1:20" ht="36.75">
      <c r="A11" s="1"/>
      <c r="B11" s="55">
        <v>4</v>
      </c>
      <c r="C11" s="59" t="s">
        <v>111</v>
      </c>
      <c r="D11" s="57">
        <v>1</v>
      </c>
      <c r="E11" s="57" t="s">
        <v>45</v>
      </c>
      <c r="F11" s="58">
        <v>560000</v>
      </c>
      <c r="G11" s="58">
        <f>D11*F11</f>
        <v>560000</v>
      </c>
      <c r="H11" s="34" t="s">
        <v>53</v>
      </c>
    </row>
    <row r="12" spans="1:20" ht="48.75">
      <c r="A12" s="1"/>
      <c r="B12" s="55">
        <v>5</v>
      </c>
      <c r="C12" s="60" t="s">
        <v>89</v>
      </c>
      <c r="D12" s="57"/>
      <c r="E12" s="57"/>
      <c r="F12" s="58"/>
      <c r="G12" s="58">
        <v>1000000</v>
      </c>
      <c r="H12" s="34" t="s">
        <v>55</v>
      </c>
      <c r="P12" s="2"/>
      <c r="Q12" s="1"/>
      <c r="R12" s="1"/>
      <c r="S12" s="1"/>
      <c r="T12" s="1"/>
    </row>
    <row r="13" spans="1:20">
      <c r="A13" s="1"/>
      <c r="B13" s="55">
        <v>6</v>
      </c>
      <c r="C13" s="61" t="s">
        <v>97</v>
      </c>
      <c r="D13" s="55">
        <v>2</v>
      </c>
      <c r="E13" s="57" t="s">
        <v>88</v>
      </c>
      <c r="F13" s="58">
        <v>3800000</v>
      </c>
      <c r="G13" s="65">
        <f t="shared" ref="G13:G18" si="0">D13*F13</f>
        <v>7600000</v>
      </c>
      <c r="H13" s="9" t="s">
        <v>52</v>
      </c>
    </row>
    <row r="14" spans="1:20">
      <c r="A14" s="1"/>
      <c r="B14" s="55">
        <v>7</v>
      </c>
      <c r="C14" s="66" t="s">
        <v>99</v>
      </c>
      <c r="D14" s="55">
        <v>2</v>
      </c>
      <c r="E14" s="57" t="s">
        <v>88</v>
      </c>
      <c r="F14" s="58">
        <v>10000000</v>
      </c>
      <c r="G14" s="65">
        <f t="shared" si="0"/>
        <v>20000000</v>
      </c>
      <c r="H14" s="9" t="s">
        <v>52</v>
      </c>
    </row>
    <row r="15" spans="1:20">
      <c r="A15" s="1"/>
      <c r="B15" s="55">
        <v>8</v>
      </c>
      <c r="C15" s="67" t="s">
        <v>102</v>
      </c>
      <c r="D15" s="55">
        <v>200</v>
      </c>
      <c r="E15" s="57" t="s">
        <v>45</v>
      </c>
      <c r="F15" s="58">
        <v>150000</v>
      </c>
      <c r="G15" s="65">
        <f t="shared" si="0"/>
        <v>30000000</v>
      </c>
      <c r="H15" s="62" t="s">
        <v>52</v>
      </c>
    </row>
    <row r="16" spans="1:20">
      <c r="A16" s="1"/>
      <c r="B16" s="55">
        <v>9</v>
      </c>
      <c r="C16" s="67" t="s">
        <v>103</v>
      </c>
      <c r="D16" s="55">
        <v>100</v>
      </c>
      <c r="E16" s="57" t="s">
        <v>45</v>
      </c>
      <c r="F16" s="58">
        <v>16000</v>
      </c>
      <c r="G16" s="65">
        <f t="shared" si="0"/>
        <v>1600000</v>
      </c>
      <c r="H16" s="34" t="s">
        <v>134</v>
      </c>
    </row>
    <row r="17" spans="1:26" ht="48.75">
      <c r="A17" s="1"/>
      <c r="B17" s="55">
        <v>10</v>
      </c>
      <c r="C17" s="67" t="s">
        <v>135</v>
      </c>
      <c r="D17" s="55">
        <v>1000</v>
      </c>
      <c r="E17" s="57" t="s">
        <v>45</v>
      </c>
      <c r="F17" s="58">
        <v>2000</v>
      </c>
      <c r="G17" s="65">
        <f t="shared" si="0"/>
        <v>2000000</v>
      </c>
      <c r="H17" s="9" t="s">
        <v>55</v>
      </c>
    </row>
    <row r="18" spans="1:26" ht="24.75">
      <c r="A18" s="1"/>
      <c r="B18" s="55">
        <v>11</v>
      </c>
      <c r="C18" s="67" t="s">
        <v>115</v>
      </c>
      <c r="D18" s="55">
        <v>1</v>
      </c>
      <c r="E18" s="57" t="s">
        <v>129</v>
      </c>
      <c r="F18" s="58">
        <v>45000000</v>
      </c>
      <c r="G18" s="65">
        <f t="shared" si="0"/>
        <v>45000000</v>
      </c>
      <c r="H18" s="9" t="s">
        <v>138</v>
      </c>
    </row>
    <row r="19" spans="1:26">
      <c r="A19" s="3"/>
      <c r="B19" s="11"/>
      <c r="C19" s="17" t="s">
        <v>42</v>
      </c>
      <c r="D19" s="26"/>
      <c r="E19" s="14"/>
      <c r="F19" s="15"/>
      <c r="G19" s="10"/>
      <c r="H19" s="68"/>
    </row>
    <row r="20" spans="1:26">
      <c r="A20" s="1"/>
      <c r="B20" s="55">
        <v>1</v>
      </c>
      <c r="C20" s="56" t="s">
        <v>54</v>
      </c>
      <c r="D20" s="55">
        <v>1</v>
      </c>
      <c r="E20" s="57" t="s">
        <v>45</v>
      </c>
      <c r="F20" s="58">
        <f>10%*F8</f>
        <v>150000</v>
      </c>
      <c r="G20" s="58">
        <f t="shared" ref="G20:G27" si="1">D20*F20</f>
        <v>150000</v>
      </c>
      <c r="H20" s="9" t="s">
        <v>131</v>
      </c>
    </row>
    <row r="21" spans="1:26">
      <c r="A21" s="1"/>
      <c r="B21" s="55">
        <v>2</v>
      </c>
      <c r="C21" s="56" t="s">
        <v>44</v>
      </c>
      <c r="D21" s="57">
        <v>2</v>
      </c>
      <c r="E21" s="57" t="s">
        <v>45</v>
      </c>
      <c r="F21" s="58">
        <f t="shared" ref="F21:F23" si="2">10%*F9</f>
        <v>100000</v>
      </c>
      <c r="G21" s="58">
        <f t="shared" si="1"/>
        <v>200000</v>
      </c>
      <c r="H21" s="9" t="s">
        <v>131</v>
      </c>
    </row>
    <row r="22" spans="1:26" ht="36.75">
      <c r="A22" s="1"/>
      <c r="B22" s="55">
        <v>3</v>
      </c>
      <c r="C22" s="59" t="s">
        <v>132</v>
      </c>
      <c r="D22" s="55">
        <v>1</v>
      </c>
      <c r="E22" s="57" t="s">
        <v>45</v>
      </c>
      <c r="F22" s="58">
        <f t="shared" si="2"/>
        <v>400000</v>
      </c>
      <c r="G22" s="58">
        <f t="shared" si="1"/>
        <v>400000</v>
      </c>
      <c r="H22" s="34" t="s">
        <v>133</v>
      </c>
      <c r="J22" s="2" t="s">
        <v>2</v>
      </c>
      <c r="K22" s="1"/>
      <c r="L22" s="1"/>
      <c r="M22" s="1"/>
      <c r="N22" s="1"/>
    </row>
    <row r="23" spans="1:26" ht="36.75">
      <c r="A23" s="1"/>
      <c r="B23" s="55">
        <v>4</v>
      </c>
      <c r="C23" s="59" t="s">
        <v>111</v>
      </c>
      <c r="D23" s="57">
        <v>1</v>
      </c>
      <c r="E23" s="57" t="s">
        <v>45</v>
      </c>
      <c r="F23" s="58">
        <f t="shared" si="2"/>
        <v>56000</v>
      </c>
      <c r="G23" s="58">
        <f t="shared" si="1"/>
        <v>56000</v>
      </c>
      <c r="H23" s="34" t="s">
        <v>133</v>
      </c>
      <c r="J23" s="2"/>
      <c r="K23" s="1"/>
      <c r="L23" s="1"/>
      <c r="M23" s="1"/>
      <c r="N23" s="1"/>
    </row>
    <row r="24" spans="1:26">
      <c r="A24" s="1"/>
      <c r="B24" s="55">
        <v>5</v>
      </c>
      <c r="C24" s="61" t="s">
        <v>97</v>
      </c>
      <c r="D24" s="55">
        <v>2</v>
      </c>
      <c r="E24" s="57" t="s">
        <v>88</v>
      </c>
      <c r="F24" s="58">
        <f>10%*F13</f>
        <v>380000</v>
      </c>
      <c r="G24" s="65">
        <f t="shared" si="1"/>
        <v>760000</v>
      </c>
      <c r="H24" s="9" t="s">
        <v>131</v>
      </c>
      <c r="J24" s="2"/>
      <c r="K24" s="1"/>
      <c r="L24" s="1"/>
      <c r="M24" s="1"/>
      <c r="N24" s="1"/>
    </row>
    <row r="25" spans="1:26">
      <c r="A25" s="1"/>
      <c r="B25" s="55">
        <v>6</v>
      </c>
      <c r="C25" s="66" t="s">
        <v>99</v>
      </c>
      <c r="D25" s="55">
        <v>2</v>
      </c>
      <c r="E25" s="57" t="s">
        <v>88</v>
      </c>
      <c r="F25" s="58">
        <f t="shared" ref="F25:F26" si="3">10%*F14</f>
        <v>1000000</v>
      </c>
      <c r="G25" s="65">
        <f t="shared" si="1"/>
        <v>2000000</v>
      </c>
      <c r="H25" s="9" t="s">
        <v>131</v>
      </c>
      <c r="J25" s="53" t="s">
        <v>92</v>
      </c>
      <c r="K25" s="4" t="s">
        <v>4</v>
      </c>
      <c r="L25" s="4" t="s">
        <v>5</v>
      </c>
      <c r="M25" s="4" t="s">
        <v>6</v>
      </c>
      <c r="N25" s="4" t="s">
        <v>7</v>
      </c>
    </row>
    <row r="26" spans="1:26">
      <c r="A26" s="1"/>
      <c r="B26" s="55">
        <v>7</v>
      </c>
      <c r="C26" s="67" t="s">
        <v>102</v>
      </c>
      <c r="D26" s="55">
        <v>200</v>
      </c>
      <c r="E26" s="57" t="s">
        <v>45</v>
      </c>
      <c r="F26" s="58">
        <f t="shared" si="3"/>
        <v>15000</v>
      </c>
      <c r="G26" s="65">
        <f t="shared" si="1"/>
        <v>3000000</v>
      </c>
      <c r="H26" s="62" t="s">
        <v>137</v>
      </c>
      <c r="J26" s="54"/>
      <c r="K26" s="4">
        <v>1</v>
      </c>
      <c r="L26" s="4">
        <v>2</v>
      </c>
      <c r="M26" s="4">
        <v>6</v>
      </c>
      <c r="N26" s="4">
        <v>10</v>
      </c>
    </row>
    <row r="27" spans="1:26" ht="24.75">
      <c r="A27" s="1"/>
      <c r="B27" s="55">
        <v>8</v>
      </c>
      <c r="C27" s="67" t="s">
        <v>115</v>
      </c>
      <c r="D27" s="55">
        <v>1</v>
      </c>
      <c r="E27" s="57" t="s">
        <v>45</v>
      </c>
      <c r="F27" s="58">
        <f>10%*F18</f>
        <v>4500000</v>
      </c>
      <c r="G27" s="65">
        <f>D27*F27</f>
        <v>4500000</v>
      </c>
      <c r="H27" s="9" t="s">
        <v>130</v>
      </c>
      <c r="J27" s="6" t="s">
        <v>15</v>
      </c>
      <c r="K27" s="8">
        <f>(10%*G12)+(10%*G17)+G22+G23</f>
        <v>756000</v>
      </c>
      <c r="L27" s="8">
        <f>(20%*G12)+(20%*G17)+G22+G23+G26</f>
        <v>4056000</v>
      </c>
      <c r="M27" s="8">
        <f>(60%*G12)+(60%*G17)+G20+G21+G22+G23+G24+G25+G26+G29</f>
        <v>12116000</v>
      </c>
      <c r="N27" s="8">
        <f>G8+G9+G12+G13+G14+G15+G16+G17+G22+G29+G35+G36</f>
        <v>72450000</v>
      </c>
    </row>
    <row r="28" spans="1:26">
      <c r="A28" s="1"/>
      <c r="B28" s="68"/>
      <c r="C28" s="16" t="s">
        <v>43</v>
      </c>
      <c r="D28" s="68"/>
      <c r="E28" s="68"/>
      <c r="F28" s="68"/>
      <c r="G28" s="68"/>
      <c r="H28" s="68"/>
      <c r="J28" s="6" t="s">
        <v>16</v>
      </c>
      <c r="K28" s="7">
        <f>G10+G11+(15%*G12)+(15%*G17)</f>
        <v>5010000</v>
      </c>
      <c r="L28" s="8">
        <f>G10+G11+(25%*G12)+(25%*G17)+G26</f>
        <v>8310000</v>
      </c>
      <c r="M28" s="8">
        <f>G10+G11+(65%*G12)+(65%*G17)+G20+G21+G24+G25+G26+G29+G31+G32+G33</f>
        <v>21005000</v>
      </c>
      <c r="N28" s="8">
        <f>G8+G9+G10+G11+G12+G13+G14+G15+G16+G17+G29+G31+G32+G33+G35+G36</f>
        <v>81245000</v>
      </c>
    </row>
    <row r="29" spans="1:26">
      <c r="A29" s="1"/>
      <c r="B29" s="4">
        <v>1</v>
      </c>
      <c r="C29" s="13" t="s">
        <v>120</v>
      </c>
      <c r="D29" s="26">
        <v>1</v>
      </c>
      <c r="E29" s="36" t="s">
        <v>90</v>
      </c>
      <c r="F29" s="10">
        <v>3750000</v>
      </c>
      <c r="G29" s="10">
        <f>D29*F29</f>
        <v>3750000</v>
      </c>
      <c r="H29" s="9" t="s">
        <v>131</v>
      </c>
      <c r="J29" s="6" t="s">
        <v>17</v>
      </c>
      <c r="K29" s="7">
        <f>G10+G11+(20%*G12)+(20%*G17)+G27</f>
        <v>9660000</v>
      </c>
      <c r="L29" s="7">
        <f>G10+G11+(25%*G12)+(25%*G17)+G26+G27</f>
        <v>12810000</v>
      </c>
      <c r="M29" s="7">
        <f>G10+G11+(70%*G12)+(70%*G17)+G18+G20+G21+G24+G25+G26++G29+G31+G32+G33</f>
        <v>66155000</v>
      </c>
      <c r="N29" s="7">
        <f>G8+G9+G10+G11+G12+G13+G14+G15+G16+G17+G18+G29+G31+G32+G33+G35+G36</f>
        <v>126245000</v>
      </c>
    </row>
    <row r="30" spans="1:26" ht="24.75">
      <c r="A30" s="1"/>
      <c r="B30" s="57">
        <v>2</v>
      </c>
      <c r="C30" s="59" t="s">
        <v>46</v>
      </c>
      <c r="D30" s="26"/>
      <c r="E30" s="4"/>
      <c r="F30" s="10"/>
      <c r="G30" s="10"/>
      <c r="H30" s="9" t="s">
        <v>128</v>
      </c>
      <c r="J30" s="6" t="s">
        <v>18</v>
      </c>
      <c r="K30" s="7"/>
      <c r="L30" s="7"/>
      <c r="M30" s="7"/>
      <c r="N30" s="7"/>
    </row>
    <row r="31" spans="1:26">
      <c r="A31" s="1"/>
      <c r="B31" s="4"/>
      <c r="C31" s="6" t="s">
        <v>47</v>
      </c>
      <c r="D31" s="4">
        <v>100</v>
      </c>
      <c r="E31" s="4" t="s">
        <v>48</v>
      </c>
      <c r="F31" s="10">
        <v>45000</v>
      </c>
      <c r="G31" s="10">
        <f>D31*F31</f>
        <v>4500000</v>
      </c>
      <c r="H31" s="68"/>
      <c r="J31" s="1"/>
      <c r="K31" s="1"/>
      <c r="L31" s="1"/>
      <c r="M31" s="1"/>
      <c r="N31" s="1"/>
    </row>
    <row r="32" spans="1:26" ht="30">
      <c r="A32" s="1"/>
      <c r="B32" s="26"/>
      <c r="C32" s="6" t="s">
        <v>49</v>
      </c>
      <c r="D32" s="26">
        <v>1</v>
      </c>
      <c r="E32" s="4" t="s">
        <v>45</v>
      </c>
      <c r="F32" s="10">
        <v>35000</v>
      </c>
      <c r="G32" s="10">
        <f>D32*F32</f>
        <v>35000</v>
      </c>
      <c r="H32" s="68"/>
      <c r="J32" s="18" t="s">
        <v>19</v>
      </c>
      <c r="K32" s="12" t="s">
        <v>20</v>
      </c>
      <c r="L32" s="12" t="s">
        <v>21</v>
      </c>
      <c r="M32" s="12" t="s">
        <v>22</v>
      </c>
      <c r="N32" s="12" t="s">
        <v>23</v>
      </c>
      <c r="O32" s="12" t="s">
        <v>24</v>
      </c>
      <c r="P32" s="12" t="s">
        <v>25</v>
      </c>
      <c r="Q32" s="12" t="s">
        <v>26</v>
      </c>
      <c r="R32" s="12" t="s">
        <v>27</v>
      </c>
      <c r="S32" s="12" t="s">
        <v>28</v>
      </c>
      <c r="T32" s="12" t="s">
        <v>29</v>
      </c>
      <c r="U32" s="12" t="s">
        <v>30</v>
      </c>
      <c r="V32" s="12" t="s">
        <v>31</v>
      </c>
      <c r="W32" s="12" t="s">
        <v>32</v>
      </c>
      <c r="X32" s="12" t="s">
        <v>33</v>
      </c>
      <c r="Y32" s="12" t="s">
        <v>34</v>
      </c>
      <c r="Z32" s="12" t="s">
        <v>35</v>
      </c>
    </row>
    <row r="33" spans="1:26">
      <c r="A33" s="1"/>
      <c r="B33" s="68"/>
      <c r="C33" s="13" t="s">
        <v>50</v>
      </c>
      <c r="D33" s="26">
        <v>2</v>
      </c>
      <c r="E33" s="14" t="s">
        <v>51</v>
      </c>
      <c r="F33" s="15">
        <v>50000</v>
      </c>
      <c r="G33" s="7">
        <f>D33*F33</f>
        <v>100000</v>
      </c>
      <c r="H33" s="68"/>
      <c r="I33" s="1"/>
      <c r="J33" s="18" t="s">
        <v>92</v>
      </c>
      <c r="K33" s="19">
        <f>K27+K38</f>
        <v>9406000</v>
      </c>
      <c r="L33" s="19">
        <f>K28+K39</f>
        <v>13660000</v>
      </c>
      <c r="M33" s="19">
        <f>K29+K40</f>
        <v>18310000</v>
      </c>
      <c r="N33" s="19">
        <f>K30+K41</f>
        <v>0</v>
      </c>
      <c r="O33" s="19">
        <f>L27+L38</f>
        <v>15356000</v>
      </c>
      <c r="P33" s="19">
        <f>L28+L39</f>
        <v>19610000</v>
      </c>
      <c r="Q33" s="19">
        <f>L29+L40</f>
        <v>24110000</v>
      </c>
      <c r="R33" s="19">
        <f>L30+L41</f>
        <v>0</v>
      </c>
      <c r="S33" s="19">
        <f>M27+M38</f>
        <v>34016000</v>
      </c>
      <c r="T33" s="19">
        <f>M28+M39</f>
        <v>42905000</v>
      </c>
      <c r="U33" s="19">
        <f>M29+M40</f>
        <v>88055000</v>
      </c>
      <c r="V33" s="19">
        <f>M30+M41</f>
        <v>0</v>
      </c>
      <c r="W33" s="19">
        <f>N27+N38</f>
        <v>104950000</v>
      </c>
      <c r="X33" s="19">
        <f>N28+N39</f>
        <v>113745000</v>
      </c>
      <c r="Y33" s="19">
        <f>N29+N40</f>
        <v>158745000</v>
      </c>
      <c r="Z33" s="19">
        <f>N30+N41</f>
        <v>0</v>
      </c>
    </row>
    <row r="34" spans="1:26">
      <c r="A34" s="1"/>
      <c r="B34" s="26">
        <v>3</v>
      </c>
      <c r="C34" s="13" t="s">
        <v>136</v>
      </c>
      <c r="D34" s="68"/>
      <c r="E34" s="68"/>
      <c r="F34" s="68"/>
      <c r="G34" s="10"/>
      <c r="H34" s="9" t="s">
        <v>52</v>
      </c>
      <c r="I34" s="1"/>
    </row>
    <row r="35" spans="1:26">
      <c r="A35" s="1"/>
      <c r="B35" s="26"/>
      <c r="C35" s="13" t="s">
        <v>123</v>
      </c>
      <c r="D35" s="26">
        <v>100</v>
      </c>
      <c r="E35" s="26" t="s">
        <v>139</v>
      </c>
      <c r="F35" s="15">
        <v>25000</v>
      </c>
      <c r="G35" s="10">
        <f>D35*F35</f>
        <v>2500000</v>
      </c>
      <c r="H35" s="34"/>
      <c r="J35" s="2" t="s">
        <v>3</v>
      </c>
      <c r="K35" s="1"/>
      <c r="L35" s="1"/>
      <c r="M35" s="1"/>
      <c r="N35" s="1"/>
    </row>
    <row r="36" spans="1:26">
      <c r="A36" s="1"/>
      <c r="B36" s="26"/>
      <c r="C36" s="13" t="s">
        <v>50</v>
      </c>
      <c r="D36" s="26">
        <v>2</v>
      </c>
      <c r="E36" s="26" t="s">
        <v>51</v>
      </c>
      <c r="F36" s="15">
        <v>50000</v>
      </c>
      <c r="G36" s="69">
        <f>D36*F36</f>
        <v>100000</v>
      </c>
      <c r="H36" s="68"/>
      <c r="I36" s="1"/>
      <c r="J36" s="63" t="s">
        <v>92</v>
      </c>
      <c r="K36" s="4" t="s">
        <v>4</v>
      </c>
      <c r="L36" s="4" t="s">
        <v>5</v>
      </c>
      <c r="M36" s="4" t="s">
        <v>6</v>
      </c>
      <c r="N36" s="4" t="s">
        <v>7</v>
      </c>
    </row>
    <row r="37" spans="1:26">
      <c r="A37" s="1"/>
      <c r="I37" s="1"/>
      <c r="J37" s="64"/>
      <c r="K37" s="4">
        <v>1</v>
      </c>
      <c r="L37" s="4">
        <v>2</v>
      </c>
      <c r="M37" s="4">
        <v>6</v>
      </c>
      <c r="N37" s="4">
        <v>10</v>
      </c>
    </row>
    <row r="38" spans="1:26">
      <c r="A38" s="1"/>
      <c r="I38" s="1"/>
      <c r="J38" s="6" t="s">
        <v>15</v>
      </c>
      <c r="K38" s="8">
        <f>$F$45+$F$46</f>
        <v>8650000</v>
      </c>
      <c r="L38" s="8">
        <f>($L$37*$F$45)+$F$46</f>
        <v>11300000</v>
      </c>
      <c r="M38" s="8">
        <f>($M$37*$F$45)+$F$46</f>
        <v>21900000</v>
      </c>
      <c r="N38" s="8">
        <f>($N$37*$F$45)+$F$46</f>
        <v>32500000</v>
      </c>
    </row>
    <row r="39" spans="1:26">
      <c r="A39" s="1"/>
      <c r="B39" s="70"/>
      <c r="C39" s="70"/>
      <c r="D39" s="70"/>
      <c r="E39" s="70"/>
      <c r="F39" s="70"/>
      <c r="G39" s="70"/>
      <c r="H39" s="70"/>
      <c r="I39" s="1"/>
      <c r="J39" s="6" t="s">
        <v>16</v>
      </c>
      <c r="K39" s="8">
        <f>$F$45+$F$46</f>
        <v>8650000</v>
      </c>
      <c r="L39" s="8">
        <f>($L$37*$F$45)+$F$46</f>
        <v>11300000</v>
      </c>
      <c r="M39" s="8">
        <f>($M$37*$F$45)+$F$46</f>
        <v>21900000</v>
      </c>
      <c r="N39" s="8">
        <f>($N$37*$F$45)+$F$46</f>
        <v>32500000</v>
      </c>
    </row>
    <row r="40" spans="1:26">
      <c r="B40" s="70"/>
      <c r="C40" s="70"/>
      <c r="D40" s="70"/>
      <c r="E40" s="70"/>
      <c r="F40" s="70"/>
      <c r="G40" s="70"/>
      <c r="H40" s="70"/>
      <c r="I40" s="1"/>
      <c r="J40" s="6" t="s">
        <v>17</v>
      </c>
      <c r="K40" s="8">
        <f>$F$45+$F$46</f>
        <v>8650000</v>
      </c>
      <c r="L40" s="8">
        <f>($L$37*$F$45)+$F$46</f>
        <v>11300000</v>
      </c>
      <c r="M40" s="8">
        <f>($M$37*$F$45)+$F$46</f>
        <v>21900000</v>
      </c>
      <c r="N40" s="8">
        <f>($N$37*$F$45)+$F$46</f>
        <v>32500000</v>
      </c>
    </row>
    <row r="41" spans="1:26">
      <c r="A41" s="1"/>
      <c r="B41" s="2" t="s">
        <v>36</v>
      </c>
      <c r="C41" s="3"/>
      <c r="D41" s="3"/>
      <c r="E41" s="3"/>
      <c r="F41" s="3"/>
      <c r="G41" s="3"/>
      <c r="H41" s="3"/>
      <c r="I41" s="1"/>
      <c r="J41" s="6" t="s">
        <v>18</v>
      </c>
      <c r="K41" s="8"/>
      <c r="L41" s="8"/>
      <c r="M41" s="8"/>
      <c r="N41" s="8"/>
    </row>
    <row r="42" spans="1:26">
      <c r="A42" s="1"/>
      <c r="B42" s="3" t="s">
        <v>37</v>
      </c>
      <c r="C42" s="3"/>
      <c r="D42" s="3"/>
      <c r="E42" s="3"/>
      <c r="F42" s="3"/>
      <c r="G42" s="3"/>
      <c r="H42" s="3"/>
      <c r="I42" s="1"/>
    </row>
    <row r="43" spans="1:26">
      <c r="A43" s="1"/>
      <c r="B43" s="70"/>
      <c r="C43" s="70"/>
      <c r="D43" s="70"/>
      <c r="E43" s="70"/>
      <c r="F43" s="70"/>
      <c r="G43" s="70"/>
      <c r="H43" s="70"/>
      <c r="I43" s="1"/>
    </row>
    <row r="44" spans="1:26">
      <c r="A44" s="1"/>
      <c r="B44" s="5" t="s">
        <v>8</v>
      </c>
      <c r="C44" s="5" t="s">
        <v>9</v>
      </c>
      <c r="D44" s="5" t="s">
        <v>10</v>
      </c>
      <c r="E44" s="5" t="s">
        <v>11</v>
      </c>
      <c r="F44" s="5" t="s">
        <v>12</v>
      </c>
      <c r="G44" s="5" t="s">
        <v>13</v>
      </c>
      <c r="H44" s="5"/>
      <c r="I44" s="1"/>
    </row>
    <row r="45" spans="1:26">
      <c r="A45" s="1"/>
      <c r="B45" s="4">
        <v>1</v>
      </c>
      <c r="C45" s="6" t="s">
        <v>38</v>
      </c>
      <c r="D45" s="6"/>
      <c r="E45" s="4" t="s">
        <v>39</v>
      </c>
      <c r="F45" s="7">
        <v>2650000</v>
      </c>
      <c r="G45" s="7"/>
      <c r="H45" s="9"/>
      <c r="I45" s="1"/>
    </row>
    <row r="46" spans="1:26">
      <c r="A46" s="1"/>
      <c r="B46" s="27">
        <v>2</v>
      </c>
      <c r="C46" s="30" t="s">
        <v>40</v>
      </c>
      <c r="D46" s="30"/>
      <c r="E46" s="27"/>
      <c r="F46" s="32">
        <v>6000000</v>
      </c>
      <c r="G46" s="32"/>
      <c r="H46" s="33"/>
    </row>
    <row r="47" spans="1:26">
      <c r="A47" s="1"/>
      <c r="B47" s="31"/>
      <c r="C47" s="28"/>
      <c r="D47" s="31"/>
      <c r="E47" s="31"/>
      <c r="F47" s="29"/>
      <c r="G47" s="29"/>
      <c r="H47" s="28"/>
    </row>
    <row r="50" spans="1:13">
      <c r="I50" s="2"/>
    </row>
    <row r="56" spans="1:13">
      <c r="B56" s="1"/>
    </row>
    <row r="57" spans="1:13">
      <c r="A57" s="42"/>
      <c r="B57" s="39"/>
      <c r="C57" s="40"/>
      <c r="D57" s="22"/>
      <c r="E57" s="22"/>
      <c r="F57" s="38"/>
      <c r="G57" s="38"/>
      <c r="H57" s="41"/>
    </row>
    <row r="58" spans="1:13">
      <c r="A58" s="20"/>
      <c r="B58" s="39"/>
      <c r="C58" s="20"/>
      <c r="D58" s="22"/>
      <c r="E58" s="22"/>
      <c r="F58" s="38"/>
      <c r="G58" s="21"/>
      <c r="H58" s="41"/>
      <c r="J58" s="1"/>
      <c r="K58" s="1"/>
      <c r="L58" s="1"/>
      <c r="M58" s="1"/>
    </row>
    <row r="59" spans="1:13">
      <c r="A59" s="42"/>
      <c r="B59" s="43"/>
      <c r="C59" s="44"/>
      <c r="D59" s="22"/>
      <c r="E59" s="22"/>
      <c r="F59" s="38"/>
      <c r="G59" s="21"/>
      <c r="H59" s="41"/>
      <c r="J59" s="1"/>
      <c r="K59" s="1"/>
      <c r="L59" s="1"/>
      <c r="M59" s="1"/>
    </row>
    <row r="60" spans="1:13">
      <c r="A60" s="42"/>
      <c r="B60" s="43"/>
      <c r="C60" s="44"/>
      <c r="D60" s="22"/>
      <c r="E60" s="22"/>
      <c r="F60" s="38"/>
      <c r="G60" s="21"/>
      <c r="H60" s="41"/>
      <c r="J60" s="1"/>
      <c r="K60" s="1"/>
      <c r="L60" s="1"/>
      <c r="M60" s="1"/>
    </row>
    <row r="61" spans="1:13">
      <c r="A61" s="42"/>
      <c r="B61" s="37"/>
      <c r="C61" s="23"/>
      <c r="D61" s="37"/>
      <c r="E61" s="37"/>
      <c r="F61" s="37"/>
      <c r="G61" s="37"/>
      <c r="H61" s="37"/>
    </row>
    <row r="62" spans="1:13">
      <c r="A62" s="37"/>
      <c r="B62" s="48"/>
      <c r="C62" s="20"/>
      <c r="D62" s="24"/>
      <c r="E62" s="22"/>
      <c r="F62" s="21"/>
      <c r="G62" s="21"/>
      <c r="H62" s="49"/>
      <c r="I62" s="1"/>
    </row>
    <row r="63" spans="1:13">
      <c r="A63" s="37"/>
      <c r="B63" s="22"/>
      <c r="C63" s="20"/>
      <c r="D63" s="22"/>
      <c r="E63" s="22"/>
      <c r="F63" s="21"/>
      <c r="G63" s="21"/>
      <c r="H63" s="37"/>
      <c r="I63" s="1"/>
    </row>
    <row r="64" spans="1:13">
      <c r="A64" s="37"/>
      <c r="B64" s="45"/>
      <c r="C64" s="20"/>
      <c r="D64" s="45"/>
      <c r="E64" s="22"/>
      <c r="F64" s="21"/>
      <c r="G64" s="21"/>
      <c r="H64" s="37"/>
      <c r="I64" s="1"/>
    </row>
    <row r="65" spans="1:9">
      <c r="A65" s="37"/>
      <c r="B65" s="37"/>
      <c r="C65" s="44"/>
      <c r="D65" s="45"/>
      <c r="E65" s="46"/>
      <c r="F65" s="47"/>
      <c r="G65" s="38"/>
      <c r="H65" s="37"/>
      <c r="I65" s="1"/>
    </row>
    <row r="66" spans="1:9">
      <c r="A66" s="37"/>
      <c r="B66" s="45"/>
      <c r="C66" s="44"/>
      <c r="D66" s="37"/>
      <c r="E66" s="37"/>
      <c r="F66" s="37"/>
      <c r="G66" s="21"/>
      <c r="H66" s="41"/>
      <c r="I66" s="1"/>
    </row>
    <row r="67" spans="1:9">
      <c r="A67" s="37"/>
      <c r="B67" s="45"/>
      <c r="C67" s="44"/>
      <c r="D67" s="45"/>
      <c r="E67" s="45"/>
      <c r="F67" s="47"/>
      <c r="G67" s="21"/>
      <c r="H67" s="49"/>
    </row>
    <row r="68" spans="1:9">
      <c r="A68" s="37"/>
      <c r="B68" s="45"/>
      <c r="C68" s="44"/>
      <c r="D68" s="45"/>
      <c r="E68" s="45"/>
      <c r="F68" s="47"/>
      <c r="G68" s="50"/>
      <c r="H68" s="37"/>
    </row>
    <row r="69" spans="1:9">
      <c r="A69" s="37"/>
      <c r="B69" s="37"/>
      <c r="C69" s="37"/>
      <c r="D69" s="37"/>
      <c r="E69" s="37"/>
      <c r="F69" s="37"/>
      <c r="G69" s="37"/>
      <c r="H69" s="37"/>
    </row>
    <row r="91" spans="2:10">
      <c r="J91" s="1"/>
    </row>
    <row r="92" spans="2:10">
      <c r="B92" s="1"/>
      <c r="J92" s="1"/>
    </row>
  </sheetData>
  <mergeCells count="1">
    <mergeCell ref="J36:J3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2"/>
  <sheetViews>
    <sheetView topLeftCell="A46" workbookViewId="0">
      <selection activeCell="B16" sqref="B16"/>
    </sheetView>
  </sheetViews>
  <sheetFormatPr defaultRowHeight="15"/>
  <cols>
    <col min="1" max="1" width="26.28515625" bestFit="1" customWidth="1"/>
    <col min="2" max="2" width="12" style="51" bestFit="1" customWidth="1"/>
    <col min="3" max="3" width="9.140625" style="51"/>
  </cols>
  <sheetData>
    <row r="1" spans="1:3">
      <c r="A1" s="35" t="s">
        <v>57</v>
      </c>
      <c r="B1" s="35" t="s">
        <v>56</v>
      </c>
      <c r="C1" s="35" t="s">
        <v>84</v>
      </c>
    </row>
    <row r="2" spans="1:3">
      <c r="A2" t="s">
        <v>61</v>
      </c>
      <c r="B2" s="51">
        <v>653.09280000000001</v>
      </c>
      <c r="C2" s="51">
        <v>1</v>
      </c>
    </row>
    <row r="3" spans="1:3">
      <c r="A3" t="s">
        <v>61</v>
      </c>
      <c r="B3" s="51">
        <v>349.13479999999998</v>
      </c>
      <c r="C3" s="51">
        <v>5</v>
      </c>
    </row>
    <row r="4" spans="1:3">
      <c r="A4" t="s">
        <v>61</v>
      </c>
      <c r="B4" s="51">
        <v>571.68650000000002</v>
      </c>
      <c r="C4" s="51">
        <v>5</v>
      </c>
    </row>
    <row r="5" spans="1:3">
      <c r="A5" t="s">
        <v>61</v>
      </c>
      <c r="B5" s="51">
        <v>342.94479999999999</v>
      </c>
      <c r="C5" s="51">
        <v>5</v>
      </c>
    </row>
    <row r="6" spans="1:3">
      <c r="A6" t="s">
        <v>61</v>
      </c>
      <c r="B6" s="51">
        <v>296.30270000000002</v>
      </c>
      <c r="C6" s="51">
        <v>9</v>
      </c>
    </row>
    <row r="7" spans="1:3">
      <c r="A7" t="s">
        <v>61</v>
      </c>
      <c r="B7" s="51">
        <v>215.74119999999999</v>
      </c>
      <c r="C7" s="51">
        <v>10</v>
      </c>
    </row>
    <row r="8" spans="1:3">
      <c r="A8" t="s">
        <v>62</v>
      </c>
      <c r="C8" s="51">
        <v>9</v>
      </c>
    </row>
    <row r="9" spans="1:3">
      <c r="A9" t="s">
        <v>63</v>
      </c>
      <c r="B9" s="51">
        <v>354.75150000000002</v>
      </c>
      <c r="C9" s="51">
        <v>6</v>
      </c>
    </row>
    <row r="10" spans="1:3">
      <c r="A10" t="s">
        <v>58</v>
      </c>
      <c r="C10" s="51">
        <v>10</v>
      </c>
    </row>
    <row r="11" spans="1:3">
      <c r="A11" t="s">
        <v>58</v>
      </c>
      <c r="B11" s="51">
        <v>751.24710000000005</v>
      </c>
      <c r="C11" s="51">
        <v>1</v>
      </c>
    </row>
    <row r="12" spans="1:3">
      <c r="A12" t="s">
        <v>58</v>
      </c>
      <c r="B12" s="51">
        <v>931.45169999999996</v>
      </c>
      <c r="C12" s="51">
        <v>1</v>
      </c>
    </row>
    <row r="13" spans="1:3">
      <c r="A13" t="s">
        <v>64</v>
      </c>
      <c r="B13" s="51">
        <v>225.41990000000001</v>
      </c>
      <c r="C13" s="51">
        <v>2</v>
      </c>
    </row>
    <row r="14" spans="1:3">
      <c r="A14" t="s">
        <v>65</v>
      </c>
      <c r="C14" s="51">
        <v>1</v>
      </c>
    </row>
    <row r="15" spans="1:3">
      <c r="A15" t="s">
        <v>65</v>
      </c>
      <c r="C15" s="51">
        <v>1</v>
      </c>
    </row>
    <row r="16" spans="1:3">
      <c r="A16" t="s">
        <v>65</v>
      </c>
      <c r="C16" s="51">
        <v>1</v>
      </c>
    </row>
    <row r="17" spans="1:3">
      <c r="A17" t="s">
        <v>65</v>
      </c>
      <c r="C17" s="51">
        <v>1</v>
      </c>
    </row>
    <row r="18" spans="1:3">
      <c r="A18" t="s">
        <v>66</v>
      </c>
      <c r="C18" s="51">
        <v>6</v>
      </c>
    </row>
    <row r="19" spans="1:3">
      <c r="A19" t="s">
        <v>67</v>
      </c>
      <c r="B19" s="51">
        <v>752.16600000000005</v>
      </c>
      <c r="C19" s="51">
        <v>3</v>
      </c>
    </row>
    <row r="20" spans="1:3">
      <c r="A20" t="s">
        <v>91</v>
      </c>
      <c r="B20" s="51">
        <v>13.823729999999999</v>
      </c>
      <c r="C20" s="51">
        <v>1</v>
      </c>
    </row>
    <row r="21" spans="1:3">
      <c r="A21" t="s">
        <v>68</v>
      </c>
      <c r="B21" s="51">
        <v>89.160160000000005</v>
      </c>
      <c r="C21" s="51">
        <v>9</v>
      </c>
    </row>
    <row r="22" spans="1:3">
      <c r="A22" t="s">
        <v>69</v>
      </c>
      <c r="B22" s="51">
        <v>69.940920000000006</v>
      </c>
      <c r="C22" s="51">
        <v>6</v>
      </c>
    </row>
    <row r="23" spans="1:3">
      <c r="A23" t="s">
        <v>59</v>
      </c>
      <c r="B23" s="51">
        <v>361.15613500000001</v>
      </c>
      <c r="C23" s="51">
        <v>8</v>
      </c>
    </row>
    <row r="24" spans="1:3">
      <c r="A24" t="s">
        <v>59</v>
      </c>
      <c r="B24" s="51">
        <v>78.823325999999994</v>
      </c>
      <c r="C24" s="51">
        <v>1</v>
      </c>
    </row>
    <row r="25" spans="1:3">
      <c r="A25" t="s">
        <v>59</v>
      </c>
      <c r="B25" s="51">
        <v>76.077327999999994</v>
      </c>
      <c r="C25" s="51">
        <v>1</v>
      </c>
    </row>
    <row r="26" spans="1:3">
      <c r="A26" t="s">
        <v>59</v>
      </c>
      <c r="B26" s="51">
        <v>142.39251899999999</v>
      </c>
      <c r="C26" s="51">
        <v>2</v>
      </c>
    </row>
    <row r="27" spans="1:3">
      <c r="A27" t="s">
        <v>59</v>
      </c>
      <c r="B27" s="51">
        <v>121.808457</v>
      </c>
      <c r="C27" s="51">
        <v>2</v>
      </c>
    </row>
    <row r="28" spans="1:3">
      <c r="A28" t="s">
        <v>59</v>
      </c>
      <c r="C28" s="51">
        <v>5</v>
      </c>
    </row>
    <row r="29" spans="1:3">
      <c r="A29" t="s">
        <v>70</v>
      </c>
      <c r="C29" s="51">
        <v>10</v>
      </c>
    </row>
    <row r="30" spans="1:3">
      <c r="A30" t="s">
        <v>71</v>
      </c>
      <c r="C30" s="51">
        <v>13</v>
      </c>
    </row>
    <row r="31" spans="1:3">
      <c r="A31" t="s">
        <v>72</v>
      </c>
      <c r="B31" s="51">
        <v>511.584</v>
      </c>
      <c r="C31" s="51">
        <v>4</v>
      </c>
    </row>
    <row r="32" spans="1:3">
      <c r="A32" t="s">
        <v>72</v>
      </c>
      <c r="B32" s="51">
        <v>209.37299999999999</v>
      </c>
      <c r="C32" s="51">
        <v>4</v>
      </c>
    </row>
    <row r="33" spans="1:3">
      <c r="A33" t="s">
        <v>72</v>
      </c>
      <c r="C33" s="51">
        <v>3</v>
      </c>
    </row>
    <row r="34" spans="1:3">
      <c r="A34" t="s">
        <v>73</v>
      </c>
      <c r="B34" s="51">
        <v>911.39110000000005</v>
      </c>
      <c r="C34" s="51">
        <v>3</v>
      </c>
    </row>
    <row r="35" spans="1:3">
      <c r="A35" t="s">
        <v>74</v>
      </c>
      <c r="B35" s="51">
        <v>479.49610000000001</v>
      </c>
      <c r="C35" s="51">
        <v>2</v>
      </c>
    </row>
    <row r="36" spans="1:3">
      <c r="A36" t="s">
        <v>75</v>
      </c>
      <c r="B36" s="51">
        <v>258.29000000000002</v>
      </c>
      <c r="C36" s="51">
        <v>2</v>
      </c>
    </row>
    <row r="37" spans="1:3">
      <c r="A37" t="s">
        <v>76</v>
      </c>
      <c r="C37" s="51">
        <v>9</v>
      </c>
    </row>
    <row r="38" spans="1:3">
      <c r="A38" t="s">
        <v>77</v>
      </c>
      <c r="B38" s="51">
        <v>249.2261</v>
      </c>
      <c r="C38" s="51">
        <v>10</v>
      </c>
    </row>
    <row r="39" spans="1:3">
      <c r="A39" t="s">
        <v>78</v>
      </c>
      <c r="C39" s="51">
        <v>2</v>
      </c>
    </row>
    <row r="40" spans="1:3">
      <c r="A40" t="s">
        <v>60</v>
      </c>
      <c r="B40" s="51">
        <v>98.671880000000002</v>
      </c>
      <c r="C40" s="51">
        <v>1</v>
      </c>
    </row>
    <row r="41" spans="1:3">
      <c r="A41" t="s">
        <v>79</v>
      </c>
    </row>
    <row r="42" spans="1:3">
      <c r="A42" t="s">
        <v>79</v>
      </c>
      <c r="B42" s="51">
        <v>775.04150000000004</v>
      </c>
    </row>
    <row r="43" spans="1:3">
      <c r="A43" t="s">
        <v>80</v>
      </c>
      <c r="B43" s="51">
        <v>979.52200000000005</v>
      </c>
      <c r="C43" s="51">
        <v>1</v>
      </c>
    </row>
    <row r="44" spans="1:3">
      <c r="A44" t="s">
        <v>80</v>
      </c>
      <c r="B44" s="51">
        <v>338.98630000000003</v>
      </c>
      <c r="C44" s="51">
        <v>11</v>
      </c>
    </row>
    <row r="45" spans="1:3">
      <c r="A45" t="s">
        <v>81</v>
      </c>
      <c r="B45" s="51">
        <v>714.06100000000004</v>
      </c>
      <c r="C45" s="51">
        <v>2</v>
      </c>
    </row>
    <row r="46" spans="1:3">
      <c r="A46" t="s">
        <v>82</v>
      </c>
      <c r="C46" s="51">
        <v>2</v>
      </c>
    </row>
    <row r="47" spans="1:3">
      <c r="A47" t="s">
        <v>83</v>
      </c>
      <c r="C47" s="51">
        <v>6</v>
      </c>
    </row>
    <row r="48" spans="1:3">
      <c r="A48" t="s">
        <v>83</v>
      </c>
      <c r="B48" s="51">
        <v>852.36279999999999</v>
      </c>
      <c r="C48" s="51">
        <v>6</v>
      </c>
    </row>
    <row r="49" spans="1:3">
      <c r="A49" t="s">
        <v>83</v>
      </c>
      <c r="C49" s="51">
        <v>4</v>
      </c>
    </row>
    <row r="50" spans="1:3">
      <c r="B50" s="51">
        <f>AVERAGE(B2:B49)</f>
        <v>412.10088241935483</v>
      </c>
      <c r="C50" s="51" t="s">
        <v>85</v>
      </c>
    </row>
    <row r="51" spans="1:3">
      <c r="B51" s="51">
        <f>MAX(B2:B49)</f>
        <v>979.52200000000005</v>
      </c>
      <c r="C51" s="51" t="s">
        <v>86</v>
      </c>
    </row>
    <row r="52" spans="1:3">
      <c r="B52" s="51">
        <f>MIN(B2:B49)</f>
        <v>13.823729999999999</v>
      </c>
      <c r="C52" s="51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8"/>
  <sheetViews>
    <sheetView workbookViewId="0">
      <selection activeCell="B20" sqref="B20"/>
    </sheetView>
  </sheetViews>
  <sheetFormatPr defaultRowHeight="15"/>
  <sheetData>
    <row r="1" spans="1:4">
      <c r="A1" t="s">
        <v>106</v>
      </c>
      <c r="D1" t="s">
        <v>107</v>
      </c>
    </row>
    <row r="3" spans="1:4">
      <c r="A3" t="s">
        <v>93</v>
      </c>
      <c r="D3" t="s">
        <v>94</v>
      </c>
    </row>
    <row r="4" spans="1:4">
      <c r="A4" t="s">
        <v>95</v>
      </c>
      <c r="D4" t="s">
        <v>96</v>
      </c>
    </row>
    <row r="5" spans="1:4">
      <c r="A5" t="s">
        <v>98</v>
      </c>
      <c r="D5" t="s">
        <v>114</v>
      </c>
    </row>
    <row r="6" spans="1:4">
      <c r="A6" t="s">
        <v>99</v>
      </c>
      <c r="D6" t="s">
        <v>114</v>
      </c>
    </row>
    <row r="7" spans="1:4">
      <c r="A7" t="s">
        <v>101</v>
      </c>
      <c r="D7" t="s">
        <v>100</v>
      </c>
    </row>
    <row r="8" spans="1:4">
      <c r="A8" t="s">
        <v>105</v>
      </c>
      <c r="D8" t="s">
        <v>104</v>
      </c>
    </row>
    <row r="9" spans="1:4">
      <c r="A9" t="s">
        <v>109</v>
      </c>
      <c r="D9" t="s">
        <v>108</v>
      </c>
    </row>
    <row r="10" spans="1:4">
      <c r="A10" t="s">
        <v>111</v>
      </c>
      <c r="D10" t="s">
        <v>110</v>
      </c>
    </row>
    <row r="11" spans="1:4">
      <c r="A11" t="s">
        <v>113</v>
      </c>
      <c r="D11" t="s">
        <v>112</v>
      </c>
    </row>
    <row r="12" spans="1:4">
      <c r="A12" t="s">
        <v>115</v>
      </c>
      <c r="D12" t="s">
        <v>114</v>
      </c>
    </row>
    <row r="13" spans="1:4">
      <c r="A13" t="s">
        <v>116</v>
      </c>
      <c r="D13" t="s">
        <v>117</v>
      </c>
    </row>
    <row r="14" spans="1:4">
      <c r="A14" t="s">
        <v>118</v>
      </c>
      <c r="D14" t="s">
        <v>119</v>
      </c>
    </row>
    <row r="15" spans="1:4">
      <c r="A15" t="s">
        <v>122</v>
      </c>
      <c r="D15" s="52" t="s">
        <v>121</v>
      </c>
    </row>
    <row r="16" spans="1:4">
      <c r="A16" t="s">
        <v>123</v>
      </c>
      <c r="D16" t="s">
        <v>124</v>
      </c>
    </row>
    <row r="17" spans="1:4">
      <c r="A17" t="s">
        <v>40</v>
      </c>
      <c r="D17" t="s">
        <v>125</v>
      </c>
    </row>
    <row r="18" spans="1:4">
      <c r="A18" t="s">
        <v>127</v>
      </c>
      <c r="D18" t="s">
        <v>126</v>
      </c>
    </row>
  </sheetData>
  <hyperlinks>
    <hyperlink ref="D15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2015-09-28T12:03:38Z</dcterms:modified>
</cp:coreProperties>
</file>