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300" windowWidth="12330" windowHeight="688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56" i="1"/>
  <c r="F27"/>
  <c r="M37"/>
  <c r="M38"/>
  <c r="N37"/>
  <c r="N38"/>
  <c r="N36"/>
  <c r="M36"/>
  <c r="L37"/>
  <c r="L38"/>
  <c r="L36"/>
  <c r="N31" l="1"/>
  <c r="G108"/>
  <c r="G107"/>
  <c r="G106"/>
  <c r="G104"/>
  <c r="G103"/>
  <c r="K38" l="1"/>
  <c r="K37"/>
  <c r="K36"/>
  <c r="Z31"/>
  <c r="V31"/>
  <c r="R31"/>
  <c r="F29"/>
  <c r="G29" s="1"/>
  <c r="G10"/>
  <c r="F28"/>
  <c r="G126" l="1"/>
  <c r="G125"/>
  <c r="G124"/>
  <c r="G122"/>
  <c r="G121"/>
  <c r="G119"/>
  <c r="G115"/>
  <c r="F75"/>
  <c r="G75" s="1"/>
  <c r="G76"/>
  <c r="F100"/>
  <c r="G100" s="1"/>
  <c r="F99"/>
  <c r="G99" s="1"/>
  <c r="G96"/>
  <c r="G95"/>
  <c r="G81"/>
  <c r="G88"/>
  <c r="G87"/>
  <c r="G86"/>
  <c r="G84"/>
  <c r="G83"/>
  <c r="F79"/>
  <c r="G79" s="1"/>
  <c r="G77"/>
  <c r="G73"/>
  <c r="G72"/>
  <c r="G65"/>
  <c r="G64"/>
  <c r="G63"/>
  <c r="G61"/>
  <c r="G60"/>
  <c r="F57"/>
  <c r="G57" s="1"/>
  <c r="G56"/>
  <c r="F55"/>
  <c r="G55" s="1"/>
  <c r="F54"/>
  <c r="G54" s="1"/>
  <c r="G52"/>
  <c r="G51"/>
  <c r="G50"/>
  <c r="G48"/>
  <c r="G47"/>
  <c r="G46"/>
  <c r="G45"/>
  <c r="G31"/>
  <c r="G24"/>
  <c r="G27"/>
  <c r="F21"/>
  <c r="F26" s="1"/>
  <c r="G26" s="1"/>
  <c r="G20"/>
  <c r="G19"/>
  <c r="G18"/>
  <c r="G17"/>
  <c r="G16"/>
  <c r="G15"/>
  <c r="G14"/>
  <c r="G13"/>
  <c r="G12"/>
  <c r="L26" l="1"/>
  <c r="L27"/>
  <c r="K27"/>
  <c r="K26"/>
  <c r="M26"/>
  <c r="M25"/>
  <c r="N25"/>
  <c r="L25"/>
  <c r="N27"/>
  <c r="N26"/>
  <c r="G11"/>
  <c r="O31"/>
  <c r="G38"/>
  <c r="G37"/>
  <c r="G35"/>
  <c r="G34"/>
  <c r="G33"/>
  <c r="G28"/>
  <c r="M27" s="1"/>
  <c r="L31"/>
  <c r="G22"/>
  <c r="G21"/>
  <c r="G9"/>
  <c r="K25" s="1"/>
  <c r="K31" s="1"/>
  <c r="M31" l="1"/>
  <c r="P31"/>
  <c r="Q31"/>
  <c r="T31"/>
  <c r="S31"/>
  <c r="Y31"/>
  <c r="X31"/>
  <c r="W31"/>
  <c r="U31"/>
</calcChain>
</file>

<file path=xl/sharedStrings.xml><?xml version="1.0" encoding="utf-8"?>
<sst xmlns="http://schemas.openxmlformats.org/spreadsheetml/2006/main" count="313" uniqueCount="135">
  <si>
    <t>PUSKESMAS</t>
  </si>
  <si>
    <t>Perhitungan Kerusakan Akibat Banjir</t>
  </si>
  <si>
    <t xml:space="preserve">Kerusakan = kehilangan barang/properti, perbaikan barang/properti dan perbaikan bangunan </t>
  </si>
  <si>
    <t>No</t>
  </si>
  <si>
    <t>Pengeluaran</t>
  </si>
  <si>
    <t>Jumlah</t>
  </si>
  <si>
    <t>Satuan</t>
  </si>
  <si>
    <t>Unit Cost</t>
  </si>
  <si>
    <t>Total</t>
  </si>
  <si>
    <t>Keterangan</t>
  </si>
  <si>
    <t>properti hilang/tak terpakai</t>
  </si>
  <si>
    <t>Bh</t>
  </si>
  <si>
    <t>mulai durasi &gt; 8 hari</t>
  </si>
  <si>
    <t>properti rusak/biaya servis</t>
  </si>
  <si>
    <t>kerusakan bangunan</t>
  </si>
  <si>
    <t>cat tembok</t>
  </si>
  <si>
    <t>mulai 71-150 dgn durasi mulai 5-8 hari</t>
  </si>
  <si>
    <t>cat dasar/penutup</t>
  </si>
  <si>
    <t xml:space="preserve">kg </t>
  </si>
  <si>
    <t>rol cat</t>
  </si>
  <si>
    <t>pekerja</t>
  </si>
  <si>
    <t>Oh</t>
  </si>
  <si>
    <t>lantai keramik</t>
  </si>
  <si>
    <t>keramik</t>
  </si>
  <si>
    <t>m2</t>
  </si>
  <si>
    <t xml:space="preserve">Perlengkapan layanan Umum </t>
  </si>
  <si>
    <t xml:space="preserve">Lemari Penyimpanan Alat </t>
  </si>
  <si>
    <t xml:space="preserve">Meja kursi Dokter </t>
  </si>
  <si>
    <t xml:space="preserve">Tempat Tidur </t>
  </si>
  <si>
    <t xml:space="preserve">Kursi Tunggu </t>
  </si>
  <si>
    <t xml:space="preserve">Bh </t>
  </si>
  <si>
    <t xml:space="preserve">ATK/perlengkapan administrasi </t>
  </si>
  <si>
    <t xml:space="preserve">Komputer </t>
  </si>
  <si>
    <t xml:space="preserve">Rak Penyimpanan Dokumen </t>
  </si>
  <si>
    <t xml:space="preserve">Barang Habis Pakai </t>
  </si>
  <si>
    <t xml:space="preserve">Betadine </t>
  </si>
  <si>
    <t xml:space="preserve">Sabun tangan </t>
  </si>
  <si>
    <t>Kasa</t>
  </si>
  <si>
    <t xml:space="preserve">Benang Silk </t>
  </si>
  <si>
    <t xml:space="preserve">Chromik Catgut </t>
  </si>
  <si>
    <t xml:space="preserve">Alkohol </t>
  </si>
  <si>
    <t>Kapas</t>
  </si>
  <si>
    <t>Masker</t>
  </si>
  <si>
    <t>Sarung Tangann</t>
  </si>
  <si>
    <t xml:space="preserve">Kg </t>
  </si>
  <si>
    <t xml:space="preserve">Pack </t>
  </si>
  <si>
    <t xml:space="preserve">pintu Puskesmas </t>
  </si>
  <si>
    <t>Rawat Jalan (poli umum)</t>
  </si>
  <si>
    <t xml:space="preserve">Adamistrasi dan Ruang Tunggu </t>
  </si>
  <si>
    <t xml:space="preserve">Unit </t>
  </si>
  <si>
    <t xml:space="preserve">Telepon </t>
  </si>
  <si>
    <t xml:space="preserve">Meja Resepsionis </t>
  </si>
  <si>
    <t xml:space="preserve">ATK dan Dokumen </t>
  </si>
  <si>
    <t xml:space="preserve">Lemari </t>
  </si>
  <si>
    <t xml:space="preserve">Tempat Sampah </t>
  </si>
  <si>
    <t xml:space="preserve">Televisi </t>
  </si>
  <si>
    <t xml:space="preserve">Oh </t>
  </si>
  <si>
    <t>mulai 71-150 cm dgn durasi 5-8 s/d &gt; 8 hari</t>
  </si>
  <si>
    <t xml:space="preserve">Ruang Konsultasi </t>
  </si>
  <si>
    <t xml:space="preserve">Pintu </t>
  </si>
  <si>
    <t>Timbangan Scond</t>
  </si>
  <si>
    <t xml:space="preserve">Lemari Narkotik 3 Kunci </t>
  </si>
  <si>
    <t xml:space="preserve">Alat Peracikan </t>
  </si>
  <si>
    <t xml:space="preserve">item </t>
  </si>
  <si>
    <t xml:space="preserve">Properti Rusak/ Biaya Servis </t>
  </si>
  <si>
    <t>Kursi dan meja dokter</t>
  </si>
  <si>
    <t>Kursi pasien</t>
  </si>
  <si>
    <t>toilet</t>
  </si>
  <si>
    <t>tempat sampah</t>
  </si>
  <si>
    <t>kloset</t>
  </si>
  <si>
    <t>pintu pvc</t>
  </si>
  <si>
    <t>Rekapitulasi Kerusakan</t>
  </si>
  <si>
    <t>&lt;1 hari</t>
  </si>
  <si>
    <t>1-4 hari</t>
  </si>
  <si>
    <t>5-8 hari</t>
  </si>
  <si>
    <t>&gt;8 hari</t>
  </si>
  <si>
    <t>10 - 70 cm</t>
  </si>
  <si>
    <t>71 - 150 cm</t>
  </si>
  <si>
    <t>&gt; 150 cm</t>
  </si>
  <si>
    <t>terdampak</t>
  </si>
  <si>
    <t>Kelas banjir / Aset</t>
  </si>
  <si>
    <t>A1</t>
  </si>
  <si>
    <t>A2</t>
  </si>
  <si>
    <t>A3</t>
  </si>
  <si>
    <t>A4</t>
  </si>
  <si>
    <t>B1</t>
  </si>
  <si>
    <t>B2</t>
  </si>
  <si>
    <t>Rekapitulasi Kerugian</t>
  </si>
  <si>
    <t>Perhitungan Kerugian Akibat Banjir</t>
  </si>
  <si>
    <t xml:space="preserve">Kerugian = kebersihan, kehilangan pendapatan dan tambahan lainnya </t>
  </si>
  <si>
    <t>kehilangan pendapatan</t>
  </si>
  <si>
    <t>hari</t>
  </si>
  <si>
    <t>kebersihan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</si>
  <si>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</si>
  <si>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</si>
  <si>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</si>
  <si>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</si>
  <si>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</si>
  <si>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</si>
  <si>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</si>
  <si>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</si>
  <si>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</si>
  <si>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</si>
  <si>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ketinggian dari 10 - 70 cm mulai durasi &gt; 8 hari</t>
  </si>
  <si>
    <t>ketinggian 10 - 70 cm mulai durasi &gt; 8 hari</t>
  </si>
  <si>
    <t xml:space="preserve">PUSKESMAS </t>
  </si>
  <si>
    <t xml:space="preserve">12,000,000/bln </t>
  </si>
  <si>
    <t xml:space="preserve">mulai dari 71-150 cm, mulai durasii 5-8 har </t>
  </si>
  <si>
    <t>mulai durasi 5-8 hari</t>
  </si>
  <si>
    <t xml:space="preserve">mulai 71-150 cm pada semua durasi banjir </t>
  </si>
  <si>
    <t xml:space="preserve">mulai 71-150 cm dgn durasi &gt; 8 hari </t>
  </si>
  <si>
    <t xml:space="preserve">mulai 71-150 cm dgn durasi 5-8 hari </t>
  </si>
  <si>
    <t>apotik</t>
  </si>
  <si>
    <t>mulai dari 71-150 cm pada semua durasi banjir</t>
  </si>
  <si>
    <t>mulai dari 71-150 cm  dgn durasi 5-8 s/d &gt;8 hari</t>
  </si>
  <si>
    <t>mulai dari 10-70 cm pada semua durasi banjir</t>
  </si>
  <si>
    <t>semua kelas banjir dgn persentase berbeda</t>
  </si>
  <si>
    <t>mulai durasi &gt;8 hari</t>
  </si>
  <si>
    <t>mulai 71 - 150 cm  dgn durasi &gt; 8 hari</t>
  </si>
  <si>
    <t xml:space="preserve">mulai 71-150 cm dgn durasi &gt; 8 hri   </t>
  </si>
  <si>
    <t>semua kelas banjir dgn persentase yang berbeda</t>
  </si>
  <si>
    <t>mulai 71-150 cm dgn durasi &gt;8 hari</t>
  </si>
  <si>
    <t>mulai 71-150 cm dgn durasi &lt;1 s/d 5-8 hari</t>
  </si>
  <si>
    <t>mulai 71-150 cm pada semua durasi banjir</t>
  </si>
  <si>
    <t>mulai saat 71 -150 cm dgn durasi &gt;8 hari</t>
  </si>
  <si>
    <t>mulai 71 -150 cm dgn durasi &gt;8 hari</t>
  </si>
  <si>
    <t>mulai 71-150 cm dgn durasi &gt; 8 hari</t>
  </si>
  <si>
    <t>mulai &gt;150 cm, dgn durasi &gt;8 hari</t>
  </si>
  <si>
    <t>mulai &gt;150 cm, dgn durasi 5-8 hari</t>
  </si>
  <si>
    <t>mulai saat 71 -150 cm dgn durasi 5-8 hari</t>
  </si>
  <si>
    <t xml:space="preserve">mulai 71-150 dgn durasi &gt;8 hari </t>
  </si>
  <si>
    <t>Kursi Admin</t>
  </si>
  <si>
    <t>mulai 10-70 cm pada semua durasi banjir</t>
  </si>
  <si>
    <t>Kursi Tunggu (Chairman AC 1040 F)</t>
  </si>
  <si>
    <t xml:space="preserve">mulai durasi 5-8 hari 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</si>
</sst>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3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sz val="11"/>
      <color theme="1"/>
      <name val="Calibri"/>
      <family val="2"/>
    </font>
    <font>
      <sz val="9"/>
      <name val="Arial"/>
      <family val="2"/>
    </font>
    <font>
      <sz val="9"/>
      <color rgb="FF000000"/>
      <name val="Arial"/>
      <family val="2"/>
    </font>
    <font>
      <i/>
      <sz val="9"/>
      <color theme="1"/>
      <name val="Arial"/>
      <family val="2"/>
    </font>
    <font>
      <sz val="9"/>
      <color theme="1"/>
      <name val="Calibri"/>
      <family val="2"/>
      <scheme val="minor"/>
    </font>
    <font>
      <i/>
      <sz val="9"/>
      <name val="Arial"/>
      <family val="2"/>
    </font>
    <font>
      <i/>
      <sz val="9"/>
      <color theme="1" tint="4.9989318521683403E-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1" applyFont="1"/>
    <xf numFmtId="0" fontId="3" fillId="0" borderId="1" xfId="1" applyFont="1" applyBorder="1" applyAlignment="1">
      <alignment horizontal="center"/>
    </xf>
    <xf numFmtId="0" fontId="4" fillId="0" borderId="1" xfId="1" applyFont="1" applyBorder="1"/>
    <xf numFmtId="0" fontId="3" fillId="0" borderId="1" xfId="1" applyFont="1" applyBorder="1"/>
    <xf numFmtId="164" fontId="4" fillId="0" borderId="1" xfId="2" applyNumberFormat="1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1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1" xfId="1" applyFont="1" applyBorder="1" applyAlignment="1">
      <alignment wrapText="1"/>
    </xf>
    <xf numFmtId="164" fontId="4" fillId="0" borderId="1" xfId="2" applyNumberFormat="1" applyFont="1" applyBorder="1" applyAlignment="1">
      <alignment horizontal="center"/>
    </xf>
    <xf numFmtId="0" fontId="4" fillId="0" borderId="1" xfId="1" applyFont="1" applyFill="1" applyBorder="1"/>
    <xf numFmtId="0" fontId="5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64" fontId="4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3" fillId="0" borderId="1" xfId="1" applyFont="1" applyFill="1" applyBorder="1"/>
    <xf numFmtId="0" fontId="2" fillId="0" borderId="1" xfId="1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0" fillId="0" borderId="1" xfId="0" applyNumberForma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8" fillId="0" borderId="0" xfId="0" applyFont="1"/>
    <xf numFmtId="0" fontId="9" fillId="0" borderId="1" xfId="1" applyFont="1" applyBorder="1" applyAlignment="1">
      <alignment horizontal="left"/>
    </xf>
    <xf numFmtId="3" fontId="10" fillId="0" borderId="1" xfId="0" applyNumberFormat="1" applyFont="1" applyBorder="1"/>
    <xf numFmtId="0" fontId="4" fillId="0" borderId="1" xfId="0" applyFont="1" applyFill="1" applyBorder="1" applyAlignment="1">
      <alignment horizontal="center"/>
    </xf>
    <xf numFmtId="0" fontId="5" fillId="0" borderId="1" xfId="1" applyFont="1" applyBorder="1"/>
    <xf numFmtId="3" fontId="4" fillId="0" borderId="1" xfId="1" applyNumberFormat="1" applyFont="1" applyBorder="1"/>
    <xf numFmtId="0" fontId="9" fillId="0" borderId="1" xfId="0" applyFont="1" applyBorder="1"/>
    <xf numFmtId="0" fontId="4" fillId="0" borderId="1" xfId="0" applyFont="1" applyFill="1" applyBorder="1"/>
    <xf numFmtId="0" fontId="2" fillId="0" borderId="1" xfId="1" applyBorder="1"/>
    <xf numFmtId="164" fontId="0" fillId="0" borderId="0" xfId="0" applyNumberFormat="1"/>
    <xf numFmtId="0" fontId="2" fillId="0" borderId="0" xfId="1"/>
    <xf numFmtId="164" fontId="4" fillId="0" borderId="1" xfId="1" applyNumberFormat="1" applyFont="1" applyBorder="1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horizontal="center"/>
    </xf>
    <xf numFmtId="0" fontId="4" fillId="0" borderId="0" xfId="1" applyFont="1" applyBorder="1"/>
    <xf numFmtId="0" fontId="3" fillId="0" borderId="0" xfId="1" applyFont="1" applyFill="1" applyBorder="1"/>
    <xf numFmtId="0" fontId="6" fillId="0" borderId="0" xfId="0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164" fontId="4" fillId="0" borderId="0" xfId="2" applyNumberFormat="1" applyFont="1" applyBorder="1" applyAlignment="1">
      <alignment horizontal="center"/>
    </xf>
    <xf numFmtId="0" fontId="11" fillId="0" borderId="1" xfId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4" fillId="0" borderId="0" xfId="1" applyFont="1" applyFill="1" applyBorder="1"/>
    <xf numFmtId="164" fontId="4" fillId="0" borderId="0" xfId="2" applyNumberFormat="1" applyFont="1" applyFill="1" applyBorder="1" applyAlignment="1">
      <alignment horizontal="center"/>
    </xf>
    <xf numFmtId="164" fontId="0" fillId="0" borderId="0" xfId="0" applyNumberFormat="1" applyBorder="1"/>
    <xf numFmtId="0" fontId="0" fillId="0" borderId="0" xfId="0" applyBorder="1"/>
    <xf numFmtId="164" fontId="4" fillId="0" borderId="0" xfId="1" applyNumberFormat="1" applyFont="1" applyBorder="1"/>
    <xf numFmtId="3" fontId="4" fillId="0" borderId="1" xfId="0" applyNumberFormat="1" applyFont="1" applyBorder="1"/>
    <xf numFmtId="164" fontId="4" fillId="0" borderId="1" xfId="0" applyNumberFormat="1" applyFont="1" applyBorder="1"/>
    <xf numFmtId="0" fontId="4" fillId="0" borderId="0" xfId="0" applyFont="1" applyBorder="1" applyAlignment="1">
      <alignment wrapText="1"/>
    </xf>
    <xf numFmtId="0" fontId="0" fillId="0" borderId="0" xfId="0" applyAlignment="1">
      <alignment horizontal="center"/>
    </xf>
    <xf numFmtId="0" fontId="12" fillId="0" borderId="1" xfId="1" applyFont="1" applyBorder="1" applyAlignment="1">
      <alignment horizontal="left"/>
    </xf>
    <xf numFmtId="0" fontId="4" fillId="0" borderId="1" xfId="0" applyFont="1" applyFill="1" applyBorder="1" applyAlignment="1">
      <alignment wrapText="1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Z136"/>
  <sheetViews>
    <sheetView tabSelected="1" topLeftCell="B19" workbookViewId="0">
      <selection activeCell="H26" sqref="H26"/>
    </sheetView>
  </sheetViews>
  <sheetFormatPr defaultRowHeight="15"/>
  <cols>
    <col min="3" max="3" width="48.5703125" bestFit="1" customWidth="1"/>
    <col min="4" max="4" width="7" bestFit="1" customWidth="1"/>
    <col min="5" max="5" width="6.7109375" bestFit="1" customWidth="1"/>
    <col min="6" max="6" width="11" bestFit="1" customWidth="1"/>
    <col min="7" max="7" width="12" bestFit="1" customWidth="1"/>
    <col min="8" max="8" width="17.5703125" bestFit="1" customWidth="1"/>
    <col min="10" max="10" width="14.42578125" customWidth="1"/>
    <col min="11" max="11" width="12" bestFit="1" customWidth="1"/>
    <col min="12" max="13" width="12.28515625" bestFit="1" customWidth="1"/>
    <col min="14" max="14" width="12" bestFit="1" customWidth="1"/>
    <col min="15" max="15" width="12.28515625" bestFit="1" customWidth="1"/>
    <col min="16" max="16" width="13.5703125" bestFit="1" customWidth="1"/>
    <col min="17" max="17" width="12.28515625" bestFit="1" customWidth="1"/>
    <col min="19" max="19" width="12.28515625" bestFit="1" customWidth="1"/>
    <col min="20" max="20" width="13.42578125" bestFit="1" customWidth="1"/>
    <col min="21" max="21" width="12.28515625" bestFit="1" customWidth="1"/>
    <col min="23" max="23" width="12.28515625" bestFit="1" customWidth="1"/>
    <col min="24" max="24" width="13.42578125" bestFit="1" customWidth="1"/>
    <col min="25" max="25" width="12.28515625" bestFit="1" customWidth="1"/>
  </cols>
  <sheetData>
    <row r="1" spans="2:8" ht="18">
      <c r="B1" s="1" t="s">
        <v>0</v>
      </c>
    </row>
    <row r="3" spans="2:8">
      <c r="B3" s="2" t="s">
        <v>1</v>
      </c>
    </row>
    <row r="4" spans="2:8">
      <c r="B4" s="3" t="s">
        <v>2</v>
      </c>
    </row>
    <row r="6" spans="2:8"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</row>
    <row r="7" spans="2:8">
      <c r="B7" s="4"/>
      <c r="C7" s="56" t="s">
        <v>47</v>
      </c>
      <c r="D7" s="4"/>
      <c r="E7" s="4"/>
      <c r="F7" s="4"/>
      <c r="G7" s="4"/>
      <c r="H7" s="4"/>
    </row>
    <row r="8" spans="2:8">
      <c r="B8" s="5"/>
      <c r="C8" s="6" t="s">
        <v>10</v>
      </c>
      <c r="D8" s="5"/>
      <c r="E8" s="5"/>
      <c r="F8" s="7"/>
      <c r="G8" s="7"/>
      <c r="H8" s="5"/>
    </row>
    <row r="9" spans="2:8" ht="36.75">
      <c r="B9" s="8">
        <v>1</v>
      </c>
      <c r="C9" s="9" t="s">
        <v>25</v>
      </c>
      <c r="D9" s="10">
        <v>1</v>
      </c>
      <c r="E9" s="10" t="s">
        <v>11</v>
      </c>
      <c r="F9" s="7">
        <v>1000000</v>
      </c>
      <c r="G9" s="7">
        <f>D9*F9</f>
        <v>1000000</v>
      </c>
      <c r="H9" s="11" t="s">
        <v>120</v>
      </c>
    </row>
    <row r="10" spans="2:8" ht="36.75">
      <c r="B10" s="8">
        <v>2</v>
      </c>
      <c r="C10" s="9" t="s">
        <v>26</v>
      </c>
      <c r="D10" s="10">
        <v>2</v>
      </c>
      <c r="E10" s="10" t="s">
        <v>11</v>
      </c>
      <c r="F10" s="7">
        <v>5500000</v>
      </c>
      <c r="G10" s="7">
        <f>F10*D10</f>
        <v>11000000</v>
      </c>
      <c r="H10" s="12" t="s">
        <v>124</v>
      </c>
    </row>
    <row r="11" spans="2:8" ht="36.75">
      <c r="B11" s="8">
        <v>3</v>
      </c>
      <c r="C11" s="9" t="s">
        <v>34</v>
      </c>
      <c r="D11" s="10"/>
      <c r="E11" s="10"/>
      <c r="F11" s="7"/>
      <c r="G11" s="7">
        <f>SUM(G12:G20)</f>
        <v>1311200</v>
      </c>
      <c r="H11" s="12" t="s">
        <v>123</v>
      </c>
    </row>
    <row r="12" spans="2:8">
      <c r="B12" s="8"/>
      <c r="C12" s="9" t="s">
        <v>35</v>
      </c>
      <c r="D12" s="10">
        <v>2</v>
      </c>
      <c r="E12" s="10" t="s">
        <v>30</v>
      </c>
      <c r="F12" s="7">
        <v>12600</v>
      </c>
      <c r="G12" s="7">
        <f t="shared" ref="G12:G20" si="0">F12*D12</f>
        <v>25200</v>
      </c>
      <c r="H12" s="12"/>
    </row>
    <row r="13" spans="2:8">
      <c r="B13" s="8"/>
      <c r="C13" s="9" t="s">
        <v>36</v>
      </c>
      <c r="D13" s="10">
        <v>4</v>
      </c>
      <c r="E13" s="10" t="s">
        <v>30</v>
      </c>
      <c r="F13" s="7">
        <v>24500</v>
      </c>
      <c r="G13" s="7">
        <f t="shared" si="0"/>
        <v>98000</v>
      </c>
      <c r="H13" s="12"/>
    </row>
    <row r="14" spans="2:8">
      <c r="B14" s="8"/>
      <c r="C14" s="9" t="s">
        <v>37</v>
      </c>
      <c r="D14" s="10">
        <v>5</v>
      </c>
      <c r="E14" s="10" t="s">
        <v>30</v>
      </c>
      <c r="F14" s="7">
        <v>75000</v>
      </c>
      <c r="G14" s="7">
        <f t="shared" si="0"/>
        <v>375000</v>
      </c>
      <c r="H14" s="12"/>
    </row>
    <row r="15" spans="2:8">
      <c r="B15" s="8"/>
      <c r="C15" s="9" t="s">
        <v>38</v>
      </c>
      <c r="D15" s="10">
        <v>2</v>
      </c>
      <c r="E15" s="10" t="s">
        <v>30</v>
      </c>
      <c r="F15" s="7">
        <v>86500</v>
      </c>
      <c r="G15" s="7">
        <f t="shared" si="0"/>
        <v>173000</v>
      </c>
      <c r="H15" s="12"/>
    </row>
    <row r="16" spans="2:8">
      <c r="B16" s="8"/>
      <c r="C16" s="9" t="s">
        <v>39</v>
      </c>
      <c r="D16" s="10">
        <v>5</v>
      </c>
      <c r="E16" s="10" t="s">
        <v>30</v>
      </c>
      <c r="F16" s="7">
        <v>15000</v>
      </c>
      <c r="G16" s="7">
        <f t="shared" si="0"/>
        <v>75000</v>
      </c>
      <c r="H16" s="12"/>
    </row>
    <row r="17" spans="2:26">
      <c r="B17" s="8"/>
      <c r="C17" s="9" t="s">
        <v>40</v>
      </c>
      <c r="D17" s="10">
        <v>5</v>
      </c>
      <c r="E17" s="10" t="s">
        <v>30</v>
      </c>
      <c r="F17" s="7">
        <v>27000</v>
      </c>
      <c r="G17" s="7">
        <f t="shared" si="0"/>
        <v>135000</v>
      </c>
      <c r="H17" s="12"/>
    </row>
    <row r="18" spans="2:26">
      <c r="B18" s="8"/>
      <c r="C18" s="9" t="s">
        <v>41</v>
      </c>
      <c r="D18" s="10">
        <v>3</v>
      </c>
      <c r="E18" s="10" t="s">
        <v>44</v>
      </c>
      <c r="F18" s="7">
        <v>40000</v>
      </c>
      <c r="G18" s="7">
        <f t="shared" si="0"/>
        <v>120000</v>
      </c>
      <c r="H18" s="12"/>
    </row>
    <row r="19" spans="2:26">
      <c r="B19" s="8"/>
      <c r="C19" s="9" t="s">
        <v>43</v>
      </c>
      <c r="D19" s="10">
        <v>2</v>
      </c>
      <c r="E19" s="10" t="s">
        <v>45</v>
      </c>
      <c r="F19" s="7">
        <v>145000</v>
      </c>
      <c r="G19" s="7">
        <f t="shared" si="0"/>
        <v>290000</v>
      </c>
      <c r="H19" s="12"/>
    </row>
    <row r="20" spans="2:26">
      <c r="B20" s="8"/>
      <c r="C20" s="9" t="s">
        <v>42</v>
      </c>
      <c r="D20" s="10">
        <v>1</v>
      </c>
      <c r="E20" s="10" t="s">
        <v>45</v>
      </c>
      <c r="F20" s="7">
        <v>20000</v>
      </c>
      <c r="G20" s="7">
        <f t="shared" si="0"/>
        <v>20000</v>
      </c>
      <c r="H20" s="12"/>
    </row>
    <row r="21" spans="2:26" ht="24.75">
      <c r="B21" s="8">
        <v>4</v>
      </c>
      <c r="C21" s="5" t="s">
        <v>27</v>
      </c>
      <c r="D21" s="10">
        <v>1</v>
      </c>
      <c r="E21" s="10" t="s">
        <v>30</v>
      </c>
      <c r="F21" s="13">
        <f>1200000+2200000</f>
        <v>3400000</v>
      </c>
      <c r="G21" s="7">
        <f t="shared" ref="G21" si="1">D21*F21</f>
        <v>3400000</v>
      </c>
      <c r="H21" s="12" t="s">
        <v>125</v>
      </c>
      <c r="J21" s="2" t="s">
        <v>71</v>
      </c>
      <c r="K21" s="36"/>
      <c r="L21" s="36"/>
      <c r="M21" s="36"/>
      <c r="N21" s="36"/>
    </row>
    <row r="22" spans="2:26" ht="24.75">
      <c r="B22" s="8">
        <v>5</v>
      </c>
      <c r="C22" s="5" t="s">
        <v>28</v>
      </c>
      <c r="D22" s="10">
        <v>3</v>
      </c>
      <c r="E22" s="10" t="s">
        <v>11</v>
      </c>
      <c r="F22" s="13">
        <v>2500000</v>
      </c>
      <c r="G22" s="7">
        <f>D22*F22</f>
        <v>7500000</v>
      </c>
      <c r="H22" s="11" t="s">
        <v>126</v>
      </c>
      <c r="J22" s="2"/>
      <c r="K22" s="36"/>
      <c r="L22" s="36"/>
      <c r="M22" s="36"/>
      <c r="N22" s="36"/>
    </row>
    <row r="23" spans="2:26" ht="36.75">
      <c r="B23" s="8">
        <v>8</v>
      </c>
      <c r="C23" s="14" t="s">
        <v>31</v>
      </c>
      <c r="D23" s="19"/>
      <c r="E23" s="19"/>
      <c r="F23" s="19"/>
      <c r="G23" s="52">
        <v>500000</v>
      </c>
      <c r="H23" s="11" t="s">
        <v>120</v>
      </c>
      <c r="J23" s="58" t="s">
        <v>105</v>
      </c>
      <c r="K23" s="10" t="s">
        <v>72</v>
      </c>
      <c r="L23" s="10" t="s">
        <v>73</v>
      </c>
      <c r="M23" s="10" t="s">
        <v>74</v>
      </c>
      <c r="N23" s="10" t="s">
        <v>75</v>
      </c>
    </row>
    <row r="24" spans="2:26" ht="24.75">
      <c r="B24" s="8">
        <v>9</v>
      </c>
      <c r="C24" s="14" t="s">
        <v>33</v>
      </c>
      <c r="D24" s="10">
        <v>2</v>
      </c>
      <c r="E24" s="10" t="s">
        <v>30</v>
      </c>
      <c r="F24" s="13">
        <v>1300000</v>
      </c>
      <c r="G24" s="13">
        <f>F24*D24</f>
        <v>2600000</v>
      </c>
      <c r="H24" s="11" t="s">
        <v>127</v>
      </c>
      <c r="J24" s="59"/>
      <c r="K24" s="10">
        <v>1</v>
      </c>
      <c r="L24" s="10">
        <v>2</v>
      </c>
      <c r="M24" s="10">
        <v>6</v>
      </c>
      <c r="N24" s="10">
        <v>10</v>
      </c>
    </row>
    <row r="25" spans="2:26">
      <c r="B25" s="15"/>
      <c r="C25" s="6" t="s">
        <v>13</v>
      </c>
      <c r="D25" s="16"/>
      <c r="E25" s="17"/>
      <c r="F25" s="18"/>
      <c r="G25" s="13"/>
      <c r="H25" s="19"/>
      <c r="J25" s="5" t="s">
        <v>76</v>
      </c>
      <c r="K25" s="37">
        <f>((10%*G9)+(10%*G23))+((10%*G49)+G54)+((10%*G74)+G79)</f>
        <v>1800000</v>
      </c>
      <c r="L25" s="37">
        <f>((20%*G9)+(20%*G23))+((20%*G49)+G54)+((20%*G74)+G79)</f>
        <v>2100000</v>
      </c>
      <c r="M25" s="37">
        <f>((60%*G9)+(60%*G23)+G26+G31)+((60%*G49)+G54)+((60%*G74)+G79+G81)+(G117+G119)</f>
        <v>7240000</v>
      </c>
      <c r="N25" s="37">
        <f>(G9+G23+G26+G31+G37+G38)+(G49+G50+G51+G54+G60+G61)+(G74+G76+G77+G79+G83+G84)+(G103+G104)+(G115+G117+G119+G121+G122)</f>
        <v>15702000</v>
      </c>
    </row>
    <row r="26" spans="2:26">
      <c r="B26" s="8">
        <v>1</v>
      </c>
      <c r="C26" s="5" t="s">
        <v>27</v>
      </c>
      <c r="D26" s="10">
        <v>1</v>
      </c>
      <c r="E26" s="10" t="s">
        <v>30</v>
      </c>
      <c r="F26" s="23">
        <f>10%*F21</f>
        <v>340000</v>
      </c>
      <c r="G26" s="23">
        <f>D26*F26</f>
        <v>340000</v>
      </c>
      <c r="H26" s="57" t="s">
        <v>108</v>
      </c>
      <c r="J26" s="5" t="s">
        <v>77</v>
      </c>
      <c r="K26" s="7">
        <f>((15%*G9)+G11+(15%*G23))+(G45+(15%*G49)+G57)+(G72+(15%*G74)+G79)+(G97)</f>
        <v>17929200</v>
      </c>
      <c r="L26" s="37">
        <f>((25%*G9)+G11+(25%*G23))+(G45+(25%*G49)+G54+G57)+(G72+(25%*G74)+G79)+(G97)</f>
        <v>19429200</v>
      </c>
      <c r="M26" s="37">
        <f>((60%*G9)+G11+(60%*G23)+G26+G29+G31+G33+G34+G35)+(G45+G46+(60%*G49)+G54+G55+G57+G63+G64+G65)+(G72+G73+(60%*G74)+G79+G81+G86+G87+G88)+(G97+G99+G100+G106+G107+G108)+(G117+G119+G124+G125+G126)</f>
        <v>29054200</v>
      </c>
      <c r="N26" s="37">
        <f>(G9+G10+G11+G21+G22+G23+G27+G31+G33+G34+G35+G37+G38)+(G45+G46+G47+G48+G49+G50+G51+G52+G60+G61+G63+G64+G65)+(G72+G73+G74+G75+G76+G77+G81+G83+G84+G86+G87+G88)+(G95+G96+G97+G103+G104+G106+G107+G108)+(G115+G117+G119+G121+G122+G124+G125+G126)</f>
        <v>78488200</v>
      </c>
    </row>
    <row r="27" spans="2:26" ht="32.25" customHeight="1">
      <c r="B27" s="24">
        <v>2</v>
      </c>
      <c r="C27" s="14" t="s">
        <v>29</v>
      </c>
      <c r="D27" s="10">
        <v>6</v>
      </c>
      <c r="E27" s="10" t="s">
        <v>30</v>
      </c>
      <c r="F27" s="13">
        <f>10%*1500000</f>
        <v>150000</v>
      </c>
      <c r="G27" s="13">
        <f>F27*D27</f>
        <v>900000</v>
      </c>
      <c r="H27" s="11" t="s">
        <v>130</v>
      </c>
      <c r="J27" s="5" t="s">
        <v>78</v>
      </c>
      <c r="K27" s="7">
        <f>((20%*G9)+G11+(20%*G23))+(G45+(20%*G49)+G54+G57)+(G72+(20%*G74)+G79)+(G97)</f>
        <v>19279200</v>
      </c>
      <c r="L27" s="7">
        <f>((30%*G9)+G11+(30%*G23))+(G45+(30%*G49)+G54+G57)+(G72+(30%*G74)+G79)+(G97)</f>
        <v>19579200</v>
      </c>
      <c r="M27" s="7">
        <f>((65%*G9)+G11+(65%*G23)+G26+G28+G29+G31+G33+G34+G35)+(G45+G46+(65%*G49)+G54+G55+G57+G63+G64+G65)+(G72+G73+(65%*G74)+G79+G81+G86+G87+G88)+(G97+G99+G100+G106+G107+G108)+(G117+G119+G124+G125+G126)</f>
        <v>29464200</v>
      </c>
      <c r="N27" s="7">
        <f>(G9+G10+G11+G21+G22+G23+G24+G27+G31+G33+G34+G35+G37+G38)+(G45+G46+G47+G48+G49+G50+G51+G52+G60+G61+G63+G64+G65)+(G72+G73+G74+G75+G76+G77+G81+G83+G84+G86+G87+G88)+(G95+G96+G97+G103+G104+G106+G107+G108)+(G115+G117+G119+G121+G122+G124+G125+G126)</f>
        <v>81088200</v>
      </c>
    </row>
    <row r="28" spans="2:26" ht="24.75">
      <c r="B28" s="8">
        <v>3</v>
      </c>
      <c r="C28" s="25" t="s">
        <v>33</v>
      </c>
      <c r="D28" s="10">
        <v>2</v>
      </c>
      <c r="E28" s="10" t="s">
        <v>11</v>
      </c>
      <c r="F28" s="7">
        <f>10%*F24</f>
        <v>130000</v>
      </c>
      <c r="G28" s="7">
        <f t="shared" ref="G28" si="2">D28*F28</f>
        <v>260000</v>
      </c>
      <c r="H28" s="11" t="s">
        <v>128</v>
      </c>
      <c r="J28" s="5" t="s">
        <v>79</v>
      </c>
      <c r="K28" s="7"/>
      <c r="L28" s="7"/>
      <c r="M28" s="7"/>
      <c r="N28" s="7"/>
    </row>
    <row r="29" spans="2:26" ht="36.75">
      <c r="B29" s="24">
        <v>4</v>
      </c>
      <c r="C29" s="25" t="s">
        <v>26</v>
      </c>
      <c r="D29" s="10">
        <v>1</v>
      </c>
      <c r="E29" s="10" t="s">
        <v>11</v>
      </c>
      <c r="F29" s="35">
        <f>10%*F10</f>
        <v>550000</v>
      </c>
      <c r="G29" s="7">
        <f>F29*D29</f>
        <v>550000</v>
      </c>
      <c r="H29" s="12" t="s">
        <v>129</v>
      </c>
      <c r="J29" s="36"/>
      <c r="K29" s="36"/>
      <c r="L29" s="36"/>
      <c r="M29" s="36"/>
      <c r="N29" s="36"/>
    </row>
    <row r="30" spans="2:26" ht="30">
      <c r="B30" s="19"/>
      <c r="C30" s="20" t="s">
        <v>14</v>
      </c>
      <c r="D30" s="19"/>
      <c r="E30" s="19"/>
      <c r="F30" s="19"/>
      <c r="G30" s="19"/>
      <c r="H30" s="19"/>
      <c r="J30" s="38" t="s">
        <v>80</v>
      </c>
      <c r="K30" s="16" t="s">
        <v>81</v>
      </c>
      <c r="L30" s="16" t="s">
        <v>82</v>
      </c>
      <c r="M30" s="16" t="s">
        <v>83</v>
      </c>
      <c r="N30" s="16" t="s">
        <v>84</v>
      </c>
      <c r="O30" s="16" t="s">
        <v>85</v>
      </c>
      <c r="P30" s="16" t="s">
        <v>86</v>
      </c>
      <c r="Q30" s="16" t="s">
        <v>93</v>
      </c>
      <c r="R30" s="16" t="s">
        <v>94</v>
      </c>
      <c r="S30" s="16" t="s">
        <v>95</v>
      </c>
      <c r="T30" s="16" t="s">
        <v>96</v>
      </c>
      <c r="U30" s="16" t="s">
        <v>97</v>
      </c>
      <c r="V30" s="16" t="s">
        <v>98</v>
      </c>
      <c r="W30" s="16" t="s">
        <v>99</v>
      </c>
      <c r="X30" s="16" t="s">
        <v>100</v>
      </c>
      <c r="Y30" s="16" t="s">
        <v>101</v>
      </c>
      <c r="Z30" s="16" t="s">
        <v>102</v>
      </c>
    </row>
    <row r="31" spans="2:26">
      <c r="B31" s="21">
        <v>1</v>
      </c>
      <c r="C31" s="14" t="s">
        <v>46</v>
      </c>
      <c r="D31" s="19">
        <v>1</v>
      </c>
      <c r="E31" s="16" t="s">
        <v>30</v>
      </c>
      <c r="F31" s="28">
        <v>1500000</v>
      </c>
      <c r="G31" s="13">
        <f>F31*D31</f>
        <v>1500000</v>
      </c>
      <c r="H31" s="11" t="s">
        <v>108</v>
      </c>
      <c r="J31" s="38" t="s">
        <v>105</v>
      </c>
      <c r="K31" s="39">
        <f>K25+K36</f>
        <v>3200000</v>
      </c>
      <c r="L31" s="39">
        <f>K26+K37</f>
        <v>19329200</v>
      </c>
      <c r="M31" s="39">
        <f>K27+K38</f>
        <v>20679200</v>
      </c>
      <c r="N31" s="39">
        <f>K28+K39</f>
        <v>0</v>
      </c>
      <c r="O31" s="39">
        <f>L25+L36</f>
        <v>3950000</v>
      </c>
      <c r="P31" s="39">
        <f>L26+L37</f>
        <v>21279200</v>
      </c>
      <c r="Q31" s="39">
        <f>L27+L38</f>
        <v>21429200</v>
      </c>
      <c r="R31" s="39">
        <f>L28+L39</f>
        <v>0</v>
      </c>
      <c r="S31" s="39">
        <f>M25+M36</f>
        <v>10890000</v>
      </c>
      <c r="T31" s="39">
        <f>M26+M37</f>
        <v>32704200</v>
      </c>
      <c r="U31" s="39">
        <f>M27+M38</f>
        <v>33114200</v>
      </c>
      <c r="V31" s="39">
        <f>M28+M39</f>
        <v>0</v>
      </c>
      <c r="W31" s="39">
        <f>N25+N36</f>
        <v>21152000</v>
      </c>
      <c r="X31" s="39">
        <f>N26+N37</f>
        <v>83938200</v>
      </c>
      <c r="Y31" s="39">
        <f>N27+N38</f>
        <v>86538200</v>
      </c>
      <c r="Z31" s="39">
        <f>N28+N39</f>
        <v>0</v>
      </c>
    </row>
    <row r="32" spans="2:26" ht="24.75">
      <c r="B32" s="21">
        <v>2</v>
      </c>
      <c r="C32" s="5" t="s">
        <v>15</v>
      </c>
      <c r="D32" s="22"/>
      <c r="E32" s="10"/>
      <c r="F32" s="13"/>
      <c r="G32" s="13"/>
      <c r="H32" s="11" t="s">
        <v>16</v>
      </c>
    </row>
    <row r="33" spans="2:20">
      <c r="B33" s="10"/>
      <c r="C33" s="5" t="s">
        <v>17</v>
      </c>
      <c r="D33" s="10">
        <v>4</v>
      </c>
      <c r="E33" s="10" t="s">
        <v>18</v>
      </c>
      <c r="F33" s="13">
        <v>45000</v>
      </c>
      <c r="G33" s="13">
        <f>D33*F33</f>
        <v>180000</v>
      </c>
      <c r="H33" s="19"/>
      <c r="J33" s="2" t="s">
        <v>87</v>
      </c>
      <c r="K33" s="36"/>
      <c r="L33" s="36"/>
      <c r="M33" s="36"/>
      <c r="N33" s="36"/>
    </row>
    <row r="34" spans="2:20">
      <c r="B34" s="16"/>
      <c r="C34" s="5" t="s">
        <v>19</v>
      </c>
      <c r="D34" s="16">
        <v>2</v>
      </c>
      <c r="E34" s="10" t="s">
        <v>11</v>
      </c>
      <c r="F34" s="13">
        <v>35000</v>
      </c>
      <c r="G34" s="13">
        <f>D34*F34</f>
        <v>70000</v>
      </c>
      <c r="H34" s="19"/>
      <c r="J34" s="58" t="s">
        <v>105</v>
      </c>
      <c r="K34" s="10" t="s">
        <v>72</v>
      </c>
      <c r="L34" s="10" t="s">
        <v>73</v>
      </c>
      <c r="M34" s="10" t="s">
        <v>74</v>
      </c>
      <c r="N34" s="10" t="s">
        <v>75</v>
      </c>
      <c r="P34" s="36"/>
    </row>
    <row r="35" spans="2:20">
      <c r="B35" s="19"/>
      <c r="C35" s="14" t="s">
        <v>20</v>
      </c>
      <c r="D35" s="16">
        <v>2</v>
      </c>
      <c r="E35" s="17" t="s">
        <v>21</v>
      </c>
      <c r="F35" s="18">
        <v>50000</v>
      </c>
      <c r="G35" s="7">
        <f>D35*F35</f>
        <v>100000</v>
      </c>
      <c r="H35" s="19"/>
      <c r="J35" s="59"/>
      <c r="K35" s="10">
        <v>1</v>
      </c>
      <c r="L35" s="10">
        <v>2</v>
      </c>
      <c r="M35" s="10">
        <v>6</v>
      </c>
      <c r="N35" s="10">
        <v>10</v>
      </c>
      <c r="P35" s="36"/>
    </row>
    <row r="36" spans="2:20" ht="36.75">
      <c r="B36" s="16">
        <v>3</v>
      </c>
      <c r="C36" s="14" t="s">
        <v>22</v>
      </c>
      <c r="D36" s="19"/>
      <c r="E36" s="19"/>
      <c r="F36" s="19"/>
      <c r="G36" s="13"/>
      <c r="H36" s="12" t="s">
        <v>103</v>
      </c>
      <c r="J36" s="5" t="s">
        <v>76</v>
      </c>
      <c r="K36" s="37">
        <f>$F$135+$F$136</f>
        <v>1400000</v>
      </c>
      <c r="L36" s="37">
        <f>($L$35*$F$135)+($F$136+(5%*$F$136))</f>
        <v>1850000</v>
      </c>
      <c r="M36" s="37">
        <f>($M$35*$F$135)+($F$136+(25%*$F$136))</f>
        <v>3650000</v>
      </c>
      <c r="N36" s="37">
        <f>($N$35*$F$135)+($F$136+(45%*$F$136))</f>
        <v>5450000</v>
      </c>
      <c r="P36" s="36"/>
    </row>
    <row r="37" spans="2:20">
      <c r="B37" s="16"/>
      <c r="C37" s="14" t="s">
        <v>23</v>
      </c>
      <c r="D37" s="16">
        <v>8</v>
      </c>
      <c r="E37" s="16" t="s">
        <v>24</v>
      </c>
      <c r="F37" s="18">
        <v>60000</v>
      </c>
      <c r="G37" s="13">
        <f>D37*F37</f>
        <v>480000</v>
      </c>
      <c r="H37" s="11"/>
      <c r="J37" s="5" t="s">
        <v>77</v>
      </c>
      <c r="K37" s="37">
        <f>$F$135+$F$136</f>
        <v>1400000</v>
      </c>
      <c r="L37" s="37">
        <f>($L$35*$F$135)+($F$136+(5%*$F$136))</f>
        <v>1850000</v>
      </c>
      <c r="M37" s="37">
        <f>($M$35*$F$135)+($F$136+(25%*$F$136))</f>
        <v>3650000</v>
      </c>
      <c r="N37" s="37">
        <f>($N$35*$F$135)+($F$136+(45%*$F$136))</f>
        <v>5450000</v>
      </c>
    </row>
    <row r="38" spans="2:20">
      <c r="B38" s="16"/>
      <c r="C38" s="14" t="s">
        <v>20</v>
      </c>
      <c r="D38" s="16">
        <v>2</v>
      </c>
      <c r="E38" s="16" t="s">
        <v>21</v>
      </c>
      <c r="F38" s="18">
        <v>50000</v>
      </c>
      <c r="G38" s="23">
        <f>D38*F38</f>
        <v>100000</v>
      </c>
      <c r="H38" s="19"/>
      <c r="J38" s="5" t="s">
        <v>78</v>
      </c>
      <c r="K38" s="37">
        <f>$F$135+$F$136</f>
        <v>1400000</v>
      </c>
      <c r="L38" s="37">
        <f>($L$35*$F$135)+($F$136+(5%*$F$136))</f>
        <v>1850000</v>
      </c>
      <c r="M38" s="37">
        <f>($M$35*$F$135)+($F$136+(25%*$F$136))</f>
        <v>3650000</v>
      </c>
      <c r="N38" s="37">
        <f>($N$35*$F$135)+($F$136+(45%*$F$136))</f>
        <v>5450000</v>
      </c>
    </row>
    <row r="39" spans="2:20">
      <c r="J39" s="5" t="s">
        <v>79</v>
      </c>
      <c r="K39" s="37"/>
      <c r="L39" s="37"/>
      <c r="M39" s="37"/>
      <c r="N39" s="37"/>
      <c r="O39" s="40"/>
    </row>
    <row r="40" spans="2:20">
      <c r="B40" s="46"/>
      <c r="C40" s="47"/>
      <c r="D40" s="46"/>
      <c r="E40" s="46"/>
      <c r="F40" s="48"/>
      <c r="G40" s="49"/>
      <c r="H40" s="50"/>
      <c r="J40" s="40"/>
      <c r="K40" s="51"/>
      <c r="L40" s="51"/>
      <c r="M40" s="51"/>
      <c r="N40" s="51"/>
      <c r="O40" s="40"/>
    </row>
    <row r="41" spans="2:20">
      <c r="J41" s="41"/>
      <c r="K41" s="42"/>
      <c r="L41" s="43"/>
      <c r="M41" s="44"/>
      <c r="N41" s="44"/>
      <c r="O41" s="40"/>
    </row>
    <row r="42" spans="2:20">
      <c r="B42" s="4" t="s">
        <v>3</v>
      </c>
      <c r="C42" s="4" t="s">
        <v>4</v>
      </c>
      <c r="D42" s="4" t="s">
        <v>5</v>
      </c>
      <c r="E42" s="4" t="s">
        <v>6</v>
      </c>
      <c r="F42" s="4" t="s">
        <v>7</v>
      </c>
      <c r="G42" s="4" t="s">
        <v>8</v>
      </c>
      <c r="H42" s="4" t="s">
        <v>9</v>
      </c>
    </row>
    <row r="43" spans="2:20">
      <c r="B43" s="4"/>
      <c r="C43" s="27" t="s">
        <v>48</v>
      </c>
      <c r="D43" s="4"/>
      <c r="E43" s="4"/>
      <c r="F43" s="4"/>
      <c r="G43" s="4"/>
      <c r="H43" s="4"/>
    </row>
    <row r="44" spans="2:20">
      <c r="B44" s="5"/>
      <c r="C44" s="6" t="s">
        <v>10</v>
      </c>
      <c r="D44" s="5"/>
      <c r="E44" s="5"/>
      <c r="F44" s="7"/>
      <c r="G44" s="7"/>
      <c r="H44" s="5"/>
      <c r="R44" s="36"/>
      <c r="S44" s="36"/>
      <c r="T44" s="36"/>
    </row>
    <row r="45" spans="2:20" ht="36.75">
      <c r="B45" s="8">
        <v>1</v>
      </c>
      <c r="C45" s="9" t="s">
        <v>32</v>
      </c>
      <c r="D45" s="10">
        <v>4</v>
      </c>
      <c r="E45" s="10" t="s">
        <v>49</v>
      </c>
      <c r="F45" s="7">
        <v>3000000</v>
      </c>
      <c r="G45" s="7">
        <f>F45*D45</f>
        <v>12000000</v>
      </c>
      <c r="H45" s="11" t="s">
        <v>113</v>
      </c>
    </row>
    <row r="46" spans="2:20" ht="36.75">
      <c r="B46" s="8">
        <v>2</v>
      </c>
      <c r="C46" s="14" t="s">
        <v>50</v>
      </c>
      <c r="D46" s="10">
        <v>4</v>
      </c>
      <c r="E46" s="10" t="s">
        <v>30</v>
      </c>
      <c r="F46" s="7">
        <v>150000</v>
      </c>
      <c r="G46" s="7">
        <f>F46*D46</f>
        <v>600000</v>
      </c>
      <c r="H46" s="11" t="s">
        <v>114</v>
      </c>
    </row>
    <row r="47" spans="2:20" ht="24.75">
      <c r="B47" s="29">
        <v>3</v>
      </c>
      <c r="C47" s="14" t="s">
        <v>131</v>
      </c>
      <c r="D47" s="10">
        <v>4</v>
      </c>
      <c r="E47" s="10" t="s">
        <v>30</v>
      </c>
      <c r="F47" s="13">
        <v>250000</v>
      </c>
      <c r="G47" s="13">
        <f>F47*D47</f>
        <v>1000000</v>
      </c>
      <c r="H47" s="11" t="s">
        <v>126</v>
      </c>
    </row>
    <row r="48" spans="2:20" ht="24.75">
      <c r="B48" s="29">
        <v>4</v>
      </c>
      <c r="C48" s="14" t="s">
        <v>51</v>
      </c>
      <c r="D48" s="10">
        <v>2</v>
      </c>
      <c r="E48" s="10" t="s">
        <v>30</v>
      </c>
      <c r="F48" s="13">
        <v>5000000</v>
      </c>
      <c r="G48" s="13">
        <f>F48*D48</f>
        <v>10000000</v>
      </c>
      <c r="H48" s="11" t="s">
        <v>119</v>
      </c>
    </row>
    <row r="49" spans="2:10" ht="36.75">
      <c r="B49" s="29">
        <v>5</v>
      </c>
      <c r="C49" s="14" t="s">
        <v>52</v>
      </c>
      <c r="D49" s="10"/>
      <c r="E49" s="10"/>
      <c r="F49" s="13"/>
      <c r="G49" s="13">
        <v>1000000</v>
      </c>
      <c r="H49" s="11" t="s">
        <v>120</v>
      </c>
    </row>
    <row r="50" spans="2:10">
      <c r="B50" s="29">
        <v>6</v>
      </c>
      <c r="C50" s="14" t="s">
        <v>53</v>
      </c>
      <c r="D50" s="10">
        <v>2</v>
      </c>
      <c r="E50" s="10" t="s">
        <v>30</v>
      </c>
      <c r="F50" s="13">
        <v>1700000</v>
      </c>
      <c r="G50" s="13">
        <f>F50*D50</f>
        <v>3400000</v>
      </c>
      <c r="H50" s="11" t="s">
        <v>12</v>
      </c>
    </row>
    <row r="51" spans="2:10">
      <c r="B51" s="29">
        <v>7</v>
      </c>
      <c r="C51" s="14" t="s">
        <v>54</v>
      </c>
      <c r="D51" s="10">
        <v>3</v>
      </c>
      <c r="E51" s="10" t="s">
        <v>30</v>
      </c>
      <c r="F51" s="13">
        <v>100000</v>
      </c>
      <c r="G51" s="13">
        <f>F51*D51</f>
        <v>300000</v>
      </c>
      <c r="H51" s="11" t="s">
        <v>12</v>
      </c>
    </row>
    <row r="52" spans="2:10" ht="24.75">
      <c r="B52" s="29">
        <v>8</v>
      </c>
      <c r="C52" s="26" t="s">
        <v>55</v>
      </c>
      <c r="D52" s="10">
        <v>1</v>
      </c>
      <c r="E52" s="10" t="s">
        <v>30</v>
      </c>
      <c r="F52" s="13">
        <v>180000</v>
      </c>
      <c r="G52" s="13">
        <f>F52*D52</f>
        <v>180000</v>
      </c>
      <c r="H52" s="12" t="s">
        <v>121</v>
      </c>
    </row>
    <row r="53" spans="2:10">
      <c r="B53" s="15"/>
      <c r="C53" s="6" t="s">
        <v>13</v>
      </c>
      <c r="D53" s="8"/>
      <c r="E53" s="17"/>
      <c r="F53" s="18"/>
      <c r="G53" s="13"/>
      <c r="H53" s="9"/>
    </row>
    <row r="54" spans="2:10" ht="36.75">
      <c r="B54" s="8">
        <v>1</v>
      </c>
      <c r="C54" s="9" t="s">
        <v>32</v>
      </c>
      <c r="D54" s="10">
        <v>4</v>
      </c>
      <c r="E54" s="10" t="s">
        <v>49</v>
      </c>
      <c r="F54" s="7">
        <f>10%*F45</f>
        <v>300000</v>
      </c>
      <c r="G54" s="7">
        <f>F54*D54</f>
        <v>1200000</v>
      </c>
      <c r="H54" s="11" t="s">
        <v>132</v>
      </c>
    </row>
    <row r="55" spans="2:10" ht="36.75">
      <c r="B55" s="8">
        <v>2</v>
      </c>
      <c r="C55" s="5" t="s">
        <v>51</v>
      </c>
      <c r="D55" s="10">
        <v>2</v>
      </c>
      <c r="E55" s="10" t="s">
        <v>30</v>
      </c>
      <c r="F55" s="13">
        <f>10%*F48</f>
        <v>500000</v>
      </c>
      <c r="G55" s="7">
        <f>F55*D55</f>
        <v>1000000</v>
      </c>
      <c r="H55" s="11" t="s">
        <v>107</v>
      </c>
    </row>
    <row r="56" spans="2:10" ht="24.75">
      <c r="B56" s="8">
        <v>3</v>
      </c>
      <c r="C56" s="5" t="s">
        <v>133</v>
      </c>
      <c r="D56" s="10">
        <v>15</v>
      </c>
      <c r="E56" s="10" t="s">
        <v>49</v>
      </c>
      <c r="F56" s="13">
        <f>10%*3000000</f>
        <v>300000</v>
      </c>
      <c r="G56" s="7">
        <f>F56*D56</f>
        <v>4500000</v>
      </c>
      <c r="H56" s="11" t="s">
        <v>121</v>
      </c>
    </row>
    <row r="57" spans="2:10" ht="36.75">
      <c r="B57" s="29">
        <v>4</v>
      </c>
      <c r="C57" s="14" t="s">
        <v>55</v>
      </c>
      <c r="D57" s="10">
        <v>1</v>
      </c>
      <c r="E57" s="10" t="s">
        <v>30</v>
      </c>
      <c r="F57" s="13">
        <f>10%*F52</f>
        <v>18000</v>
      </c>
      <c r="G57" s="13">
        <f>F57*1</f>
        <v>18000</v>
      </c>
      <c r="H57" s="12" t="s">
        <v>122</v>
      </c>
    </row>
    <row r="58" spans="2:10">
      <c r="B58" s="9"/>
      <c r="C58" s="20" t="s">
        <v>14</v>
      </c>
      <c r="D58" s="9"/>
      <c r="E58" s="9"/>
      <c r="F58" s="9"/>
      <c r="G58" s="9"/>
      <c r="H58" s="9"/>
    </row>
    <row r="59" spans="2:10">
      <c r="B59" s="10">
        <v>1</v>
      </c>
      <c r="C59" s="5" t="s">
        <v>22</v>
      </c>
      <c r="D59" s="8"/>
      <c r="E59" s="8"/>
      <c r="F59" s="9"/>
      <c r="G59" s="13"/>
      <c r="H59" s="12" t="s">
        <v>12</v>
      </c>
      <c r="J59" s="54"/>
    </row>
    <row r="60" spans="2:10">
      <c r="B60" s="10"/>
      <c r="C60" s="5" t="s">
        <v>23</v>
      </c>
      <c r="D60" s="8">
        <v>12</v>
      </c>
      <c r="E60" s="8" t="s">
        <v>24</v>
      </c>
      <c r="F60" s="13">
        <v>35000</v>
      </c>
      <c r="G60" s="13">
        <f>F60*D60</f>
        <v>420000</v>
      </c>
      <c r="H60" s="11"/>
    </row>
    <row r="61" spans="2:10">
      <c r="B61" s="10"/>
      <c r="C61" s="5" t="s">
        <v>20</v>
      </c>
      <c r="D61" s="10">
        <v>2</v>
      </c>
      <c r="E61" s="10" t="s">
        <v>56</v>
      </c>
      <c r="F61" s="13">
        <v>65000</v>
      </c>
      <c r="G61" s="13">
        <f>F61*D61</f>
        <v>130000</v>
      </c>
      <c r="H61" s="9"/>
    </row>
    <row r="62" spans="2:10" ht="36.75">
      <c r="B62" s="8">
        <v>2</v>
      </c>
      <c r="C62" s="5" t="s">
        <v>15</v>
      </c>
      <c r="D62" s="8"/>
      <c r="E62" s="10"/>
      <c r="F62" s="13"/>
      <c r="G62" s="13"/>
      <c r="H62" s="12" t="s">
        <v>57</v>
      </c>
    </row>
    <row r="63" spans="2:10">
      <c r="B63" s="9"/>
      <c r="C63" s="5" t="s">
        <v>17</v>
      </c>
      <c r="D63" s="8">
        <v>3</v>
      </c>
      <c r="E63" s="17" t="s">
        <v>44</v>
      </c>
      <c r="F63" s="18">
        <v>45000</v>
      </c>
      <c r="G63" s="7">
        <f>F63*D63</f>
        <v>135000</v>
      </c>
      <c r="H63" s="9"/>
    </row>
    <row r="64" spans="2:10">
      <c r="B64" s="8"/>
      <c r="C64" s="5" t="s">
        <v>19</v>
      </c>
      <c r="D64" s="8">
        <v>2</v>
      </c>
      <c r="E64" s="8" t="s">
        <v>30</v>
      </c>
      <c r="F64" s="52">
        <v>25000</v>
      </c>
      <c r="G64" s="13">
        <f>F64*D64</f>
        <v>50000</v>
      </c>
      <c r="H64" s="12"/>
    </row>
    <row r="65" spans="2:8">
      <c r="B65" s="8"/>
      <c r="C65" s="14" t="s">
        <v>20</v>
      </c>
      <c r="D65" s="8">
        <v>2</v>
      </c>
      <c r="E65" s="8" t="s">
        <v>56</v>
      </c>
      <c r="F65" s="18">
        <v>50000</v>
      </c>
      <c r="G65" s="13">
        <f>F65*D65</f>
        <v>100000</v>
      </c>
      <c r="H65" s="11"/>
    </row>
    <row r="69" spans="2:8">
      <c r="B69" s="4" t="s">
        <v>3</v>
      </c>
      <c r="C69" s="4" t="s">
        <v>4</v>
      </c>
      <c r="D69" s="4" t="s">
        <v>5</v>
      </c>
      <c r="E69" s="4" t="s">
        <v>6</v>
      </c>
      <c r="F69" s="4" t="s">
        <v>7</v>
      </c>
      <c r="G69" s="4" t="s">
        <v>8</v>
      </c>
      <c r="H69" s="4" t="s">
        <v>9</v>
      </c>
    </row>
    <row r="70" spans="2:8">
      <c r="B70" s="4"/>
      <c r="C70" s="27" t="s">
        <v>58</v>
      </c>
      <c r="D70" s="4"/>
      <c r="E70" s="4"/>
      <c r="F70" s="4"/>
      <c r="G70" s="4"/>
      <c r="H70" s="4"/>
    </row>
    <row r="71" spans="2:8">
      <c r="B71" s="5"/>
      <c r="C71" s="6" t="s">
        <v>10</v>
      </c>
      <c r="D71" s="5"/>
      <c r="E71" s="5"/>
      <c r="F71" s="7"/>
      <c r="G71" s="7"/>
      <c r="H71" s="5"/>
    </row>
    <row r="72" spans="2:8" ht="36.75">
      <c r="B72" s="8">
        <v>1</v>
      </c>
      <c r="C72" s="9" t="s">
        <v>32</v>
      </c>
      <c r="D72" s="10">
        <v>1</v>
      </c>
      <c r="E72" s="10" t="s">
        <v>49</v>
      </c>
      <c r="F72" s="7">
        <v>3000000</v>
      </c>
      <c r="G72" s="7">
        <f>F72*D72</f>
        <v>3000000</v>
      </c>
      <c r="H72" s="11" t="s">
        <v>113</v>
      </c>
    </row>
    <row r="73" spans="2:8" ht="36.75">
      <c r="B73" s="8">
        <v>2</v>
      </c>
      <c r="C73" s="14" t="s">
        <v>50</v>
      </c>
      <c r="D73" s="10">
        <v>1</v>
      </c>
      <c r="E73" s="10" t="s">
        <v>30</v>
      </c>
      <c r="F73" s="7">
        <v>150000</v>
      </c>
      <c r="G73" s="7">
        <f>F73*D73</f>
        <v>150000</v>
      </c>
      <c r="H73" s="11" t="s">
        <v>114</v>
      </c>
    </row>
    <row r="74" spans="2:8" ht="36.75">
      <c r="B74" s="8">
        <v>3</v>
      </c>
      <c r="C74" s="14" t="s">
        <v>52</v>
      </c>
      <c r="D74" s="10"/>
      <c r="E74" s="10"/>
      <c r="F74" s="13"/>
      <c r="G74" s="13">
        <v>500000</v>
      </c>
      <c r="H74" s="11" t="s">
        <v>116</v>
      </c>
    </row>
    <row r="75" spans="2:8" ht="24.75">
      <c r="B75" s="8">
        <v>4</v>
      </c>
      <c r="C75" s="14" t="s">
        <v>65</v>
      </c>
      <c r="D75" s="10">
        <v>1</v>
      </c>
      <c r="E75" s="10" t="s">
        <v>30</v>
      </c>
      <c r="F75" s="13">
        <f>2200000+400000</f>
        <v>2600000</v>
      </c>
      <c r="G75" s="13">
        <f>F75*D75</f>
        <v>2600000</v>
      </c>
      <c r="H75" s="11" t="s">
        <v>118</v>
      </c>
    </row>
    <row r="76" spans="2:8">
      <c r="B76" s="8">
        <v>5</v>
      </c>
      <c r="C76" s="14" t="s">
        <v>66</v>
      </c>
      <c r="D76" s="10">
        <v>2</v>
      </c>
      <c r="E76" s="10" t="s">
        <v>30</v>
      </c>
      <c r="F76" s="13">
        <v>400000</v>
      </c>
      <c r="G76" s="13">
        <f>F76*D76</f>
        <v>800000</v>
      </c>
      <c r="H76" s="11" t="s">
        <v>117</v>
      </c>
    </row>
    <row r="77" spans="2:8">
      <c r="B77" s="8">
        <v>6</v>
      </c>
      <c r="C77" s="14" t="s">
        <v>54</v>
      </c>
      <c r="D77" s="10">
        <v>1</v>
      </c>
      <c r="E77" s="10" t="s">
        <v>30</v>
      </c>
      <c r="F77" s="13">
        <v>140000</v>
      </c>
      <c r="G77" s="13">
        <f>F77*D77</f>
        <v>140000</v>
      </c>
      <c r="H77" s="11" t="s">
        <v>117</v>
      </c>
    </row>
    <row r="78" spans="2:8">
      <c r="B78" s="15"/>
      <c r="C78" s="6" t="s">
        <v>13</v>
      </c>
      <c r="D78" s="8"/>
      <c r="E78" s="17"/>
      <c r="F78" s="18"/>
      <c r="G78" s="13"/>
      <c r="H78" s="9"/>
    </row>
    <row r="79" spans="2:8" ht="36.75">
      <c r="B79" s="8">
        <v>1</v>
      </c>
      <c r="C79" s="9" t="s">
        <v>32</v>
      </c>
      <c r="D79" s="10">
        <v>1</v>
      </c>
      <c r="E79" s="10" t="s">
        <v>49</v>
      </c>
      <c r="F79" s="7">
        <f>10%*F72</f>
        <v>300000</v>
      </c>
      <c r="G79" s="7">
        <f>F79*D79</f>
        <v>300000</v>
      </c>
      <c r="H79" s="11" t="s">
        <v>115</v>
      </c>
    </row>
    <row r="80" spans="2:8">
      <c r="B80" s="9"/>
      <c r="C80" s="20" t="s">
        <v>14</v>
      </c>
      <c r="D80" s="9"/>
      <c r="E80" s="9"/>
      <c r="F80" s="9"/>
      <c r="G80" s="9"/>
      <c r="H80" s="9"/>
    </row>
    <row r="81" spans="2:8">
      <c r="B81" s="8">
        <v>1</v>
      </c>
      <c r="C81" s="14" t="s">
        <v>59</v>
      </c>
      <c r="D81" s="8">
        <v>1</v>
      </c>
      <c r="E81" s="8" t="s">
        <v>30</v>
      </c>
      <c r="F81" s="52">
        <v>1500000</v>
      </c>
      <c r="G81" s="52">
        <f>F81*D81</f>
        <v>1500000</v>
      </c>
      <c r="H81" s="11" t="s">
        <v>134</v>
      </c>
    </row>
    <row r="82" spans="2:8" ht="36.75">
      <c r="B82" s="10">
        <v>2</v>
      </c>
      <c r="C82" s="5" t="s">
        <v>22</v>
      </c>
      <c r="D82" s="9"/>
      <c r="E82" s="8"/>
      <c r="F82" s="9"/>
      <c r="G82" s="13"/>
      <c r="H82" s="12" t="s">
        <v>104</v>
      </c>
    </row>
    <row r="83" spans="2:8">
      <c r="B83" s="10"/>
      <c r="C83" s="5" t="s">
        <v>23</v>
      </c>
      <c r="D83" s="8">
        <v>6</v>
      </c>
      <c r="E83" s="8" t="s">
        <v>24</v>
      </c>
      <c r="F83" s="13">
        <v>35000</v>
      </c>
      <c r="G83" s="13">
        <f>F83*D83</f>
        <v>210000</v>
      </c>
      <c r="H83" s="11"/>
    </row>
    <row r="84" spans="2:8">
      <c r="B84" s="10"/>
      <c r="C84" s="5" t="s">
        <v>20</v>
      </c>
      <c r="D84" s="10">
        <v>1</v>
      </c>
      <c r="E84" s="10" t="s">
        <v>56</v>
      </c>
      <c r="F84" s="13">
        <v>65000</v>
      </c>
      <c r="G84" s="13">
        <f>F84*D84</f>
        <v>65000</v>
      </c>
      <c r="H84" s="9"/>
    </row>
    <row r="85" spans="2:8" ht="36.75">
      <c r="B85" s="8">
        <v>3</v>
      </c>
      <c r="C85" s="5" t="s">
        <v>15</v>
      </c>
      <c r="D85" s="8"/>
      <c r="E85" s="10"/>
      <c r="F85" s="13"/>
      <c r="G85" s="13"/>
      <c r="H85" s="12" t="s">
        <v>57</v>
      </c>
    </row>
    <row r="86" spans="2:8">
      <c r="B86" s="9"/>
      <c r="C86" s="5" t="s">
        <v>17</v>
      </c>
      <c r="D86" s="8">
        <v>1</v>
      </c>
      <c r="E86" s="17" t="s">
        <v>44</v>
      </c>
      <c r="F86" s="18">
        <v>45000</v>
      </c>
      <c r="G86" s="7">
        <f>F86*D86</f>
        <v>45000</v>
      </c>
      <c r="H86" s="9"/>
    </row>
    <row r="87" spans="2:8">
      <c r="B87" s="8"/>
      <c r="C87" s="5" t="s">
        <v>19</v>
      </c>
      <c r="D87" s="8">
        <v>1</v>
      </c>
      <c r="E87" s="8" t="s">
        <v>30</v>
      </c>
      <c r="F87" s="18">
        <v>25000</v>
      </c>
      <c r="G87" s="13">
        <f>F87*D87</f>
        <v>25000</v>
      </c>
      <c r="H87" s="12"/>
    </row>
    <row r="88" spans="2:8">
      <c r="B88" s="8"/>
      <c r="C88" s="14" t="s">
        <v>20</v>
      </c>
      <c r="D88" s="8">
        <v>1</v>
      </c>
      <c r="E88" s="8" t="s">
        <v>56</v>
      </c>
      <c r="F88" s="18">
        <v>50000</v>
      </c>
      <c r="G88" s="13">
        <f>F88*D88</f>
        <v>50000</v>
      </c>
      <c r="H88" s="11"/>
    </row>
    <row r="92" spans="2:8">
      <c r="B92" s="4" t="s">
        <v>3</v>
      </c>
      <c r="C92" s="4" t="s">
        <v>4</v>
      </c>
      <c r="D92" s="4" t="s">
        <v>5</v>
      </c>
      <c r="E92" s="4" t="s">
        <v>6</v>
      </c>
      <c r="F92" s="4" t="s">
        <v>7</v>
      </c>
      <c r="G92" s="4" t="s">
        <v>8</v>
      </c>
      <c r="H92" s="4" t="s">
        <v>9</v>
      </c>
    </row>
    <row r="93" spans="2:8">
      <c r="B93" s="4"/>
      <c r="C93" s="45" t="s">
        <v>112</v>
      </c>
      <c r="D93" s="4"/>
      <c r="E93" s="4"/>
      <c r="F93" s="4"/>
      <c r="G93" s="4"/>
      <c r="H93" s="4"/>
    </row>
    <row r="94" spans="2:8">
      <c r="B94" s="5"/>
      <c r="C94" s="6" t="s">
        <v>10</v>
      </c>
      <c r="D94" s="5"/>
      <c r="E94" s="5"/>
      <c r="F94" s="7"/>
      <c r="G94" s="7"/>
      <c r="H94" s="5"/>
    </row>
    <row r="95" spans="2:8" ht="24.75">
      <c r="B95" s="8">
        <v>1</v>
      </c>
      <c r="C95" s="9" t="s">
        <v>60</v>
      </c>
      <c r="D95" s="10">
        <v>2</v>
      </c>
      <c r="E95" s="10" t="s">
        <v>49</v>
      </c>
      <c r="F95" s="7">
        <v>1000000</v>
      </c>
      <c r="G95" s="7">
        <f>F95*D95</f>
        <v>2000000</v>
      </c>
      <c r="H95" s="11" t="s">
        <v>110</v>
      </c>
    </row>
    <row r="96" spans="2:8" ht="24.75">
      <c r="B96" s="8">
        <v>2</v>
      </c>
      <c r="C96" s="14" t="s">
        <v>61</v>
      </c>
      <c r="D96" s="10">
        <v>1</v>
      </c>
      <c r="E96" s="10" t="s">
        <v>49</v>
      </c>
      <c r="F96" s="7">
        <v>5000000</v>
      </c>
      <c r="G96" s="7">
        <f>F96*D96</f>
        <v>5000000</v>
      </c>
      <c r="H96" s="11" t="s">
        <v>110</v>
      </c>
    </row>
    <row r="97" spans="2:8" ht="36.75">
      <c r="B97" s="29">
        <v>3</v>
      </c>
      <c r="C97" s="14" t="s">
        <v>62</v>
      </c>
      <c r="D97" s="10">
        <v>34</v>
      </c>
      <c r="E97" s="10" t="s">
        <v>63</v>
      </c>
      <c r="F97" s="13">
        <v>850000</v>
      </c>
      <c r="G97" s="13">
        <v>850000</v>
      </c>
      <c r="H97" s="11" t="s">
        <v>109</v>
      </c>
    </row>
    <row r="98" spans="2:8">
      <c r="B98" s="29"/>
      <c r="C98" s="20" t="s">
        <v>64</v>
      </c>
      <c r="D98" s="10"/>
      <c r="E98" s="10"/>
      <c r="F98" s="13"/>
      <c r="G98" s="13"/>
      <c r="H98" s="11"/>
    </row>
    <row r="99" spans="2:8" ht="24.75">
      <c r="B99" s="29">
        <v>1</v>
      </c>
      <c r="C99" s="14" t="s">
        <v>61</v>
      </c>
      <c r="D99" s="10">
        <v>1</v>
      </c>
      <c r="E99" s="10" t="s">
        <v>49</v>
      </c>
      <c r="F99" s="13">
        <f>10%*F96</f>
        <v>500000</v>
      </c>
      <c r="G99" s="13">
        <f>F99*D99</f>
        <v>500000</v>
      </c>
      <c r="H99" s="11" t="s">
        <v>111</v>
      </c>
    </row>
    <row r="100" spans="2:8" ht="24.75">
      <c r="B100" s="8">
        <v>2</v>
      </c>
      <c r="C100" s="9" t="s">
        <v>60</v>
      </c>
      <c r="D100" s="8">
        <v>2</v>
      </c>
      <c r="E100" s="10" t="s">
        <v>49</v>
      </c>
      <c r="F100" s="13">
        <f>10%*F95</f>
        <v>100000</v>
      </c>
      <c r="G100" s="13">
        <f>F100*D100</f>
        <v>200000</v>
      </c>
      <c r="H100" s="11" t="s">
        <v>111</v>
      </c>
    </row>
    <row r="101" spans="2:8">
      <c r="B101" s="9"/>
      <c r="C101" s="20" t="s">
        <v>14</v>
      </c>
      <c r="D101" s="8"/>
      <c r="E101" s="17"/>
      <c r="F101" s="18"/>
      <c r="G101" s="7"/>
      <c r="H101" s="9"/>
    </row>
    <row r="102" spans="2:8">
      <c r="B102" s="8">
        <v>1</v>
      </c>
      <c r="C102" s="5" t="s">
        <v>22</v>
      </c>
      <c r="D102" s="8"/>
      <c r="E102" s="8"/>
      <c r="F102" s="52"/>
      <c r="G102" s="13"/>
      <c r="H102" s="12" t="s">
        <v>12</v>
      </c>
    </row>
    <row r="103" spans="2:8">
      <c r="B103" s="8"/>
      <c r="C103" s="5" t="s">
        <v>23</v>
      </c>
      <c r="D103" s="8">
        <v>36</v>
      </c>
      <c r="E103" s="8" t="s">
        <v>24</v>
      </c>
      <c r="F103" s="18">
        <v>65000</v>
      </c>
      <c r="G103" s="13">
        <f>F103*D103</f>
        <v>2340000</v>
      </c>
      <c r="H103" s="11"/>
    </row>
    <row r="104" spans="2:8">
      <c r="B104" s="8"/>
      <c r="C104" s="5" t="s">
        <v>20</v>
      </c>
      <c r="D104" s="8">
        <v>2</v>
      </c>
      <c r="E104" s="8" t="s">
        <v>56</v>
      </c>
      <c r="F104" s="18">
        <v>50000</v>
      </c>
      <c r="G104" s="53">
        <f>F104*D104</f>
        <v>100000</v>
      </c>
      <c r="H104" s="9"/>
    </row>
    <row r="105" spans="2:8" ht="36.75">
      <c r="B105" s="8">
        <v>2</v>
      </c>
      <c r="C105" s="5" t="s">
        <v>15</v>
      </c>
      <c r="D105" s="8"/>
      <c r="E105" s="8"/>
      <c r="F105" s="9"/>
      <c r="G105" s="9"/>
      <c r="H105" s="12" t="s">
        <v>57</v>
      </c>
    </row>
    <row r="106" spans="2:8">
      <c r="B106" s="9"/>
      <c r="C106" s="5" t="s">
        <v>17</v>
      </c>
      <c r="D106" s="8">
        <v>9</v>
      </c>
      <c r="E106" s="8" t="s">
        <v>44</v>
      </c>
      <c r="F106" s="52">
        <v>50000</v>
      </c>
      <c r="G106" s="9">
        <f>F106*D106</f>
        <v>450000</v>
      </c>
      <c r="H106" s="9"/>
    </row>
    <row r="107" spans="2:8">
      <c r="B107" s="30"/>
      <c r="C107" s="5" t="s">
        <v>19</v>
      </c>
      <c r="D107" s="10">
        <v>2</v>
      </c>
      <c r="E107" s="10" t="s">
        <v>30</v>
      </c>
      <c r="F107" s="31">
        <v>35000</v>
      </c>
      <c r="G107" s="7">
        <f>F107*D107</f>
        <v>70000</v>
      </c>
      <c r="H107" s="5"/>
    </row>
    <row r="108" spans="2:8">
      <c r="B108" s="5"/>
      <c r="C108" s="14" t="s">
        <v>20</v>
      </c>
      <c r="D108" s="10">
        <v>2</v>
      </c>
      <c r="E108" s="10" t="s">
        <v>56</v>
      </c>
      <c r="F108" s="52">
        <v>50000</v>
      </c>
      <c r="G108" s="7">
        <f>F108*D108</f>
        <v>100000</v>
      </c>
      <c r="H108" s="12"/>
    </row>
    <row r="109" spans="2:8">
      <c r="D109" s="55"/>
      <c r="E109" s="55"/>
    </row>
    <row r="112" spans="2:8">
      <c r="B112" s="4" t="s">
        <v>3</v>
      </c>
      <c r="C112" s="4" t="s">
        <v>4</v>
      </c>
      <c r="D112" s="4" t="s">
        <v>5</v>
      </c>
      <c r="E112" s="4" t="s">
        <v>6</v>
      </c>
      <c r="F112" s="4" t="s">
        <v>7</v>
      </c>
      <c r="G112" s="4" t="s">
        <v>8</v>
      </c>
      <c r="H112" s="4" t="s">
        <v>9</v>
      </c>
    </row>
    <row r="113" spans="2:8">
      <c r="B113" s="8"/>
      <c r="C113" s="32" t="s">
        <v>67</v>
      </c>
      <c r="D113" s="9"/>
      <c r="E113" s="9"/>
      <c r="F113" s="9"/>
      <c r="G113" s="7"/>
      <c r="H113" s="11"/>
    </row>
    <row r="114" spans="2:8">
      <c r="B114" s="10"/>
      <c r="C114" s="6" t="s">
        <v>10</v>
      </c>
      <c r="D114" s="5"/>
      <c r="E114" s="5"/>
      <c r="F114" s="7"/>
      <c r="G114" s="7"/>
      <c r="H114" s="12"/>
    </row>
    <row r="115" spans="2:8">
      <c r="B115" s="8">
        <v>1</v>
      </c>
      <c r="C115" s="9" t="s">
        <v>68</v>
      </c>
      <c r="D115" s="16">
        <v>2</v>
      </c>
      <c r="E115" s="10" t="s">
        <v>11</v>
      </c>
      <c r="F115" s="13">
        <v>29000</v>
      </c>
      <c r="G115" s="23">
        <f>D115*F115</f>
        <v>58000</v>
      </c>
      <c r="H115" s="12" t="s">
        <v>12</v>
      </c>
    </row>
    <row r="116" spans="2:8">
      <c r="B116" s="29"/>
      <c r="C116" s="6" t="s">
        <v>13</v>
      </c>
      <c r="D116" s="16"/>
      <c r="E116" s="19"/>
      <c r="F116" s="19"/>
      <c r="G116" s="19"/>
      <c r="H116" s="19"/>
    </row>
    <row r="117" spans="2:8">
      <c r="B117" s="8">
        <v>1</v>
      </c>
      <c r="C117" s="33" t="s">
        <v>69</v>
      </c>
      <c r="D117" s="16">
        <v>2</v>
      </c>
      <c r="E117" s="10" t="s">
        <v>11</v>
      </c>
      <c r="F117" s="13">
        <v>150000</v>
      </c>
      <c r="G117" s="23">
        <v>300000</v>
      </c>
      <c r="H117" s="11" t="s">
        <v>108</v>
      </c>
    </row>
    <row r="118" spans="2:8">
      <c r="B118" s="16"/>
      <c r="C118" s="6" t="s">
        <v>14</v>
      </c>
      <c r="D118" s="10"/>
      <c r="E118" s="10"/>
      <c r="F118" s="13"/>
      <c r="G118" s="13"/>
      <c r="H118" s="5"/>
    </row>
    <row r="119" spans="2:8">
      <c r="B119" s="16">
        <v>1</v>
      </c>
      <c r="C119" s="5" t="s">
        <v>70</v>
      </c>
      <c r="D119" s="10">
        <v>2</v>
      </c>
      <c r="E119" s="10" t="s">
        <v>11</v>
      </c>
      <c r="F119" s="13">
        <v>150000</v>
      </c>
      <c r="G119" s="13">
        <f>F119*D119</f>
        <v>300000</v>
      </c>
      <c r="H119" s="5" t="s">
        <v>108</v>
      </c>
    </row>
    <row r="120" spans="2:8">
      <c r="B120" s="16">
        <v>2</v>
      </c>
      <c r="C120" s="5" t="s">
        <v>22</v>
      </c>
      <c r="D120" s="16"/>
      <c r="E120" s="16"/>
      <c r="F120" s="16"/>
      <c r="G120" s="13"/>
      <c r="H120" s="12" t="s">
        <v>12</v>
      </c>
    </row>
    <row r="121" spans="2:8">
      <c r="B121" s="16"/>
      <c r="C121" s="5" t="s">
        <v>23</v>
      </c>
      <c r="D121" s="16">
        <v>2.4</v>
      </c>
      <c r="E121" s="10" t="s">
        <v>24</v>
      </c>
      <c r="F121" s="13">
        <v>60000</v>
      </c>
      <c r="G121" s="13">
        <f>D121*F121</f>
        <v>144000</v>
      </c>
      <c r="H121" s="5"/>
    </row>
    <row r="122" spans="2:8">
      <c r="B122" s="16"/>
      <c r="C122" s="5" t="s">
        <v>20</v>
      </c>
      <c r="D122" s="22">
        <v>1</v>
      </c>
      <c r="E122" s="10" t="s">
        <v>21</v>
      </c>
      <c r="F122" s="13">
        <v>75000</v>
      </c>
      <c r="G122" s="13">
        <f>D122*F122</f>
        <v>75000</v>
      </c>
      <c r="H122" s="19"/>
    </row>
    <row r="123" spans="2:8" ht="36.75">
      <c r="B123" s="16">
        <v>3</v>
      </c>
      <c r="C123" s="5" t="s">
        <v>15</v>
      </c>
      <c r="D123" s="22"/>
      <c r="E123" s="10"/>
      <c r="F123" s="13"/>
      <c r="G123" s="13"/>
      <c r="H123" s="12" t="s">
        <v>57</v>
      </c>
    </row>
    <row r="124" spans="2:8">
      <c r="B124" s="5"/>
      <c r="C124" s="5" t="s">
        <v>17</v>
      </c>
      <c r="D124" s="10">
        <v>2</v>
      </c>
      <c r="E124" s="10" t="s">
        <v>18</v>
      </c>
      <c r="F124" s="13">
        <v>45000</v>
      </c>
      <c r="G124" s="13">
        <f>D124*F124</f>
        <v>90000</v>
      </c>
      <c r="H124" s="19"/>
    </row>
    <row r="125" spans="2:8">
      <c r="B125" s="19"/>
      <c r="C125" s="5" t="s">
        <v>19</v>
      </c>
      <c r="D125" s="16">
        <v>2</v>
      </c>
      <c r="E125" s="10" t="s">
        <v>11</v>
      </c>
      <c r="F125" s="13">
        <v>35000</v>
      </c>
      <c r="G125" s="13">
        <f>D125*F125</f>
        <v>70000</v>
      </c>
      <c r="H125" s="19"/>
    </row>
    <row r="126" spans="2:8">
      <c r="B126" s="34"/>
      <c r="C126" s="14" t="s">
        <v>20</v>
      </c>
      <c r="D126" s="16">
        <v>2</v>
      </c>
      <c r="E126" s="17" t="s">
        <v>21</v>
      </c>
      <c r="F126" s="18">
        <v>50000</v>
      </c>
      <c r="G126" s="7">
        <f>D126*F126</f>
        <v>100000</v>
      </c>
      <c r="H126" s="19"/>
    </row>
    <row r="131" spans="2:8">
      <c r="B131" s="2" t="s">
        <v>88</v>
      </c>
      <c r="C131" s="36"/>
      <c r="D131" s="36"/>
      <c r="E131" s="36"/>
      <c r="F131" s="36"/>
      <c r="G131" s="36"/>
    </row>
    <row r="132" spans="2:8">
      <c r="B132" s="3" t="s">
        <v>89</v>
      </c>
      <c r="C132" s="36"/>
      <c r="D132" s="36"/>
      <c r="E132" s="36"/>
      <c r="F132" s="36"/>
      <c r="G132" s="36"/>
    </row>
    <row r="134" spans="2:8">
      <c r="B134" s="4" t="s">
        <v>3</v>
      </c>
      <c r="C134" s="4" t="s">
        <v>4</v>
      </c>
      <c r="D134" s="4" t="s">
        <v>5</v>
      </c>
      <c r="E134" s="4" t="s">
        <v>6</v>
      </c>
      <c r="F134" s="4" t="s">
        <v>7</v>
      </c>
      <c r="G134" s="4" t="s">
        <v>8</v>
      </c>
      <c r="H134" s="4" t="s">
        <v>9</v>
      </c>
    </row>
    <row r="135" spans="2:8">
      <c r="B135" s="10">
        <v>1</v>
      </c>
      <c r="C135" s="12" t="s">
        <v>90</v>
      </c>
      <c r="D135" s="5"/>
      <c r="E135" s="10" t="s">
        <v>91</v>
      </c>
      <c r="F135" s="7">
        <v>400000</v>
      </c>
      <c r="G135" s="7"/>
      <c r="H135" s="12" t="s">
        <v>106</v>
      </c>
    </row>
    <row r="136" spans="2:8">
      <c r="B136" s="10">
        <v>2</v>
      </c>
      <c r="C136" s="5" t="s">
        <v>92</v>
      </c>
      <c r="D136" s="5"/>
      <c r="E136" s="10"/>
      <c r="F136" s="7">
        <v>1000000</v>
      </c>
      <c r="G136" s="7"/>
      <c r="H136" s="12"/>
    </row>
  </sheetData>
  <mergeCells count="2">
    <mergeCell ref="J23:J24"/>
    <mergeCell ref="J34:J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ALDI</cp:lastModifiedBy>
  <dcterms:created xsi:type="dcterms:W3CDTF">2015-09-23T07:55:25Z</dcterms:created>
  <dcterms:modified xsi:type="dcterms:W3CDTF">2015-09-29T03:46:01Z</dcterms:modified>
</cp:coreProperties>
</file>