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P30" i="2"/>
  <c r="P29"/>
  <c r="P28"/>
  <c r="O30"/>
  <c r="O29"/>
  <c r="O28"/>
  <c r="N30"/>
  <c r="N29"/>
  <c r="N28"/>
  <c r="M30"/>
  <c r="M29"/>
  <c r="M28"/>
  <c r="P40" l="1"/>
  <c r="P41"/>
  <c r="P39"/>
  <c r="O40"/>
  <c r="O41"/>
  <c r="O39"/>
  <c r="N40"/>
  <c r="N41"/>
  <c r="N39"/>
  <c r="M40"/>
  <c r="M41"/>
  <c r="M39"/>
  <c r="G23"/>
  <c r="G22"/>
  <c r="G21"/>
  <c r="G20"/>
  <c r="AB34" l="1"/>
  <c r="X34"/>
  <c r="T34"/>
  <c r="P34"/>
  <c r="H25"/>
  <c r="G24"/>
  <c r="G17"/>
  <c r="H7"/>
  <c r="AA34" l="1"/>
  <c r="M34"/>
  <c r="O34"/>
  <c r="Y34"/>
  <c r="Q34"/>
  <c r="S34"/>
  <c r="H16"/>
  <c r="W34"/>
  <c r="Z34"/>
  <c r="U34"/>
  <c r="V34"/>
  <c r="R34"/>
  <c r="N34"/>
</calcChain>
</file>

<file path=xl/sharedStrings.xml><?xml version="1.0" encoding="utf-8"?>
<sst xmlns="http://schemas.openxmlformats.org/spreadsheetml/2006/main" count="116" uniqueCount="75">
  <si>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</si>
  <si>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</si>
  <si>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</si>
  <si>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</si>
  <si>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</si>
  <si>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</si>
  <si>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</si>
  <si>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</si>
  <si>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</si>
  <si>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</si>
  <si>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</si>
  <si>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</si>
  <si>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</si>
  <si>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</si>
  <si>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</si>
  <si>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</si>
  <si>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</si>
  <si>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</si>
  <si>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</si>
  <si>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</si>
  <si>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</si>
  <si>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</si>
  <si>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</si>
  <si>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</si>
  <si>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</si>
  <si>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</si>
  <si>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</si>
  <si>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</si>
  <si>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</si>
  <si>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</si>
  <si>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</si>
  <si>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</si>
  <si>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</si>
  <si>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</si>
  <si>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</si>
  <si>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</si>
  <si>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</si>
  <si>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</si>
  <si>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hari</t>
  </si>
  <si>
    <t>kebersihan</t>
  </si>
  <si>
    <t>kebutuhan lain (makan minum)</t>
  </si>
  <si>
    <t>pengobatan</t>
  </si>
  <si>
    <t>properti hilang/tak terpakai</t>
  </si>
  <si>
    <t>kasur</t>
  </si>
  <si>
    <t>perabotan dapur dll</t>
  </si>
  <si>
    <t>properti rusak/biaya servis</t>
  </si>
  <si>
    <t>televisi</t>
  </si>
  <si>
    <t>motor</t>
  </si>
  <si>
    <t>kipas angin</t>
  </si>
  <si>
    <t>dispenser</t>
  </si>
  <si>
    <t>kerusakan bangunan</t>
  </si>
  <si>
    <t>jendela</t>
  </si>
  <si>
    <t>dinding (pengcatan)</t>
  </si>
  <si>
    <t>pintu (engsel, slot kunci)</t>
  </si>
  <si>
    <t>Pondok Gede, 2013 (Jan-Feb)</t>
  </si>
  <si>
    <t>Pesanggrahan, 2013 (selama 3 hari)</t>
  </si>
  <si>
    <t>mulai durasi 5-8 hari</t>
  </si>
  <si>
    <t>mulai 71-150 cm dgn durasi &gt;8 hari</t>
  </si>
  <si>
    <t>mulai durasi &gt;8 hari</t>
  </si>
  <si>
    <t>mulai &gt;71-50 cm dgn durasi &gt;8 hari</t>
  </si>
  <si>
    <t>lemari/rak-rak</t>
  </si>
  <si>
    <t>kulkas</t>
  </si>
  <si>
    <t>mesin cuci</t>
  </si>
  <si>
    <t>mulai 71-150 cm dgn durasi &lt;1 s/d 5-8 hari</t>
  </si>
  <si>
    <t>mulai 71-150 cm dgn durasi 1-4 hari</t>
  </si>
  <si>
    <t>mulai durasi &lt;1 s/d 5-8 hari</t>
  </si>
  <si>
    <t>mulai &gt;150 cm dgn durasi &gt;8 hari</t>
  </si>
  <si>
    <t>mulai 71-150 cm dgn durasi 5-8 s/d &gt;8 hari</t>
  </si>
  <si>
    <t>atap (plafon/enternit/genteng)</t>
  </si>
  <si>
    <t>kusen</t>
  </si>
  <si>
    <t>keramik</t>
  </si>
  <si>
    <t>semua kelas banjir</t>
  </si>
  <si>
    <t>*pendapatan a/ nilai pendapatan/hari bagi non pegawai</t>
  </si>
  <si>
    <t>RUMAH DINAS</t>
  </si>
  <si>
    <t>mobil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</si>
</sst>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8" fillId="0" borderId="0" xfId="0" applyFont="1"/>
    <xf numFmtId="0" fontId="8" fillId="0" borderId="0" xfId="1" applyFont="1"/>
    <xf numFmtId="164" fontId="2" fillId="0" borderId="2" xfId="1" applyNumberFormat="1" applyFont="1" applyBorder="1"/>
    <xf numFmtId="3" fontId="9" fillId="0" borderId="0" xfId="0" applyNumberFormat="1" applyFont="1"/>
    <xf numFmtId="3" fontId="10" fillId="0" borderId="0" xfId="0" applyNumberFormat="1" applyFont="1"/>
    <xf numFmtId="164" fontId="3" fillId="0" borderId="2" xfId="0" applyNumberFormat="1" applyFont="1" applyBorder="1" applyAlignment="1">
      <alignment horizontal="left"/>
    </xf>
    <xf numFmtId="164" fontId="9" fillId="0" borderId="2" xfId="0" applyNumberFormat="1" applyFont="1" applyBorder="1"/>
    <xf numFmtId="0" fontId="3" fillId="0" borderId="2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3" fontId="3" fillId="0" borderId="5" xfId="1" applyNumberFormat="1" applyFont="1" applyBorder="1"/>
    <xf numFmtId="3" fontId="10" fillId="0" borderId="0" xfId="1" applyNumberFormat="1" applyFont="1"/>
    <xf numFmtId="3" fontId="2" fillId="0" borderId="4" xfId="1" applyNumberFormat="1" applyFont="1" applyBorder="1" applyAlignment="1">
      <alignment wrapText="1"/>
    </xf>
    <xf numFmtId="0" fontId="9" fillId="0" borderId="4" xfId="0" applyFont="1" applyBorder="1"/>
    <xf numFmtId="3" fontId="2" fillId="0" borderId="0" xfId="1" applyNumberFormat="1" applyFont="1" applyBorder="1" applyAlignment="1">
      <alignment wrapText="1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0" fillId="0" borderId="6" xfId="0" applyBorder="1"/>
    <xf numFmtId="3" fontId="3" fillId="0" borderId="2" xfId="1" applyNumberFormat="1" applyFon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68"/>
  <sheetViews>
    <sheetView tabSelected="1" workbookViewId="0">
      <selection activeCell="C12" sqref="C1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.140625" bestFit="1" customWidth="1"/>
    <col min="9" max="9" width="10.140625" customWidth="1"/>
    <col min="10" max="10" width="9.5703125" customWidth="1"/>
    <col min="11" max="11" width="1.85546875" customWidth="1"/>
    <col min="12" max="12" width="13.7109375" customWidth="1"/>
    <col min="13" max="13" width="12.5703125" bestFit="1" customWidth="1"/>
    <col min="14" max="16" width="13.5703125" bestFit="1" customWidth="1"/>
    <col min="17" max="19" width="14.28515625" bestFit="1" customWidth="1"/>
    <col min="20" max="20" width="13.5703125" bestFit="1" customWidth="1"/>
    <col min="21" max="23" width="14.28515625" bestFit="1" customWidth="1"/>
    <col min="24" max="24" width="10.5703125" bestFit="1" customWidth="1"/>
    <col min="25" max="27" width="14.28515625" bestFit="1" customWidth="1"/>
    <col min="28" max="28" width="11.5703125" bestFit="1" customWidth="1"/>
  </cols>
  <sheetData>
    <row r="1" spans="1:22" ht="18">
      <c r="A1" s="1"/>
      <c r="B1" s="35" t="s">
        <v>73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>
      <c r="B3" s="2" t="s">
        <v>0</v>
      </c>
    </row>
    <row r="4" spans="1:22">
      <c r="A4" s="2"/>
      <c r="B4" s="3" t="s">
        <v>1</v>
      </c>
    </row>
    <row r="5" spans="1:22">
      <c r="A5" s="1"/>
    </row>
    <row r="6" spans="1:22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t="s">
        <v>54</v>
      </c>
      <c r="J6" s="36" t="s">
        <v>55</v>
      </c>
    </row>
    <row r="7" spans="1:22">
      <c r="A7" s="1"/>
      <c r="B7" s="6"/>
      <c r="C7" s="19" t="s">
        <v>42</v>
      </c>
      <c r="D7" s="6"/>
      <c r="E7" s="6"/>
      <c r="F7" s="17"/>
      <c r="G7" s="7"/>
      <c r="H7" s="38">
        <f>SUM(G8:G15)</f>
        <v>10270000</v>
      </c>
      <c r="I7" s="39">
        <v>950600</v>
      </c>
      <c r="J7" s="40">
        <v>1881703</v>
      </c>
    </row>
    <row r="8" spans="1:22" ht="24.75">
      <c r="A8" s="1"/>
      <c r="B8" s="4">
        <v>1</v>
      </c>
      <c r="C8" s="6" t="s">
        <v>43</v>
      </c>
      <c r="D8" s="4"/>
      <c r="E8" s="4"/>
      <c r="F8" s="17"/>
      <c r="G8" s="10">
        <v>2000000</v>
      </c>
      <c r="H8" s="9" t="s">
        <v>57</v>
      </c>
    </row>
    <row r="9" spans="1:22">
      <c r="A9" s="1"/>
      <c r="B9" s="4">
        <v>2</v>
      </c>
      <c r="C9" s="6" t="s">
        <v>44</v>
      </c>
      <c r="D9" s="4"/>
      <c r="E9" s="4"/>
      <c r="F9" s="17"/>
      <c r="G9" s="10">
        <v>500000</v>
      </c>
      <c r="H9" s="41" t="s">
        <v>58</v>
      </c>
    </row>
    <row r="10" spans="1:22" ht="24.75">
      <c r="A10" s="1"/>
      <c r="B10" s="4">
        <v>3</v>
      </c>
      <c r="C10" s="14" t="s">
        <v>46</v>
      </c>
      <c r="D10" s="12"/>
      <c r="E10" s="10"/>
      <c r="F10" s="17"/>
      <c r="G10" s="10">
        <v>1500000</v>
      </c>
      <c r="H10" s="9" t="s">
        <v>57</v>
      </c>
    </row>
    <row r="11" spans="1:22" ht="24.75">
      <c r="A11" s="1"/>
      <c r="B11" s="4">
        <v>4</v>
      </c>
      <c r="C11" s="14" t="s">
        <v>48</v>
      </c>
      <c r="D11" s="13"/>
      <c r="E11" s="13"/>
      <c r="F11" s="17"/>
      <c r="G11" s="10">
        <v>500000</v>
      </c>
      <c r="H11" s="9" t="s">
        <v>57</v>
      </c>
      <c r="R11" s="2"/>
      <c r="S11" s="1"/>
      <c r="T11" s="1"/>
      <c r="U11" s="1"/>
      <c r="V11" s="1"/>
    </row>
    <row r="12" spans="1:22" ht="24.75">
      <c r="A12" s="1"/>
      <c r="B12" s="4">
        <v>5</v>
      </c>
      <c r="C12" s="14" t="s">
        <v>49</v>
      </c>
      <c r="D12" s="13"/>
      <c r="E12" s="15"/>
      <c r="F12" s="17"/>
      <c r="G12" s="16">
        <v>270000</v>
      </c>
      <c r="H12" s="9" t="s">
        <v>59</v>
      </c>
    </row>
    <row r="13" spans="1:22">
      <c r="A13" s="1"/>
      <c r="B13" s="28">
        <v>6</v>
      </c>
      <c r="C13" s="14" t="s">
        <v>60</v>
      </c>
      <c r="D13" s="13"/>
      <c r="E13" s="15"/>
      <c r="F13" s="17"/>
      <c r="G13" s="16">
        <v>1000000</v>
      </c>
      <c r="H13" s="41" t="s">
        <v>58</v>
      </c>
    </row>
    <row r="14" spans="1:22">
      <c r="B14" s="13">
        <v>7</v>
      </c>
      <c r="C14" s="17" t="s">
        <v>61</v>
      </c>
      <c r="D14" s="13"/>
      <c r="E14" s="15"/>
      <c r="F14" s="17"/>
      <c r="G14" s="16">
        <v>2000000</v>
      </c>
      <c r="H14" s="41" t="s">
        <v>58</v>
      </c>
    </row>
    <row r="15" spans="1:22">
      <c r="B15" s="13">
        <v>8</v>
      </c>
      <c r="C15" s="17" t="s">
        <v>62</v>
      </c>
      <c r="D15" s="13"/>
      <c r="E15" s="15"/>
      <c r="F15" s="17"/>
      <c r="G15" s="16">
        <v>2500000</v>
      </c>
      <c r="H15" s="41" t="s">
        <v>58</v>
      </c>
    </row>
    <row r="16" spans="1:22">
      <c r="B16" s="11"/>
      <c r="C16" s="19" t="s">
        <v>45</v>
      </c>
      <c r="D16" s="4"/>
      <c r="E16" s="4"/>
      <c r="F16" s="17"/>
      <c r="G16" s="10"/>
      <c r="H16" s="42">
        <f>SUM(G17:G24)</f>
        <v>1454000</v>
      </c>
      <c r="I16" s="39">
        <v>383333</v>
      </c>
      <c r="J16" s="36"/>
    </row>
    <row r="17" spans="1:17" ht="24.75">
      <c r="A17" s="3"/>
      <c r="B17" s="13">
        <v>1</v>
      </c>
      <c r="C17" s="14" t="s">
        <v>46</v>
      </c>
      <c r="D17" s="13"/>
      <c r="E17" s="15"/>
      <c r="F17" s="17"/>
      <c r="G17" s="16">
        <f>10%*G12</f>
        <v>27000</v>
      </c>
      <c r="H17" s="9" t="s">
        <v>63</v>
      </c>
      <c r="J17" s="36"/>
    </row>
    <row r="18" spans="1:17" ht="24.75">
      <c r="A18" s="1"/>
      <c r="B18" s="28">
        <v>2</v>
      </c>
      <c r="C18" s="14" t="s">
        <v>47</v>
      </c>
      <c r="D18" s="13"/>
      <c r="E18" s="13"/>
      <c r="F18" s="17"/>
      <c r="G18" s="10">
        <v>150000</v>
      </c>
      <c r="H18" s="43" t="s">
        <v>64</v>
      </c>
      <c r="J18" s="36"/>
    </row>
    <row r="19" spans="1:17" ht="24.75">
      <c r="A19" s="1"/>
      <c r="B19" s="28">
        <v>3</v>
      </c>
      <c r="C19" s="14" t="s">
        <v>74</v>
      </c>
      <c r="D19" s="13"/>
      <c r="E19" s="13"/>
      <c r="F19" s="17"/>
      <c r="G19" s="21">
        <v>500000</v>
      </c>
      <c r="H19" s="9" t="s">
        <v>67</v>
      </c>
      <c r="J19" s="36"/>
      <c r="Q19" s="1"/>
    </row>
    <row r="20" spans="1:17" ht="24.75">
      <c r="A20" s="1"/>
      <c r="B20" s="13">
        <v>4</v>
      </c>
      <c r="C20" s="14" t="s">
        <v>48</v>
      </c>
      <c r="D20" s="13"/>
      <c r="E20" s="13"/>
      <c r="F20" s="17"/>
      <c r="G20" s="21">
        <f>10%*G14</f>
        <v>200000</v>
      </c>
      <c r="H20" s="9" t="s">
        <v>63</v>
      </c>
      <c r="J20" s="36"/>
    </row>
    <row r="21" spans="1:17" ht="24.75">
      <c r="A21" s="1"/>
      <c r="B21" s="13">
        <v>5</v>
      </c>
      <c r="C21" s="14" t="s">
        <v>49</v>
      </c>
      <c r="D21" s="12"/>
      <c r="E21" s="13"/>
      <c r="F21" s="17"/>
      <c r="G21" s="21">
        <f>10%*G12</f>
        <v>27000</v>
      </c>
      <c r="H21" s="9" t="s">
        <v>63</v>
      </c>
      <c r="J21" s="36"/>
    </row>
    <row r="22" spans="1:17">
      <c r="A22" s="1"/>
      <c r="B22" s="4">
        <v>7</v>
      </c>
      <c r="C22" s="14" t="s">
        <v>60</v>
      </c>
      <c r="D22" s="12"/>
      <c r="E22" s="13"/>
      <c r="F22" s="17"/>
      <c r="G22" s="21">
        <f>10%*G13</f>
        <v>100000</v>
      </c>
      <c r="H22" s="9" t="s">
        <v>56</v>
      </c>
      <c r="J22" s="36"/>
      <c r="L22" s="2" t="s">
        <v>2</v>
      </c>
      <c r="M22" s="1"/>
      <c r="N22" s="1"/>
      <c r="O22" s="1"/>
      <c r="P22" s="1"/>
    </row>
    <row r="23" spans="1:17" ht="24.75">
      <c r="A23" s="1"/>
      <c r="B23" s="4">
        <v>8</v>
      </c>
      <c r="C23" s="17" t="s">
        <v>61</v>
      </c>
      <c r="D23" s="6"/>
      <c r="E23" s="6"/>
      <c r="F23" s="17"/>
      <c r="G23" s="21">
        <f>10%*G14</f>
        <v>200000</v>
      </c>
      <c r="H23" s="44" t="s">
        <v>65</v>
      </c>
      <c r="J23" s="36"/>
      <c r="L23" s="2"/>
      <c r="M23" s="1"/>
      <c r="N23" s="1"/>
      <c r="O23" s="1"/>
      <c r="P23" s="1"/>
    </row>
    <row r="24" spans="1:17" ht="24.75">
      <c r="A24" s="1"/>
      <c r="B24" s="4">
        <v>9</v>
      </c>
      <c r="C24" s="17" t="s">
        <v>62</v>
      </c>
      <c r="D24" s="6"/>
      <c r="E24" s="6"/>
      <c r="F24" s="17"/>
      <c r="G24" s="21">
        <f t="shared" ref="G24" si="0">10%*G15</f>
        <v>250000</v>
      </c>
      <c r="H24" s="44" t="s">
        <v>65</v>
      </c>
      <c r="J24" s="36"/>
      <c r="L24" s="2"/>
      <c r="M24" s="1"/>
      <c r="N24" s="1"/>
      <c r="O24" s="1"/>
      <c r="P24" s="1"/>
    </row>
    <row r="25" spans="1:17">
      <c r="A25" s="1"/>
      <c r="B25" s="17"/>
      <c r="C25" s="18" t="s">
        <v>50</v>
      </c>
      <c r="D25" s="17"/>
      <c r="E25" s="17"/>
      <c r="F25" s="17"/>
      <c r="G25" s="17"/>
      <c r="H25" s="38">
        <f>SUM(G26:G31)</f>
        <v>4900000</v>
      </c>
      <c r="I25" s="39">
        <v>1007667</v>
      </c>
      <c r="J25" s="40">
        <v>423395</v>
      </c>
      <c r="L25" s="2"/>
      <c r="M25" s="1"/>
      <c r="N25" s="1"/>
      <c r="O25" s="1"/>
      <c r="P25" s="1"/>
    </row>
    <row r="26" spans="1:17">
      <c r="A26" s="1"/>
      <c r="B26" s="29">
        <v>1</v>
      </c>
      <c r="C26" s="14" t="s">
        <v>53</v>
      </c>
      <c r="D26" s="17"/>
      <c r="E26" s="17"/>
      <c r="F26" s="17"/>
      <c r="G26" s="10">
        <v>200000</v>
      </c>
      <c r="H26" s="17" t="s">
        <v>56</v>
      </c>
      <c r="J26" s="36"/>
      <c r="L26" s="56" t="s">
        <v>73</v>
      </c>
      <c r="M26" s="4" t="s">
        <v>4</v>
      </c>
      <c r="N26" s="4" t="s">
        <v>5</v>
      </c>
      <c r="O26" s="4" t="s">
        <v>6</v>
      </c>
      <c r="P26" s="4" t="s">
        <v>7</v>
      </c>
    </row>
    <row r="27" spans="1:17" ht="24.75">
      <c r="A27" s="1"/>
      <c r="B27" s="29">
        <v>2</v>
      </c>
      <c r="C27" s="14" t="s">
        <v>51</v>
      </c>
      <c r="D27" s="17"/>
      <c r="E27" s="17"/>
      <c r="F27" s="17"/>
      <c r="G27" s="10">
        <v>1600000</v>
      </c>
      <c r="H27" s="9" t="s">
        <v>66</v>
      </c>
      <c r="I27" s="1"/>
      <c r="J27" s="37"/>
      <c r="K27" s="1"/>
      <c r="L27" s="57"/>
      <c r="M27" s="4">
        <v>1</v>
      </c>
      <c r="N27" s="4">
        <v>2</v>
      </c>
      <c r="O27" s="4">
        <v>4</v>
      </c>
      <c r="P27" s="4">
        <v>10</v>
      </c>
    </row>
    <row r="28" spans="1:17" ht="24.75">
      <c r="A28" s="1"/>
      <c r="B28" s="4">
        <v>3</v>
      </c>
      <c r="C28" s="14" t="s">
        <v>52</v>
      </c>
      <c r="D28" s="4"/>
      <c r="E28" s="4"/>
      <c r="F28" s="10"/>
      <c r="G28" s="10">
        <v>400000</v>
      </c>
      <c r="H28" s="9" t="s">
        <v>67</v>
      </c>
      <c r="J28" s="36"/>
      <c r="L28" s="6" t="s">
        <v>15</v>
      </c>
      <c r="M28" s="8">
        <f>G23+G24</f>
        <v>450000</v>
      </c>
      <c r="N28" s="8">
        <f>G23+G24</f>
        <v>450000</v>
      </c>
      <c r="O28" s="8">
        <f>G22+G23+G24+G26</f>
        <v>750000</v>
      </c>
      <c r="P28" s="8">
        <f>G9+G13+G14+G15+G26+G31</f>
        <v>6700000</v>
      </c>
    </row>
    <row r="29" spans="1:17" ht="24.75">
      <c r="A29" s="1"/>
      <c r="B29" s="13">
        <v>4</v>
      </c>
      <c r="C29" s="6" t="s">
        <v>68</v>
      </c>
      <c r="D29" s="13"/>
      <c r="E29" s="15"/>
      <c r="F29" s="16"/>
      <c r="G29" s="10">
        <v>1000000</v>
      </c>
      <c r="H29" s="9" t="s">
        <v>66</v>
      </c>
      <c r="J29" s="36"/>
      <c r="L29" s="6" t="s">
        <v>16</v>
      </c>
      <c r="M29" s="7">
        <f>G17+G20+G21+G23+G24</f>
        <v>704000</v>
      </c>
      <c r="N29" s="8">
        <f>G17+G18+G20+G21+G23+G24</f>
        <v>854000</v>
      </c>
      <c r="O29" s="8">
        <f>G17+G18+G19+G20+G21+G22+G23+G24+G26+G28</f>
        <v>2054000</v>
      </c>
      <c r="P29" s="8">
        <f>G8+G9+G10+G11+G12+G13+G14+G15+G18+G19+G26+G28+G30+G31</f>
        <v>13220000</v>
      </c>
    </row>
    <row r="30" spans="1:17" ht="24.75">
      <c r="A30" s="1"/>
      <c r="B30" s="13">
        <v>5</v>
      </c>
      <c r="C30" s="6" t="s">
        <v>69</v>
      </c>
      <c r="D30" s="13"/>
      <c r="E30" s="15"/>
      <c r="F30" s="16"/>
      <c r="G30" s="10">
        <v>1200000</v>
      </c>
      <c r="H30" s="9" t="s">
        <v>57</v>
      </c>
      <c r="L30" s="6" t="s">
        <v>17</v>
      </c>
      <c r="M30" s="7">
        <f>G17+G20+G21+G23+G24</f>
        <v>704000</v>
      </c>
      <c r="N30" s="7">
        <f>G17+G18+G20+G21+G23+G24</f>
        <v>854000</v>
      </c>
      <c r="O30" s="7">
        <f>G17+G18+G19+G20+G21+G22+G23+G24+G26+G28</f>
        <v>2054000</v>
      </c>
      <c r="P30" s="7">
        <f>G8+G9+G10+G11+G12+G13+G14+G15+G18+G19+G26+G27+G28+G29+G30+G31</f>
        <v>15820000</v>
      </c>
    </row>
    <row r="31" spans="1:17">
      <c r="A31" s="1"/>
      <c r="B31" s="13">
        <v>6</v>
      </c>
      <c r="C31" s="14" t="s">
        <v>70</v>
      </c>
      <c r="D31" s="17"/>
      <c r="E31" s="17"/>
      <c r="F31" s="17"/>
      <c r="G31" s="10">
        <v>500000</v>
      </c>
      <c r="H31" s="17" t="s">
        <v>58</v>
      </c>
      <c r="K31" s="1"/>
      <c r="L31" s="6" t="s">
        <v>18</v>
      </c>
      <c r="M31" s="7"/>
      <c r="N31" s="7"/>
      <c r="O31" s="7"/>
      <c r="P31" s="7"/>
    </row>
    <row r="32" spans="1:17">
      <c r="A32" s="1"/>
      <c r="I32" s="1"/>
      <c r="J32" s="1"/>
      <c r="K32" s="1"/>
      <c r="L32" s="1"/>
      <c r="M32" s="1"/>
      <c r="N32" s="1"/>
      <c r="O32" s="1"/>
      <c r="P32" s="1"/>
    </row>
    <row r="33" spans="1:28" ht="30">
      <c r="A33" s="1"/>
      <c r="I33" s="1"/>
      <c r="J33" s="1"/>
      <c r="K33" s="1"/>
      <c r="L33" s="20" t="s">
        <v>19</v>
      </c>
      <c r="M33" s="13" t="s">
        <v>20</v>
      </c>
      <c r="N33" s="13" t="s">
        <v>21</v>
      </c>
      <c r="O33" s="13" t="s">
        <v>22</v>
      </c>
      <c r="P33" s="13" t="s">
        <v>23</v>
      </c>
      <c r="Q33" s="13" t="s">
        <v>24</v>
      </c>
      <c r="R33" s="13" t="s">
        <v>25</v>
      </c>
      <c r="S33" s="13" t="s">
        <v>26</v>
      </c>
      <c r="T33" s="13" t="s">
        <v>27</v>
      </c>
      <c r="U33" s="13" t="s">
        <v>28</v>
      </c>
      <c r="V33" s="13" t="s">
        <v>29</v>
      </c>
      <c r="W33" s="13" t="s">
        <v>30</v>
      </c>
      <c r="X33" s="13" t="s">
        <v>31</v>
      </c>
      <c r="Y33" s="13" t="s">
        <v>32</v>
      </c>
      <c r="Z33" s="13" t="s">
        <v>33</v>
      </c>
      <c r="AA33" s="13" t="s">
        <v>34</v>
      </c>
      <c r="AB33" s="13" t="s">
        <v>35</v>
      </c>
    </row>
    <row r="34" spans="1:28" ht="30">
      <c r="A34" s="3"/>
      <c r="B34" s="2" t="s">
        <v>36</v>
      </c>
      <c r="C34" s="1"/>
      <c r="D34" s="1"/>
      <c r="E34" s="1"/>
      <c r="F34" s="1"/>
      <c r="G34" s="1"/>
      <c r="H34" s="1"/>
      <c r="I34" s="1"/>
      <c r="J34" s="1"/>
      <c r="K34" s="1"/>
      <c r="L34" s="20" t="s">
        <v>73</v>
      </c>
      <c r="M34" s="21">
        <f>M28+M39</f>
        <v>1450000</v>
      </c>
      <c r="N34" s="21">
        <f>M29+M40</f>
        <v>1704000</v>
      </c>
      <c r="O34" s="21">
        <f>M30+M41</f>
        <v>1704000</v>
      </c>
      <c r="P34" s="21">
        <f>M31+M42</f>
        <v>0</v>
      </c>
      <c r="Q34" s="21">
        <f>N28+N39</f>
        <v>2212500</v>
      </c>
      <c r="R34" s="21">
        <f>N29+N40</f>
        <v>2616500</v>
      </c>
      <c r="S34" s="21">
        <f>N30+N41</f>
        <v>2616500</v>
      </c>
      <c r="T34" s="21">
        <f>N31+N42</f>
        <v>0</v>
      </c>
      <c r="U34" s="21">
        <f>O28+O39</f>
        <v>2562500</v>
      </c>
      <c r="V34" s="21">
        <f>O29+O40</f>
        <v>3866500</v>
      </c>
      <c r="W34" s="21">
        <f>O30+O41</f>
        <v>3866500</v>
      </c>
      <c r="X34" s="21">
        <f>O31+O42</f>
        <v>0</v>
      </c>
      <c r="Y34" s="21">
        <f>P28+P39</f>
        <v>8562500</v>
      </c>
      <c r="Z34" s="21">
        <f>P29+P40</f>
        <v>15082500</v>
      </c>
      <c r="AA34" s="21">
        <f>P30+P41</f>
        <v>17682500</v>
      </c>
      <c r="AB34" s="21">
        <f>P31+P42</f>
        <v>0</v>
      </c>
    </row>
    <row r="35" spans="1:28">
      <c r="B35" s="3" t="s">
        <v>37</v>
      </c>
      <c r="C35" s="1"/>
      <c r="D35" s="1"/>
      <c r="E35" s="1"/>
      <c r="F35" s="1"/>
      <c r="G35" s="1"/>
      <c r="H35" s="1"/>
      <c r="I35" s="1"/>
      <c r="J35" s="1"/>
      <c r="K35" s="1"/>
    </row>
    <row r="36" spans="1:28">
      <c r="I36" s="1"/>
      <c r="J36" s="1"/>
      <c r="K36" s="1"/>
      <c r="L36" s="2" t="s">
        <v>3</v>
      </c>
      <c r="M36" s="1"/>
      <c r="N36" s="1"/>
      <c r="O36" s="1"/>
      <c r="P36" s="1"/>
    </row>
    <row r="37" spans="1:28">
      <c r="B37" s="5" t="s">
        <v>8</v>
      </c>
      <c r="C37" s="5" t="s">
        <v>9</v>
      </c>
      <c r="D37" s="5" t="s">
        <v>10</v>
      </c>
      <c r="E37" s="5" t="s">
        <v>11</v>
      </c>
      <c r="F37" s="5" t="s">
        <v>12</v>
      </c>
      <c r="G37" s="5" t="s">
        <v>13</v>
      </c>
      <c r="H37" s="5" t="s">
        <v>14</v>
      </c>
      <c r="I37" t="s">
        <v>54</v>
      </c>
      <c r="J37" s="36" t="s">
        <v>55</v>
      </c>
      <c r="K37" s="1"/>
      <c r="L37" s="56" t="s">
        <v>73</v>
      </c>
      <c r="M37" s="4" t="s">
        <v>4</v>
      </c>
      <c r="N37" s="4" t="s">
        <v>5</v>
      </c>
      <c r="O37" s="4" t="s">
        <v>6</v>
      </c>
      <c r="P37" s="4" t="s">
        <v>7</v>
      </c>
    </row>
    <row r="38" spans="1:28">
      <c r="B38" s="4">
        <v>1</v>
      </c>
      <c r="C38" s="6" t="s">
        <v>39</v>
      </c>
      <c r="D38" s="6"/>
      <c r="E38" s="4"/>
      <c r="F38" s="7">
        <v>250000</v>
      </c>
      <c r="G38" s="7"/>
      <c r="H38" s="45" t="s">
        <v>71</v>
      </c>
      <c r="I38" s="47">
        <v>239950</v>
      </c>
      <c r="J38" s="46">
        <v>241186</v>
      </c>
      <c r="K38" s="1"/>
      <c r="L38" s="57"/>
      <c r="M38" s="4">
        <v>1</v>
      </c>
      <c r="N38" s="4">
        <v>2</v>
      </c>
      <c r="O38" s="4">
        <v>4</v>
      </c>
      <c r="P38" s="4">
        <v>10</v>
      </c>
    </row>
    <row r="39" spans="1:28">
      <c r="B39" s="4">
        <v>2</v>
      </c>
      <c r="C39" s="6" t="s">
        <v>40</v>
      </c>
      <c r="D39" s="4"/>
      <c r="E39" s="4" t="s">
        <v>38</v>
      </c>
      <c r="F39" s="10">
        <v>500000</v>
      </c>
      <c r="G39" s="10"/>
      <c r="H39" s="45" t="s">
        <v>71</v>
      </c>
      <c r="I39" s="48"/>
      <c r="J39" s="40">
        <v>117383</v>
      </c>
      <c r="K39" s="1"/>
      <c r="L39" s="6" t="s">
        <v>15</v>
      </c>
      <c r="M39" s="8">
        <f>$F$38+$F$39+$F$40</f>
        <v>1000000</v>
      </c>
      <c r="N39" s="8">
        <f>$F$38+$F$39+$F$40+(5%*$F$38+$F$39+$F$40)</f>
        <v>1762500</v>
      </c>
      <c r="O39" s="8">
        <f>$F$38+$F$39+$F$40+(25%*$F$38+$F$39+$F$40)</f>
        <v>1812500</v>
      </c>
      <c r="P39" s="8">
        <f>$F$38+$F$39+$F$40+(45%*$F$38+$F$39+$F$40)</f>
        <v>1862500</v>
      </c>
    </row>
    <row r="40" spans="1:28">
      <c r="B40" s="50">
        <v>3</v>
      </c>
      <c r="C40" s="51" t="s">
        <v>41</v>
      </c>
      <c r="D40" s="50"/>
      <c r="E40" s="50"/>
      <c r="F40" s="52">
        <v>250000</v>
      </c>
      <c r="G40" s="52"/>
      <c r="H40" s="55" t="s">
        <v>71</v>
      </c>
      <c r="I40" s="49">
        <v>239950</v>
      </c>
      <c r="J40" s="40">
        <v>142252</v>
      </c>
      <c r="L40" s="6" t="s">
        <v>16</v>
      </c>
      <c r="M40" s="8">
        <f t="shared" ref="M40:M41" si="1">$F$38+$F$39+$F$40</f>
        <v>1000000</v>
      </c>
      <c r="N40" s="8">
        <f t="shared" ref="N40:N41" si="2">$F$38+$F$39+$F$40+(5%*$F$38+$F$39+$F$40)</f>
        <v>1762500</v>
      </c>
      <c r="O40" s="8">
        <f t="shared" ref="O40:O41" si="3">$F$38+$F$39+$F$40+(25%*$F$38+$F$39+$F$40)</f>
        <v>1812500</v>
      </c>
      <c r="P40" s="8">
        <f t="shared" ref="P40:P41" si="4">$F$38+$F$39+$F$40+(45%*$F$38+$F$39+$F$40)</f>
        <v>1862500</v>
      </c>
    </row>
    <row r="41" spans="1:28">
      <c r="B41" s="53"/>
      <c r="C41" s="54"/>
      <c r="D41" s="54"/>
      <c r="E41" s="54"/>
      <c r="F41" s="54"/>
      <c r="G41" s="54"/>
      <c r="H41" s="54"/>
      <c r="L41" s="6" t="s">
        <v>17</v>
      </c>
      <c r="M41" s="8">
        <f t="shared" si="1"/>
        <v>1000000</v>
      </c>
      <c r="N41" s="8">
        <f t="shared" si="2"/>
        <v>1762500</v>
      </c>
      <c r="O41" s="8">
        <f t="shared" si="3"/>
        <v>1812500</v>
      </c>
      <c r="P41" s="8">
        <f t="shared" si="4"/>
        <v>1862500</v>
      </c>
    </row>
    <row r="42" spans="1:28">
      <c r="B42" s="31"/>
      <c r="C42" s="22"/>
      <c r="D42" s="31"/>
      <c r="E42" s="31"/>
      <c r="F42" s="30"/>
      <c r="G42" s="30"/>
      <c r="H42" s="22"/>
      <c r="I42" t="s">
        <v>72</v>
      </c>
      <c r="L42" s="6" t="s">
        <v>18</v>
      </c>
      <c r="M42" s="8"/>
      <c r="N42" s="8"/>
      <c r="O42" s="8"/>
      <c r="P42" s="8"/>
    </row>
    <row r="43" spans="1:28">
      <c r="B43" s="32"/>
      <c r="C43" s="33"/>
      <c r="D43" s="34"/>
      <c r="E43" s="31"/>
      <c r="F43" s="30"/>
      <c r="G43" s="30"/>
      <c r="H43" s="22"/>
    </row>
    <row r="44" spans="1:28">
      <c r="A44" s="1"/>
    </row>
    <row r="45" spans="1:28">
      <c r="A45" s="1"/>
    </row>
    <row r="46" spans="1:28">
      <c r="A46" s="1"/>
    </row>
    <row r="47" spans="1:28">
      <c r="A47" s="1"/>
      <c r="L47" s="2"/>
      <c r="M47" s="1"/>
      <c r="N47" s="1"/>
      <c r="O47" s="1"/>
    </row>
    <row r="48" spans="1:28">
      <c r="A48" s="1"/>
    </row>
    <row r="49" spans="1:15">
      <c r="A49" s="1"/>
      <c r="I49" s="1"/>
      <c r="J49" s="1"/>
      <c r="K49" s="1"/>
    </row>
    <row r="50" spans="1:15">
      <c r="A50" s="1"/>
      <c r="I50" s="1"/>
      <c r="J50" s="1"/>
      <c r="K50" s="1"/>
    </row>
    <row r="51" spans="1:15">
      <c r="A51" s="1"/>
      <c r="I51" s="1"/>
      <c r="J51" s="1"/>
      <c r="K51" s="1"/>
    </row>
    <row r="52" spans="1:15">
      <c r="A52" s="1"/>
      <c r="I52" s="1"/>
      <c r="J52" s="1"/>
      <c r="K52" s="1"/>
    </row>
    <row r="53" spans="1:15">
      <c r="A53" s="1"/>
      <c r="I53" s="1"/>
      <c r="J53" s="1"/>
      <c r="K53" s="1"/>
    </row>
    <row r="54" spans="1:15">
      <c r="A54" s="1"/>
      <c r="B54" s="26"/>
      <c r="C54" s="22"/>
      <c r="D54" s="22"/>
      <c r="E54" s="22"/>
      <c r="F54" s="23"/>
      <c r="G54" s="25"/>
      <c r="H54" s="22"/>
      <c r="I54" s="1"/>
      <c r="J54" s="1"/>
      <c r="K54" s="1"/>
    </row>
    <row r="55" spans="1:15">
      <c r="A55" s="1"/>
    </row>
    <row r="56" spans="1:15">
      <c r="A56" s="1"/>
    </row>
    <row r="57" spans="1:15">
      <c r="A57" s="1"/>
    </row>
    <row r="58" spans="1:15">
      <c r="A58" s="3"/>
      <c r="L58" s="1"/>
      <c r="M58" s="1"/>
      <c r="N58" s="1"/>
      <c r="O58" s="1"/>
    </row>
    <row r="59" spans="1:15">
      <c r="A59" s="1"/>
      <c r="L59" s="1"/>
      <c r="M59" s="1"/>
      <c r="N59" s="1"/>
      <c r="O59" s="1"/>
    </row>
    <row r="60" spans="1:15">
      <c r="A60" s="1"/>
      <c r="L60" s="1"/>
      <c r="M60" s="1"/>
      <c r="N60" s="1"/>
      <c r="O60" s="1"/>
    </row>
    <row r="61" spans="1:15">
      <c r="A61" s="1"/>
    </row>
    <row r="62" spans="1:15">
      <c r="A62" s="1"/>
      <c r="I62" s="1"/>
      <c r="J62" s="1"/>
      <c r="K62" s="1"/>
    </row>
    <row r="63" spans="1:15">
      <c r="I63" s="1"/>
      <c r="J63" s="1"/>
      <c r="K63" s="1"/>
    </row>
    <row r="64" spans="1:15">
      <c r="B64" s="24"/>
      <c r="C64" s="22"/>
      <c r="D64" s="22"/>
      <c r="E64" s="22"/>
      <c r="F64" s="22"/>
      <c r="G64" s="25"/>
      <c r="H64" s="22"/>
      <c r="I64" s="1"/>
      <c r="J64" s="1"/>
      <c r="K64" s="1"/>
    </row>
    <row r="65" spans="2:11">
      <c r="B65" s="22"/>
      <c r="C65" s="22"/>
      <c r="D65" s="22"/>
      <c r="E65" s="22"/>
      <c r="F65" s="23"/>
      <c r="G65" s="23"/>
      <c r="H65" s="27"/>
      <c r="I65" s="1"/>
      <c r="J65" s="1"/>
      <c r="K65" s="1"/>
    </row>
    <row r="66" spans="2:11">
      <c r="B66" s="22"/>
      <c r="C66" s="22"/>
      <c r="D66" s="22"/>
      <c r="E66" s="22"/>
      <c r="F66" s="23"/>
      <c r="G66" s="23"/>
      <c r="H66" s="22"/>
      <c r="I66" s="1"/>
      <c r="J66" s="1"/>
      <c r="K66" s="1"/>
    </row>
    <row r="67" spans="2:11">
      <c r="B67" s="22"/>
      <c r="C67" s="22"/>
      <c r="D67" s="22"/>
      <c r="E67" s="22"/>
      <c r="F67" s="23"/>
      <c r="G67" s="23"/>
      <c r="H67" s="22"/>
      <c r="I67" s="1"/>
      <c r="J67" s="1"/>
      <c r="K67" s="1"/>
    </row>
    <row r="68" spans="2:11">
      <c r="C68" s="22"/>
      <c r="D68" s="22"/>
      <c r="E68" s="22"/>
      <c r="F68" s="23"/>
      <c r="G68" s="23"/>
      <c r="H68" s="22"/>
    </row>
  </sheetData>
  <mergeCells count="2">
    <mergeCell ref="L26:L27"/>
    <mergeCell ref="L37:L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2015-09-03T04:21:35Z</dcterms:modified>
</cp:coreProperties>
</file>