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8535" windowHeight="7935"/>
  </bookViews>
  <sheets>
    <sheet name="Sheet1" sheetId="1" r:id="rId1"/>
    <sheet name="Data Postgis" sheetId="2" r:id="rId2"/>
  </sheets>
  <calcPr calcId="125725"/>
</workbook>
</file>

<file path=xl/calcChain.xml><?xml version="1.0" encoding="utf-8"?>
<calcChain xmlns="http://schemas.openxmlformats.org/spreadsheetml/2006/main">
  <c r="N27" i="1"/>
  <c r="N25"/>
  <c r="M25"/>
  <c r="L27"/>
  <c r="K26"/>
  <c r="K27"/>
  <c r="F20"/>
  <c r="M26" s="1"/>
  <c r="F8"/>
  <c r="N7" s="1"/>
  <c r="B30" i="2"/>
  <c r="G22" i="1"/>
  <c r="G21"/>
  <c r="G9"/>
  <c r="L7" l="1"/>
  <c r="M9"/>
  <c r="K7"/>
  <c r="L9"/>
  <c r="M8"/>
  <c r="L25"/>
  <c r="M27"/>
  <c r="N26"/>
  <c r="N8"/>
  <c r="K8"/>
  <c r="M7"/>
  <c r="N9"/>
  <c r="K9"/>
  <c r="L8"/>
  <c r="K25"/>
  <c r="L26"/>
  <c r="B32" i="2"/>
  <c r="B31"/>
  <c r="B33" l="1"/>
  <c r="B35" s="1"/>
  <c r="B38" s="1"/>
  <c r="B39" s="1"/>
  <c r="P17" i="1"/>
  <c r="Q17"/>
  <c r="O17"/>
  <c r="L17"/>
  <c r="M17"/>
  <c r="K17"/>
  <c r="W17" l="1"/>
  <c r="X17"/>
  <c r="Y17"/>
  <c r="S17"/>
  <c r="T17"/>
  <c r="U17"/>
</calcChain>
</file>

<file path=xl/sharedStrings.xml><?xml version="1.0" encoding="utf-8"?>
<sst xmlns="http://schemas.openxmlformats.org/spreadsheetml/2006/main" count="116" uniqueCount="71">
  <si>
    <t>Luas Taman</t>
  </si>
  <si>
    <t>Kelurahan</t>
  </si>
  <si>
    <t>PASAR MINGGU</t>
  </si>
  <si>
    <t>PEJATEN BARAT</t>
  </si>
  <si>
    <t>PETUKANGAN SELATAN</t>
  </si>
  <si>
    <t>JOGLO</t>
  </si>
  <si>
    <t>RAWA BUAYA</t>
  </si>
  <si>
    <t>CENGKARENG TIMUR</t>
  </si>
  <si>
    <t>TUGU UTARA</t>
  </si>
  <si>
    <t>RW</t>
  </si>
  <si>
    <t>No</t>
  </si>
  <si>
    <t>Total</t>
  </si>
  <si>
    <t>Perhitungan Kerusakan Akibat Banjir</t>
  </si>
  <si>
    <t xml:space="preserve">Kerusakan = kehilangan barang/properti, perbaikan barang/properti dan perbaikan bangunan </t>
  </si>
  <si>
    <t>&lt;1 hari</t>
  </si>
  <si>
    <t>1-4 hari</t>
  </si>
  <si>
    <t>5-8 hari</t>
  </si>
  <si>
    <t>&gt;8 hari</t>
  </si>
  <si>
    <t>Pengeluaran</t>
  </si>
  <si>
    <t>Jumlah</t>
  </si>
  <si>
    <t>Satuan</t>
  </si>
  <si>
    <t>Unit Cost</t>
  </si>
  <si>
    <t>Keterangan</t>
  </si>
  <si>
    <t>10 - 70 cm</t>
  </si>
  <si>
    <t>71 - 150 cm</t>
  </si>
  <si>
    <t>&gt; 150 cm</t>
  </si>
  <si>
    <t>terdampak</t>
  </si>
  <si>
    <t>Kelas banjir / Aset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</si>
  <si>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</si>
  <si>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</si>
  <si>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</si>
  <si>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</si>
  <si>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</si>
  <si>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</si>
  <si>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</si>
  <si>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</si>
  <si>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</si>
  <si>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</si>
  <si>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</si>
  <si>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</si>
  <si>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</si>
  <si>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</si>
  <si>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</si>
  <si>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</si>
  <si>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Perhitungan Kerugian Akibat Banjir</t>
  </si>
  <si>
    <t xml:space="preserve">Kerugian = kebersihan, kehilangan pendapatan dan tambahan lainnya </t>
  </si>
  <si>
    <t>kebersihan</t>
  </si>
  <si>
    <t>range</t>
  </si>
  <si>
    <t>m2</t>
  </si>
  <si>
    <t>limit bawah</t>
  </si>
  <si>
    <t>interval/lebar kelas</t>
  </si>
  <si>
    <t>SAWAH</t>
  </si>
  <si>
    <t>kehilangan pendapatan</t>
  </si>
  <si>
    <t>KELAPA DUA</t>
  </si>
  <si>
    <t>CIPINANG BESAR UTARA</t>
  </si>
  <si>
    <t>rata2</t>
  </si>
  <si>
    <t>max</t>
  </si>
  <si>
    <t>min</t>
  </si>
  <si>
    <t>banyak kelas (pake rumus log)</t>
  </si>
  <si>
    <t>batas bawah</t>
  </si>
  <si>
    <t>batas atas kelas</t>
  </si>
  <si>
    <t>limit atas kelas</t>
  </si>
  <si>
    <t>kerusakan lahan</t>
  </si>
  <si>
    <t>saluran irigasi</t>
  </si>
  <si>
    <t>biaya tambahan untuk upah pekerja dan jasa pertanian</t>
  </si>
  <si>
    <t>tanaman padi (pembibitan/produksi baru)</t>
  </si>
  <si>
    <t>semua kelas banjir</t>
  </si>
  <si>
    <t>semua kelas banjir (dengan asumsi presentase berbeda setiap durasi kelas banjir)</t>
  </si>
  <si>
    <t>Rekapitulasi Kerusakan (per m2)</t>
  </si>
  <si>
    <t>Rekapitulasi Kerugian (per m2)</t>
  </si>
  <si>
    <t>(jumlah a/ ukuran asumsi yang digunakan untuk mendapatkan nilai rupiah/m2)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</si>
</sst>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11"/>
      <color theme="1"/>
      <name val="Calibri"/>
      <family val="2"/>
    </font>
    <font>
      <i/>
      <sz val="9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54">
    <xf numFmtId="0" fontId="0" fillId="0" borderId="0" xfId="0"/>
    <xf numFmtId="1" fontId="0" fillId="0" borderId="0" xfId="0" applyNumberFormat="1"/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0" fontId="4" fillId="0" borderId="2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4" fillId="0" borderId="2" xfId="1" applyFont="1" applyBorder="1"/>
    <xf numFmtId="164" fontId="4" fillId="0" borderId="2" xfId="2" applyNumberFormat="1" applyFont="1" applyBorder="1"/>
    <xf numFmtId="164" fontId="4" fillId="0" borderId="2" xfId="1" applyNumberFormat="1" applyFont="1" applyBorder="1"/>
    <xf numFmtId="164" fontId="4" fillId="0" borderId="2" xfId="2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164" fontId="4" fillId="0" borderId="2" xfId="2" applyNumberFormat="1" applyFont="1" applyFill="1" applyBorder="1" applyAlignment="1">
      <alignment horizontal="center"/>
    </xf>
    <xf numFmtId="0" fontId="0" fillId="0" borderId="2" xfId="0" applyBorder="1"/>
    <xf numFmtId="0" fontId="3" fillId="0" borderId="2" xfId="1" applyFont="1" applyFill="1" applyBorder="1"/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horizontal="center"/>
    </xf>
    <xf numFmtId="0" fontId="4" fillId="0" borderId="0" xfId="1" applyFont="1" applyBorder="1"/>
    <xf numFmtId="164" fontId="4" fillId="0" borderId="0" xfId="2" applyNumberFormat="1" applyFont="1" applyBorder="1"/>
    <xf numFmtId="0" fontId="5" fillId="0" borderId="0" xfId="1" applyFont="1" applyBorder="1"/>
    <xf numFmtId="164" fontId="3" fillId="0" borderId="0" xfId="2" applyNumberFormat="1" applyFont="1" applyBorder="1"/>
    <xf numFmtId="0" fontId="3" fillId="0" borderId="0" xfId="1" applyFont="1" applyBorder="1"/>
    <xf numFmtId="0" fontId="4" fillId="0" borderId="0" xfId="1" applyFont="1" applyBorder="1" applyAlignment="1">
      <alignment wrapText="1"/>
    </xf>
    <xf numFmtId="0" fontId="2" fillId="0" borderId="2" xfId="1" applyBorder="1" applyAlignment="1">
      <alignment horizontal="center"/>
    </xf>
    <xf numFmtId="164" fontId="4" fillId="0" borderId="0" xfId="2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3" fillId="0" borderId="0" xfId="1" applyFont="1" applyFill="1" applyBorder="1"/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164" fontId="4" fillId="0" borderId="0" xfId="2" applyNumberFormat="1" applyFont="1" applyFill="1" applyBorder="1" applyAlignment="1">
      <alignment horizontal="center"/>
    </xf>
    <xf numFmtId="0" fontId="8" fillId="0" borderId="0" xfId="1" applyFont="1"/>
    <xf numFmtId="0" fontId="0" fillId="0" borderId="0" xfId="0" applyBorder="1"/>
    <xf numFmtId="0" fontId="4" fillId="0" borderId="1" xfId="1" applyFont="1" applyBorder="1" applyAlignment="1">
      <alignment horizontal="center"/>
    </xf>
    <xf numFmtId="164" fontId="4" fillId="0" borderId="1" xfId="2" applyNumberFormat="1" applyFont="1" applyBorder="1"/>
    <xf numFmtId="0" fontId="4" fillId="0" borderId="1" xfId="1" applyFont="1" applyBorder="1" applyAlignment="1">
      <alignment wrapText="1"/>
    </xf>
    <xf numFmtId="0" fontId="4" fillId="0" borderId="0" xfId="1" applyFont="1" applyFill="1" applyBorder="1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4" fillId="0" borderId="2" xfId="1" applyFont="1" applyBorder="1" applyAlignment="1">
      <alignment wrapText="1"/>
    </xf>
    <xf numFmtId="1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Border="1" applyAlignment="1">
      <alignment wrapText="1"/>
    </xf>
    <xf numFmtId="164" fontId="4" fillId="0" borderId="4" xfId="2" applyNumberFormat="1" applyFont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5"/>
  <sheetViews>
    <sheetView tabSelected="1" workbookViewId="0">
      <selection activeCell="J22" sqref="J22"/>
    </sheetView>
  </sheetViews>
  <sheetFormatPr defaultRowHeight="15"/>
  <cols>
    <col min="3" max="3" width="33.42578125" customWidth="1"/>
    <col min="4" max="4" width="12" customWidth="1"/>
    <col min="5" max="5" width="16.85546875" bestFit="1" customWidth="1"/>
    <col min="7" max="7" width="12" bestFit="1" customWidth="1"/>
    <col min="8" max="8" width="17.5703125" customWidth="1"/>
    <col min="10" max="10" width="10.28515625" customWidth="1"/>
    <col min="11" max="12" width="10.5703125" bestFit="1" customWidth="1"/>
    <col min="13" max="14" width="11" bestFit="1" customWidth="1"/>
    <col min="15" max="17" width="10.5703125" bestFit="1" customWidth="1"/>
    <col min="19" max="21" width="10.5703125" bestFit="1" customWidth="1"/>
    <col min="23" max="25" width="11.5703125" bestFit="1" customWidth="1"/>
  </cols>
  <sheetData>
    <row r="1" spans="1:26" ht="18">
      <c r="A1" s="3"/>
      <c r="B1" s="35" t="s">
        <v>51</v>
      </c>
      <c r="C1" s="3"/>
      <c r="D1" s="3"/>
      <c r="E1" s="3"/>
      <c r="F1" s="3"/>
      <c r="G1" s="3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2"/>
      <c r="U1" s="2"/>
      <c r="V1" s="2"/>
      <c r="W1" s="2"/>
      <c r="X1" s="2"/>
      <c r="Y1" s="2"/>
      <c r="Z1" s="2"/>
    </row>
    <row r="2" spans="1:26">
      <c r="A2" s="3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2"/>
      <c r="U2" s="2"/>
      <c r="V2" s="2"/>
      <c r="W2" s="2"/>
      <c r="X2" s="2"/>
      <c r="Y2" s="2"/>
      <c r="Z2" s="2"/>
    </row>
    <row r="3" spans="1:26">
      <c r="A3" s="2"/>
      <c r="B3" s="4" t="s">
        <v>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"/>
      <c r="B4" s="5" t="s">
        <v>13</v>
      </c>
      <c r="C4" s="2"/>
      <c r="D4" s="2"/>
      <c r="E4" s="2"/>
      <c r="F4" s="2"/>
      <c r="G4" s="2"/>
      <c r="H4" s="2"/>
      <c r="I4" s="2"/>
      <c r="J4" s="4" t="s">
        <v>68</v>
      </c>
      <c r="K4" s="3"/>
      <c r="L4" s="3"/>
      <c r="M4" s="3"/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/>
      <c r="B5" s="2"/>
      <c r="C5" s="2"/>
      <c r="D5" s="2"/>
      <c r="E5" s="2"/>
      <c r="F5" s="2"/>
      <c r="G5" s="2"/>
      <c r="H5" s="2"/>
      <c r="I5" s="2"/>
      <c r="J5" s="52" t="s">
        <v>51</v>
      </c>
      <c r="K5" s="6" t="s">
        <v>14</v>
      </c>
      <c r="L5" s="6" t="s">
        <v>15</v>
      </c>
      <c r="M5" s="6" t="s">
        <v>16</v>
      </c>
      <c r="N5" s="6" t="s">
        <v>17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/>
      <c r="B6" s="7" t="s">
        <v>10</v>
      </c>
      <c r="C6" s="7" t="s">
        <v>18</v>
      </c>
      <c r="D6" s="7" t="s">
        <v>19</v>
      </c>
      <c r="E6" s="7" t="s">
        <v>20</v>
      </c>
      <c r="F6" s="7" t="s">
        <v>21</v>
      </c>
      <c r="G6" s="7" t="s">
        <v>11</v>
      </c>
      <c r="H6" s="7" t="s">
        <v>22</v>
      </c>
      <c r="I6" s="2"/>
      <c r="J6" s="53"/>
      <c r="K6" s="6">
        <v>1</v>
      </c>
      <c r="L6" s="6">
        <v>2</v>
      </c>
      <c r="M6" s="6">
        <v>6</v>
      </c>
      <c r="N6" s="6">
        <v>10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6.75">
      <c r="A7" s="3"/>
      <c r="B7" s="16"/>
      <c r="C7" s="17" t="s">
        <v>62</v>
      </c>
      <c r="D7" s="51" t="s">
        <v>70</v>
      </c>
      <c r="E7" s="16"/>
      <c r="F7" s="16"/>
      <c r="G7" s="48"/>
      <c r="H7" s="16"/>
      <c r="I7" s="2"/>
      <c r="J7" s="8" t="s">
        <v>23</v>
      </c>
      <c r="K7" s="10">
        <f>(10%*$F$8)+(10%*$F$9)</f>
        <v>483.33333333333337</v>
      </c>
      <c r="L7" s="10">
        <f>(20%*$F$8)+(20%*$F$9)</f>
        <v>966.66666666666674</v>
      </c>
      <c r="M7" s="10">
        <f>(60%*$F$8)+(60%*$F$9)</f>
        <v>2900</v>
      </c>
      <c r="N7" s="10">
        <f>(100%*$F$8)+(100%*$F$9)</f>
        <v>4833.3333333333339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60.75">
      <c r="A8" s="3"/>
      <c r="B8" s="26">
        <v>1</v>
      </c>
      <c r="C8" s="8" t="s">
        <v>63</v>
      </c>
      <c r="D8" s="12">
        <v>1500</v>
      </c>
      <c r="E8" s="13" t="s">
        <v>48</v>
      </c>
      <c r="F8" s="11">
        <f>G8/D8</f>
        <v>3333.3333333333335</v>
      </c>
      <c r="G8" s="11">
        <v>5000000</v>
      </c>
      <c r="H8" s="50" t="s">
        <v>67</v>
      </c>
      <c r="I8" s="2"/>
      <c r="J8" s="8" t="s">
        <v>24</v>
      </c>
      <c r="K8" s="10">
        <f t="shared" ref="K8:K9" si="0">(10%*$F$8)+(10%*$F$9)</f>
        <v>483.33333333333337</v>
      </c>
      <c r="L8" s="10">
        <f t="shared" ref="L8:L9" si="1">(20%*$F$8)+(20%*$F$9)</f>
        <v>966.66666666666674</v>
      </c>
      <c r="M8" s="10">
        <f t="shared" ref="M8:M9" si="2">(60%*$F$8)+(60%*$F$9)</f>
        <v>2900</v>
      </c>
      <c r="N8" s="10">
        <f t="shared" ref="N8:N9" si="3">(100%*$F$8)+(100%*$F$9)</f>
        <v>4833.3333333333339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0.75">
      <c r="A9" s="3"/>
      <c r="B9" s="26">
        <v>2</v>
      </c>
      <c r="C9" s="49" t="s">
        <v>65</v>
      </c>
      <c r="D9" s="12">
        <v>1500</v>
      </c>
      <c r="E9" s="6" t="s">
        <v>48</v>
      </c>
      <c r="F9" s="11">
        <v>1500</v>
      </c>
      <c r="G9" s="11">
        <f>D9*F9</f>
        <v>2250000</v>
      </c>
      <c r="H9" s="50" t="s">
        <v>67</v>
      </c>
      <c r="I9" s="2"/>
      <c r="J9" s="8" t="s">
        <v>25</v>
      </c>
      <c r="K9" s="10">
        <f t="shared" si="0"/>
        <v>483.33333333333337</v>
      </c>
      <c r="L9" s="10">
        <f t="shared" si="1"/>
        <v>966.66666666666674</v>
      </c>
      <c r="M9" s="10">
        <f t="shared" si="2"/>
        <v>2900</v>
      </c>
      <c r="N9" s="10">
        <f t="shared" si="3"/>
        <v>4833.3333333333339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/>
      <c r="B10" s="28"/>
      <c r="C10" s="20"/>
      <c r="D10" s="28"/>
      <c r="E10" s="28"/>
      <c r="F10" s="27"/>
      <c r="G10" s="27"/>
      <c r="H10" s="36"/>
      <c r="I10" s="2"/>
      <c r="J10" s="8" t="s">
        <v>26</v>
      </c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/>
      <c r="B11" s="32"/>
      <c r="C11" s="20"/>
      <c r="D11" s="32"/>
      <c r="E11" s="28"/>
      <c r="F11" s="27"/>
      <c r="G11" s="27"/>
      <c r="H11" s="36"/>
      <c r="I11" s="2"/>
      <c r="J11" s="2"/>
      <c r="K11" s="2"/>
      <c r="L11" s="2"/>
      <c r="M11" s="2"/>
      <c r="N11" s="2"/>
      <c r="O11" s="2"/>
      <c r="P11" s="4"/>
      <c r="Q11" s="3"/>
      <c r="R11" s="3"/>
      <c r="S11" s="3"/>
      <c r="T11" s="3"/>
      <c r="U11" s="2"/>
      <c r="V11" s="2"/>
      <c r="W11" s="2"/>
      <c r="X11" s="2"/>
      <c r="Y11" s="2"/>
      <c r="Z11" s="2"/>
    </row>
    <row r="12" spans="1:26">
      <c r="A12" s="3"/>
      <c r="B12" s="36"/>
      <c r="C12" s="40"/>
      <c r="D12" s="32"/>
      <c r="E12" s="33"/>
      <c r="F12" s="34"/>
      <c r="G12" s="21"/>
      <c r="H12" s="3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42" customFormat="1">
      <c r="A13" s="3"/>
      <c r="B13" s="28"/>
      <c r="C13" s="40"/>
      <c r="D13" s="32"/>
      <c r="E13" s="33"/>
      <c r="F13" s="34"/>
      <c r="G13" s="21"/>
      <c r="H13" s="47"/>
    </row>
    <row r="14" spans="1:26" s="42" customFormat="1">
      <c r="A14" s="3"/>
      <c r="B14" s="32"/>
      <c r="D14" s="32"/>
      <c r="E14" s="33"/>
      <c r="F14" s="34"/>
      <c r="G14" s="21"/>
      <c r="H14" s="36"/>
    </row>
    <row r="15" spans="1:26">
      <c r="A15" s="3"/>
      <c r="B15" s="32"/>
      <c r="C15" s="40"/>
      <c r="D15" s="28"/>
      <c r="E15" s="28"/>
      <c r="F15" s="34"/>
      <c r="G15" s="27"/>
      <c r="H15" s="3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5">
      <c r="A16" s="3"/>
      <c r="B16" s="4" t="s">
        <v>44</v>
      </c>
      <c r="C16" s="3"/>
      <c r="D16" s="3"/>
      <c r="E16" s="3"/>
      <c r="F16" s="3"/>
      <c r="G16" s="3"/>
      <c r="H16" s="3"/>
      <c r="I16" s="2"/>
      <c r="J16" s="18" t="s">
        <v>27</v>
      </c>
      <c r="K16" s="13" t="s">
        <v>28</v>
      </c>
      <c r="L16" s="13" t="s">
        <v>29</v>
      </c>
      <c r="M16" s="13" t="s">
        <v>30</v>
      </c>
      <c r="N16" s="13" t="s">
        <v>31</v>
      </c>
      <c r="O16" s="13" t="s">
        <v>32</v>
      </c>
      <c r="P16" s="13" t="s">
        <v>33</v>
      </c>
      <c r="Q16" s="13" t="s">
        <v>34</v>
      </c>
      <c r="R16" s="13" t="s">
        <v>35</v>
      </c>
      <c r="S16" s="13" t="s">
        <v>36</v>
      </c>
      <c r="T16" s="13" t="s">
        <v>37</v>
      </c>
      <c r="U16" s="13" t="s">
        <v>38</v>
      </c>
      <c r="V16" s="13" t="s">
        <v>39</v>
      </c>
      <c r="W16" s="13" t="s">
        <v>40</v>
      </c>
      <c r="X16" s="13" t="s">
        <v>41</v>
      </c>
      <c r="Y16" s="13" t="s">
        <v>42</v>
      </c>
      <c r="Z16" s="13" t="s">
        <v>43</v>
      </c>
    </row>
    <row r="17" spans="1:26">
      <c r="A17" s="3"/>
      <c r="B17" s="5" t="s">
        <v>45</v>
      </c>
      <c r="C17" s="3"/>
      <c r="D17" s="3"/>
      <c r="E17" s="3"/>
      <c r="F17" s="3"/>
      <c r="G17" s="3"/>
      <c r="H17" s="3"/>
      <c r="I17" s="2"/>
      <c r="J17" s="18" t="s">
        <v>51</v>
      </c>
      <c r="K17" s="19">
        <f>K7+K25</f>
        <v>1858.3333333333335</v>
      </c>
      <c r="L17" s="19">
        <f>K8+K26</f>
        <v>1858.3333333333335</v>
      </c>
      <c r="M17" s="19">
        <f>K9+K27</f>
        <v>1858.3333333333335</v>
      </c>
      <c r="N17" s="19">
        <v>0</v>
      </c>
      <c r="O17" s="19">
        <f>L7+L25</f>
        <v>2796.666666666667</v>
      </c>
      <c r="P17" s="19">
        <f>L8+L26</f>
        <v>2796.666666666667</v>
      </c>
      <c r="Q17" s="19">
        <f>L9+L27</f>
        <v>2796.666666666667</v>
      </c>
      <c r="R17" s="19">
        <v>0</v>
      </c>
      <c r="S17" s="19">
        <f>M7+M25</f>
        <v>6550</v>
      </c>
      <c r="T17" s="19">
        <f>M8+M26</f>
        <v>6550</v>
      </c>
      <c r="U17" s="19">
        <f>M9+M27</f>
        <v>6550</v>
      </c>
      <c r="V17" s="19">
        <v>0</v>
      </c>
      <c r="W17" s="19">
        <f>N7+N25</f>
        <v>10303.333333333334</v>
      </c>
      <c r="X17" s="19">
        <f>N8+N26</f>
        <v>10303.333333333334</v>
      </c>
      <c r="Y17" s="19">
        <f>N9+N27</f>
        <v>10303.333333333334</v>
      </c>
      <c r="Z17" s="19">
        <v>0</v>
      </c>
    </row>
    <row r="18" spans="1:26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/>
      <c r="B19" s="7" t="s">
        <v>10</v>
      </c>
      <c r="C19" s="7" t="s">
        <v>18</v>
      </c>
      <c r="D19" s="7" t="s">
        <v>19</v>
      </c>
      <c r="E19" s="7" t="s">
        <v>20</v>
      </c>
      <c r="F19" s="7" t="s">
        <v>21</v>
      </c>
      <c r="G19" s="7" t="s">
        <v>11</v>
      </c>
      <c r="H19" s="7" t="s">
        <v>22</v>
      </c>
      <c r="I19" s="2"/>
      <c r="J19" s="2"/>
      <c r="K19" s="2"/>
      <c r="L19" s="2"/>
      <c r="M19" s="2"/>
      <c r="N19" s="2"/>
      <c r="O19" s="2"/>
    </row>
    <row r="20" spans="1:26">
      <c r="A20" s="3"/>
      <c r="B20" s="37">
        <v>1</v>
      </c>
      <c r="C20" s="8" t="s">
        <v>46</v>
      </c>
      <c r="D20" s="6">
        <v>1500</v>
      </c>
      <c r="E20" s="6" t="s">
        <v>48</v>
      </c>
      <c r="F20" s="38">
        <f>G20/D20</f>
        <v>100</v>
      </c>
      <c r="G20" s="38">
        <v>150000</v>
      </c>
      <c r="H20" s="39" t="s">
        <v>66</v>
      </c>
      <c r="I20" s="2"/>
      <c r="J20" s="2"/>
      <c r="K20" s="2"/>
      <c r="L20" s="2"/>
      <c r="M20" s="2"/>
      <c r="N20" s="2"/>
      <c r="O20" s="3"/>
    </row>
    <row r="21" spans="1:26">
      <c r="A21" s="3"/>
      <c r="B21" s="6">
        <v>2</v>
      </c>
      <c r="C21" s="8" t="s">
        <v>52</v>
      </c>
      <c r="D21" s="6">
        <v>1500</v>
      </c>
      <c r="E21" s="6" t="s">
        <v>48</v>
      </c>
      <c r="F21" s="11">
        <v>450</v>
      </c>
      <c r="G21" s="11">
        <f>D21*F21</f>
        <v>675000</v>
      </c>
      <c r="H21" s="8" t="s">
        <v>66</v>
      </c>
      <c r="I21" s="2"/>
      <c r="J21" s="2"/>
      <c r="K21" s="2"/>
      <c r="L21" s="2"/>
      <c r="M21" s="2"/>
      <c r="N21" s="2"/>
      <c r="O21" s="2"/>
    </row>
    <row r="22" spans="1:26" ht="24.75">
      <c r="A22" s="3"/>
      <c r="B22" s="6">
        <v>3</v>
      </c>
      <c r="C22" s="44" t="s">
        <v>64</v>
      </c>
      <c r="D22" s="6">
        <v>1500</v>
      </c>
      <c r="E22" s="14" t="s">
        <v>48</v>
      </c>
      <c r="F22" s="15">
        <v>825</v>
      </c>
      <c r="G22" s="11">
        <f>D22*F22</f>
        <v>1237500</v>
      </c>
      <c r="H22" s="8" t="s">
        <v>66</v>
      </c>
      <c r="I22" s="2"/>
      <c r="J22" s="4" t="s">
        <v>69</v>
      </c>
      <c r="K22" s="3"/>
      <c r="L22" s="3"/>
      <c r="M22" s="3"/>
      <c r="N22" s="3"/>
      <c r="O22" s="2"/>
    </row>
    <row r="23" spans="1:26">
      <c r="A23" s="3"/>
      <c r="B23" s="2"/>
      <c r="C23" s="2"/>
      <c r="D23" s="2"/>
      <c r="E23" s="2"/>
      <c r="F23" s="2"/>
      <c r="G23" s="27"/>
      <c r="H23" s="2"/>
      <c r="I23" s="2"/>
      <c r="J23" s="52" t="s">
        <v>51</v>
      </c>
      <c r="K23" s="6" t="s">
        <v>14</v>
      </c>
      <c r="L23" s="6" t="s">
        <v>15</v>
      </c>
      <c r="M23" s="6" t="s">
        <v>16</v>
      </c>
      <c r="N23" s="6" t="s">
        <v>17</v>
      </c>
      <c r="O23" s="2"/>
    </row>
    <row r="24" spans="1:26">
      <c r="A24" s="3"/>
      <c r="B24" s="2"/>
      <c r="C24" s="2"/>
      <c r="D24" s="2"/>
      <c r="E24" s="2"/>
      <c r="F24" s="2"/>
      <c r="G24" s="2"/>
      <c r="H24" s="2"/>
      <c r="I24" s="2"/>
      <c r="J24" s="53"/>
      <c r="K24" s="6">
        <v>1</v>
      </c>
      <c r="L24" s="6">
        <v>2</v>
      </c>
      <c r="M24" s="6">
        <v>6</v>
      </c>
      <c r="N24" s="6">
        <v>10</v>
      </c>
      <c r="O24" s="2"/>
    </row>
    <row r="25" spans="1:26">
      <c r="I25" s="3"/>
      <c r="J25" s="8" t="s">
        <v>23</v>
      </c>
      <c r="K25" s="38">
        <f>$F$20+$F$21+$F$22</f>
        <v>1375</v>
      </c>
      <c r="L25" s="38">
        <f>$F$20+(5%*$F$20)+($L$24*$F$21)+$F$22</f>
        <v>1830</v>
      </c>
      <c r="M25" s="38">
        <f>$F$20+(25%*$F$20)+($M$24*$F$21)+$F$22</f>
        <v>3650</v>
      </c>
      <c r="N25" s="38">
        <f>$F$20+(45%*$F$20)+($N$24*$F$21)+$F$22</f>
        <v>5470</v>
      </c>
      <c r="O25" s="2"/>
    </row>
    <row r="26" spans="1:26">
      <c r="I26" s="3"/>
      <c r="J26" s="8" t="s">
        <v>24</v>
      </c>
      <c r="K26" s="38">
        <f t="shared" ref="K26:K27" si="4">$F$20+$F$21+$F$22</f>
        <v>1375</v>
      </c>
      <c r="L26" s="38">
        <f>$F$20+(5%*$F$20)+($L$24*$F$21)+$F$22</f>
        <v>1830</v>
      </c>
      <c r="M26" s="38">
        <f t="shared" ref="M26:M27" si="5">$F$20+(25%*$F$20)+($M$24*$F$21)+$F$22</f>
        <v>3650</v>
      </c>
      <c r="N26" s="38">
        <f t="shared" ref="N26:N27" si="6">$F$20+(45%*$F$20)+($N$24*$F$21)+$F$22</f>
        <v>5470</v>
      </c>
      <c r="O26" s="2"/>
    </row>
    <row r="27" spans="1:26">
      <c r="I27" s="2"/>
      <c r="J27" s="8" t="s">
        <v>25</v>
      </c>
      <c r="K27" s="38">
        <f t="shared" si="4"/>
        <v>1375</v>
      </c>
      <c r="L27" s="38">
        <f>$F$20+(5%*$F$20)+($L$24*$F$21)+$F$22</f>
        <v>1830</v>
      </c>
      <c r="M27" s="38">
        <f t="shared" si="5"/>
        <v>3650</v>
      </c>
      <c r="N27" s="38">
        <f t="shared" si="6"/>
        <v>5470</v>
      </c>
      <c r="O27" s="2"/>
    </row>
    <row r="28" spans="1:26">
      <c r="I28" s="3"/>
      <c r="J28" s="8" t="s">
        <v>26</v>
      </c>
      <c r="K28" s="10"/>
      <c r="L28" s="10"/>
      <c r="M28" s="10"/>
      <c r="N28" s="10"/>
      <c r="O28" s="2"/>
    </row>
    <row r="29" spans="1:26">
      <c r="I29" s="3"/>
      <c r="J29" s="3"/>
      <c r="K29" s="3"/>
      <c r="L29" s="3"/>
      <c r="M29" s="3"/>
      <c r="N29" s="3"/>
      <c r="O29" s="2"/>
    </row>
    <row r="30" spans="1:26">
      <c r="I30" s="3"/>
      <c r="J30" s="2"/>
      <c r="K30" s="2"/>
      <c r="L30" s="2"/>
      <c r="M30" s="2"/>
      <c r="N30" s="2"/>
      <c r="O30" s="2"/>
    </row>
    <row r="31" spans="1:26">
      <c r="A31" s="5"/>
      <c r="B31" s="2"/>
      <c r="C31" s="2"/>
      <c r="D31" s="2"/>
      <c r="E31" s="2"/>
      <c r="F31" s="2"/>
      <c r="G31" s="2"/>
      <c r="H31" s="2"/>
      <c r="I31" s="3"/>
      <c r="J31" s="2"/>
      <c r="K31" s="2"/>
      <c r="L31" s="2"/>
      <c r="M31" s="2"/>
      <c r="N31" s="2"/>
      <c r="O31" s="2"/>
    </row>
    <row r="32" spans="1:26">
      <c r="A32" s="2"/>
      <c r="B32" s="2"/>
      <c r="C32" s="2"/>
      <c r="D32" s="2"/>
      <c r="E32" s="2"/>
      <c r="F32" s="2"/>
      <c r="G32" s="2"/>
      <c r="H32" s="2"/>
      <c r="I32" s="3"/>
      <c r="J32" s="2"/>
      <c r="K32" s="2"/>
      <c r="L32" s="2"/>
      <c r="M32" s="2"/>
      <c r="N32" s="2"/>
      <c r="O32" s="2"/>
    </row>
    <row r="33" spans="1:15">
      <c r="A33" s="2"/>
      <c r="B33" s="2"/>
      <c r="C33" s="2"/>
      <c r="D33" s="2"/>
      <c r="E33" s="2"/>
      <c r="F33" s="2"/>
      <c r="G33" s="2"/>
      <c r="H33" s="2"/>
      <c r="I33" s="3"/>
      <c r="J33" s="2"/>
      <c r="K33" s="2"/>
      <c r="L33" s="2"/>
      <c r="M33" s="2"/>
      <c r="N33" s="2"/>
      <c r="O33" s="2"/>
    </row>
    <row r="34" spans="1:15">
      <c r="A34" s="2"/>
      <c r="B34" s="2"/>
      <c r="C34" s="2"/>
      <c r="D34" s="2"/>
      <c r="E34" s="2"/>
      <c r="F34" s="2"/>
      <c r="G34" s="2"/>
      <c r="H34" s="2"/>
      <c r="I34" s="3"/>
      <c r="J34" s="2"/>
      <c r="K34" s="2"/>
      <c r="L34" s="2"/>
      <c r="M34" s="2"/>
    </row>
    <row r="35" spans="1:15">
      <c r="A35" s="2"/>
      <c r="B35" s="2"/>
      <c r="C35" s="2"/>
      <c r="D35" s="2"/>
      <c r="E35" s="2"/>
      <c r="F35" s="2"/>
      <c r="G35" s="2"/>
      <c r="H35" s="2"/>
      <c r="I35" s="3"/>
      <c r="J35" s="2"/>
      <c r="K35" s="2"/>
      <c r="L35" s="2"/>
      <c r="M35" s="2"/>
    </row>
    <row r="36" spans="1:15">
      <c r="A36" s="2"/>
      <c r="B36" s="2"/>
      <c r="C36" s="2"/>
      <c r="D36" s="2"/>
      <c r="E36" s="2"/>
      <c r="F36" s="2"/>
      <c r="G36" s="2"/>
      <c r="H36" s="2"/>
      <c r="I36" s="3"/>
      <c r="J36" s="2"/>
      <c r="K36" s="2"/>
      <c r="L36" s="2"/>
      <c r="M36" s="2"/>
    </row>
    <row r="38" spans="1:15">
      <c r="A38" s="2"/>
      <c r="B38" s="28"/>
      <c r="C38" s="20"/>
      <c r="D38" s="28"/>
      <c r="E38" s="28"/>
      <c r="F38" s="27"/>
      <c r="G38" s="27"/>
      <c r="H38" s="20"/>
      <c r="I38" s="2"/>
      <c r="J38" s="2"/>
      <c r="K38" s="2"/>
      <c r="L38" s="2"/>
      <c r="M38" s="2"/>
    </row>
    <row r="39" spans="1:15">
      <c r="A39" s="2"/>
      <c r="B39" s="28"/>
      <c r="C39" s="20"/>
      <c r="D39" s="28"/>
      <c r="E39" s="28"/>
      <c r="F39" s="27"/>
      <c r="G39" s="27"/>
      <c r="H39" s="20"/>
      <c r="I39" s="2"/>
      <c r="J39" s="2"/>
      <c r="K39" s="2"/>
      <c r="L39" s="2"/>
      <c r="M39" s="2"/>
    </row>
    <row r="40" spans="1:15">
      <c r="A40" s="2"/>
      <c r="B40" s="29"/>
      <c r="C40" s="30"/>
      <c r="D40" s="31"/>
      <c r="E40" s="28"/>
      <c r="F40" s="27"/>
      <c r="G40" s="27"/>
      <c r="H40" s="20"/>
      <c r="I40" s="2"/>
      <c r="J40" s="2"/>
      <c r="K40" s="2"/>
      <c r="L40" s="2"/>
      <c r="M40" s="2"/>
    </row>
    <row r="41" spans="1:15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5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5">
      <c r="A44" s="3"/>
      <c r="B44" s="2"/>
      <c r="C44" s="2"/>
      <c r="D44" s="2"/>
      <c r="E44" s="2"/>
      <c r="F44" s="2"/>
      <c r="G44" s="2"/>
      <c r="H44" s="2"/>
      <c r="I44" s="2"/>
      <c r="J44" s="4"/>
      <c r="K44" s="3"/>
      <c r="L44" s="3"/>
      <c r="M44" s="3"/>
    </row>
    <row r="45" spans="1:1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5">
      <c r="A46" s="3"/>
      <c r="B46" s="2"/>
      <c r="C46" s="2"/>
      <c r="D46" s="2"/>
      <c r="E46" s="2"/>
      <c r="F46" s="2"/>
      <c r="G46" s="2"/>
      <c r="H46" s="2"/>
      <c r="I46" s="3"/>
      <c r="J46" s="2"/>
      <c r="K46" s="2"/>
      <c r="L46" s="2"/>
      <c r="M46" s="2"/>
    </row>
    <row r="47" spans="1:15">
      <c r="A47" s="3"/>
      <c r="B47" s="2"/>
      <c r="C47" s="2"/>
      <c r="D47" s="2"/>
      <c r="E47" s="2"/>
      <c r="F47" s="2"/>
      <c r="G47" s="2"/>
      <c r="H47" s="2"/>
      <c r="I47" s="3"/>
      <c r="J47" s="2"/>
      <c r="K47" s="2"/>
      <c r="L47" s="2"/>
      <c r="M47" s="2"/>
    </row>
    <row r="48" spans="1:15">
      <c r="A48" s="3"/>
      <c r="B48" s="2"/>
      <c r="C48" s="2"/>
      <c r="D48" s="2"/>
      <c r="E48" s="2"/>
      <c r="F48" s="2"/>
      <c r="G48" s="2"/>
      <c r="H48" s="2"/>
      <c r="I48" s="3"/>
      <c r="J48" s="2"/>
      <c r="K48" s="2"/>
      <c r="L48" s="2"/>
      <c r="M48" s="2"/>
    </row>
    <row r="49" spans="1:13">
      <c r="A49" s="3"/>
      <c r="B49" s="2"/>
      <c r="C49" s="2"/>
      <c r="D49" s="2"/>
      <c r="E49" s="2"/>
      <c r="F49" s="2"/>
      <c r="G49" s="2"/>
      <c r="H49" s="2"/>
      <c r="I49" s="3"/>
      <c r="J49" s="2"/>
      <c r="K49" s="2"/>
      <c r="L49" s="2"/>
      <c r="M49" s="2"/>
    </row>
    <row r="50" spans="1:13">
      <c r="A50" s="3"/>
      <c r="B50" s="2"/>
      <c r="C50" s="2"/>
      <c r="D50" s="2"/>
      <c r="E50" s="2"/>
      <c r="F50" s="2"/>
      <c r="G50" s="2"/>
      <c r="H50" s="2"/>
      <c r="I50" s="3"/>
      <c r="J50" s="2"/>
      <c r="K50" s="2"/>
      <c r="L50" s="2"/>
      <c r="M50" s="2"/>
    </row>
    <row r="51" spans="1:13">
      <c r="A51" s="3"/>
      <c r="B51" s="24"/>
      <c r="C51" s="20"/>
      <c r="D51" s="20"/>
      <c r="E51" s="20"/>
      <c r="F51" s="21"/>
      <c r="G51" s="23"/>
      <c r="H51" s="20"/>
      <c r="I51" s="3"/>
      <c r="J51" s="2"/>
      <c r="K51" s="2"/>
      <c r="L51" s="2"/>
      <c r="M51" s="2"/>
    </row>
    <row r="52" spans="1:13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5"/>
      <c r="B55" s="2"/>
      <c r="C55" s="2"/>
      <c r="D55" s="2"/>
      <c r="E55" s="2"/>
      <c r="F55" s="2"/>
      <c r="G55" s="2"/>
      <c r="H55" s="2"/>
      <c r="I55" s="2"/>
      <c r="J55" s="3"/>
      <c r="K55" s="3"/>
      <c r="L55" s="3"/>
      <c r="M55" s="3"/>
    </row>
    <row r="56" spans="1:13">
      <c r="A56" s="3"/>
      <c r="B56" s="2"/>
      <c r="C56" s="2"/>
      <c r="D56" s="2"/>
      <c r="E56" s="2"/>
      <c r="F56" s="2"/>
      <c r="G56" s="2"/>
      <c r="H56" s="2"/>
      <c r="I56" s="2"/>
      <c r="J56" s="3"/>
      <c r="K56" s="3"/>
      <c r="L56" s="3"/>
      <c r="M56" s="3"/>
    </row>
    <row r="57" spans="1:13">
      <c r="A57" s="3"/>
      <c r="B57" s="2"/>
      <c r="C57" s="2"/>
      <c r="D57" s="2"/>
      <c r="E57" s="2"/>
      <c r="F57" s="2"/>
      <c r="G57" s="2"/>
      <c r="H57" s="2"/>
      <c r="I57" s="2"/>
      <c r="J57" s="3"/>
      <c r="K57" s="3"/>
      <c r="L57" s="3"/>
      <c r="M57" s="3"/>
    </row>
    <row r="58" spans="1:13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>
      <c r="A59" s="3"/>
      <c r="B59" s="2"/>
      <c r="C59" s="2"/>
      <c r="D59" s="2"/>
      <c r="E59" s="2"/>
      <c r="F59" s="2"/>
      <c r="G59" s="2"/>
      <c r="H59" s="2"/>
      <c r="I59" s="3"/>
      <c r="J59" s="2"/>
      <c r="K59" s="2"/>
      <c r="L59" s="2"/>
      <c r="M59" s="2"/>
    </row>
    <row r="60" spans="1:13">
      <c r="A60" s="2"/>
      <c r="B60" s="2"/>
      <c r="C60" s="2"/>
      <c r="D60" s="2"/>
      <c r="E60" s="2"/>
      <c r="F60" s="2"/>
      <c r="G60" s="2"/>
      <c r="H60" s="2"/>
      <c r="I60" s="3"/>
      <c r="J60" s="2"/>
      <c r="K60" s="2"/>
      <c r="L60" s="2"/>
      <c r="M60" s="2"/>
    </row>
    <row r="61" spans="1:13">
      <c r="A61" s="2"/>
      <c r="B61" s="22"/>
      <c r="C61" s="20"/>
      <c r="D61" s="20"/>
      <c r="E61" s="20"/>
      <c r="F61" s="20"/>
      <c r="G61" s="23"/>
      <c r="H61" s="20"/>
      <c r="I61" s="3"/>
      <c r="J61" s="2"/>
      <c r="K61" s="2"/>
      <c r="L61" s="2"/>
      <c r="M61" s="2"/>
    </row>
    <row r="62" spans="1:13">
      <c r="A62" s="2"/>
      <c r="B62" s="20"/>
      <c r="C62" s="20"/>
      <c r="D62" s="20"/>
      <c r="E62" s="20"/>
      <c r="F62" s="21"/>
      <c r="G62" s="21"/>
      <c r="H62" s="25"/>
      <c r="I62" s="3"/>
      <c r="J62" s="2"/>
      <c r="K62" s="2"/>
      <c r="L62" s="2"/>
      <c r="M62" s="2"/>
    </row>
    <row r="63" spans="1:13">
      <c r="A63" s="2"/>
      <c r="B63" s="20"/>
      <c r="C63" s="20"/>
      <c r="D63" s="20"/>
      <c r="E63" s="20"/>
      <c r="F63" s="21"/>
      <c r="G63" s="21"/>
      <c r="H63" s="20"/>
      <c r="I63" s="3"/>
      <c r="J63" s="2"/>
      <c r="K63" s="2"/>
      <c r="L63" s="2"/>
      <c r="M63" s="2"/>
    </row>
    <row r="64" spans="1:13">
      <c r="A64" s="2"/>
      <c r="B64" s="20"/>
      <c r="C64" s="20"/>
      <c r="D64" s="20"/>
      <c r="E64" s="20"/>
      <c r="F64" s="21"/>
      <c r="G64" s="21"/>
      <c r="H64" s="20"/>
      <c r="I64" s="3"/>
      <c r="J64" s="2"/>
      <c r="K64" s="2"/>
      <c r="L64" s="2"/>
      <c r="M64" s="2"/>
    </row>
    <row r="65" spans="1:13">
      <c r="A65" s="2"/>
      <c r="B65" s="2"/>
      <c r="C65" s="20"/>
      <c r="D65" s="20"/>
      <c r="E65" s="20"/>
      <c r="F65" s="21"/>
      <c r="G65" s="21"/>
      <c r="H65" s="20"/>
      <c r="I65" s="2"/>
      <c r="J65" s="2"/>
      <c r="K65" s="2"/>
      <c r="L65" s="2"/>
      <c r="M65" s="2"/>
    </row>
  </sheetData>
  <mergeCells count="2">
    <mergeCell ref="J5:J6"/>
    <mergeCell ref="J23:J2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91"/>
  <sheetViews>
    <sheetView topLeftCell="A18" workbookViewId="0">
      <selection activeCell="B27" sqref="B27"/>
    </sheetView>
  </sheetViews>
  <sheetFormatPr defaultRowHeight="15"/>
  <cols>
    <col min="1" max="1" width="6.140625" customWidth="1"/>
    <col min="2" max="2" width="11.140625" bestFit="1" customWidth="1"/>
    <col min="3" max="3" width="28.140625" bestFit="1" customWidth="1"/>
  </cols>
  <sheetData>
    <row r="1" spans="1:4">
      <c r="A1" s="43" t="s">
        <v>10</v>
      </c>
      <c r="B1" s="43" t="s">
        <v>0</v>
      </c>
      <c r="C1" s="43" t="s">
        <v>1</v>
      </c>
      <c r="D1" s="43" t="s">
        <v>9</v>
      </c>
    </row>
    <row r="2" spans="1:4">
      <c r="A2" s="41">
        <v>1</v>
      </c>
      <c r="B2" s="45">
        <v>605.68209999999999</v>
      </c>
      <c r="C2" t="s">
        <v>5</v>
      </c>
      <c r="D2" s="41">
        <v>1</v>
      </c>
    </row>
    <row r="3" spans="1:4">
      <c r="A3" s="41">
        <v>2</v>
      </c>
      <c r="B3" s="45">
        <v>889.66800000000001</v>
      </c>
      <c r="C3" t="s">
        <v>53</v>
      </c>
      <c r="D3" s="41">
        <v>2</v>
      </c>
    </row>
    <row r="4" spans="1:4">
      <c r="A4" s="41">
        <v>3</v>
      </c>
      <c r="B4" s="45">
        <v>251.34280000000001</v>
      </c>
      <c r="C4" t="s">
        <v>53</v>
      </c>
      <c r="D4" s="41">
        <v>2</v>
      </c>
    </row>
    <row r="5" spans="1:4">
      <c r="A5" s="41">
        <v>4</v>
      </c>
      <c r="B5" s="45">
        <v>764.80859999999996</v>
      </c>
      <c r="C5" t="s">
        <v>53</v>
      </c>
      <c r="D5" s="41">
        <v>2</v>
      </c>
    </row>
    <row r="6" spans="1:4">
      <c r="A6" s="41">
        <v>5</v>
      </c>
      <c r="B6" s="45">
        <v>4681.0379999999996</v>
      </c>
      <c r="C6" t="s">
        <v>53</v>
      </c>
      <c r="D6" s="41">
        <v>2</v>
      </c>
    </row>
    <row r="7" spans="1:4">
      <c r="A7" s="41">
        <v>6</v>
      </c>
      <c r="B7" s="45">
        <v>3210.444</v>
      </c>
      <c r="C7" t="s">
        <v>53</v>
      </c>
      <c r="D7" s="41">
        <v>2</v>
      </c>
    </row>
    <row r="8" spans="1:4">
      <c r="A8" s="41">
        <v>7</v>
      </c>
      <c r="B8" s="45">
        <v>462.86520000000002</v>
      </c>
      <c r="C8" t="s">
        <v>53</v>
      </c>
      <c r="D8" s="41">
        <v>2</v>
      </c>
    </row>
    <row r="9" spans="1:4">
      <c r="A9" s="41">
        <v>8</v>
      </c>
      <c r="B9" s="45">
        <v>749.26459999999997</v>
      </c>
      <c r="C9" t="s">
        <v>53</v>
      </c>
      <c r="D9" s="41">
        <v>2</v>
      </c>
    </row>
    <row r="10" spans="1:4">
      <c r="A10" s="41">
        <v>9</v>
      </c>
      <c r="B10" s="45">
        <v>622.87009999999998</v>
      </c>
      <c r="C10" t="s">
        <v>53</v>
      </c>
      <c r="D10" s="41">
        <v>2</v>
      </c>
    </row>
    <row r="11" spans="1:4">
      <c r="A11" s="41">
        <v>10</v>
      </c>
      <c r="B11" s="45">
        <v>468.49020000000002</v>
      </c>
      <c r="C11" t="s">
        <v>53</v>
      </c>
      <c r="D11" s="41">
        <v>2</v>
      </c>
    </row>
    <row r="12" spans="1:4">
      <c r="A12" s="41">
        <v>11</v>
      </c>
      <c r="B12" s="45">
        <v>265.24020000000002</v>
      </c>
      <c r="C12" t="s">
        <v>53</v>
      </c>
      <c r="D12" s="41">
        <v>2</v>
      </c>
    </row>
    <row r="13" spans="1:4">
      <c r="A13" s="41">
        <v>12</v>
      </c>
      <c r="B13" s="45">
        <v>773.9692</v>
      </c>
      <c r="C13" t="s">
        <v>53</v>
      </c>
      <c r="D13" s="41">
        <v>2</v>
      </c>
    </row>
    <row r="14" spans="1:4">
      <c r="A14" s="41">
        <v>13</v>
      </c>
      <c r="B14" s="45">
        <v>214.36770000000001</v>
      </c>
      <c r="C14" t="s">
        <v>53</v>
      </c>
      <c r="D14" s="41">
        <v>2</v>
      </c>
    </row>
    <row r="15" spans="1:4">
      <c r="A15" s="41">
        <v>14</v>
      </c>
      <c r="B15" s="45">
        <v>251.36619999999999</v>
      </c>
      <c r="C15" t="s">
        <v>53</v>
      </c>
      <c r="D15" s="41">
        <v>2</v>
      </c>
    </row>
    <row r="16" spans="1:4">
      <c r="A16" s="41">
        <v>15</v>
      </c>
      <c r="B16" s="45">
        <v>808.00440000000003</v>
      </c>
      <c r="C16" t="s">
        <v>6</v>
      </c>
      <c r="D16" s="41">
        <v>4</v>
      </c>
    </row>
    <row r="17" spans="1:5">
      <c r="A17" s="41">
        <v>16</v>
      </c>
      <c r="B17" s="45">
        <v>874.99609999999996</v>
      </c>
      <c r="C17" t="s">
        <v>6</v>
      </c>
      <c r="D17" s="41">
        <v>4</v>
      </c>
    </row>
    <row r="18" spans="1:5">
      <c r="A18" s="41">
        <v>17</v>
      </c>
      <c r="B18" s="45">
        <v>182.1533</v>
      </c>
      <c r="C18" t="s">
        <v>6</v>
      </c>
      <c r="D18" s="41">
        <v>4</v>
      </c>
    </row>
    <row r="19" spans="1:5">
      <c r="A19" s="41">
        <v>18</v>
      </c>
      <c r="B19" s="45">
        <v>1804.009</v>
      </c>
      <c r="C19" t="s">
        <v>7</v>
      </c>
      <c r="D19" s="41">
        <v>2</v>
      </c>
    </row>
    <row r="20" spans="1:5">
      <c r="A20" s="41">
        <v>19</v>
      </c>
      <c r="B20" s="45">
        <v>1914.192</v>
      </c>
      <c r="C20" t="s">
        <v>7</v>
      </c>
      <c r="D20" s="41">
        <v>2</v>
      </c>
    </row>
    <row r="21" spans="1:5">
      <c r="A21" s="41">
        <v>20</v>
      </c>
      <c r="B21" s="45">
        <v>2783.8850000000002</v>
      </c>
      <c r="C21" t="s">
        <v>8</v>
      </c>
      <c r="D21" s="41">
        <v>12</v>
      </c>
    </row>
    <row r="22" spans="1:5">
      <c r="A22" s="41">
        <v>21</v>
      </c>
      <c r="B22" s="45">
        <v>239.7715</v>
      </c>
      <c r="C22" t="s">
        <v>8</v>
      </c>
      <c r="D22" s="41">
        <v>13</v>
      </c>
    </row>
    <row r="23" spans="1:5">
      <c r="A23" s="41">
        <v>22</v>
      </c>
      <c r="B23" s="45">
        <v>118.9468</v>
      </c>
      <c r="C23" t="s">
        <v>8</v>
      </c>
      <c r="D23" s="41">
        <v>16</v>
      </c>
    </row>
    <row r="24" spans="1:5">
      <c r="A24" s="41">
        <v>23</v>
      </c>
      <c r="B24" s="45">
        <v>3283.73</v>
      </c>
      <c r="C24" t="s">
        <v>8</v>
      </c>
      <c r="D24" s="41">
        <v>14</v>
      </c>
    </row>
    <row r="25" spans="1:5">
      <c r="A25" s="41">
        <v>24</v>
      </c>
      <c r="B25" s="45">
        <v>1189.97</v>
      </c>
      <c r="C25" t="s">
        <v>2</v>
      </c>
      <c r="D25" s="41">
        <v>10</v>
      </c>
    </row>
    <row r="26" spans="1:5">
      <c r="A26" s="41">
        <v>25</v>
      </c>
      <c r="B26" s="45">
        <v>214.02340000000001</v>
      </c>
      <c r="C26" t="s">
        <v>3</v>
      </c>
      <c r="D26" s="41">
        <v>8</v>
      </c>
    </row>
    <row r="27" spans="1:5">
      <c r="A27" s="41">
        <v>26</v>
      </c>
      <c r="B27" s="45">
        <v>14607.71</v>
      </c>
      <c r="C27" t="s">
        <v>4</v>
      </c>
      <c r="D27" s="41">
        <v>3</v>
      </c>
    </row>
    <row r="28" spans="1:5">
      <c r="A28" s="41">
        <v>27</v>
      </c>
      <c r="B28" s="45">
        <v>3964.817</v>
      </c>
      <c r="C28" t="s">
        <v>4</v>
      </c>
      <c r="D28" s="41">
        <v>1</v>
      </c>
    </row>
    <row r="29" spans="1:5">
      <c r="A29" s="41">
        <v>28</v>
      </c>
      <c r="B29" s="45">
        <v>541.75289999999995</v>
      </c>
      <c r="C29" t="s">
        <v>54</v>
      </c>
      <c r="D29" s="41">
        <v>1</v>
      </c>
    </row>
    <row r="30" spans="1:5">
      <c r="B30" s="1">
        <f>AVERAGE(B2:B29)</f>
        <v>1669.2635107142855</v>
      </c>
      <c r="C30" s="42" t="s">
        <v>55</v>
      </c>
    </row>
    <row r="31" spans="1:5">
      <c r="B31" s="1">
        <f>MAX(B2:B29)</f>
        <v>14607.71</v>
      </c>
      <c r="C31" s="42" t="s">
        <v>56</v>
      </c>
    </row>
    <row r="32" spans="1:5">
      <c r="B32" s="1">
        <f>MIN(B2:B29)</f>
        <v>118.9468</v>
      </c>
      <c r="C32" s="42" t="s">
        <v>57</v>
      </c>
      <c r="E32" s="42"/>
    </row>
    <row r="33" spans="2:3">
      <c r="B33" s="1">
        <f>B31-B32</f>
        <v>14488.763199999999</v>
      </c>
      <c r="C33" s="42" t="s">
        <v>47</v>
      </c>
    </row>
    <row r="34" spans="2:3">
      <c r="B34" s="1">
        <v>6</v>
      </c>
      <c r="C34" s="42" t="s">
        <v>58</v>
      </c>
    </row>
    <row r="35" spans="2:3">
      <c r="B35" s="1">
        <f>B33/6</f>
        <v>2414.7938666666664</v>
      </c>
      <c r="C35" s="42" t="s">
        <v>50</v>
      </c>
    </row>
    <row r="36" spans="2:3">
      <c r="B36" s="1">
        <v>119</v>
      </c>
      <c r="C36" s="42" t="s">
        <v>49</v>
      </c>
    </row>
    <row r="37" spans="2:3">
      <c r="B37" s="46">
        <v>118.5</v>
      </c>
      <c r="C37" s="42" t="s">
        <v>59</v>
      </c>
    </row>
    <row r="38" spans="2:3">
      <c r="B38" s="1">
        <f>B37+B35</f>
        <v>2533.2938666666664</v>
      </c>
      <c r="C38" s="42" t="s">
        <v>60</v>
      </c>
    </row>
    <row r="39" spans="2:3">
      <c r="B39" s="1">
        <f>B38-0.5</f>
        <v>2532.7938666666664</v>
      </c>
      <c r="C39" s="42" t="s">
        <v>61</v>
      </c>
    </row>
    <row r="40" spans="2:3">
      <c r="B40" s="1"/>
    </row>
    <row r="41" spans="2:3">
      <c r="B41" s="1"/>
    </row>
    <row r="42" spans="2:3">
      <c r="B42" s="1"/>
    </row>
    <row r="43" spans="2:3">
      <c r="B43" s="1"/>
    </row>
    <row r="44" spans="2:3">
      <c r="B44" s="1"/>
    </row>
    <row r="45" spans="2:3">
      <c r="B45" s="1"/>
    </row>
    <row r="46" spans="2:3">
      <c r="B46" s="1"/>
    </row>
    <row r="47" spans="2:3">
      <c r="B47" s="1"/>
    </row>
    <row r="48" spans="2:3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</sheetData>
  <sortState ref="A2:D1591">
    <sortCondition ref="A2:A159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Postgis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dcterms:created xsi:type="dcterms:W3CDTF">2015-09-03T05:04:24Z</dcterms:created>
  <dcterms:modified xsi:type="dcterms:W3CDTF">2015-11-17T05:53:56Z</dcterms:modified>
</cp:coreProperties>
</file>