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versi 1" sheetId="1" r:id="rId1"/>
    <sheet name="versi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8" i="2"/>
  <c r="M39"/>
  <c r="M37"/>
  <c r="L38"/>
  <c r="L39"/>
  <c r="L37"/>
  <c r="K38"/>
  <c r="K39"/>
  <c r="K37"/>
  <c r="F45" l="1"/>
  <c r="E45"/>
  <c r="F44"/>
  <c r="F43"/>
  <c r="E43"/>
  <c r="F42"/>
  <c r="E42"/>
  <c r="F132"/>
  <c r="F133"/>
  <c r="F131"/>
  <c r="E133"/>
  <c r="E132"/>
  <c r="E131"/>
  <c r="F69"/>
  <c r="F68"/>
  <c r="F67"/>
  <c r="E69"/>
  <c r="E68"/>
  <c r="F63"/>
  <c r="F19"/>
  <c r="E19"/>
  <c r="F18"/>
  <c r="F17"/>
  <c r="E17"/>
  <c r="F16"/>
  <c r="E16"/>
  <c r="F37" l="1"/>
  <c r="F36"/>
  <c r="F35"/>
  <c r="F61" l="1"/>
  <c r="E67"/>
  <c r="F126"/>
  <c r="F125"/>
  <c r="J38" l="1"/>
  <c r="J39"/>
  <c r="J37"/>
  <c r="F115"/>
  <c r="F114"/>
  <c r="F113"/>
  <c r="F111"/>
  <c r="F110"/>
  <c r="F105"/>
  <c r="F104"/>
  <c r="F103"/>
  <c r="F96"/>
  <c r="F95"/>
  <c r="F94"/>
  <c r="F92"/>
  <c r="F91"/>
  <c r="F88"/>
  <c r="F87"/>
  <c r="F85"/>
  <c r="F84"/>
  <c r="F77"/>
  <c r="F76"/>
  <c r="F75"/>
  <c r="F73"/>
  <c r="F72"/>
  <c r="F65"/>
  <c r="F64"/>
  <c r="F62"/>
  <c r="F60"/>
  <c r="F53"/>
  <c r="F52"/>
  <c r="F51"/>
  <c r="F49"/>
  <c r="F48"/>
  <c r="F40"/>
  <c r="F39"/>
  <c r="F27"/>
  <c r="F26"/>
  <c r="F25"/>
  <c r="F23"/>
  <c r="F22"/>
  <c r="F14"/>
  <c r="F13"/>
  <c r="F12"/>
  <c r="N11"/>
  <c r="F11"/>
  <c r="F10"/>
  <c r="K28" l="1"/>
  <c r="J27"/>
  <c r="J28"/>
  <c r="L32" s="1"/>
  <c r="K26"/>
  <c r="N32" s="1"/>
  <c r="K27"/>
  <c r="J26"/>
  <c r="M27"/>
  <c r="V32" s="1"/>
  <c r="L27"/>
  <c r="R32" s="1"/>
  <c r="L26"/>
  <c r="L28"/>
  <c r="M26"/>
  <c r="U32" s="1"/>
  <c r="M28"/>
  <c r="W32" s="1"/>
  <c r="K32"/>
  <c r="J32"/>
  <c r="Q32"/>
  <c r="S32"/>
  <c r="O32"/>
  <c r="P32"/>
  <c r="N25" i="1" l="1"/>
  <c r="N24"/>
  <c r="M25"/>
  <c r="T30" s="1"/>
  <c r="M24"/>
  <c r="S30" s="1"/>
  <c r="L26"/>
  <c r="L25"/>
  <c r="L24"/>
  <c r="K26"/>
  <c r="K25"/>
  <c r="K24"/>
  <c r="L35"/>
  <c r="M35"/>
  <c r="N35"/>
  <c r="L36"/>
  <c r="M36"/>
  <c r="N36"/>
  <c r="L37"/>
  <c r="M37"/>
  <c r="N37"/>
  <c r="K36"/>
  <c r="K37"/>
  <c r="K35"/>
  <c r="O11"/>
  <c r="N26"/>
  <c r="Y30" s="1"/>
  <c r="X30"/>
  <c r="M26"/>
  <c r="P30"/>
  <c r="O30"/>
  <c r="U30"/>
  <c r="M30"/>
  <c r="L30"/>
  <c r="Q30" l="1"/>
  <c r="W30"/>
  <c r="K30"/>
</calcChain>
</file>

<file path=xl/sharedStrings.xml><?xml version="1.0" encoding="utf-8"?>
<sst xmlns="http://schemas.openxmlformats.org/spreadsheetml/2006/main" count="524" uniqueCount="115">
  <si>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</si>
  <si>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</si>
  <si>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</si>
  <si>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</si>
  <si>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</si>
  <si>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</si>
  <si>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</si>
  <si>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</si>
  <si>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</si>
  <si>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</si>
  <si>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</si>
  <si>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</si>
  <si>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1 ruang kelas</t>
  </si>
  <si>
    <t>6 kelas di lantai dasar</t>
  </si>
  <si>
    <t>ATK</t>
  </si>
  <si>
    <t>papan tulis</t>
  </si>
  <si>
    <t>kebersihan</t>
  </si>
  <si>
    <t>meja kursi</t>
  </si>
  <si>
    <t>pekerja</t>
  </si>
  <si>
    <t>tempat sampah</t>
  </si>
  <si>
    <t>alat kebersihan</t>
  </si>
  <si>
    <t>lemari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</si>
  <si>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</si>
  <si>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</si>
  <si>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</si>
  <si>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</si>
  <si>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</si>
  <si>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</si>
  <si>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</si>
  <si>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</si>
  <si>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</si>
  <si>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</si>
  <si>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</si>
  <si>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</si>
  <si>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</si>
  <si>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</si>
  <si>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</si>
  <si>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</si>
  <si>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</si>
  <si>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</si>
  <si>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</si>
  <si>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</si>
  <si>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</si>
  <si>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</si>
  <si>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</si>
  <si>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</si>
  <si>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</si>
  <si>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</si>
  <si>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</si>
  <si>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</si>
  <si>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</si>
  <si>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</si>
  <si>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</si>
  <si>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</si>
  <si>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</si>
  <si>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</si>
  <si>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</si>
  <si>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</si>
  <si>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</si>
  <si>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</si>
  <si>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</si>
  <si>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tanaman/taman sekolah</t>
  </si>
  <si>
    <t>pagar sekolah</t>
  </si>
  <si>
    <t>toilet</t>
  </si>
  <si>
    <t>ruang laboratorium</t>
  </si>
  <si>
    <t>SMP/Sederajat</t>
  </si>
  <si>
    <t>perlengkapan praktikum</t>
  </si>
  <si>
    <t>biologi</t>
  </si>
  <si>
    <t>kimia</t>
  </si>
  <si>
    <t>fisika</t>
  </si>
  <si>
    <t>ruang guru dan ruang kepala+wakil kepala sekolah</t>
  </si>
  <si>
    <t>diperhitungkan saat banjir mencapai kedalaman 71-150 cm dst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</si>
  <si>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</si>
  <si>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</si>
  <si>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</si>
  <si>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</si>
  <si>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</si>
  <si>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</si>
  <si>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</si>
  <si>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</si>
  <si>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</si>
  <si>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ATK dan alat peraga/poster/pajangan</t>
  </si>
  <si>
    <t>meja kursi siswa/i</t>
  </si>
  <si>
    <t>set</t>
  </si>
  <si>
    <t>meja kursi guru</t>
  </si>
  <si>
    <t>ruang pimpinan</t>
  </si>
  <si>
    <t>Rumah</t>
  </si>
  <si>
    <t>papan statistik</t>
  </si>
  <si>
    <t xml:space="preserve">meja </t>
  </si>
  <si>
    <t>kursi</t>
  </si>
  <si>
    <t>meja kursi tamu</t>
  </si>
  <si>
    <t>ruang guru</t>
  </si>
  <si>
    <t>papan pengumuman</t>
  </si>
  <si>
    <t>meja</t>
  </si>
  <si>
    <t>tempat ibadah</t>
  </si>
  <si>
    <t>lemari/rak</t>
  </si>
  <si>
    <t>karpet/sajadah</t>
  </si>
  <si>
    <t>m</t>
  </si>
  <si>
    <t>karpet/sajadah (laundry)</t>
  </si>
  <si>
    <t>gayung</t>
  </si>
  <si>
    <t>gantungan</t>
  </si>
  <si>
    <t>kloset</t>
  </si>
  <si>
    <t xml:space="preserve">asumsi dari Permendikbud No. 61 Tahun 2012  </t>
  </si>
  <si>
    <t xml:space="preserve">mulai 71-150 cm </t>
  </si>
  <si>
    <t xml:space="preserve">mulai 71-150 cm &amp; durasi 1-4 s/d &gt; 8 hari </t>
  </si>
  <si>
    <t>mulai durasi &gt; 8 hari</t>
  </si>
  <si>
    <t>mulai durasi 5-8 hari</t>
  </si>
  <si>
    <t xml:space="preserve">semua kelas banjir </t>
  </si>
  <si>
    <t>semua kelas banjir</t>
  </si>
  <si>
    <t>mulai durasi &lt; 1 hari s/d 1-4 hari</t>
  </si>
  <si>
    <t>mulai kedalaman 71-150 cm &amp; durasi &gt; 8 hari</t>
  </si>
  <si>
    <t>mulai kedalaman &gt; 150 cm &amp; durasi 5-8 hari</t>
  </si>
  <si>
    <t>mulai kedalaman &gt; 150 cm &amp; durasi &gt; 8 hari</t>
  </si>
  <si>
    <t>diperhitungkan saat banjir mencapai kedalaman 71-150 cm &amp; durasi 4-8 s/d &gt; 8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</si>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</sst>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0" fontId="6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2" xfId="0" applyFill="1" applyBorder="1"/>
    <xf numFmtId="0" fontId="1" fillId="0" borderId="2" xfId="1" applyFont="1" applyBorder="1"/>
    <xf numFmtId="0" fontId="6" fillId="0" borderId="2" xfId="1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6" fillId="0" borderId="2" xfId="1" applyFont="1" applyBorder="1" applyAlignment="1">
      <alignment vertical="center"/>
    </xf>
    <xf numFmtId="0" fontId="3" fillId="0" borderId="2" xfId="1" applyFont="1" applyBorder="1" applyAlignment="1"/>
    <xf numFmtId="0" fontId="4" fillId="0" borderId="5" xfId="1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164" fontId="4" fillId="0" borderId="2" xfId="0" applyNumberFormat="1" applyFont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Border="1"/>
    <xf numFmtId="164" fontId="4" fillId="0" borderId="0" xfId="2" applyNumberFormat="1" applyFont="1" applyBorder="1"/>
    <xf numFmtId="0" fontId="4" fillId="0" borderId="0" xfId="1" applyFont="1" applyBorder="1" applyAlignment="1">
      <alignment wrapText="1"/>
    </xf>
    <xf numFmtId="0" fontId="0" fillId="0" borderId="2" xfId="0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4" fillId="2" borderId="2" xfId="2" applyNumberFormat="1" applyFont="1" applyFill="1" applyBorder="1" applyAlignment="1">
      <alignment horizontal="center"/>
    </xf>
    <xf numFmtId="164" fontId="4" fillId="2" borderId="2" xfId="2" applyNumberFormat="1" applyFont="1" applyFill="1" applyBorder="1" applyAlignment="1">
      <alignment horizontal="left"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"/>
  <sheetViews>
    <sheetView topLeftCell="A10" workbookViewId="0">
      <selection activeCell="K24" sqref="K24"/>
    </sheetView>
  </sheetViews>
  <sheetFormatPr defaultRowHeight="15"/>
  <cols>
    <col min="3" max="3" width="23.28515625" bestFit="1" customWidth="1"/>
    <col min="6" max="6" width="10" bestFit="1" customWidth="1"/>
    <col min="7" max="7" width="12.5703125" bestFit="1" customWidth="1"/>
    <col min="8" max="8" width="14.570312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42" t="s">
        <v>65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" t="s">
        <v>9</v>
      </c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>
      <c r="A7" s="2"/>
      <c r="B7" s="7"/>
      <c r="C7" s="32" t="s">
        <v>12</v>
      </c>
      <c r="D7" s="7"/>
      <c r="E7" s="7"/>
      <c r="F7" s="8"/>
      <c r="G7" s="8"/>
      <c r="H7" s="7"/>
      <c r="I7" s="1"/>
      <c r="J7" s="4" t="s">
        <v>11</v>
      </c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 ht="24.75">
      <c r="A8" s="2"/>
      <c r="B8" s="5"/>
      <c r="C8" s="18" t="s">
        <v>10</v>
      </c>
      <c r="E8" s="7"/>
      <c r="F8" s="8"/>
      <c r="G8" s="8"/>
      <c r="H8" s="1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2"/>
      <c r="B9" s="5">
        <v>1</v>
      </c>
      <c r="C9" s="7" t="s">
        <v>14</v>
      </c>
      <c r="D9" s="5"/>
      <c r="E9" s="5"/>
      <c r="F9" s="11"/>
      <c r="G9" s="11">
        <v>100000</v>
      </c>
      <c r="H9" s="7"/>
      <c r="I9" s="1"/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  <c r="Q9" s="1"/>
      <c r="R9" s="1"/>
      <c r="S9" s="1"/>
      <c r="T9" s="1"/>
    </row>
    <row r="10" spans="1:20">
      <c r="A10" s="2"/>
      <c r="B10" s="5">
        <v>2</v>
      </c>
      <c r="C10" s="7" t="s">
        <v>15</v>
      </c>
      <c r="D10" s="5">
        <v>1</v>
      </c>
      <c r="E10" s="5"/>
      <c r="F10" s="11">
        <v>500000</v>
      </c>
      <c r="G10" s="29">
        <v>500000</v>
      </c>
      <c r="H10" s="7"/>
      <c r="I10" s="1"/>
      <c r="J10" s="5">
        <v>1</v>
      </c>
      <c r="K10" s="7" t="s">
        <v>16</v>
      </c>
      <c r="L10" s="7"/>
      <c r="M10" s="5"/>
      <c r="N10" s="8"/>
      <c r="O10" s="8"/>
      <c r="P10" s="7"/>
      <c r="Q10" s="1"/>
      <c r="R10" s="1"/>
      <c r="S10" s="1"/>
      <c r="T10" s="1"/>
    </row>
    <row r="11" spans="1:20">
      <c r="A11" s="2"/>
      <c r="B11" s="5">
        <v>3</v>
      </c>
      <c r="C11" s="7" t="s">
        <v>17</v>
      </c>
      <c r="D11" s="5"/>
      <c r="E11" s="5"/>
      <c r="F11" s="11"/>
      <c r="G11" s="11">
        <v>10000000</v>
      </c>
      <c r="H11" s="7"/>
      <c r="I11" s="1"/>
      <c r="J11" s="5"/>
      <c r="K11" s="7" t="s">
        <v>18</v>
      </c>
      <c r="L11" s="5">
        <v>5</v>
      </c>
      <c r="M11" s="5"/>
      <c r="N11" s="8">
        <v>100000</v>
      </c>
      <c r="O11" s="8">
        <f>L11*N11</f>
        <v>500000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14" t="s">
        <v>19</v>
      </c>
      <c r="D12" s="13">
        <v>1</v>
      </c>
      <c r="E12" s="17"/>
      <c r="F12" s="11">
        <v>80000</v>
      </c>
      <c r="G12" s="33">
        <v>80000</v>
      </c>
      <c r="H12" s="17"/>
      <c r="I12" s="1"/>
      <c r="J12" s="5"/>
      <c r="K12" s="7" t="s">
        <v>20</v>
      </c>
      <c r="L12" s="5"/>
      <c r="M12" s="5"/>
      <c r="N12" s="34"/>
      <c r="O12" s="11">
        <v>500000</v>
      </c>
      <c r="P12" s="7"/>
      <c r="Q12" s="1"/>
      <c r="R12" s="1"/>
      <c r="S12" s="1"/>
      <c r="T12" s="1"/>
    </row>
    <row r="13" spans="1:20">
      <c r="A13" s="2"/>
      <c r="B13" s="15">
        <v>5</v>
      </c>
      <c r="C13" s="14" t="s">
        <v>21</v>
      </c>
      <c r="D13" s="13">
        <v>1</v>
      </c>
      <c r="E13" s="17"/>
      <c r="F13" s="11">
        <v>2000000</v>
      </c>
      <c r="G13" s="29">
        <v>2000000</v>
      </c>
      <c r="H13" s="17"/>
      <c r="I13" s="1"/>
      <c r="J13" s="24"/>
      <c r="K13" s="21"/>
      <c r="L13" s="24"/>
      <c r="M13" s="24"/>
      <c r="N13" s="23"/>
      <c r="O13" s="23"/>
      <c r="P13" s="21"/>
      <c r="Q13" s="1"/>
      <c r="R13" s="1"/>
      <c r="S13" s="1"/>
      <c r="T13" s="1"/>
    </row>
    <row r="14" spans="1:20">
      <c r="A14" s="1"/>
      <c r="B14" s="5"/>
      <c r="C14" s="18" t="s">
        <v>22</v>
      </c>
      <c r="D14" s="12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22">
        <v>1</v>
      </c>
      <c r="C15" s="14" t="s">
        <v>17</v>
      </c>
      <c r="D15" s="13"/>
      <c r="E15" s="13"/>
      <c r="F15" s="13"/>
      <c r="G15" s="11">
        <v>1000000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5">
        <v>2</v>
      </c>
      <c r="C16" s="14" t="s">
        <v>21</v>
      </c>
      <c r="D16" s="17"/>
      <c r="E16" s="17"/>
      <c r="F16" s="17"/>
      <c r="G16" s="11">
        <v>200000</v>
      </c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>
      <c r="A17" s="2"/>
      <c r="B17" s="13"/>
      <c r="C17" s="18" t="s">
        <v>23</v>
      </c>
      <c r="D17" s="5"/>
      <c r="E17" s="5"/>
      <c r="F17" s="11"/>
      <c r="G17" s="1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>
        <v>1</v>
      </c>
      <c r="C18" s="7" t="s">
        <v>24</v>
      </c>
      <c r="D18" s="13"/>
      <c r="E18" s="13"/>
      <c r="F18" s="13"/>
      <c r="G18" s="11"/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25</v>
      </c>
      <c r="D19" s="13">
        <v>60</v>
      </c>
      <c r="E19" s="5" t="s">
        <v>26</v>
      </c>
      <c r="F19" s="11">
        <v>60000</v>
      </c>
      <c r="G19" s="11">
        <v>3600000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18</v>
      </c>
      <c r="D20" s="12">
        <v>2</v>
      </c>
      <c r="E20" s="5" t="s">
        <v>27</v>
      </c>
      <c r="F20" s="11">
        <v>75000</v>
      </c>
      <c r="G20" s="11"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3">
        <v>2</v>
      </c>
      <c r="C21" s="7" t="s">
        <v>28</v>
      </c>
      <c r="D21" s="12"/>
      <c r="E21" s="5"/>
      <c r="F21" s="11"/>
      <c r="G21" s="11"/>
      <c r="H21" s="7"/>
      <c r="I21" s="1"/>
      <c r="J21" s="3" t="s">
        <v>29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30</v>
      </c>
      <c r="D22" s="5">
        <v>2</v>
      </c>
      <c r="E22" s="5" t="s">
        <v>31</v>
      </c>
      <c r="F22" s="11">
        <v>45000</v>
      </c>
      <c r="G22" s="11">
        <v>90000</v>
      </c>
      <c r="H22" s="17"/>
      <c r="I22" s="1"/>
      <c r="J22" s="66" t="s">
        <v>65</v>
      </c>
      <c r="K22" s="5" t="s">
        <v>32</v>
      </c>
      <c r="L22" s="5" t="s">
        <v>33</v>
      </c>
      <c r="M22" s="5" t="s">
        <v>34</v>
      </c>
      <c r="N22" s="5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36</v>
      </c>
      <c r="D23" s="13">
        <v>1</v>
      </c>
      <c r="E23" s="5" t="s">
        <v>37</v>
      </c>
      <c r="F23" s="11">
        <v>35000</v>
      </c>
      <c r="G23" s="11">
        <v>35000</v>
      </c>
      <c r="H23" s="17"/>
      <c r="I23" s="2"/>
      <c r="J23" s="67"/>
      <c r="K23" s="5">
        <v>1</v>
      </c>
      <c r="L23" s="5">
        <v>2</v>
      </c>
      <c r="M23" s="5">
        <v>4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18</v>
      </c>
      <c r="D24" s="13">
        <v>2</v>
      </c>
      <c r="E24" s="15" t="s">
        <v>27</v>
      </c>
      <c r="F24" s="16">
        <v>50000</v>
      </c>
      <c r="G24" s="8">
        <v>100000</v>
      </c>
      <c r="H24" s="17"/>
      <c r="I24" s="2"/>
      <c r="J24" s="7" t="s">
        <v>38</v>
      </c>
      <c r="K24" s="9">
        <f>6*(G9+G15+G16)+2*(G30+G36+G37)+(G51)+(G57+G60+G67+G68)</f>
        <v>11980000</v>
      </c>
      <c r="L24" s="9">
        <f>6*(G9+G15+G16)+2*(G30+G36+G37)+(G49+G51)+(G57+G60+G67+G68)</f>
        <v>14980000</v>
      </c>
      <c r="M24" s="9">
        <f>6*(G9+G15+G16)+2*(G30+G36+G37)+(G49+G51)+(G57+G60+G67+G68)</f>
        <v>14980000</v>
      </c>
      <c r="N24" s="9">
        <f>6*(G9+G10+G11+G13+G19+G20+G22+G23+G24)+2*(G30+G31+G32+G34+G40+G41+G43+G44+G45)+(G49+G51)+(G57+G58+G59+G60+G61+G71+G72+G74+G75+G76)</f>
        <v>143155000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39</v>
      </c>
      <c r="K25" s="8">
        <f>6*(G9+G15+G16)+2*(G30+G36+G37)+(G51)+(G57+G60+G67+G68)+(G63+G64+G65)</f>
        <v>271980000</v>
      </c>
      <c r="L25" s="9">
        <f>6*(G9+G10+G15+G16)+2*(G30+G31+G36+G37)+(G49+G51)+(G57+G58+G60+G67+G68)+(G63+G64+G65)</f>
        <v>279480000</v>
      </c>
      <c r="M25" s="9">
        <f>6*(G9+G10+G11+G13+G22+G23+G24)+2*(G30+G31+G32+G34+G43+G44+G45)+(G49+G51)+(G57+G58+G59+G60+G61+G74+G75+G76)+(G63+G64+G65)</f>
        <v>371205000</v>
      </c>
      <c r="N25" s="9">
        <f>6*(G9+G10+G11+G13+G19+G20+G22+G23+G24)+2*(G30+G31+G32+G34+G40+G41+G43+G44+G45)+(G49+G50+G51)+(G57+G58+G59+G60+G61+G71+G72+G74+G75+G76)+(G63+G64+G65)</f>
        <v>413155000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1"/>
      <c r="D26" s="25"/>
      <c r="E26" s="26"/>
      <c r="F26" s="27"/>
      <c r="G26" s="23"/>
      <c r="H26" s="21"/>
      <c r="I26" s="2"/>
      <c r="J26" s="7" t="s">
        <v>40</v>
      </c>
      <c r="K26" s="8">
        <f>6*(G9+G10+G15+G16)+2*(G30+G31+G36+G37)+(G49+G51)+(G57+G58+G60+G67+G68)+(G63+G64+G65)</f>
        <v>279480000</v>
      </c>
      <c r="L26" s="8">
        <f>6*(G9+G10+G15+G16)+2*(G30+G31+G36+G37)+(G49+G51)+(G57+G58+G60+G67+G68)+(G63+G64+G65)</f>
        <v>279480000</v>
      </c>
      <c r="M26" s="8">
        <f>6*(G9+G10+G11+G12+G13+G22+G23+G24)+2*(G30+G31+G32+G33+G34+G43+G44+G45)+(G49+G51)+(G57+G58+G59+G60+G61+G74+G75+G76)+(G63+G64+G65)</f>
        <v>371845000</v>
      </c>
      <c r="N26" s="9">
        <f>6*(G9+G10+G11+G12+G13+G19+G20+G22+G23+G24)+2*(G30+G31+G32+G33+G34+G40+G41+G43+G44+G45)+(G49+G50+G51)+(G57+G58+G59+G60+G61+G71+G72+G74+G75+G76)+(G63+G64+G65)</f>
        <v>413795000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6" t="s">
        <v>2</v>
      </c>
      <c r="C27" s="6" t="s">
        <v>3</v>
      </c>
      <c r="D27" s="6" t="s">
        <v>4</v>
      </c>
      <c r="E27" s="6" t="s">
        <v>5</v>
      </c>
      <c r="F27" s="6" t="s">
        <v>6</v>
      </c>
      <c r="G27" s="6" t="s">
        <v>7</v>
      </c>
      <c r="H27" s="6" t="s">
        <v>8</v>
      </c>
      <c r="I27" s="2"/>
      <c r="J27" s="7" t="s">
        <v>41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.75">
      <c r="A28" s="2"/>
      <c r="B28" s="7"/>
      <c r="C28" s="37" t="s">
        <v>70</v>
      </c>
      <c r="E28" s="7"/>
      <c r="F28" s="8"/>
      <c r="G28" s="8"/>
      <c r="H28" s="7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/>
      <c r="B29" s="5"/>
      <c r="C29" s="18" t="s">
        <v>10</v>
      </c>
      <c r="D29" s="7"/>
      <c r="E29" s="7"/>
      <c r="F29" s="8"/>
      <c r="G29" s="8"/>
      <c r="H29" s="10"/>
      <c r="I29" s="2"/>
      <c r="J29" s="19" t="s">
        <v>42</v>
      </c>
      <c r="K29" s="13" t="s">
        <v>43</v>
      </c>
      <c r="L29" s="13" t="s">
        <v>44</v>
      </c>
      <c r="M29" s="13" t="s">
        <v>45</v>
      </c>
      <c r="N29" s="13" t="s">
        <v>46</v>
      </c>
      <c r="O29" s="13" t="s">
        <v>47</v>
      </c>
      <c r="P29" s="13" t="s">
        <v>48</v>
      </c>
      <c r="Q29" s="13" t="s">
        <v>49</v>
      </c>
      <c r="R29" s="13" t="s">
        <v>50</v>
      </c>
      <c r="S29" s="13" t="s">
        <v>51</v>
      </c>
      <c r="T29" s="13" t="s">
        <v>52</v>
      </c>
      <c r="U29" s="13" t="s">
        <v>53</v>
      </c>
      <c r="V29" s="13" t="s">
        <v>54</v>
      </c>
      <c r="W29" s="13" t="s">
        <v>55</v>
      </c>
      <c r="X29" s="13" t="s">
        <v>56</v>
      </c>
      <c r="Y29" s="13" t="s">
        <v>57</v>
      </c>
      <c r="Z29" s="13" t="s">
        <v>58</v>
      </c>
    </row>
    <row r="30" spans="1:26">
      <c r="A30" s="4"/>
      <c r="B30" s="5">
        <v>1</v>
      </c>
      <c r="C30" s="7" t="s">
        <v>59</v>
      </c>
      <c r="D30" s="5"/>
      <c r="E30" s="5"/>
      <c r="F30" s="11"/>
      <c r="G30" s="11">
        <v>500000</v>
      </c>
      <c r="H30" s="7"/>
      <c r="I30" s="2"/>
      <c r="J30" s="19" t="s">
        <v>65</v>
      </c>
      <c r="K30" s="20">
        <f>K24+K35</f>
        <v>12980000</v>
      </c>
      <c r="L30" s="20">
        <f>K25+K36</f>
        <v>272980000</v>
      </c>
      <c r="M30" s="20">
        <f>K26+K37</f>
        <v>280480000</v>
      </c>
      <c r="N30" s="20"/>
      <c r="O30" s="20">
        <f>L24+L35</f>
        <v>15980000</v>
      </c>
      <c r="P30" s="20">
        <f>L25+L36</f>
        <v>280480000</v>
      </c>
      <c r="Q30" s="20">
        <f>L26+L37</f>
        <v>280480000</v>
      </c>
      <c r="R30" s="20"/>
      <c r="S30" s="20">
        <f>M24+M35</f>
        <v>15980000</v>
      </c>
      <c r="T30" s="20">
        <f>M25+M36</f>
        <v>372205000</v>
      </c>
      <c r="U30" s="20">
        <f>M26+M37</f>
        <v>372845000</v>
      </c>
      <c r="V30" s="20"/>
      <c r="W30" s="20">
        <f>N24+N35</f>
        <v>144155000</v>
      </c>
      <c r="X30" s="20">
        <f>N25+N36</f>
        <v>414155000</v>
      </c>
      <c r="Y30" s="20">
        <f>N26+N37</f>
        <v>414795000</v>
      </c>
      <c r="Z30" s="20"/>
    </row>
    <row r="31" spans="1:26">
      <c r="A31" s="1"/>
      <c r="B31" s="5">
        <v>2</v>
      </c>
      <c r="C31" s="7" t="s">
        <v>15</v>
      </c>
      <c r="D31" s="5">
        <v>1</v>
      </c>
      <c r="E31" s="5"/>
      <c r="F31" s="11">
        <v>500000</v>
      </c>
      <c r="G31" s="29">
        <v>500000</v>
      </c>
      <c r="H31" s="7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>
        <v>3</v>
      </c>
      <c r="C32" s="7" t="s">
        <v>17</v>
      </c>
      <c r="D32" s="5"/>
      <c r="E32" s="5"/>
      <c r="F32" s="11"/>
      <c r="G32" s="11">
        <v>5000000</v>
      </c>
      <c r="H32" s="7"/>
      <c r="I32" s="2"/>
      <c r="J32" s="3" t="s">
        <v>60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1"/>
      <c r="B33" s="15">
        <v>4</v>
      </c>
      <c r="C33" s="14" t="s">
        <v>19</v>
      </c>
      <c r="D33" s="13">
        <v>1</v>
      </c>
      <c r="E33" s="17"/>
      <c r="F33" s="11">
        <v>80000</v>
      </c>
      <c r="G33" s="33">
        <v>80000</v>
      </c>
      <c r="H33" s="17"/>
      <c r="I33" s="2"/>
      <c r="J33" s="66" t="s">
        <v>65</v>
      </c>
      <c r="K33" s="5" t="s">
        <v>32</v>
      </c>
      <c r="L33" s="5" t="s">
        <v>33</v>
      </c>
      <c r="M33" s="5" t="s">
        <v>34</v>
      </c>
      <c r="N33" s="5" t="s">
        <v>35</v>
      </c>
    </row>
    <row r="34" spans="1:14">
      <c r="A34" s="1"/>
      <c r="B34" s="15">
        <v>5</v>
      </c>
      <c r="C34" s="14" t="s">
        <v>21</v>
      </c>
      <c r="D34" s="13">
        <v>2</v>
      </c>
      <c r="E34" s="17"/>
      <c r="F34" s="11">
        <v>2000000</v>
      </c>
      <c r="G34" s="29">
        <v>4000000</v>
      </c>
      <c r="H34" s="17"/>
      <c r="I34" s="2"/>
      <c r="J34" s="67"/>
      <c r="K34" s="5">
        <v>1</v>
      </c>
      <c r="L34" s="5">
        <v>2</v>
      </c>
      <c r="M34" s="5">
        <v>4</v>
      </c>
      <c r="N34" s="5">
        <v>10</v>
      </c>
    </row>
    <row r="35" spans="1:14">
      <c r="A35" s="1"/>
      <c r="B35" s="5"/>
      <c r="C35" s="18" t="s">
        <v>22</v>
      </c>
      <c r="D35" s="12"/>
      <c r="E35" s="5"/>
      <c r="F35" s="11"/>
      <c r="G35" s="11"/>
      <c r="H35" s="7"/>
      <c r="I35" s="2"/>
      <c r="J35" s="7" t="s">
        <v>38</v>
      </c>
      <c r="K35" s="9">
        <f>$O$11+$O$12</f>
        <v>1000000</v>
      </c>
      <c r="L35" s="9">
        <f t="shared" ref="L35:N35" si="0">$O$11+$O$12</f>
        <v>1000000</v>
      </c>
      <c r="M35" s="9">
        <f t="shared" si="0"/>
        <v>1000000</v>
      </c>
      <c r="N35" s="9">
        <f t="shared" si="0"/>
        <v>1000000</v>
      </c>
    </row>
    <row r="36" spans="1:14">
      <c r="A36" s="1"/>
      <c r="B36" s="22">
        <v>1</v>
      </c>
      <c r="C36" s="14" t="s">
        <v>17</v>
      </c>
      <c r="D36" s="13"/>
      <c r="E36" s="13"/>
      <c r="F36" s="13"/>
      <c r="G36" s="11">
        <v>500000</v>
      </c>
      <c r="H36" s="7"/>
      <c r="I36" s="1"/>
      <c r="J36" s="7" t="s">
        <v>39</v>
      </c>
      <c r="K36" s="9">
        <f t="shared" ref="K36:N37" si="1">$O$11+$O$12</f>
        <v>1000000</v>
      </c>
      <c r="L36" s="9">
        <f t="shared" si="1"/>
        <v>1000000</v>
      </c>
      <c r="M36" s="9">
        <f t="shared" si="1"/>
        <v>1000000</v>
      </c>
      <c r="N36" s="9">
        <f t="shared" si="1"/>
        <v>1000000</v>
      </c>
    </row>
    <row r="37" spans="1:14">
      <c r="A37" s="1"/>
      <c r="B37" s="15">
        <v>2</v>
      </c>
      <c r="C37" s="14" t="s">
        <v>21</v>
      </c>
      <c r="D37" s="13">
        <v>2</v>
      </c>
      <c r="E37" s="17"/>
      <c r="F37" s="17"/>
      <c r="G37" s="11">
        <v>200000</v>
      </c>
      <c r="H37" s="17"/>
      <c r="I37" s="1"/>
      <c r="J37" s="7" t="s">
        <v>40</v>
      </c>
      <c r="K37" s="9">
        <f t="shared" si="1"/>
        <v>1000000</v>
      </c>
      <c r="L37" s="9">
        <f t="shared" si="1"/>
        <v>1000000</v>
      </c>
      <c r="M37" s="9">
        <f t="shared" si="1"/>
        <v>1000000</v>
      </c>
      <c r="N37" s="9">
        <f t="shared" si="1"/>
        <v>1000000</v>
      </c>
    </row>
    <row r="38" spans="1:14">
      <c r="A38" s="1"/>
      <c r="B38" s="13"/>
      <c r="C38" s="18" t="s">
        <v>23</v>
      </c>
      <c r="D38" s="5"/>
      <c r="E38" s="5"/>
      <c r="F38" s="11"/>
      <c r="G38" s="11"/>
      <c r="H38" s="7"/>
      <c r="I38" s="1"/>
      <c r="J38" s="7" t="s">
        <v>41</v>
      </c>
      <c r="K38" s="9"/>
      <c r="L38" s="9"/>
      <c r="M38" s="9"/>
      <c r="N38" s="9"/>
    </row>
    <row r="39" spans="1:14">
      <c r="A39" s="1"/>
      <c r="B39" s="13">
        <v>1</v>
      </c>
      <c r="C39" s="7" t="s">
        <v>24</v>
      </c>
      <c r="D39" s="13"/>
      <c r="E39" s="13"/>
      <c r="F39" s="13"/>
      <c r="G39" s="11"/>
      <c r="H39" s="7"/>
      <c r="I39" s="1"/>
      <c r="J39" s="1"/>
      <c r="K39" s="1"/>
      <c r="L39" s="1"/>
      <c r="M39" s="1"/>
      <c r="N39" s="1"/>
    </row>
    <row r="40" spans="1:14">
      <c r="A40" s="2"/>
      <c r="B40" s="13"/>
      <c r="C40" s="7" t="s">
        <v>25</v>
      </c>
      <c r="D40" s="13">
        <v>50</v>
      </c>
      <c r="E40" s="5" t="s">
        <v>26</v>
      </c>
      <c r="F40" s="11">
        <v>60000</v>
      </c>
      <c r="G40" s="11">
        <v>3000000</v>
      </c>
      <c r="H40" s="7"/>
      <c r="I40" s="1"/>
      <c r="J40" s="1"/>
      <c r="K40" s="1"/>
      <c r="L40" s="1"/>
      <c r="M40" s="1"/>
      <c r="N40" s="1"/>
    </row>
    <row r="41" spans="1:14">
      <c r="A41" s="2"/>
      <c r="B41" s="13"/>
      <c r="C41" s="7" t="s">
        <v>18</v>
      </c>
      <c r="D41" s="12">
        <v>2</v>
      </c>
      <c r="E41" s="5" t="s">
        <v>27</v>
      </c>
      <c r="F41" s="11">
        <v>75000</v>
      </c>
      <c r="G41" s="11">
        <v>150000</v>
      </c>
      <c r="H41" s="17"/>
      <c r="I41" s="1"/>
      <c r="J41" s="1"/>
      <c r="K41" s="1"/>
      <c r="L41" s="1"/>
      <c r="M41" s="1"/>
      <c r="N41" s="1"/>
    </row>
    <row r="42" spans="1:14">
      <c r="A42" s="2"/>
      <c r="B42" s="13">
        <v>2</v>
      </c>
      <c r="C42" s="7" t="s">
        <v>28</v>
      </c>
      <c r="D42" s="12"/>
      <c r="E42" s="5"/>
      <c r="F42" s="11"/>
      <c r="G42" s="11"/>
      <c r="H42" s="7"/>
      <c r="I42" s="1"/>
      <c r="J42" s="1"/>
      <c r="K42" s="1"/>
      <c r="L42" s="1"/>
      <c r="M42" s="1"/>
      <c r="N42" s="1"/>
    </row>
    <row r="43" spans="1:14">
      <c r="A43" s="2"/>
      <c r="B43" s="7"/>
      <c r="C43" s="7" t="s">
        <v>30</v>
      </c>
      <c r="D43" s="5">
        <v>2</v>
      </c>
      <c r="E43" s="5" t="s">
        <v>31</v>
      </c>
      <c r="F43" s="11">
        <v>45000</v>
      </c>
      <c r="G43" s="11">
        <v>90000</v>
      </c>
      <c r="H43" s="17"/>
      <c r="I43" s="1"/>
      <c r="J43" s="3"/>
      <c r="K43" s="2"/>
      <c r="L43" s="2"/>
      <c r="M43" s="2"/>
      <c r="N43" s="1"/>
    </row>
    <row r="44" spans="1:14">
      <c r="A44" s="2"/>
      <c r="B44" s="17"/>
      <c r="C44" s="7" t="s">
        <v>36</v>
      </c>
      <c r="D44" s="13">
        <v>1</v>
      </c>
      <c r="E44" s="5" t="s">
        <v>37</v>
      </c>
      <c r="F44" s="11">
        <v>35000</v>
      </c>
      <c r="G44" s="11">
        <v>35000</v>
      </c>
      <c r="H44" s="17"/>
      <c r="I44" s="1"/>
      <c r="J44" s="1"/>
      <c r="K44" s="1"/>
      <c r="L44" s="1"/>
      <c r="M44" s="1"/>
      <c r="N44" s="1"/>
    </row>
    <row r="45" spans="1:14">
      <c r="A45" s="2"/>
      <c r="B45" s="28"/>
      <c r="C45" s="14" t="s">
        <v>18</v>
      </c>
      <c r="D45" s="13">
        <v>2</v>
      </c>
      <c r="E45" s="15" t="s">
        <v>27</v>
      </c>
      <c r="F45" s="16">
        <v>50000</v>
      </c>
      <c r="G45" s="8">
        <v>100000</v>
      </c>
      <c r="H45" s="17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4">
      <c r="A48" s="2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2"/>
      <c r="J48" s="1"/>
      <c r="K48" s="1"/>
      <c r="L48" s="1"/>
      <c r="M48" s="1"/>
      <c r="N48" s="1"/>
    </row>
    <row r="49" spans="1:13">
      <c r="A49" s="2"/>
      <c r="B49" s="17">
        <v>1</v>
      </c>
      <c r="C49" s="17" t="s">
        <v>61</v>
      </c>
      <c r="D49" s="17"/>
      <c r="E49" s="17"/>
      <c r="F49" s="17"/>
      <c r="G49" s="8">
        <v>3000000</v>
      </c>
      <c r="H49" s="17"/>
      <c r="I49" s="2"/>
      <c r="J49" s="1"/>
      <c r="K49" s="1"/>
      <c r="L49" s="1"/>
      <c r="M49" s="1"/>
    </row>
    <row r="50" spans="1:13">
      <c r="A50" s="2"/>
      <c r="B50" s="7">
        <v>2</v>
      </c>
      <c r="C50" s="36" t="s">
        <v>62</v>
      </c>
      <c r="D50" s="7"/>
      <c r="E50" s="7"/>
      <c r="F50" s="8"/>
      <c r="G50" s="8">
        <v>10000000</v>
      </c>
      <c r="H50" s="7"/>
      <c r="I50" s="2"/>
      <c r="J50" s="1"/>
      <c r="K50" s="1"/>
      <c r="L50" s="1"/>
      <c r="M50" s="1"/>
    </row>
    <row r="51" spans="1:13">
      <c r="A51" s="2"/>
      <c r="B51" s="17">
        <v>3</v>
      </c>
      <c r="C51" s="35" t="s">
        <v>63</v>
      </c>
      <c r="D51" s="17"/>
      <c r="E51" s="17"/>
      <c r="F51" s="17"/>
      <c r="G51" s="8">
        <v>500000</v>
      </c>
      <c r="H51" s="17"/>
      <c r="I51" s="1"/>
      <c r="J51" s="1"/>
      <c r="K51" s="1"/>
      <c r="L51" s="1"/>
      <c r="M51" s="1"/>
    </row>
    <row r="52" spans="1:1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6" t="s">
        <v>2</v>
      </c>
      <c r="C54" s="6" t="s">
        <v>3</v>
      </c>
      <c r="D54" s="6" t="s">
        <v>4</v>
      </c>
      <c r="E54" s="6" t="s">
        <v>5</v>
      </c>
      <c r="F54" s="6" t="s">
        <v>6</v>
      </c>
      <c r="G54" s="6" t="s">
        <v>7</v>
      </c>
      <c r="H54" s="6" t="s">
        <v>8</v>
      </c>
      <c r="I54" s="1"/>
      <c r="J54" s="2"/>
      <c r="K54" s="2"/>
      <c r="L54" s="2"/>
      <c r="M54" s="2"/>
    </row>
    <row r="55" spans="1:13">
      <c r="A55" s="2"/>
      <c r="B55" s="7"/>
      <c r="C55" s="32" t="s">
        <v>64</v>
      </c>
      <c r="E55" s="7"/>
      <c r="F55" s="8"/>
      <c r="G55" s="8"/>
      <c r="H55" s="7"/>
      <c r="I55" s="1"/>
      <c r="J55" s="2"/>
      <c r="K55" s="2"/>
      <c r="L55" s="2"/>
      <c r="M55" s="2"/>
    </row>
    <row r="56" spans="1:13">
      <c r="A56" s="2"/>
      <c r="B56" s="5"/>
      <c r="C56" s="18" t="s">
        <v>10</v>
      </c>
      <c r="D56" s="7"/>
      <c r="E56" s="7"/>
      <c r="F56" s="8"/>
      <c r="G56" s="8"/>
      <c r="H56" s="10"/>
      <c r="I56" s="1"/>
      <c r="J56" s="2"/>
      <c r="K56" s="2"/>
      <c r="L56" s="2"/>
      <c r="M56" s="2"/>
    </row>
    <row r="57" spans="1:13">
      <c r="A57" s="2"/>
      <c r="B57" s="5">
        <v>1</v>
      </c>
      <c r="C57" s="7" t="s">
        <v>59</v>
      </c>
      <c r="D57" s="5"/>
      <c r="E57" s="5"/>
      <c r="F57" s="11"/>
      <c r="G57" s="11">
        <v>500000</v>
      </c>
      <c r="H57" s="7"/>
      <c r="I57" s="1"/>
      <c r="J57" s="1"/>
      <c r="K57" s="1"/>
      <c r="L57" s="1"/>
      <c r="M57" s="1"/>
    </row>
    <row r="58" spans="1:13">
      <c r="A58" s="2"/>
      <c r="B58" s="5">
        <v>2</v>
      </c>
      <c r="C58" s="7" t="s">
        <v>15</v>
      </c>
      <c r="D58" s="5">
        <v>1</v>
      </c>
      <c r="E58" s="5"/>
      <c r="F58" s="11">
        <v>500000</v>
      </c>
      <c r="G58" s="29">
        <v>500000</v>
      </c>
      <c r="H58" s="7"/>
      <c r="I58" s="2"/>
      <c r="J58" s="1"/>
      <c r="K58" s="1"/>
      <c r="L58" s="1"/>
      <c r="M58" s="1"/>
    </row>
    <row r="59" spans="1:13">
      <c r="A59" s="1"/>
      <c r="B59" s="5">
        <v>3</v>
      </c>
      <c r="C59" s="7" t="s">
        <v>17</v>
      </c>
      <c r="D59" s="5"/>
      <c r="E59" s="5"/>
      <c r="F59" s="11"/>
      <c r="G59" s="11">
        <v>5000000</v>
      </c>
      <c r="H59" s="7"/>
      <c r="I59" s="2"/>
      <c r="J59" s="1"/>
      <c r="K59" s="1"/>
      <c r="L59" s="1"/>
      <c r="M59" s="1"/>
    </row>
    <row r="60" spans="1:13">
      <c r="A60" s="1"/>
      <c r="B60" s="15">
        <v>4</v>
      </c>
      <c r="C60" s="14" t="s">
        <v>19</v>
      </c>
      <c r="D60" s="13">
        <v>1</v>
      </c>
      <c r="E60" s="17"/>
      <c r="F60" s="11">
        <v>80000</v>
      </c>
      <c r="G60" s="33">
        <v>80000</v>
      </c>
      <c r="H60" s="17"/>
      <c r="I60" s="2"/>
      <c r="J60" s="1"/>
      <c r="K60" s="1"/>
      <c r="L60" s="1"/>
      <c r="M60" s="1"/>
    </row>
    <row r="61" spans="1:13">
      <c r="A61" s="1"/>
      <c r="B61" s="15">
        <v>5</v>
      </c>
      <c r="C61" s="14" t="s">
        <v>21</v>
      </c>
      <c r="D61" s="13">
        <v>2</v>
      </c>
      <c r="E61" s="17"/>
      <c r="F61" s="11">
        <v>2000000</v>
      </c>
      <c r="G61" s="33">
        <v>4000000</v>
      </c>
      <c r="H61" s="17"/>
      <c r="I61" s="2"/>
      <c r="J61" s="1"/>
      <c r="K61" s="1"/>
      <c r="L61" s="1"/>
      <c r="M61" s="1"/>
    </row>
    <row r="62" spans="1:13" s="1" customFormat="1" ht="75">
      <c r="B62" s="15">
        <v>6</v>
      </c>
      <c r="C62" s="14" t="s">
        <v>66</v>
      </c>
      <c r="D62" s="13"/>
      <c r="E62" s="17"/>
      <c r="F62" s="11"/>
      <c r="G62" s="33"/>
      <c r="H62" s="38" t="s">
        <v>71</v>
      </c>
      <c r="I62" s="2"/>
    </row>
    <row r="63" spans="1:13" s="1" customFormat="1">
      <c r="B63" s="15"/>
      <c r="C63" s="14" t="s">
        <v>67</v>
      </c>
      <c r="D63" s="13"/>
      <c r="E63" s="17"/>
      <c r="F63" s="11"/>
      <c r="G63" s="33">
        <v>65000000</v>
      </c>
      <c r="H63" s="17"/>
      <c r="I63" s="2"/>
    </row>
    <row r="64" spans="1:13" s="1" customFormat="1">
      <c r="B64" s="15"/>
      <c r="C64" s="14" t="s">
        <v>68</v>
      </c>
      <c r="D64" s="13"/>
      <c r="E64" s="17"/>
      <c r="F64" s="11"/>
      <c r="G64" s="33">
        <v>95000000</v>
      </c>
      <c r="H64" s="17"/>
      <c r="I64" s="2"/>
    </row>
    <row r="65" spans="1:13">
      <c r="A65" s="1"/>
      <c r="B65" s="17"/>
      <c r="C65" s="14" t="s">
        <v>69</v>
      </c>
      <c r="D65" s="17"/>
      <c r="E65" s="17"/>
      <c r="F65" s="17"/>
      <c r="G65" s="33">
        <v>100000000</v>
      </c>
      <c r="H65" s="17"/>
      <c r="I65" s="2"/>
      <c r="J65" s="1"/>
      <c r="K65" s="1"/>
      <c r="L65" s="1"/>
      <c r="M65" s="1"/>
    </row>
    <row r="66" spans="1:13">
      <c r="A66" s="1"/>
      <c r="B66" s="5"/>
      <c r="C66" s="18" t="s">
        <v>22</v>
      </c>
      <c r="D66" s="12"/>
      <c r="E66" s="5"/>
      <c r="F66" s="11"/>
      <c r="G66" s="11"/>
      <c r="H66" s="7"/>
      <c r="I66" s="2"/>
      <c r="J66" s="1"/>
      <c r="K66" s="1"/>
      <c r="L66" s="1"/>
      <c r="M66" s="1"/>
    </row>
    <row r="67" spans="1:13">
      <c r="A67" s="1"/>
      <c r="B67" s="22">
        <v>1</v>
      </c>
      <c r="C67" s="14" t="s">
        <v>17</v>
      </c>
      <c r="D67" s="13"/>
      <c r="E67" s="13"/>
      <c r="F67" s="13"/>
      <c r="G67" s="11">
        <v>500000</v>
      </c>
      <c r="H67" s="7"/>
      <c r="I67" s="1"/>
      <c r="J67" s="1"/>
      <c r="K67" s="1"/>
      <c r="L67" s="1"/>
      <c r="M67" s="1"/>
    </row>
    <row r="68" spans="1:13">
      <c r="B68" s="15">
        <v>2</v>
      </c>
      <c r="C68" s="14" t="s">
        <v>21</v>
      </c>
      <c r="D68" s="13">
        <v>2</v>
      </c>
      <c r="E68" s="17"/>
      <c r="F68" s="17"/>
      <c r="G68" s="11">
        <v>200000</v>
      </c>
      <c r="H68" s="17"/>
    </row>
    <row r="69" spans="1:13">
      <c r="B69" s="13"/>
      <c r="C69" s="18" t="s">
        <v>23</v>
      </c>
      <c r="D69" s="5"/>
      <c r="E69" s="5"/>
      <c r="F69" s="11"/>
      <c r="G69" s="11"/>
      <c r="H69" s="7"/>
    </row>
    <row r="70" spans="1:13">
      <c r="B70" s="13">
        <v>1</v>
      </c>
      <c r="C70" s="7" t="s">
        <v>24</v>
      </c>
      <c r="D70" s="13"/>
      <c r="E70" s="13"/>
      <c r="F70" s="13"/>
      <c r="G70" s="11"/>
      <c r="H70" s="7"/>
    </row>
    <row r="71" spans="1:13">
      <c r="B71" s="13"/>
      <c r="C71" s="7" t="s">
        <v>25</v>
      </c>
      <c r="D71" s="13">
        <v>50</v>
      </c>
      <c r="E71" s="5" t="s">
        <v>26</v>
      </c>
      <c r="F71" s="11">
        <v>60000</v>
      </c>
      <c r="G71" s="11">
        <v>3000000</v>
      </c>
      <c r="H71" s="7"/>
    </row>
    <row r="72" spans="1:13">
      <c r="B72" s="13"/>
      <c r="C72" s="7" t="s">
        <v>18</v>
      </c>
      <c r="D72" s="12">
        <v>2</v>
      </c>
      <c r="E72" s="5" t="s">
        <v>27</v>
      </c>
      <c r="F72" s="11">
        <v>75000</v>
      </c>
      <c r="G72" s="11">
        <v>150000</v>
      </c>
      <c r="H72" s="17"/>
    </row>
    <row r="73" spans="1:13">
      <c r="B73" s="13">
        <v>2</v>
      </c>
      <c r="C73" s="7" t="s">
        <v>28</v>
      </c>
      <c r="D73" s="12"/>
      <c r="E73" s="5"/>
      <c r="F73" s="11"/>
      <c r="G73" s="11"/>
      <c r="H73" s="7"/>
    </row>
    <row r="74" spans="1:13">
      <c r="B74" s="7"/>
      <c r="C74" s="7" t="s">
        <v>30</v>
      </c>
      <c r="D74" s="5">
        <v>2</v>
      </c>
      <c r="E74" s="5" t="s">
        <v>31</v>
      </c>
      <c r="F74" s="11">
        <v>45000</v>
      </c>
      <c r="G74" s="11">
        <v>90000</v>
      </c>
      <c r="H74" s="17"/>
    </row>
    <row r="75" spans="1:13">
      <c r="B75" s="17"/>
      <c r="C75" s="7" t="s">
        <v>36</v>
      </c>
      <c r="D75" s="13">
        <v>1</v>
      </c>
      <c r="E75" s="5" t="s">
        <v>37</v>
      </c>
      <c r="F75" s="11">
        <v>35000</v>
      </c>
      <c r="G75" s="11">
        <v>35000</v>
      </c>
      <c r="H75" s="17"/>
    </row>
    <row r="76" spans="1:13">
      <c r="B76" s="28"/>
      <c r="C76" s="14" t="s">
        <v>18</v>
      </c>
      <c r="D76" s="13">
        <v>2</v>
      </c>
      <c r="E76" s="15" t="s">
        <v>27</v>
      </c>
      <c r="F76" s="16">
        <v>50000</v>
      </c>
      <c r="G76" s="8">
        <v>100000</v>
      </c>
      <c r="H76" s="17"/>
    </row>
    <row r="79" spans="1:13">
      <c r="A79" s="39" t="s">
        <v>72</v>
      </c>
    </row>
    <row r="83" spans="1:1" ht="29.25">
      <c r="A83" s="40" t="s">
        <v>73</v>
      </c>
    </row>
    <row r="84" spans="1:1" ht="23.25">
      <c r="A84" s="41" t="s">
        <v>74</v>
      </c>
    </row>
    <row r="85" spans="1:1" ht="23.25">
      <c r="A85" s="41" t="s">
        <v>75</v>
      </c>
    </row>
    <row r="86" spans="1:1" ht="23.25">
      <c r="A86" s="41" t="s">
        <v>76</v>
      </c>
    </row>
    <row r="87" spans="1:1" ht="23.25">
      <c r="A87" s="41" t="s">
        <v>77</v>
      </c>
    </row>
    <row r="88" spans="1:1" ht="23.25">
      <c r="A88" s="41" t="s">
        <v>78</v>
      </c>
    </row>
    <row r="89" spans="1:1" ht="23.25">
      <c r="A89" s="41" t="s">
        <v>79</v>
      </c>
    </row>
    <row r="90" spans="1:1" ht="23.25">
      <c r="A90" s="41" t="s">
        <v>80</v>
      </c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48"/>
  <sheetViews>
    <sheetView tabSelected="1" topLeftCell="A20" workbookViewId="0">
      <selection activeCell="G138" sqref="G138"/>
    </sheetView>
  </sheetViews>
  <sheetFormatPr defaultRowHeight="15"/>
  <cols>
    <col min="2" max="2" width="30.85546875" bestFit="1" customWidth="1"/>
    <col min="5" max="5" width="10" bestFit="1" customWidth="1"/>
    <col min="6" max="6" width="12.5703125" bestFit="1" customWidth="1"/>
    <col min="7" max="7" width="16.28515625" customWidth="1"/>
    <col min="9" max="9" width="19.140625" customWidth="1"/>
    <col min="10" max="10" width="13.28515625" bestFit="1" customWidth="1"/>
    <col min="11" max="12" width="11.5703125" bestFit="1" customWidth="1"/>
    <col min="13" max="13" width="12" bestFit="1" customWidth="1"/>
    <col min="14" max="19" width="11.5703125" bestFit="1" customWidth="1"/>
    <col min="21" max="23" width="12.5703125" bestFit="1" customWidth="1"/>
  </cols>
  <sheetData>
    <row r="1" spans="1:16" ht="18">
      <c r="A1" s="42" t="s">
        <v>65</v>
      </c>
      <c r="B1" s="2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</row>
    <row r="2" spans="1:1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3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4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1"/>
      <c r="I6" s="3" t="s">
        <v>9</v>
      </c>
      <c r="J6" s="2"/>
      <c r="K6" s="2"/>
      <c r="L6" s="2"/>
      <c r="M6" s="2"/>
      <c r="N6" s="2"/>
      <c r="O6" s="2"/>
      <c r="P6" s="1"/>
    </row>
    <row r="7" spans="1:16">
      <c r="A7" s="7"/>
      <c r="B7" s="43" t="s">
        <v>12</v>
      </c>
      <c r="C7" s="7"/>
      <c r="D7" s="7"/>
      <c r="E7" s="8"/>
      <c r="F7" s="8"/>
      <c r="G7" s="10"/>
      <c r="H7" s="1"/>
      <c r="I7" s="4" t="s">
        <v>11</v>
      </c>
      <c r="J7" s="2"/>
      <c r="K7" s="2"/>
      <c r="L7" s="2"/>
      <c r="M7" s="2"/>
      <c r="N7" s="2"/>
      <c r="O7" s="2"/>
      <c r="P7" s="1"/>
    </row>
    <row r="8" spans="1:16">
      <c r="A8" s="17"/>
      <c r="B8" s="44" t="s">
        <v>10</v>
      </c>
      <c r="C8" s="44"/>
      <c r="D8" s="44"/>
      <c r="E8" s="44"/>
      <c r="F8" s="44"/>
      <c r="G8" s="44"/>
      <c r="H8" s="1"/>
      <c r="I8" s="1"/>
      <c r="J8" s="1"/>
      <c r="K8" s="1"/>
      <c r="L8" s="1"/>
      <c r="M8" s="1"/>
      <c r="N8" s="1"/>
      <c r="O8" s="1"/>
      <c r="P8" s="1"/>
    </row>
    <row r="9" spans="1:16">
      <c r="A9" s="5">
        <v>1</v>
      </c>
      <c r="B9" s="7" t="s">
        <v>81</v>
      </c>
      <c r="C9" s="5"/>
      <c r="D9" s="5"/>
      <c r="E9" s="11"/>
      <c r="F9" s="11">
        <v>100000</v>
      </c>
      <c r="G9" s="10" t="s">
        <v>103</v>
      </c>
      <c r="H9" s="1"/>
      <c r="I9" s="6" t="s">
        <v>2</v>
      </c>
      <c r="J9" s="6" t="s">
        <v>3</v>
      </c>
      <c r="K9" s="6" t="s">
        <v>4</v>
      </c>
      <c r="L9" s="6" t="s">
        <v>5</v>
      </c>
      <c r="M9" s="6" t="s">
        <v>6</v>
      </c>
      <c r="N9" s="6" t="s">
        <v>7</v>
      </c>
      <c r="O9" s="6" t="s">
        <v>8</v>
      </c>
      <c r="P9" s="1"/>
    </row>
    <row r="10" spans="1:16" ht="36.75">
      <c r="A10" s="5">
        <v>2</v>
      </c>
      <c r="B10" s="7" t="s">
        <v>15</v>
      </c>
      <c r="C10" s="5">
        <v>1</v>
      </c>
      <c r="D10" s="5" t="s">
        <v>37</v>
      </c>
      <c r="E10" s="11">
        <v>500000</v>
      </c>
      <c r="F10" s="29">
        <f>C10*E10</f>
        <v>500000</v>
      </c>
      <c r="G10" s="10" t="s">
        <v>104</v>
      </c>
      <c r="H10" s="1"/>
      <c r="I10" s="5">
        <v>1</v>
      </c>
      <c r="J10" s="7" t="s">
        <v>16</v>
      </c>
      <c r="K10" s="7"/>
      <c r="L10" s="5"/>
      <c r="M10" s="8"/>
      <c r="N10" s="8"/>
      <c r="O10" s="7"/>
      <c r="P10" s="1"/>
    </row>
    <row r="11" spans="1:16" ht="24.75">
      <c r="A11" s="5">
        <v>3</v>
      </c>
      <c r="B11" s="7" t="s">
        <v>82</v>
      </c>
      <c r="C11" s="5">
        <v>32</v>
      </c>
      <c r="D11" s="5" t="s">
        <v>83</v>
      </c>
      <c r="E11" s="11">
        <v>300000</v>
      </c>
      <c r="F11" s="11">
        <f>C11*E11</f>
        <v>9600000</v>
      </c>
      <c r="G11" s="10" t="s">
        <v>105</v>
      </c>
      <c r="H11" s="1"/>
      <c r="I11" s="5"/>
      <c r="J11" s="7" t="s">
        <v>18</v>
      </c>
      <c r="K11" s="7">
        <v>5</v>
      </c>
      <c r="L11" s="5"/>
      <c r="M11" s="8">
        <v>100000</v>
      </c>
      <c r="N11" s="8">
        <f>K11*M11</f>
        <v>500000</v>
      </c>
      <c r="O11" s="10"/>
      <c r="P11" s="2"/>
    </row>
    <row r="12" spans="1:16" ht="24.75">
      <c r="A12" s="15">
        <v>4</v>
      </c>
      <c r="B12" s="45" t="s">
        <v>84</v>
      </c>
      <c r="C12" s="13">
        <v>1</v>
      </c>
      <c r="D12" s="46" t="s">
        <v>83</v>
      </c>
      <c r="E12" s="11">
        <v>1000000</v>
      </c>
      <c r="F12" s="33">
        <f>C12*E12</f>
        <v>1000000</v>
      </c>
      <c r="G12" s="10" t="s">
        <v>105</v>
      </c>
      <c r="H12" s="1"/>
      <c r="I12" s="5"/>
      <c r="J12" s="7" t="s">
        <v>20</v>
      </c>
      <c r="K12" s="5"/>
      <c r="L12" s="5"/>
      <c r="M12" s="34"/>
      <c r="N12" s="11">
        <v>500000</v>
      </c>
      <c r="O12" s="7"/>
      <c r="P12" s="1"/>
    </row>
    <row r="13" spans="1:16" ht="24.75">
      <c r="A13" s="15">
        <v>5</v>
      </c>
      <c r="B13" s="14" t="s">
        <v>19</v>
      </c>
      <c r="C13" s="13">
        <v>1</v>
      </c>
      <c r="D13" s="5" t="s">
        <v>37</v>
      </c>
      <c r="E13" s="11">
        <v>80000</v>
      </c>
      <c r="F13" s="33">
        <f>C13*E13</f>
        <v>80000</v>
      </c>
      <c r="G13" s="10" t="s">
        <v>105</v>
      </c>
      <c r="H13" s="1"/>
      <c r="I13" s="24"/>
      <c r="J13" s="21"/>
      <c r="K13" s="24"/>
      <c r="L13" s="24"/>
      <c r="M13" s="23"/>
      <c r="N13" s="23"/>
      <c r="O13" s="21"/>
      <c r="P13" s="1"/>
    </row>
    <row r="14" spans="1:16" ht="24.75">
      <c r="A14" s="15">
        <v>6</v>
      </c>
      <c r="B14" s="14" t="s">
        <v>21</v>
      </c>
      <c r="C14" s="13">
        <v>1</v>
      </c>
      <c r="D14" s="5" t="s">
        <v>37</v>
      </c>
      <c r="E14" s="11">
        <v>2000000</v>
      </c>
      <c r="F14" s="29">
        <f>C14*E14</f>
        <v>2000000</v>
      </c>
      <c r="G14" s="10" t="s">
        <v>105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ht="36.75">
      <c r="A15" s="5"/>
      <c r="B15" s="18" t="s">
        <v>22</v>
      </c>
      <c r="C15" s="12"/>
      <c r="D15" s="5"/>
      <c r="E15" s="11"/>
      <c r="F15" s="64">
        <v>5000000</v>
      </c>
      <c r="G15" s="65" t="s">
        <v>102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s="1" customFormat="1" ht="24.75">
      <c r="A16" s="5">
        <v>1</v>
      </c>
      <c r="B16" s="7" t="s">
        <v>93</v>
      </c>
      <c r="C16" s="12">
        <v>1</v>
      </c>
      <c r="D16" s="5" t="s">
        <v>37</v>
      </c>
      <c r="E16" s="11">
        <f>10%*E10</f>
        <v>50000</v>
      </c>
      <c r="F16" s="11">
        <f>C16*E16</f>
        <v>50000</v>
      </c>
      <c r="G16" s="10" t="s">
        <v>106</v>
      </c>
    </row>
    <row r="17" spans="1:24" ht="24.75">
      <c r="A17" s="5">
        <v>2</v>
      </c>
      <c r="B17" s="7" t="s">
        <v>89</v>
      </c>
      <c r="C17" s="12">
        <v>1</v>
      </c>
      <c r="D17" s="5" t="s">
        <v>37</v>
      </c>
      <c r="E17" s="11">
        <f>10%*E11</f>
        <v>30000</v>
      </c>
      <c r="F17" s="11">
        <f>C17*E17</f>
        <v>30000</v>
      </c>
      <c r="G17" s="10" t="s">
        <v>106</v>
      </c>
      <c r="H17" s="1"/>
      <c r="I17" s="1"/>
      <c r="J17" s="1"/>
      <c r="K17" s="1"/>
      <c r="L17" s="1"/>
      <c r="M17" s="1"/>
      <c r="N17" s="1"/>
      <c r="O17" s="1"/>
      <c r="P17" s="1"/>
    </row>
    <row r="18" spans="1:24" s="1" customFormat="1" ht="24.75">
      <c r="A18" s="22">
        <v>3</v>
      </c>
      <c r="B18" s="14" t="s">
        <v>90</v>
      </c>
      <c r="C18" s="13">
        <v>1</v>
      </c>
      <c r="D18" s="13" t="s">
        <v>83</v>
      </c>
      <c r="E18" s="11"/>
      <c r="F18" s="11">
        <f>10%*F12</f>
        <v>100000</v>
      </c>
      <c r="G18" s="10" t="s">
        <v>106</v>
      </c>
    </row>
    <row r="19" spans="1:24" ht="24.75">
      <c r="A19" s="15">
        <v>4</v>
      </c>
      <c r="B19" s="14" t="s">
        <v>21</v>
      </c>
      <c r="C19" s="13">
        <v>2</v>
      </c>
      <c r="D19" s="13" t="s">
        <v>37</v>
      </c>
      <c r="E19" s="33">
        <f>10%*E14</f>
        <v>200000</v>
      </c>
      <c r="F19" s="11">
        <f>C19*E19</f>
        <v>400000</v>
      </c>
      <c r="G19" s="10" t="s">
        <v>106</v>
      </c>
      <c r="H19" s="1"/>
      <c r="I19" s="1"/>
      <c r="J19" s="1"/>
      <c r="K19" s="1"/>
      <c r="L19" s="1"/>
      <c r="M19" s="1"/>
      <c r="N19" s="1"/>
      <c r="O19" s="1"/>
      <c r="P19" s="1"/>
    </row>
    <row r="20" spans="1:24">
      <c r="A20" s="13"/>
      <c r="B20" s="18" t="s">
        <v>23</v>
      </c>
      <c r="C20" s="5"/>
      <c r="D20" s="5"/>
      <c r="E20" s="11"/>
      <c r="F20" s="11"/>
      <c r="G20" s="7"/>
      <c r="H20" s="1"/>
      <c r="I20" s="1"/>
      <c r="J20" s="1"/>
      <c r="K20" s="1"/>
      <c r="L20" s="1"/>
      <c r="M20" s="1"/>
      <c r="N20" s="2"/>
      <c r="O20" s="1"/>
      <c r="P20" s="1"/>
    </row>
    <row r="21" spans="1:24" ht="24.75">
      <c r="A21" s="13">
        <v>1</v>
      </c>
      <c r="B21" s="7" t="s">
        <v>24</v>
      </c>
      <c r="C21" s="13"/>
      <c r="D21" s="13"/>
      <c r="E21" s="13"/>
      <c r="F21" s="11"/>
      <c r="G21" s="10" t="s">
        <v>105</v>
      </c>
      <c r="H21" s="1"/>
      <c r="I21" s="1"/>
      <c r="J21" s="1"/>
      <c r="K21" s="1"/>
      <c r="L21" s="1"/>
      <c r="M21" s="1"/>
      <c r="N21" s="1"/>
      <c r="O21" s="1"/>
      <c r="P21" s="1"/>
    </row>
    <row r="22" spans="1:24">
      <c r="A22" s="13"/>
      <c r="B22" s="7" t="s">
        <v>25</v>
      </c>
      <c r="C22" s="13">
        <v>60</v>
      </c>
      <c r="D22" s="5" t="s">
        <v>26</v>
      </c>
      <c r="E22" s="11">
        <v>60000</v>
      </c>
      <c r="F22" s="11">
        <f>C22*E22</f>
        <v>3600000</v>
      </c>
      <c r="G22" s="10"/>
      <c r="H22" s="1"/>
      <c r="I22" s="1"/>
      <c r="J22" s="1"/>
      <c r="K22" s="1"/>
      <c r="L22" s="1"/>
      <c r="M22" s="1"/>
      <c r="N22" s="1"/>
      <c r="O22" s="1"/>
      <c r="P22" s="1"/>
    </row>
    <row r="23" spans="1:24">
      <c r="A23" s="13"/>
      <c r="B23" s="7" t="s">
        <v>18</v>
      </c>
      <c r="C23" s="12">
        <v>2</v>
      </c>
      <c r="D23" s="5" t="s">
        <v>27</v>
      </c>
      <c r="E23" s="11">
        <v>75000</v>
      </c>
      <c r="F23" s="11">
        <f>C23*E23</f>
        <v>150000</v>
      </c>
      <c r="G23" s="10"/>
      <c r="H23" s="1"/>
      <c r="I23" s="3" t="s">
        <v>29</v>
      </c>
      <c r="J23" s="2"/>
      <c r="K23" s="2"/>
      <c r="L23" s="2"/>
      <c r="M23" s="2"/>
      <c r="N23" s="1"/>
      <c r="O23" s="1"/>
      <c r="P23" s="1"/>
    </row>
    <row r="24" spans="1:24" ht="36.75">
      <c r="A24" s="13">
        <v>2</v>
      </c>
      <c r="B24" s="7" t="s">
        <v>28</v>
      </c>
      <c r="C24" s="12"/>
      <c r="D24" s="5"/>
      <c r="E24" s="11"/>
      <c r="F24" s="11"/>
      <c r="G24" s="10" t="s">
        <v>114</v>
      </c>
      <c r="H24" s="1"/>
      <c r="I24" s="66" t="s">
        <v>65</v>
      </c>
      <c r="J24" s="5" t="s">
        <v>32</v>
      </c>
      <c r="K24" s="5" t="s">
        <v>33</v>
      </c>
      <c r="L24" s="5" t="s">
        <v>34</v>
      </c>
      <c r="M24" s="5" t="s">
        <v>35</v>
      </c>
      <c r="N24" s="1"/>
      <c r="O24" s="1"/>
      <c r="P24" s="1"/>
    </row>
    <row r="25" spans="1:24">
      <c r="A25" s="7"/>
      <c r="B25" s="7" t="s">
        <v>30</v>
      </c>
      <c r="C25" s="5">
        <v>2</v>
      </c>
      <c r="D25" s="5" t="s">
        <v>31</v>
      </c>
      <c r="E25" s="11">
        <v>45000</v>
      </c>
      <c r="F25" s="11">
        <f>C25*E25</f>
        <v>90000</v>
      </c>
      <c r="G25" s="10"/>
      <c r="H25" s="2"/>
      <c r="I25" s="67"/>
      <c r="J25" s="5">
        <v>1</v>
      </c>
      <c r="K25" s="5">
        <v>2</v>
      </c>
      <c r="L25" s="5">
        <v>6</v>
      </c>
      <c r="M25" s="5">
        <v>10</v>
      </c>
      <c r="N25" s="1"/>
      <c r="O25" s="1"/>
      <c r="P25" s="1"/>
    </row>
    <row r="26" spans="1:24">
      <c r="A26" s="47"/>
      <c r="B26" s="7" t="s">
        <v>36</v>
      </c>
      <c r="C26" s="13">
        <v>1</v>
      </c>
      <c r="D26" s="5" t="s">
        <v>37</v>
      </c>
      <c r="E26" s="11">
        <v>35000</v>
      </c>
      <c r="F26" s="11">
        <f>C26*E26</f>
        <v>35000</v>
      </c>
      <c r="G26" s="10"/>
      <c r="H26" s="2"/>
      <c r="I26" s="7" t="s">
        <v>38</v>
      </c>
      <c r="J26" s="9">
        <f>(F34)+(F59)+(F88)+(F123)</f>
        <v>2200000</v>
      </c>
      <c r="K26" s="9">
        <f>(F34)+(F59)+(F88)+(F123)</f>
        <v>2200000</v>
      </c>
      <c r="L26" s="9">
        <f>6*(F16+F17+F18+F19)+(F34+F42+F44+F45)+(F59+F67+F68+F69)+(F85+F87)+(F107)+(F123+F131+F132+F133)</f>
        <v>14570000</v>
      </c>
      <c r="M26" s="9">
        <f>6*(F11+F12+F13+F14+F22+F23)+(F34+F36+F37+F38+F39+F40+F48+F49)+(F59+F62+F63+F64+F65+F72+F73)+(F84+F85+F91+F92)+(F103+F105+F107+F110+F111)+(F123+F125+F126+F127+F128+F136+F137)</f>
        <v>195530000</v>
      </c>
      <c r="N26" s="1"/>
      <c r="O26" s="1"/>
      <c r="P26" s="1"/>
    </row>
    <row r="27" spans="1:24">
      <c r="A27" s="13"/>
      <c r="B27" s="14" t="s">
        <v>18</v>
      </c>
      <c r="C27" s="13">
        <v>2</v>
      </c>
      <c r="D27" s="15" t="s">
        <v>27</v>
      </c>
      <c r="E27" s="16">
        <v>50000</v>
      </c>
      <c r="F27" s="8">
        <f>C27*E27</f>
        <v>100000</v>
      </c>
      <c r="G27" s="10"/>
      <c r="H27" s="1"/>
      <c r="I27" s="7" t="s">
        <v>39</v>
      </c>
      <c r="J27" s="8">
        <f>6*(F9)+(F34)+(F59)+(F88)+(F123)</f>
        <v>2800000</v>
      </c>
      <c r="K27" s="9">
        <f>6*(F9+F10)+(F34+F35)+(F59+F60+F61)+(F88)+(F123+F124)</f>
        <v>7800000</v>
      </c>
      <c r="L27" s="9">
        <f>6*(F9+F10+F16+F17+F18+F19+F25+F26+F27)+(F34+F35+F42+F44+F45+F51+F52+F53)+(F59+F60+F61+F67+F68+F69+F75+F76+F77)+(F85+F87+F94+F95+F96)+(F107+F113+F114+F115)+(F123+F124+F129+F131+F132+F133+F139+F140+F141)</f>
        <v>72735000</v>
      </c>
      <c r="M27" s="9">
        <f>6*(F9+F10+F11+F12+F13+F14+F22+F23+F25+F26+F27)+(F34+F35+F36+F37+F38+F39+F40+F48+F49+F51+F52+F53)+(F59+F60+F61+F62+F63+F64+F65+F72+F73+F75+F76+F77)+(F84+F85+F91+F92+F94+F95+F96)+(F103+F104+F105+F107+F110+F111+F113+F114+F115)+(F123+F125+F126+F127+F128+F129+F136+F137+F39+F40+F41)</f>
        <v>257095000</v>
      </c>
      <c r="N27" s="1"/>
      <c r="O27" s="1"/>
      <c r="P27" s="1"/>
    </row>
    <row r="28" spans="1:24">
      <c r="A28" s="1"/>
      <c r="B28" s="1"/>
      <c r="C28" s="1"/>
      <c r="D28" s="1"/>
      <c r="E28" s="1"/>
      <c r="F28" s="1"/>
      <c r="G28" s="1"/>
      <c r="H28" s="2"/>
      <c r="I28" s="7" t="s">
        <v>40</v>
      </c>
      <c r="J28" s="8">
        <f>6*(F9)+(F34)+(F59)+(F88)+(F123)</f>
        <v>2800000</v>
      </c>
      <c r="K28" s="8">
        <f>6*(F9++F10)+(F34+F35)+(F59+F60+F61)+(F88)+(F123+F124)</f>
        <v>7800000</v>
      </c>
      <c r="L28" s="8">
        <f>6*(F9+F10+F16+F17+F18+F19+F25+F26+F27)+(F34+F35+F42+F44+F45+F51+F52+F53)+(F59+F60+F61+F67+F68+F69+F75+F76+F77)+(F85+F87+F94+F95+F96)+(F107+F113+F114+F115)+(F123+F124+F129+F131+F132+F133+F139+F140+F141)+(F147)</f>
        <v>75735000</v>
      </c>
      <c r="M28" s="9">
        <f>6*(F9+F10+F11+F12+F13+F14+F22+F23+F25+F26+F27)+(F34+F35+F36+F37+F38+F39+F40+F48+F49+F51+F52+F53)+(F59+F60+F61+F62+F63+F64+F65+F72+F73+F75+F76+F77)+(F84+F85+F91+F92+F94+F95+F96)+(F103+F104+F105+F107+F110+F111+F113+F114+F115)+(F123+F125+F126+F127+F128+F129+F136+F137+F39+F40+F41)+(F147+F148)</f>
        <v>270095000</v>
      </c>
      <c r="N28" s="1"/>
      <c r="O28" s="1"/>
      <c r="P28" s="1"/>
    </row>
    <row r="29" spans="1:24">
      <c r="A29" s="1"/>
      <c r="B29" s="1"/>
      <c r="C29" s="1"/>
      <c r="D29" s="1"/>
      <c r="E29" s="1"/>
      <c r="F29" s="1"/>
      <c r="G29" s="1"/>
      <c r="H29" s="2"/>
      <c r="I29" s="7" t="s">
        <v>41</v>
      </c>
      <c r="J29" s="8"/>
      <c r="K29" s="8"/>
      <c r="L29" s="8"/>
      <c r="M29" s="8"/>
      <c r="N29" s="1"/>
      <c r="O29" s="1"/>
      <c r="P29" s="1"/>
    </row>
    <row r="30" spans="1:24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  <c r="N30" s="1"/>
      <c r="O30" s="1"/>
      <c r="P30" s="1"/>
    </row>
    <row r="31" spans="1:24">
      <c r="A31" s="6" t="s">
        <v>2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6" t="s">
        <v>8</v>
      </c>
      <c r="H31" s="2"/>
      <c r="I31" s="19" t="s">
        <v>42</v>
      </c>
      <c r="J31" s="13" t="s">
        <v>43</v>
      </c>
      <c r="K31" s="13" t="s">
        <v>44</v>
      </c>
      <c r="L31" s="13" t="s">
        <v>45</v>
      </c>
      <c r="M31" s="13" t="s">
        <v>46</v>
      </c>
      <c r="N31" s="13" t="s">
        <v>47</v>
      </c>
      <c r="O31" s="13" t="s">
        <v>48</v>
      </c>
      <c r="P31" s="13" t="s">
        <v>49</v>
      </c>
      <c r="Q31" s="60" t="s">
        <v>51</v>
      </c>
      <c r="R31" s="60" t="s">
        <v>52</v>
      </c>
      <c r="S31" s="60" t="s">
        <v>53</v>
      </c>
      <c r="T31" s="60" t="s">
        <v>54</v>
      </c>
      <c r="U31" s="60" t="s">
        <v>55</v>
      </c>
      <c r="V31" s="60" t="s">
        <v>56</v>
      </c>
      <c r="W31" s="60" t="s">
        <v>57</v>
      </c>
      <c r="X31" s="60" t="s">
        <v>58</v>
      </c>
    </row>
    <row r="32" spans="1:24">
      <c r="A32" s="7"/>
      <c r="B32" s="32" t="s">
        <v>85</v>
      </c>
      <c r="C32" s="1"/>
      <c r="D32" s="7"/>
      <c r="E32" s="8"/>
      <c r="F32" s="8"/>
      <c r="G32" s="7"/>
      <c r="H32" s="2"/>
      <c r="I32" s="19" t="s">
        <v>86</v>
      </c>
      <c r="J32" s="20">
        <f>J26+J37</f>
        <v>3200000</v>
      </c>
      <c r="K32" s="20">
        <f>J27+J38</f>
        <v>3800000</v>
      </c>
      <c r="L32" s="20">
        <f>J28+J39</f>
        <v>3800000</v>
      </c>
      <c r="M32" s="20"/>
      <c r="N32" s="20">
        <f>K26+K37</f>
        <v>3725000</v>
      </c>
      <c r="O32" s="20">
        <f>K27+K38</f>
        <v>9325000</v>
      </c>
      <c r="P32" s="20">
        <f>K28+K39</f>
        <v>9325000</v>
      </c>
      <c r="Q32" s="33">
        <f>L26+L37</f>
        <v>16195000</v>
      </c>
      <c r="R32" s="33">
        <f>L27+L38</f>
        <v>74360000</v>
      </c>
      <c r="S32" s="33">
        <f>L28+L39</f>
        <v>77360000</v>
      </c>
      <c r="T32" s="17"/>
      <c r="U32" s="33">
        <f>M26+M37</f>
        <v>197255000</v>
      </c>
      <c r="V32" s="33">
        <f>M27+M38</f>
        <v>258820000</v>
      </c>
      <c r="W32" s="33">
        <f>M28+M39</f>
        <v>271820000</v>
      </c>
      <c r="X32" s="17"/>
    </row>
    <row r="33" spans="1:16">
      <c r="A33" s="5"/>
      <c r="B33" s="18" t="s">
        <v>10</v>
      </c>
      <c r="C33" s="7"/>
      <c r="D33" s="7"/>
      <c r="E33" s="8"/>
      <c r="F33" s="8"/>
      <c r="G33" s="10"/>
      <c r="H33" s="2"/>
      <c r="I33" s="1"/>
      <c r="J33" s="1"/>
      <c r="K33" s="1"/>
      <c r="L33" s="1"/>
      <c r="M33" s="1"/>
      <c r="N33" s="1"/>
      <c r="O33" s="1"/>
      <c r="P33" s="1"/>
    </row>
    <row r="34" spans="1:16">
      <c r="A34" s="5">
        <v>1</v>
      </c>
      <c r="B34" s="7" t="s">
        <v>59</v>
      </c>
      <c r="C34" s="5"/>
      <c r="D34" s="5"/>
      <c r="E34" s="11"/>
      <c r="F34" s="11">
        <v>500000</v>
      </c>
      <c r="G34" s="10" t="s">
        <v>107</v>
      </c>
      <c r="H34" s="2"/>
      <c r="I34" s="3" t="s">
        <v>60</v>
      </c>
      <c r="J34" s="2"/>
      <c r="K34" s="2"/>
      <c r="L34" s="2"/>
      <c r="M34" s="2"/>
      <c r="N34" s="1"/>
      <c r="O34" s="1"/>
      <c r="P34" s="1"/>
    </row>
    <row r="35" spans="1:16" ht="36.75">
      <c r="A35" s="5">
        <v>2</v>
      </c>
      <c r="B35" s="7" t="s">
        <v>87</v>
      </c>
      <c r="C35" s="5">
        <v>1</v>
      </c>
      <c r="D35" s="13" t="s">
        <v>37</v>
      </c>
      <c r="E35" s="11">
        <v>500000</v>
      </c>
      <c r="F35" s="29">
        <f>C35*E35</f>
        <v>500000</v>
      </c>
      <c r="G35" s="10" t="s">
        <v>104</v>
      </c>
      <c r="H35" s="2"/>
      <c r="I35" s="66" t="s">
        <v>65</v>
      </c>
      <c r="J35" s="5" t="s">
        <v>32</v>
      </c>
      <c r="K35" s="5" t="s">
        <v>33</v>
      </c>
      <c r="L35" s="5" t="s">
        <v>34</v>
      </c>
      <c r="M35" s="5" t="s">
        <v>35</v>
      </c>
      <c r="N35" s="1"/>
      <c r="O35" s="1"/>
      <c r="P35" s="1"/>
    </row>
    <row r="36" spans="1:16" ht="24.75">
      <c r="A36" s="5">
        <v>3</v>
      </c>
      <c r="B36" s="7" t="s">
        <v>88</v>
      </c>
      <c r="C36" s="5">
        <v>1</v>
      </c>
      <c r="D36" s="13" t="s">
        <v>37</v>
      </c>
      <c r="E36" s="11">
        <v>4000000</v>
      </c>
      <c r="F36" s="11">
        <f>C36*E36</f>
        <v>4000000</v>
      </c>
      <c r="G36" s="10" t="s">
        <v>105</v>
      </c>
      <c r="H36" s="2"/>
      <c r="I36" s="67"/>
      <c r="J36" s="5">
        <v>1</v>
      </c>
      <c r="K36" s="5">
        <v>2</v>
      </c>
      <c r="L36" s="5">
        <v>6</v>
      </c>
      <c r="M36" s="5">
        <v>10</v>
      </c>
      <c r="N36" s="1"/>
      <c r="O36" s="1"/>
      <c r="P36" s="1"/>
    </row>
    <row r="37" spans="1:16" ht="24.75">
      <c r="A37" s="15">
        <v>4</v>
      </c>
      <c r="B37" s="45" t="s">
        <v>89</v>
      </c>
      <c r="C37" s="5">
        <v>1</v>
      </c>
      <c r="D37" s="13" t="s">
        <v>37</v>
      </c>
      <c r="E37" s="11">
        <v>2000000</v>
      </c>
      <c r="F37" s="33">
        <f>C37*E37</f>
        <v>2000000</v>
      </c>
      <c r="G37" s="10" t="s">
        <v>105</v>
      </c>
      <c r="H37" s="2"/>
      <c r="I37" s="7" t="s">
        <v>38</v>
      </c>
      <c r="J37" s="9">
        <f>$N$11+$N$12</f>
        <v>1000000</v>
      </c>
      <c r="K37" s="9">
        <f>$N$11+$N$12+(5%*$N$11+$N$12)</f>
        <v>1525000</v>
      </c>
      <c r="L37" s="9">
        <f>$N$11+$N$12+(25%*$N$11+$N$12)</f>
        <v>1625000</v>
      </c>
      <c r="M37" s="9">
        <f>$N$11+$N$12+(45%*$N$11+$N$12)</f>
        <v>1725000</v>
      </c>
      <c r="N37" s="1"/>
      <c r="O37" s="1"/>
      <c r="P37" s="1"/>
    </row>
    <row r="38" spans="1:16" ht="24.75">
      <c r="A38" s="15">
        <v>5</v>
      </c>
      <c r="B38" s="14" t="s">
        <v>90</v>
      </c>
      <c r="C38" s="5">
        <v>1</v>
      </c>
      <c r="D38" s="48" t="s">
        <v>83</v>
      </c>
      <c r="E38" s="11"/>
      <c r="F38" s="33">
        <v>10000000</v>
      </c>
      <c r="G38" s="10" t="s">
        <v>105</v>
      </c>
      <c r="H38" s="1"/>
      <c r="I38" s="7" t="s">
        <v>39</v>
      </c>
      <c r="J38" s="9">
        <f t="shared" ref="J38:J39" si="0">$N$11+$N$12</f>
        <v>1000000</v>
      </c>
      <c r="K38" s="9">
        <f t="shared" ref="K38:K39" si="1">$N$11+$N$12+(5%*$N$11+$N$12)</f>
        <v>1525000</v>
      </c>
      <c r="L38" s="9">
        <f t="shared" ref="L38:L39" si="2">$N$11+$N$12+(25%*$N$11+$N$12)</f>
        <v>1625000</v>
      </c>
      <c r="M38" s="9">
        <f t="shared" ref="M38:M39" si="3">$N$11+$N$12+(45%*$N$11+$N$12)</f>
        <v>1725000</v>
      </c>
      <c r="N38" s="1"/>
      <c r="O38" s="1"/>
      <c r="P38" s="1"/>
    </row>
    <row r="39" spans="1:16" ht="24.75">
      <c r="A39" s="15">
        <v>6</v>
      </c>
      <c r="B39" s="14" t="s">
        <v>19</v>
      </c>
      <c r="C39" s="13">
        <v>1</v>
      </c>
      <c r="D39" s="13" t="s">
        <v>37</v>
      </c>
      <c r="E39" s="11">
        <v>80000</v>
      </c>
      <c r="F39" s="33">
        <f>C39*E39</f>
        <v>80000</v>
      </c>
      <c r="G39" s="10" t="s">
        <v>105</v>
      </c>
      <c r="H39" s="1"/>
      <c r="I39" s="7" t="s">
        <v>40</v>
      </c>
      <c r="J39" s="9">
        <f t="shared" si="0"/>
        <v>1000000</v>
      </c>
      <c r="K39" s="9">
        <f t="shared" si="1"/>
        <v>1525000</v>
      </c>
      <c r="L39" s="9">
        <f t="shared" si="2"/>
        <v>1625000</v>
      </c>
      <c r="M39" s="9">
        <f t="shared" si="3"/>
        <v>1725000</v>
      </c>
      <c r="N39" s="1"/>
      <c r="O39" s="1"/>
      <c r="P39" s="1"/>
    </row>
    <row r="40" spans="1:16" ht="24.75">
      <c r="A40" s="15">
        <v>7</v>
      </c>
      <c r="B40" s="14" t="s">
        <v>21</v>
      </c>
      <c r="C40" s="13">
        <v>2</v>
      </c>
      <c r="D40" s="13" t="s">
        <v>37</v>
      </c>
      <c r="E40" s="11">
        <v>2000000</v>
      </c>
      <c r="F40" s="29">
        <f>C40*E40</f>
        <v>4000000</v>
      </c>
      <c r="G40" s="10" t="s">
        <v>105</v>
      </c>
      <c r="H40" s="1"/>
      <c r="I40" s="7" t="s">
        <v>41</v>
      </c>
      <c r="J40" s="9"/>
      <c r="K40" s="9"/>
      <c r="L40" s="9"/>
      <c r="M40" s="9"/>
      <c r="N40" s="1"/>
      <c r="O40" s="1"/>
      <c r="P40" s="1"/>
    </row>
    <row r="41" spans="1:16">
      <c r="A41" s="5"/>
      <c r="B41" s="18" t="s">
        <v>22</v>
      </c>
      <c r="C41" s="12"/>
      <c r="D41" s="5"/>
      <c r="E41" s="11"/>
      <c r="F41" s="11"/>
      <c r="G41" s="7"/>
      <c r="H41" s="1"/>
      <c r="I41" s="1"/>
      <c r="J41" s="1"/>
      <c r="K41" s="1"/>
      <c r="L41" s="1"/>
      <c r="M41" s="1"/>
      <c r="N41" s="1"/>
      <c r="O41" s="1"/>
      <c r="P41" s="1"/>
    </row>
    <row r="42" spans="1:16" s="1" customFormat="1" ht="24.75">
      <c r="A42" s="5">
        <v>1</v>
      </c>
      <c r="B42" s="7" t="s">
        <v>93</v>
      </c>
      <c r="C42" s="12">
        <v>1</v>
      </c>
      <c r="D42" s="5" t="s">
        <v>37</v>
      </c>
      <c r="E42" s="11">
        <f>10%*E36</f>
        <v>400000</v>
      </c>
      <c r="F42" s="11">
        <f>C42*E42</f>
        <v>400000</v>
      </c>
      <c r="G42" s="10" t="s">
        <v>106</v>
      </c>
    </row>
    <row r="43" spans="1:16" s="1" customFormat="1" ht="24.75">
      <c r="A43" s="5">
        <v>2</v>
      </c>
      <c r="B43" s="7" t="s">
        <v>89</v>
      </c>
      <c r="C43" s="12">
        <v>1</v>
      </c>
      <c r="D43" s="5" t="s">
        <v>37</v>
      </c>
      <c r="E43" s="11">
        <f>10%*E37</f>
        <v>200000</v>
      </c>
      <c r="F43" s="11">
        <f>C43*E43</f>
        <v>200000</v>
      </c>
      <c r="G43" s="10" t="s">
        <v>106</v>
      </c>
    </row>
    <row r="44" spans="1:16" ht="24.75">
      <c r="A44" s="22">
        <v>3</v>
      </c>
      <c r="B44" s="14" t="s">
        <v>90</v>
      </c>
      <c r="C44" s="13">
        <v>1</v>
      </c>
      <c r="D44" s="13" t="s">
        <v>83</v>
      </c>
      <c r="E44" s="11"/>
      <c r="F44" s="11">
        <f>10%*F38</f>
        <v>1000000</v>
      </c>
      <c r="G44" s="10" t="s">
        <v>106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ht="24.75">
      <c r="A45" s="15">
        <v>4</v>
      </c>
      <c r="B45" s="14" t="s">
        <v>21</v>
      </c>
      <c r="C45" s="13">
        <v>2</v>
      </c>
      <c r="D45" s="13" t="s">
        <v>37</v>
      </c>
      <c r="E45" s="33">
        <f>10%*E40</f>
        <v>200000</v>
      </c>
      <c r="F45" s="11">
        <f>C45*E45</f>
        <v>400000</v>
      </c>
      <c r="G45" s="10" t="s">
        <v>106</v>
      </c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3"/>
      <c r="B46" s="18" t="s">
        <v>23</v>
      </c>
      <c r="C46" s="5"/>
      <c r="D46" s="5"/>
      <c r="E46" s="11"/>
      <c r="F46" s="11"/>
      <c r="G46" s="10"/>
      <c r="H46" s="1"/>
      <c r="I46" s="1"/>
      <c r="J46" s="1"/>
      <c r="K46" s="1"/>
      <c r="L46" s="1"/>
      <c r="M46" s="1"/>
      <c r="N46" s="1"/>
      <c r="O46" s="1"/>
      <c r="P46" s="1"/>
    </row>
    <row r="47" spans="1:16" ht="24.75">
      <c r="A47" s="13">
        <v>1</v>
      </c>
      <c r="B47" s="7" t="s">
        <v>24</v>
      </c>
      <c r="C47" s="13"/>
      <c r="D47" s="13"/>
      <c r="E47" s="13"/>
      <c r="F47" s="11"/>
      <c r="G47" s="10" t="s">
        <v>105</v>
      </c>
      <c r="H47" s="1"/>
      <c r="I47" s="3"/>
      <c r="J47" s="2"/>
      <c r="K47" s="2"/>
      <c r="L47" s="2"/>
      <c r="M47" s="1"/>
      <c r="N47" s="1"/>
      <c r="O47" s="1"/>
      <c r="P47" s="1"/>
    </row>
    <row r="48" spans="1:16">
      <c r="A48" s="13"/>
      <c r="B48" s="7" t="s">
        <v>25</v>
      </c>
      <c r="C48" s="13">
        <v>50</v>
      </c>
      <c r="D48" s="5" t="s">
        <v>26</v>
      </c>
      <c r="E48" s="11">
        <v>60000</v>
      </c>
      <c r="F48" s="11">
        <f>C48*E48</f>
        <v>3000000</v>
      </c>
      <c r="G48" s="7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3"/>
      <c r="B49" s="7" t="s">
        <v>18</v>
      </c>
      <c r="C49" s="12">
        <v>2</v>
      </c>
      <c r="D49" s="5" t="s">
        <v>27</v>
      </c>
      <c r="E49" s="11">
        <v>75000</v>
      </c>
      <c r="F49" s="11">
        <f>C49*E49</f>
        <v>150000</v>
      </c>
      <c r="G49" s="10"/>
      <c r="H49" s="2"/>
      <c r="I49" s="1"/>
      <c r="J49" s="1"/>
      <c r="K49" s="1"/>
      <c r="L49" s="1"/>
      <c r="M49" s="1"/>
      <c r="N49" s="1"/>
      <c r="O49" s="1"/>
      <c r="P49" s="1"/>
    </row>
    <row r="50" spans="1:16">
      <c r="A50" s="13">
        <v>2</v>
      </c>
      <c r="B50" s="7" t="s">
        <v>28</v>
      </c>
      <c r="C50" s="12"/>
      <c r="D50" s="5"/>
      <c r="E50" s="11"/>
      <c r="F50" s="11"/>
      <c r="G50" s="10"/>
      <c r="H50" s="2"/>
      <c r="I50" s="1"/>
      <c r="J50" s="1"/>
      <c r="K50" s="1"/>
      <c r="L50" s="1"/>
      <c r="M50" s="1"/>
      <c r="N50" s="1"/>
      <c r="O50" s="1"/>
      <c r="P50" s="1"/>
    </row>
    <row r="51" spans="1:16" ht="36.75">
      <c r="A51" s="7"/>
      <c r="B51" s="7" t="s">
        <v>30</v>
      </c>
      <c r="C51" s="5">
        <v>2</v>
      </c>
      <c r="D51" s="5" t="s">
        <v>31</v>
      </c>
      <c r="E51" s="11">
        <v>45000</v>
      </c>
      <c r="F51" s="11">
        <f>C51*E51</f>
        <v>90000</v>
      </c>
      <c r="G51" s="10" t="s">
        <v>114</v>
      </c>
      <c r="H51" s="2"/>
      <c r="I51" s="1"/>
      <c r="J51" s="1"/>
      <c r="K51" s="1"/>
      <c r="L51" s="1"/>
      <c r="M51" s="1"/>
      <c r="N51" s="1"/>
      <c r="O51" s="1"/>
      <c r="P51" s="1"/>
    </row>
    <row r="52" spans="1:16">
      <c r="A52" s="17"/>
      <c r="B52" s="7" t="s">
        <v>36</v>
      </c>
      <c r="C52" s="13">
        <v>1</v>
      </c>
      <c r="D52" s="5" t="s">
        <v>37</v>
      </c>
      <c r="E52" s="11">
        <v>35000</v>
      </c>
      <c r="F52" s="11">
        <f>C52*E52</f>
        <v>35000</v>
      </c>
      <c r="G52" s="10"/>
      <c r="H52" s="2"/>
      <c r="I52" s="1"/>
      <c r="J52" s="1"/>
      <c r="K52" s="1"/>
      <c r="L52" s="1"/>
      <c r="M52" s="1"/>
      <c r="N52" s="1"/>
      <c r="O52" s="1"/>
      <c r="P52" s="1"/>
    </row>
    <row r="53" spans="1:16">
      <c r="A53" s="28"/>
      <c r="B53" s="14" t="s">
        <v>18</v>
      </c>
      <c r="C53" s="13">
        <v>2</v>
      </c>
      <c r="D53" s="15" t="s">
        <v>27</v>
      </c>
      <c r="E53" s="16">
        <v>50000</v>
      </c>
      <c r="F53" s="8">
        <f>C53*E53</f>
        <v>100000</v>
      </c>
      <c r="G53" s="47"/>
      <c r="H53" s="2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62"/>
      <c r="H54" s="2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1"/>
      <c r="C55" s="1"/>
      <c r="D55" s="1"/>
      <c r="E55" s="1"/>
      <c r="F55" s="1"/>
      <c r="G55" s="63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6" t="s">
        <v>2</v>
      </c>
      <c r="B56" s="6" t="s">
        <v>3</v>
      </c>
      <c r="C56" s="6" t="s">
        <v>4</v>
      </c>
      <c r="D56" s="6" t="s">
        <v>5</v>
      </c>
      <c r="E56" s="6" t="s">
        <v>6</v>
      </c>
      <c r="F56" s="6" t="s">
        <v>7</v>
      </c>
      <c r="G56" s="61" t="s">
        <v>8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7"/>
      <c r="B57" s="32" t="s">
        <v>91</v>
      </c>
      <c r="C57" s="1"/>
      <c r="D57" s="7"/>
      <c r="E57" s="8"/>
      <c r="F57" s="8"/>
      <c r="G57" s="7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5"/>
      <c r="B58" s="18" t="s">
        <v>10</v>
      </c>
      <c r="C58" s="7"/>
      <c r="D58" s="7"/>
      <c r="E58" s="8"/>
      <c r="F58" s="8"/>
      <c r="G58" s="10"/>
      <c r="H58" s="1"/>
      <c r="I58" s="2"/>
      <c r="J58" s="2"/>
      <c r="K58" s="2"/>
      <c r="L58" s="2"/>
      <c r="M58" s="1"/>
      <c r="N58" s="1"/>
      <c r="O58" s="1"/>
      <c r="P58" s="1"/>
    </row>
    <row r="59" spans="1:16">
      <c r="A59" s="5">
        <v>1</v>
      </c>
      <c r="B59" s="7" t="s">
        <v>59</v>
      </c>
      <c r="C59" s="5"/>
      <c r="D59" s="5"/>
      <c r="E59" s="11"/>
      <c r="F59" s="11">
        <v>500000</v>
      </c>
      <c r="G59" s="10" t="s">
        <v>108</v>
      </c>
      <c r="H59" s="1"/>
      <c r="I59" s="2"/>
      <c r="J59" s="2"/>
      <c r="K59" s="2"/>
      <c r="L59" s="2"/>
      <c r="M59" s="1"/>
      <c r="N59" s="1"/>
      <c r="O59" s="1"/>
      <c r="P59" s="1"/>
    </row>
    <row r="60" spans="1:16" ht="36.75">
      <c r="A60" s="5">
        <v>2</v>
      </c>
      <c r="B60" s="7" t="s">
        <v>87</v>
      </c>
      <c r="C60" s="5">
        <v>1</v>
      </c>
      <c r="D60" s="5" t="s">
        <v>37</v>
      </c>
      <c r="E60" s="11">
        <v>500000</v>
      </c>
      <c r="F60" s="29">
        <f t="shared" ref="F60:F65" si="4">C60*E60</f>
        <v>500000</v>
      </c>
      <c r="G60" s="10" t="s">
        <v>104</v>
      </c>
      <c r="H60" s="1"/>
      <c r="I60" s="2"/>
      <c r="J60" s="2"/>
      <c r="K60" s="2"/>
      <c r="L60" s="2"/>
      <c r="M60" s="1"/>
      <c r="N60" s="1"/>
      <c r="O60" s="1"/>
      <c r="P60" s="1"/>
    </row>
    <row r="61" spans="1:16" ht="36.75">
      <c r="A61" s="5">
        <v>3</v>
      </c>
      <c r="B61" s="7" t="s">
        <v>92</v>
      </c>
      <c r="C61" s="5">
        <v>1</v>
      </c>
      <c r="D61" s="5" t="s">
        <v>37</v>
      </c>
      <c r="E61" s="11">
        <v>500000</v>
      </c>
      <c r="F61" s="11">
        <f t="shared" si="4"/>
        <v>500000</v>
      </c>
      <c r="G61" s="10" t="s">
        <v>104</v>
      </c>
      <c r="H61" s="1"/>
      <c r="I61" s="1"/>
      <c r="J61" s="1"/>
      <c r="K61" s="1"/>
      <c r="L61" s="1"/>
      <c r="M61" s="1"/>
      <c r="N61" s="1"/>
      <c r="O61" s="1"/>
      <c r="P61" s="1"/>
    </row>
    <row r="62" spans="1:16" ht="24.75">
      <c r="A62" s="15">
        <v>4</v>
      </c>
      <c r="B62" s="14" t="s">
        <v>93</v>
      </c>
      <c r="C62" s="13">
        <v>20</v>
      </c>
      <c r="D62" s="5" t="s">
        <v>37</v>
      </c>
      <c r="E62" s="11">
        <v>1500000</v>
      </c>
      <c r="F62" s="33">
        <f t="shared" si="4"/>
        <v>30000000</v>
      </c>
      <c r="G62" s="10" t="s">
        <v>105</v>
      </c>
      <c r="H62" s="2"/>
      <c r="I62" s="1"/>
      <c r="J62" s="1"/>
      <c r="K62" s="1"/>
      <c r="L62" s="1"/>
      <c r="M62" s="1"/>
      <c r="N62" s="1"/>
      <c r="O62" s="1"/>
      <c r="P62" s="1"/>
    </row>
    <row r="63" spans="1:16" ht="24.75">
      <c r="A63" s="5">
        <v>5</v>
      </c>
      <c r="B63" s="7" t="s">
        <v>89</v>
      </c>
      <c r="C63" s="13">
        <v>20</v>
      </c>
      <c r="D63" s="5" t="s">
        <v>37</v>
      </c>
      <c r="E63" s="11">
        <v>500000</v>
      </c>
      <c r="F63" s="11">
        <f t="shared" si="4"/>
        <v>10000000</v>
      </c>
      <c r="G63" s="10" t="s">
        <v>105</v>
      </c>
      <c r="H63" s="2"/>
      <c r="I63" s="1"/>
      <c r="J63" s="1"/>
      <c r="K63" s="1"/>
      <c r="L63" s="1"/>
      <c r="M63" s="1"/>
      <c r="N63" s="1"/>
      <c r="O63" s="1"/>
      <c r="P63" s="1"/>
    </row>
    <row r="64" spans="1:16" ht="24.75">
      <c r="A64" s="15">
        <v>6</v>
      </c>
      <c r="B64" s="14" t="s">
        <v>19</v>
      </c>
      <c r="C64" s="13">
        <v>1</v>
      </c>
      <c r="D64" s="5" t="s">
        <v>37</v>
      </c>
      <c r="E64" s="11">
        <v>80000</v>
      </c>
      <c r="F64" s="33">
        <f t="shared" si="4"/>
        <v>80000</v>
      </c>
      <c r="G64" s="10" t="s">
        <v>105</v>
      </c>
      <c r="H64" s="2"/>
      <c r="I64" s="1"/>
      <c r="J64" s="1"/>
      <c r="K64" s="1"/>
      <c r="L64" s="1"/>
      <c r="M64" s="1"/>
      <c r="N64" s="1"/>
      <c r="O64" s="1"/>
      <c r="P64" s="1"/>
    </row>
    <row r="65" spans="1:16" ht="24.75">
      <c r="A65" s="15">
        <v>7</v>
      </c>
      <c r="B65" s="14" t="s">
        <v>21</v>
      </c>
      <c r="C65" s="13">
        <v>2</v>
      </c>
      <c r="D65" s="5" t="s">
        <v>37</v>
      </c>
      <c r="E65" s="11">
        <v>2000000</v>
      </c>
      <c r="F65" s="29">
        <f t="shared" si="4"/>
        <v>4000000</v>
      </c>
      <c r="G65" s="10" t="s">
        <v>105</v>
      </c>
      <c r="H65" s="2"/>
      <c r="I65" s="1"/>
      <c r="J65" s="1"/>
      <c r="K65" s="1"/>
      <c r="L65" s="1"/>
      <c r="M65" s="1"/>
      <c r="N65" s="1"/>
      <c r="O65" s="1"/>
      <c r="P65" s="1"/>
    </row>
    <row r="66" spans="1:16">
      <c r="A66" s="5"/>
      <c r="B66" s="18" t="s">
        <v>22</v>
      </c>
      <c r="C66" s="12"/>
      <c r="D66" s="5"/>
      <c r="E66" s="11"/>
      <c r="F66" s="11"/>
      <c r="G66" s="7"/>
      <c r="H66" s="2"/>
      <c r="I66" s="1"/>
      <c r="J66" s="1"/>
      <c r="K66" s="1"/>
      <c r="L66" s="1"/>
      <c r="M66" s="1"/>
      <c r="N66" s="1"/>
      <c r="O66" s="1"/>
      <c r="P66" s="1"/>
    </row>
    <row r="67" spans="1:16" s="1" customFormat="1" ht="24.75">
      <c r="A67" s="5">
        <v>1</v>
      </c>
      <c r="B67" s="7" t="s">
        <v>93</v>
      </c>
      <c r="C67" s="13">
        <v>20</v>
      </c>
      <c r="D67" s="5" t="s">
        <v>37</v>
      </c>
      <c r="E67" s="11">
        <f>10%*E62</f>
        <v>150000</v>
      </c>
      <c r="F67" s="11">
        <f>C67*E67</f>
        <v>3000000</v>
      </c>
      <c r="G67" s="10" t="s">
        <v>106</v>
      </c>
      <c r="H67" s="2"/>
    </row>
    <row r="68" spans="1:16" ht="24.75">
      <c r="A68" s="22">
        <v>2</v>
      </c>
      <c r="B68" s="14" t="s">
        <v>89</v>
      </c>
      <c r="C68" s="13">
        <v>20</v>
      </c>
      <c r="D68" s="5" t="s">
        <v>37</v>
      </c>
      <c r="E68" s="11">
        <f>10%*E63</f>
        <v>50000</v>
      </c>
      <c r="F68" s="11">
        <f>C68*E68</f>
        <v>1000000</v>
      </c>
      <c r="G68" s="10" t="s">
        <v>106</v>
      </c>
      <c r="H68" s="2"/>
      <c r="I68" s="1"/>
      <c r="J68" s="1"/>
      <c r="K68" s="1"/>
      <c r="L68" s="1"/>
      <c r="M68" s="1"/>
      <c r="N68" s="1"/>
      <c r="O68" s="1"/>
      <c r="P68" s="1"/>
    </row>
    <row r="69" spans="1:16" ht="24.75">
      <c r="A69" s="15">
        <v>3</v>
      </c>
      <c r="B69" s="14" t="s">
        <v>21</v>
      </c>
      <c r="C69" s="13">
        <v>2</v>
      </c>
      <c r="D69" s="5" t="s">
        <v>37</v>
      </c>
      <c r="E69" s="33">
        <f>10%*E65</f>
        <v>200000</v>
      </c>
      <c r="F69" s="11">
        <f>C69*E69</f>
        <v>400000</v>
      </c>
      <c r="G69" s="10" t="s">
        <v>106</v>
      </c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3"/>
      <c r="B70" s="18" t="s">
        <v>23</v>
      </c>
      <c r="C70" s="5"/>
      <c r="D70" s="5"/>
      <c r="E70" s="11"/>
      <c r="F70" s="11"/>
      <c r="G70" s="7"/>
      <c r="H70" s="1"/>
      <c r="I70" s="1"/>
      <c r="J70" s="1"/>
      <c r="K70" s="1"/>
      <c r="L70" s="1"/>
      <c r="M70" s="1"/>
      <c r="N70" s="1"/>
      <c r="O70" s="1"/>
      <c r="P70" s="1"/>
    </row>
    <row r="71" spans="1:16" ht="24.75">
      <c r="A71" s="13">
        <v>1</v>
      </c>
      <c r="B71" s="7" t="s">
        <v>24</v>
      </c>
      <c r="C71" s="13"/>
      <c r="D71" s="13"/>
      <c r="E71" s="13"/>
      <c r="F71" s="11"/>
      <c r="G71" s="10" t="s">
        <v>105</v>
      </c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3"/>
      <c r="B72" s="7" t="s">
        <v>25</v>
      </c>
      <c r="C72" s="13">
        <v>50</v>
      </c>
      <c r="D72" s="5" t="s">
        <v>26</v>
      </c>
      <c r="E72" s="11">
        <v>60000</v>
      </c>
      <c r="F72" s="11">
        <f>C72*E72</f>
        <v>3000000</v>
      </c>
      <c r="G72" s="7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3"/>
      <c r="B73" s="7" t="s">
        <v>18</v>
      </c>
      <c r="C73" s="12">
        <v>2</v>
      </c>
      <c r="D73" s="5" t="s">
        <v>27</v>
      </c>
      <c r="E73" s="11">
        <v>75000</v>
      </c>
      <c r="F73" s="11">
        <f>C73*E73</f>
        <v>150000</v>
      </c>
      <c r="G73" s="17"/>
      <c r="H73" s="1"/>
      <c r="I73" s="1"/>
      <c r="J73" s="1"/>
      <c r="K73" s="1"/>
      <c r="L73" s="1"/>
      <c r="M73" s="1"/>
      <c r="N73" s="1"/>
      <c r="O73" s="1"/>
      <c r="P73" s="1"/>
    </row>
    <row r="74" spans="1:16" ht="36.75">
      <c r="A74" s="13">
        <v>2</v>
      </c>
      <c r="B74" s="7" t="s">
        <v>28</v>
      </c>
      <c r="C74" s="12"/>
      <c r="D74" s="5"/>
      <c r="E74" s="11"/>
      <c r="F74" s="11"/>
      <c r="G74" s="10" t="s">
        <v>114</v>
      </c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7"/>
      <c r="B75" s="7" t="s">
        <v>30</v>
      </c>
      <c r="C75" s="5">
        <v>2</v>
      </c>
      <c r="D75" s="5" t="s">
        <v>31</v>
      </c>
      <c r="E75" s="11">
        <v>45000</v>
      </c>
      <c r="F75" s="11">
        <f>C75*E75</f>
        <v>90000</v>
      </c>
      <c r="G75" s="17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7"/>
      <c r="B76" s="7" t="s">
        <v>36</v>
      </c>
      <c r="C76" s="13">
        <v>1</v>
      </c>
      <c r="D76" s="5" t="s">
        <v>37</v>
      </c>
      <c r="E76" s="11">
        <v>35000</v>
      </c>
      <c r="F76" s="11">
        <f>C76*E76</f>
        <v>35000</v>
      </c>
      <c r="G76" s="17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28"/>
      <c r="B77" s="14" t="s">
        <v>18</v>
      </c>
      <c r="C77" s="13">
        <v>2</v>
      </c>
      <c r="D77" s="15" t="s">
        <v>27</v>
      </c>
      <c r="E77" s="16">
        <v>50000</v>
      </c>
      <c r="F77" s="8">
        <f>C77*E77</f>
        <v>100000</v>
      </c>
      <c r="G77" s="17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6" t="s">
        <v>2</v>
      </c>
      <c r="B81" s="6" t="s">
        <v>3</v>
      </c>
      <c r="C81" s="6" t="s">
        <v>4</v>
      </c>
      <c r="D81" s="6" t="s">
        <v>5</v>
      </c>
      <c r="E81" s="6" t="s">
        <v>6</v>
      </c>
      <c r="F81" s="6" t="s">
        <v>7</v>
      </c>
      <c r="G81" s="6" t="s">
        <v>8</v>
      </c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49"/>
      <c r="B82" s="50" t="s">
        <v>94</v>
      </c>
      <c r="C82" s="49"/>
      <c r="D82" s="49"/>
      <c r="E82" s="49"/>
      <c r="F82" s="49"/>
      <c r="G82" s="49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49"/>
      <c r="B83" s="18" t="s">
        <v>10</v>
      </c>
      <c r="C83" s="49"/>
      <c r="D83" s="49"/>
      <c r="E83" s="49"/>
      <c r="F83" s="49"/>
      <c r="G83" s="49"/>
      <c r="H83" s="1"/>
      <c r="I83" s="1"/>
      <c r="J83" s="1"/>
      <c r="K83" s="1"/>
      <c r="L83" s="1"/>
      <c r="M83" s="1"/>
      <c r="N83" s="1"/>
      <c r="O83" s="1"/>
      <c r="P83" s="1"/>
    </row>
    <row r="84" spans="1:16" ht="24.75">
      <c r="A84" s="48">
        <v>1</v>
      </c>
      <c r="B84" s="49" t="s">
        <v>95</v>
      </c>
      <c r="C84" s="48">
        <v>1</v>
      </c>
      <c r="D84" s="48" t="s">
        <v>37</v>
      </c>
      <c r="E84" s="11">
        <v>350000</v>
      </c>
      <c r="F84" s="51">
        <f>C84*E84</f>
        <v>350000</v>
      </c>
      <c r="G84" s="53" t="s">
        <v>105</v>
      </c>
      <c r="H84" s="1"/>
      <c r="I84" s="1"/>
      <c r="J84" s="1"/>
      <c r="K84" s="1"/>
      <c r="L84" s="1"/>
      <c r="M84" s="1"/>
      <c r="N84" s="1"/>
      <c r="O84" s="1"/>
      <c r="P84" s="1"/>
    </row>
    <row r="85" spans="1:16" ht="24.75">
      <c r="A85" s="48">
        <v>2</v>
      </c>
      <c r="B85" s="49" t="s">
        <v>96</v>
      </c>
      <c r="C85" s="48">
        <v>20</v>
      </c>
      <c r="D85" s="48" t="s">
        <v>97</v>
      </c>
      <c r="E85" s="11">
        <v>80000</v>
      </c>
      <c r="F85" s="51">
        <f>C85*E85</f>
        <v>1600000</v>
      </c>
      <c r="G85" s="53" t="s">
        <v>106</v>
      </c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3"/>
      <c r="B86" s="18" t="s">
        <v>22</v>
      </c>
      <c r="C86" s="13"/>
      <c r="D86" s="13"/>
      <c r="E86" s="17"/>
      <c r="F86" s="17"/>
      <c r="G86" s="17"/>
      <c r="H86" s="1"/>
      <c r="I86" s="1"/>
      <c r="J86" s="1"/>
      <c r="K86" s="1"/>
      <c r="L86" s="1"/>
      <c r="M86" s="1"/>
      <c r="N86" s="1"/>
      <c r="O86" s="1"/>
      <c r="P86" s="1"/>
    </row>
    <row r="87" spans="1:16" ht="24.75">
      <c r="A87" s="13">
        <v>1</v>
      </c>
      <c r="B87" s="17" t="s">
        <v>95</v>
      </c>
      <c r="C87" s="13">
        <v>1</v>
      </c>
      <c r="D87" s="13" t="s">
        <v>37</v>
      </c>
      <c r="E87" s="11">
        <v>30000</v>
      </c>
      <c r="F87" s="33">
        <f>C87*E87</f>
        <v>30000</v>
      </c>
      <c r="G87" s="10" t="s">
        <v>106</v>
      </c>
      <c r="H87" s="1"/>
      <c r="I87" s="1"/>
      <c r="J87" s="1"/>
      <c r="K87" s="1"/>
      <c r="L87" s="1"/>
      <c r="M87" s="1"/>
      <c r="N87" s="1"/>
      <c r="O87" s="1"/>
      <c r="P87" s="1"/>
    </row>
    <row r="88" spans="1:16" ht="24.75">
      <c r="A88" s="52">
        <v>2</v>
      </c>
      <c r="B88" s="17" t="s">
        <v>98</v>
      </c>
      <c r="C88" s="13">
        <v>20</v>
      </c>
      <c r="D88" s="13" t="s">
        <v>97</v>
      </c>
      <c r="E88" s="11">
        <v>35000</v>
      </c>
      <c r="F88" s="33">
        <f>C88*E88</f>
        <v>700000</v>
      </c>
      <c r="G88" s="53" t="s">
        <v>109</v>
      </c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3"/>
      <c r="B89" s="18" t="s">
        <v>23</v>
      </c>
      <c r="C89" s="5"/>
      <c r="D89" s="5"/>
      <c r="E89" s="11"/>
      <c r="F89" s="11"/>
      <c r="G89" s="7"/>
      <c r="H89" s="1"/>
      <c r="I89" s="1"/>
      <c r="J89" s="1"/>
      <c r="K89" s="1"/>
      <c r="L89" s="1"/>
      <c r="M89" s="1"/>
      <c r="N89" s="1"/>
      <c r="O89" s="1"/>
      <c r="P89" s="1"/>
    </row>
    <row r="90" spans="1:16" ht="24.75">
      <c r="A90" s="13">
        <v>1</v>
      </c>
      <c r="B90" s="7" t="s">
        <v>24</v>
      </c>
      <c r="C90" s="13"/>
      <c r="D90" s="13"/>
      <c r="E90" s="13"/>
      <c r="F90" s="11"/>
      <c r="G90" s="10" t="s">
        <v>105</v>
      </c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3"/>
      <c r="B91" s="7" t="s">
        <v>25</v>
      </c>
      <c r="C91" s="13">
        <v>50</v>
      </c>
      <c r="D91" s="5" t="s">
        <v>26</v>
      </c>
      <c r="E91" s="11">
        <v>60000</v>
      </c>
      <c r="F91" s="11">
        <f>C91*E91</f>
        <v>3000000</v>
      </c>
      <c r="G91" s="7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3"/>
      <c r="B92" s="7" t="s">
        <v>18</v>
      </c>
      <c r="C92" s="12">
        <v>2</v>
      </c>
      <c r="D92" s="5" t="s">
        <v>27</v>
      </c>
      <c r="E92" s="11">
        <v>75000</v>
      </c>
      <c r="F92" s="11">
        <f>C92*E92</f>
        <v>150000</v>
      </c>
      <c r="G92" s="17"/>
      <c r="H92" s="1"/>
      <c r="I92" s="1"/>
      <c r="J92" s="1"/>
      <c r="K92" s="1"/>
      <c r="L92" s="1"/>
      <c r="M92" s="1"/>
      <c r="N92" s="1"/>
      <c r="O92" s="1"/>
      <c r="P92" s="1"/>
    </row>
    <row r="93" spans="1:16" ht="36.75">
      <c r="A93" s="13">
        <v>2</v>
      </c>
      <c r="B93" s="7" t="s">
        <v>28</v>
      </c>
      <c r="C93" s="12"/>
      <c r="D93" s="5"/>
      <c r="E93" s="11"/>
      <c r="F93" s="11"/>
      <c r="G93" s="10" t="s">
        <v>114</v>
      </c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7"/>
      <c r="B94" s="7" t="s">
        <v>30</v>
      </c>
      <c r="C94" s="5">
        <v>2</v>
      </c>
      <c r="D94" s="5" t="s">
        <v>31</v>
      </c>
      <c r="E94" s="11">
        <v>45000</v>
      </c>
      <c r="F94" s="11">
        <f>C94*E94</f>
        <v>90000</v>
      </c>
      <c r="G94" s="17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7"/>
      <c r="B95" s="7" t="s">
        <v>36</v>
      </c>
      <c r="C95" s="13">
        <v>1</v>
      </c>
      <c r="D95" s="5" t="s">
        <v>37</v>
      </c>
      <c r="E95" s="11">
        <v>35000</v>
      </c>
      <c r="F95" s="11">
        <f>C95*E95</f>
        <v>35000</v>
      </c>
      <c r="G95" s="17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28"/>
      <c r="B96" s="14" t="s">
        <v>18</v>
      </c>
      <c r="C96" s="13">
        <v>2</v>
      </c>
      <c r="D96" s="15" t="s">
        <v>27</v>
      </c>
      <c r="E96" s="16">
        <v>50000</v>
      </c>
      <c r="F96" s="8">
        <f>C96*E96</f>
        <v>100000</v>
      </c>
      <c r="G96" s="17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6" t="s">
        <v>2</v>
      </c>
      <c r="B100" s="6" t="s">
        <v>3</v>
      </c>
      <c r="C100" s="6" t="s">
        <v>4</v>
      </c>
      <c r="D100" s="6" t="s">
        <v>5</v>
      </c>
      <c r="E100" s="6" t="s">
        <v>6</v>
      </c>
      <c r="F100" s="6" t="s">
        <v>7</v>
      </c>
      <c r="G100" s="6" t="s">
        <v>8</v>
      </c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48"/>
      <c r="B101" s="50" t="s">
        <v>63</v>
      </c>
      <c r="C101" s="49"/>
      <c r="D101" s="49"/>
      <c r="E101" s="49"/>
      <c r="F101" s="8"/>
      <c r="G101" s="53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5"/>
      <c r="B102" s="18" t="s">
        <v>10</v>
      </c>
      <c r="C102" s="7"/>
      <c r="D102" s="7"/>
      <c r="E102" s="8"/>
      <c r="F102" s="8"/>
      <c r="G102" s="10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24.75">
      <c r="A103" s="48">
        <v>1</v>
      </c>
      <c r="B103" s="49" t="s">
        <v>99</v>
      </c>
      <c r="C103" s="48">
        <v>3</v>
      </c>
      <c r="D103" s="5" t="s">
        <v>37</v>
      </c>
      <c r="E103" s="11">
        <v>10000</v>
      </c>
      <c r="F103" s="8">
        <f>C103*E103</f>
        <v>30000</v>
      </c>
      <c r="G103" s="10" t="s">
        <v>105</v>
      </c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36.75">
      <c r="A104" s="48">
        <v>2</v>
      </c>
      <c r="B104" s="49" t="s">
        <v>100</v>
      </c>
      <c r="C104" s="13">
        <v>3</v>
      </c>
      <c r="D104" s="5" t="s">
        <v>37</v>
      </c>
      <c r="E104" s="11">
        <v>15000</v>
      </c>
      <c r="F104" s="33">
        <f>C104*E104</f>
        <v>45000</v>
      </c>
      <c r="G104" s="53" t="s">
        <v>110</v>
      </c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24.75">
      <c r="A105" s="48">
        <v>3</v>
      </c>
      <c r="B105" s="49" t="s">
        <v>19</v>
      </c>
      <c r="C105" s="13">
        <v>1</v>
      </c>
      <c r="D105" s="5" t="s">
        <v>37</v>
      </c>
      <c r="E105" s="11">
        <v>80000</v>
      </c>
      <c r="F105" s="33">
        <f>C105*E105</f>
        <v>80000</v>
      </c>
      <c r="G105" s="10" t="s">
        <v>105</v>
      </c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52"/>
      <c r="B106" s="18" t="s">
        <v>22</v>
      </c>
      <c r="C106" s="13"/>
      <c r="D106" s="17"/>
      <c r="E106" s="17"/>
      <c r="F106" s="17"/>
      <c r="G106" s="17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30">
      <c r="A107" s="48">
        <v>1</v>
      </c>
      <c r="B107" s="54" t="s">
        <v>101</v>
      </c>
      <c r="C107" s="13">
        <v>3</v>
      </c>
      <c r="D107" s="5" t="s">
        <v>37</v>
      </c>
      <c r="E107" s="11"/>
      <c r="F107" s="33">
        <v>200000</v>
      </c>
      <c r="G107" s="38" t="s">
        <v>106</v>
      </c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3"/>
      <c r="B108" s="18" t="s">
        <v>23</v>
      </c>
      <c r="C108" s="5"/>
      <c r="D108" s="5"/>
      <c r="E108" s="11"/>
      <c r="F108" s="11"/>
      <c r="G108" s="7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4.75">
      <c r="A109" s="13">
        <v>1</v>
      </c>
      <c r="B109" s="7" t="s">
        <v>24</v>
      </c>
      <c r="C109" s="13"/>
      <c r="D109" s="13"/>
      <c r="E109" s="13"/>
      <c r="F109" s="11"/>
      <c r="G109" s="10" t="s">
        <v>105</v>
      </c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3"/>
      <c r="B110" s="7" t="s">
        <v>25</v>
      </c>
      <c r="C110" s="13">
        <v>10</v>
      </c>
      <c r="D110" s="5" t="s">
        <v>26</v>
      </c>
      <c r="E110" s="11">
        <v>60000</v>
      </c>
      <c r="F110" s="11">
        <f>C110*E110</f>
        <v>600000</v>
      </c>
      <c r="G110" s="7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3"/>
      <c r="B111" s="7" t="s">
        <v>18</v>
      </c>
      <c r="C111" s="12">
        <v>2</v>
      </c>
      <c r="D111" s="5" t="s">
        <v>27</v>
      </c>
      <c r="E111" s="11">
        <v>75000</v>
      </c>
      <c r="F111" s="11">
        <f>C111*E111</f>
        <v>150000</v>
      </c>
      <c r="G111" s="17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36.75">
      <c r="A112" s="13">
        <v>2</v>
      </c>
      <c r="B112" s="7" t="s">
        <v>28</v>
      </c>
      <c r="C112" s="12"/>
      <c r="D112" s="5"/>
      <c r="E112" s="11"/>
      <c r="F112" s="11"/>
      <c r="G112" s="10" t="s">
        <v>114</v>
      </c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7"/>
      <c r="B113" s="7" t="s">
        <v>30</v>
      </c>
      <c r="C113" s="5">
        <v>4</v>
      </c>
      <c r="D113" s="5" t="s">
        <v>31</v>
      </c>
      <c r="E113" s="11">
        <v>45000</v>
      </c>
      <c r="F113" s="11">
        <f>C113*E113</f>
        <v>180000</v>
      </c>
      <c r="G113" s="17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7"/>
      <c r="B114" s="7" t="s">
        <v>36</v>
      </c>
      <c r="C114" s="13">
        <v>1</v>
      </c>
      <c r="D114" s="5" t="s">
        <v>37</v>
      </c>
      <c r="E114" s="11">
        <v>35000</v>
      </c>
      <c r="F114" s="11">
        <f>C114*E114</f>
        <v>35000</v>
      </c>
      <c r="G114" s="17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28"/>
      <c r="B115" s="14" t="s">
        <v>18</v>
      </c>
      <c r="C115" s="13">
        <v>2</v>
      </c>
      <c r="D115" s="15" t="s">
        <v>27</v>
      </c>
      <c r="E115" s="16">
        <v>50000</v>
      </c>
      <c r="F115" s="8">
        <f>C115*E115</f>
        <v>100000</v>
      </c>
      <c r="G115" s="17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31"/>
      <c r="B118" s="31"/>
      <c r="C118" s="31"/>
      <c r="D118" s="31"/>
      <c r="E118" s="31"/>
      <c r="F118" s="31"/>
      <c r="G118" s="3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55"/>
      <c r="B119" s="56"/>
      <c r="C119" s="57"/>
      <c r="D119" s="57"/>
      <c r="E119" s="57"/>
      <c r="F119" s="58"/>
      <c r="G119" s="59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6" t="s">
        <v>2</v>
      </c>
      <c r="B120" s="6" t="s">
        <v>3</v>
      </c>
      <c r="C120" s="6" t="s">
        <v>4</v>
      </c>
      <c r="D120" s="6" t="s">
        <v>5</v>
      </c>
      <c r="E120" s="6" t="s">
        <v>6</v>
      </c>
      <c r="F120" s="6" t="s">
        <v>7</v>
      </c>
      <c r="G120" s="6" t="s">
        <v>8</v>
      </c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7"/>
      <c r="B121" s="32" t="s">
        <v>64</v>
      </c>
      <c r="C121" s="1"/>
      <c r="D121" s="7"/>
      <c r="E121" s="8"/>
      <c r="F121" s="8"/>
      <c r="G121" s="7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5"/>
      <c r="B122" s="18" t="s">
        <v>10</v>
      </c>
      <c r="C122" s="7"/>
      <c r="D122" s="7"/>
      <c r="E122" s="8"/>
      <c r="F122" s="8"/>
      <c r="G122" s="10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5">
        <v>1</v>
      </c>
      <c r="B123" s="7" t="s">
        <v>59</v>
      </c>
      <c r="C123" s="5"/>
      <c r="D123" s="5"/>
      <c r="E123" s="11"/>
      <c r="F123" s="11">
        <v>500000</v>
      </c>
      <c r="G123" s="7" t="s">
        <v>108</v>
      </c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36.75">
      <c r="A124" s="5">
        <v>2</v>
      </c>
      <c r="B124" s="7" t="s">
        <v>15</v>
      </c>
      <c r="C124" s="5">
        <v>1</v>
      </c>
      <c r="D124" s="5" t="s">
        <v>37</v>
      </c>
      <c r="E124" s="11">
        <v>500000</v>
      </c>
      <c r="F124" s="33">
        <v>500000</v>
      </c>
      <c r="G124" s="10" t="s">
        <v>104</v>
      </c>
      <c r="H124" s="1"/>
      <c r="I124" s="1"/>
      <c r="J124" s="1"/>
      <c r="K124" s="1"/>
      <c r="L124" s="1"/>
      <c r="M124" s="1"/>
      <c r="N124" s="1"/>
      <c r="O124" s="1"/>
      <c r="P124" s="1"/>
    </row>
    <row r="125" spans="1:16" s="1" customFormat="1" ht="24.75">
      <c r="A125" s="5">
        <v>3</v>
      </c>
      <c r="B125" s="7" t="s">
        <v>93</v>
      </c>
      <c r="C125" s="5">
        <v>5</v>
      </c>
      <c r="D125" s="5" t="s">
        <v>37</v>
      </c>
      <c r="E125" s="11">
        <v>1000000</v>
      </c>
      <c r="F125" s="51">
        <f>C125*E125</f>
        <v>5000000</v>
      </c>
      <c r="G125" s="10" t="s">
        <v>105</v>
      </c>
    </row>
    <row r="126" spans="1:16" ht="24.75">
      <c r="A126" s="5">
        <v>4</v>
      </c>
      <c r="B126" s="7" t="s">
        <v>89</v>
      </c>
      <c r="C126" s="5">
        <v>33</v>
      </c>
      <c r="D126" s="5" t="s">
        <v>37</v>
      </c>
      <c r="E126" s="11">
        <v>200000</v>
      </c>
      <c r="F126" s="11">
        <f>C126*E126</f>
        <v>6600000</v>
      </c>
      <c r="G126" s="10" t="s">
        <v>105</v>
      </c>
    </row>
    <row r="127" spans="1:16" ht="24.75">
      <c r="A127" s="15">
        <v>5</v>
      </c>
      <c r="B127" s="14" t="s">
        <v>19</v>
      </c>
      <c r="C127" s="13">
        <v>1</v>
      </c>
      <c r="D127" s="5" t="s">
        <v>37</v>
      </c>
      <c r="E127" s="11">
        <v>80000</v>
      </c>
      <c r="F127" s="33">
        <v>80000</v>
      </c>
      <c r="G127" s="10" t="s">
        <v>105</v>
      </c>
    </row>
    <row r="128" spans="1:16" ht="24.75">
      <c r="A128" s="15">
        <v>6</v>
      </c>
      <c r="B128" s="14" t="s">
        <v>21</v>
      </c>
      <c r="C128" s="13">
        <v>2</v>
      </c>
      <c r="D128" s="5" t="s">
        <v>37</v>
      </c>
      <c r="E128" s="11">
        <v>2000000</v>
      </c>
      <c r="F128" s="33">
        <v>4000000</v>
      </c>
      <c r="G128" s="10" t="s">
        <v>105</v>
      </c>
    </row>
    <row r="129" spans="1:7" ht="72.75">
      <c r="A129" s="15">
        <v>7</v>
      </c>
      <c r="B129" s="14" t="s">
        <v>66</v>
      </c>
      <c r="C129" s="13"/>
      <c r="D129" s="17"/>
      <c r="E129" s="11"/>
      <c r="F129" s="33">
        <v>50000000</v>
      </c>
      <c r="G129" s="53" t="s">
        <v>113</v>
      </c>
    </row>
    <row r="130" spans="1:7">
      <c r="A130" s="5"/>
      <c r="B130" s="18" t="s">
        <v>22</v>
      </c>
      <c r="C130" s="12"/>
      <c r="D130" s="5"/>
      <c r="E130" s="11"/>
      <c r="F130" s="11"/>
      <c r="G130" s="7"/>
    </row>
    <row r="131" spans="1:7" s="1" customFormat="1" ht="24.75">
      <c r="A131" s="5">
        <v>1</v>
      </c>
      <c r="B131" s="7" t="s">
        <v>93</v>
      </c>
      <c r="C131" s="12">
        <v>5</v>
      </c>
      <c r="D131" s="5" t="s">
        <v>37</v>
      </c>
      <c r="E131" s="11">
        <f>10%*E125</f>
        <v>100000</v>
      </c>
      <c r="F131" s="11">
        <f>C131*E131</f>
        <v>500000</v>
      </c>
      <c r="G131" s="10" t="s">
        <v>106</v>
      </c>
    </row>
    <row r="132" spans="1:7" ht="24.75">
      <c r="A132" s="22">
        <v>2</v>
      </c>
      <c r="B132" s="14" t="s">
        <v>89</v>
      </c>
      <c r="C132" s="13">
        <v>33</v>
      </c>
      <c r="D132" s="5" t="s">
        <v>37</v>
      </c>
      <c r="E132" s="20">
        <f>10%*E126</f>
        <v>20000</v>
      </c>
      <c r="F132" s="11">
        <f t="shared" ref="F132:F133" si="5">C132*E132</f>
        <v>660000</v>
      </c>
      <c r="G132" s="10" t="s">
        <v>106</v>
      </c>
    </row>
    <row r="133" spans="1:7" ht="24.75">
      <c r="A133" s="15">
        <v>3</v>
      </c>
      <c r="B133" s="14" t="s">
        <v>21</v>
      </c>
      <c r="C133" s="13">
        <v>2</v>
      </c>
      <c r="D133" s="5" t="s">
        <v>37</v>
      </c>
      <c r="E133" s="33">
        <f>10%*E128</f>
        <v>200000</v>
      </c>
      <c r="F133" s="11">
        <f t="shared" si="5"/>
        <v>400000</v>
      </c>
      <c r="G133" s="10" t="s">
        <v>106</v>
      </c>
    </row>
    <row r="134" spans="1:7">
      <c r="A134" s="13"/>
      <c r="B134" s="18" t="s">
        <v>23</v>
      </c>
      <c r="C134" s="5"/>
      <c r="D134" s="5"/>
      <c r="E134" s="11"/>
      <c r="F134" s="11"/>
      <c r="G134" s="7"/>
    </row>
    <row r="135" spans="1:7" ht="24.75">
      <c r="A135" s="13">
        <v>1</v>
      </c>
      <c r="B135" s="7" t="s">
        <v>24</v>
      </c>
      <c r="C135" s="13"/>
      <c r="D135" s="13"/>
      <c r="E135" s="13"/>
      <c r="F135" s="11"/>
      <c r="G135" s="10" t="s">
        <v>105</v>
      </c>
    </row>
    <row r="136" spans="1:7">
      <c r="A136" s="13"/>
      <c r="B136" s="7" t="s">
        <v>25</v>
      </c>
      <c r="C136" s="13">
        <v>50</v>
      </c>
      <c r="D136" s="5" t="s">
        <v>26</v>
      </c>
      <c r="E136" s="11">
        <v>60000</v>
      </c>
      <c r="F136" s="11">
        <v>3000000</v>
      </c>
      <c r="G136" s="7"/>
    </row>
    <row r="137" spans="1:7">
      <c r="A137" s="13"/>
      <c r="B137" s="7" t="s">
        <v>18</v>
      </c>
      <c r="C137" s="12">
        <v>2</v>
      </c>
      <c r="D137" s="5" t="s">
        <v>27</v>
      </c>
      <c r="E137" s="11">
        <v>75000</v>
      </c>
      <c r="F137" s="11">
        <v>150000</v>
      </c>
      <c r="G137" s="17"/>
    </row>
    <row r="138" spans="1:7" ht="36.75">
      <c r="A138" s="13">
        <v>2</v>
      </c>
      <c r="B138" s="7" t="s">
        <v>28</v>
      </c>
      <c r="C138" s="12"/>
      <c r="D138" s="5"/>
      <c r="E138" s="11"/>
      <c r="F138" s="11"/>
      <c r="G138" s="10" t="s">
        <v>114</v>
      </c>
    </row>
    <row r="139" spans="1:7">
      <c r="A139" s="7"/>
      <c r="B139" s="7" t="s">
        <v>30</v>
      </c>
      <c r="C139" s="5">
        <v>2</v>
      </c>
      <c r="D139" s="5" t="s">
        <v>31</v>
      </c>
      <c r="E139" s="11">
        <v>45000</v>
      </c>
      <c r="F139" s="11">
        <v>90000</v>
      </c>
      <c r="G139" s="17"/>
    </row>
    <row r="140" spans="1:7">
      <c r="A140" s="17"/>
      <c r="B140" s="7" t="s">
        <v>36</v>
      </c>
      <c r="C140" s="13">
        <v>1</v>
      </c>
      <c r="D140" s="5" t="s">
        <v>37</v>
      </c>
      <c r="E140" s="11">
        <v>35000</v>
      </c>
      <c r="F140" s="11">
        <v>35000</v>
      </c>
      <c r="G140" s="17"/>
    </row>
    <row r="141" spans="1:7">
      <c r="A141" s="28"/>
      <c r="B141" s="14" t="s">
        <v>18</v>
      </c>
      <c r="C141" s="13">
        <v>2</v>
      </c>
      <c r="D141" s="15" t="s">
        <v>27</v>
      </c>
      <c r="E141" s="16">
        <v>50000</v>
      </c>
      <c r="F141" s="8">
        <v>100000</v>
      </c>
      <c r="G141" s="17"/>
    </row>
    <row r="146" spans="1:7">
      <c r="A146" s="6" t="s">
        <v>2</v>
      </c>
      <c r="B146" s="6" t="s">
        <v>3</v>
      </c>
      <c r="C146" s="6" t="s">
        <v>4</v>
      </c>
      <c r="D146" s="6" t="s">
        <v>5</v>
      </c>
      <c r="E146" s="6" t="s">
        <v>6</v>
      </c>
      <c r="F146" s="6" t="s">
        <v>7</v>
      </c>
      <c r="G146" s="6" t="s">
        <v>8</v>
      </c>
    </row>
    <row r="147" spans="1:7" ht="36.75">
      <c r="A147" s="48">
        <v>1</v>
      </c>
      <c r="B147" s="49" t="s">
        <v>61</v>
      </c>
      <c r="C147" s="49"/>
      <c r="D147" s="49"/>
      <c r="E147" s="49"/>
      <c r="F147" s="8">
        <v>3000000</v>
      </c>
      <c r="G147" s="53" t="s">
        <v>111</v>
      </c>
    </row>
    <row r="148" spans="1:7" ht="36.75">
      <c r="A148" s="5">
        <v>2</v>
      </c>
      <c r="B148" s="7" t="s">
        <v>62</v>
      </c>
      <c r="C148" s="7"/>
      <c r="D148" s="7"/>
      <c r="E148" s="8"/>
      <c r="F148" s="8">
        <v>10000000</v>
      </c>
      <c r="G148" s="10" t="s">
        <v>112</v>
      </c>
    </row>
  </sheetData>
  <mergeCells count="2">
    <mergeCell ref="I24:I25"/>
    <mergeCell ref="I35:I3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2015-09-03T04:23:37Z</dcterms:modified>
</cp:coreProperties>
</file>