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5" i="1"/>
  <c r="N26"/>
  <c r="N24"/>
  <c r="M24"/>
  <c r="K25"/>
  <c r="L25"/>
  <c r="L24"/>
  <c r="K24"/>
  <c r="G10"/>
  <c r="M26" s="1"/>
  <c r="E47"/>
  <c r="E48"/>
  <c r="E49"/>
  <c r="E50"/>
  <c r="E51"/>
  <c r="E46"/>
  <c r="D52"/>
  <c r="G34"/>
  <c r="K38" s="1"/>
  <c r="K26" l="1"/>
  <c r="M25"/>
  <c r="L26"/>
  <c r="K36"/>
  <c r="L30" s="1"/>
  <c r="N37"/>
  <c r="K37"/>
  <c r="N35"/>
  <c r="K35"/>
  <c r="M36"/>
  <c r="L38"/>
  <c r="M35"/>
  <c r="N38"/>
  <c r="Z30" s="1"/>
  <c r="L36"/>
  <c r="M38"/>
  <c r="V30" s="1"/>
  <c r="L37"/>
  <c r="L35"/>
  <c r="M37"/>
  <c r="N36"/>
  <c r="E52"/>
  <c r="E53" s="1"/>
  <c r="E55" s="1"/>
  <c r="K30"/>
  <c r="R30"/>
  <c r="X30" l="1"/>
  <c r="Q30"/>
  <c r="T30"/>
  <c r="M30"/>
  <c r="Y30"/>
  <c r="E56"/>
  <c r="E54"/>
  <c r="F54" s="1"/>
  <c r="W30"/>
  <c r="U30"/>
  <c r="P30"/>
  <c r="S30"/>
  <c r="O30"/>
  <c r="N30"/>
  <c r="E57" l="1"/>
</calcChain>
</file>

<file path=xl/sharedStrings.xml><?xml version="1.0" encoding="utf-8"?>
<sst xmlns="http://schemas.openxmlformats.org/spreadsheetml/2006/main" count="97" uniqueCount="77">
  <si>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</si>
  <si>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</si>
  <si>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</si>
  <si>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</si>
  <si>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</si>
  <si>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</si>
  <si>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</si>
  <si>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</si>
  <si>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</si>
  <si>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</si>
  <si>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</si>
  <si>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</si>
  <si>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</si>
  <si>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</si>
  <si>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</si>
  <si>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</si>
  <si>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</si>
  <si>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</si>
  <si>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</si>
  <si>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</si>
  <si>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</si>
  <si>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</si>
  <si>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</si>
  <si>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</si>
  <si>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</si>
  <si>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</si>
  <si>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</si>
  <si>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</si>
  <si>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</si>
  <si>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</si>
  <si>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</si>
  <si>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</si>
  <si>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</si>
  <si>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</si>
  <si>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</si>
  <si>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</si>
  <si>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</si>
  <si>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</si>
  <si>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</si>
  <si>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</si>
  <si>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</si>
  <si>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</si>
  <si>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</si>
  <si>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STASIUN KERETA API</t>
  </si>
  <si>
    <t>peralatan persinyalan</t>
  </si>
  <si>
    <t>jalur rel</t>
  </si>
  <si>
    <t xml:space="preserve">KRL Jabodetabek rata2 mengangkut penumpang 700000 penumpang </t>
  </si>
  <si>
    <t>Tarif 25 Km pertama 2000</t>
  </si>
  <si>
    <t>Untuk 10 km berikutnya 1000</t>
  </si>
  <si>
    <t>Jadi di asumsikan menggunakan tarif maksimal perjalanan yaitu 4000</t>
  </si>
  <si>
    <t>Rute KRL Jakarta mulai dari Jakarta Kota-Universitas Pancasila (38.9 Km = 40 Km)</t>
  </si>
  <si>
    <t>KRL Jabodetabek terdiri dari 6 rute, maka dibuatlah proporsi per rute (berdasarkan perkiraan banyaknya jumlah penumpang per hari)</t>
  </si>
  <si>
    <t>Bogor/Depok-Manggarai-JakartaKota</t>
  </si>
  <si>
    <t>Bogor/Depok-Tanah Abang-Pasar Senen_Jatinegara</t>
  </si>
  <si>
    <t>Bekasi-Jatinegara-Manggarai-JakartaKota</t>
  </si>
  <si>
    <t>Maja/Parung Panjang/Serpong-Tanah Abang</t>
  </si>
  <si>
    <t>Tangerang-Duri</t>
  </si>
  <si>
    <t>Tanjung Priok-JakartaKota</t>
  </si>
  <si>
    <t>Rute</t>
  </si>
  <si>
    <t>Proporsi dari Total penumpang/hari</t>
  </si>
  <si>
    <t>Rute /Stasiun yang diperhitungkan</t>
  </si>
  <si>
    <t>Proporsi St. besar</t>
  </si>
  <si>
    <t>Proporsi St. kecil</t>
  </si>
  <si>
    <t>digunakan untuk perhitungan karena berdasarkan berita historis banjir, yang tergenang merupakan stasiun besar misal : JakartaKota, Tn. Abang</t>
  </si>
  <si>
    <t>tidak ada yang melalui stasiun di Jakarta</t>
  </si>
  <si>
    <t>Total penumpang per hari KRL Jabodetabek</t>
  </si>
  <si>
    <t>mulai durasi &gt;8 hari</t>
  </si>
  <si>
    <t>mulai durasi &lt;1 hari</t>
  </si>
  <si>
    <t>terdamapak sebesar 20% dari pendapatan</t>
  </si>
  <si>
    <t>Proporsi St. menengah</t>
  </si>
  <si>
    <t xml:space="preserve">jumlah stasiun besar </t>
  </si>
  <si>
    <t>jumlah stasiun menengah</t>
  </si>
  <si>
    <t>jumalh stasiun kecil</t>
  </si>
  <si>
    <t>Total (dari rute yang diperhitungkan)</t>
  </si>
  <si>
    <t>Total (dari semua rute)</t>
  </si>
  <si>
    <t>rata2 penumpang/stasiun</t>
  </si>
  <si>
    <t>ST. KERETA API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</si>
</sst>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2" borderId="0" xfId="1" applyFont="1" applyFill="1" applyBorder="1"/>
    <xf numFmtId="9" fontId="0" fillId="2" borderId="0" xfId="0" applyNumberFormat="1" applyFill="1"/>
    <xf numFmtId="165" fontId="0" fillId="0" borderId="0" xfId="0" applyNumberFormat="1"/>
    <xf numFmtId="164" fontId="8" fillId="0" borderId="0" xfId="0" applyNumberFormat="1" applyFont="1"/>
    <xf numFmtId="9" fontId="8" fillId="0" borderId="0" xfId="0" applyNumberFormat="1" applyFont="1"/>
    <xf numFmtId="0" fontId="0" fillId="0" borderId="0" xfId="0" applyAlignment="1">
      <alignment horizontal="center"/>
    </xf>
    <xf numFmtId="0" fontId="8" fillId="0" borderId="0" xfId="0" applyFont="1"/>
    <xf numFmtId="165" fontId="8" fillId="0" borderId="0" xfId="0" applyNumberFormat="1" applyFo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7"/>
  <sheetViews>
    <sheetView tabSelected="1" topLeftCell="A28" workbookViewId="0">
      <selection activeCell="J35" sqref="J35"/>
    </sheetView>
  </sheetViews>
  <sheetFormatPr defaultRowHeight="15"/>
  <cols>
    <col min="2" max="2" width="5.85546875" customWidth="1"/>
    <col min="3" max="3" width="26.140625" bestFit="1" customWidth="1"/>
    <col min="5" max="5" width="10.5703125" bestFit="1" customWidth="1"/>
    <col min="6" max="6" width="13.28515625" bestFit="1" customWidth="1"/>
    <col min="7" max="7" width="13.5703125" bestFit="1" customWidth="1"/>
    <col min="8" max="8" width="18.28515625" bestFit="1" customWidth="1"/>
    <col min="10" max="10" width="15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1" t="s">
        <v>43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6" t="s">
        <v>41</v>
      </c>
      <c r="D7" s="6"/>
      <c r="E7" s="6"/>
      <c r="F7" s="7"/>
      <c r="G7" s="7"/>
      <c r="H7" s="6"/>
    </row>
    <row r="8" spans="1:20">
      <c r="A8" s="1"/>
      <c r="B8" s="33">
        <v>1</v>
      </c>
      <c r="C8" s="32" t="s">
        <v>44</v>
      </c>
      <c r="D8" s="4"/>
      <c r="E8" s="4"/>
      <c r="F8" s="7"/>
      <c r="G8" s="7">
        <v>15000000</v>
      </c>
      <c r="H8" s="9" t="s">
        <v>66</v>
      </c>
    </row>
    <row r="9" spans="1:20">
      <c r="A9" s="1"/>
      <c r="B9" s="11"/>
      <c r="C9" s="16" t="s">
        <v>42</v>
      </c>
      <c r="D9" s="12"/>
      <c r="E9" s="13"/>
      <c r="F9" s="14"/>
      <c r="G9" s="10"/>
      <c r="H9" s="15"/>
    </row>
    <row r="10" spans="1:20">
      <c r="A10" s="1"/>
      <c r="B10" s="4">
        <v>1</v>
      </c>
      <c r="C10" s="6" t="s">
        <v>44</v>
      </c>
      <c r="D10" s="4"/>
      <c r="E10" s="4"/>
      <c r="F10" s="10"/>
      <c r="G10" s="10">
        <f>10%*G8</f>
        <v>1500000</v>
      </c>
      <c r="H10" s="6" t="s">
        <v>67</v>
      </c>
    </row>
    <row r="11" spans="1:20">
      <c r="A11" s="1"/>
      <c r="B11" s="4">
        <v>2</v>
      </c>
      <c r="C11" s="6" t="s">
        <v>45</v>
      </c>
      <c r="D11" s="4"/>
      <c r="E11" s="4"/>
      <c r="F11" s="10"/>
      <c r="G11" s="10">
        <v>10000000</v>
      </c>
      <c r="H11" s="9" t="s">
        <v>66</v>
      </c>
      <c r="P11" s="2"/>
      <c r="Q11" s="1"/>
      <c r="R11" s="1"/>
      <c r="S11" s="1"/>
      <c r="T11" s="1"/>
    </row>
    <row r="12" spans="1:20">
      <c r="A12" s="1"/>
      <c r="B12" s="25"/>
      <c r="C12" s="26"/>
      <c r="D12" s="27"/>
      <c r="E12" s="25"/>
      <c r="F12" s="24"/>
      <c r="G12" s="24"/>
      <c r="H12" s="19"/>
    </row>
    <row r="13" spans="1:20">
      <c r="A13" s="1"/>
      <c r="B13" s="25"/>
      <c r="C13" s="19"/>
      <c r="D13" s="28"/>
      <c r="E13" s="25"/>
      <c r="F13" s="24"/>
      <c r="G13" s="24"/>
      <c r="H13" s="19"/>
    </row>
    <row r="14" spans="1:20">
      <c r="B14" s="42"/>
      <c r="C14" s="43"/>
      <c r="D14" s="28"/>
      <c r="E14" s="25"/>
      <c r="F14" s="30"/>
      <c r="G14" s="24"/>
      <c r="H14" s="34"/>
    </row>
    <row r="15" spans="1:20">
      <c r="B15" s="28"/>
      <c r="C15" s="43"/>
      <c r="D15" s="25"/>
      <c r="E15" s="25"/>
      <c r="F15" s="24"/>
      <c r="G15" s="24"/>
      <c r="H15" s="34"/>
    </row>
    <row r="16" spans="1:20">
      <c r="A16" s="3"/>
      <c r="B16" s="34"/>
      <c r="C16" s="34"/>
      <c r="D16" s="34"/>
      <c r="E16" s="34"/>
      <c r="F16" s="34"/>
      <c r="G16" s="34"/>
      <c r="H16" s="34"/>
    </row>
    <row r="17" spans="1:26">
      <c r="A17" s="1"/>
      <c r="B17" s="44"/>
      <c r="C17" s="43"/>
      <c r="D17" s="25"/>
      <c r="E17" s="25"/>
      <c r="F17" s="30"/>
      <c r="G17" s="24"/>
      <c r="H17" s="34"/>
    </row>
    <row r="18" spans="1:26">
      <c r="A18" s="1"/>
      <c r="B18" s="42"/>
      <c r="C18" s="45"/>
      <c r="D18" s="25"/>
      <c r="E18" s="25"/>
      <c r="F18" s="30"/>
      <c r="G18" s="24"/>
      <c r="H18" s="19"/>
      <c r="O18" s="1"/>
    </row>
    <row r="19" spans="1:26">
      <c r="A19" s="1"/>
      <c r="B19" s="28"/>
      <c r="C19" s="43"/>
      <c r="D19" s="25"/>
      <c r="E19" s="25"/>
      <c r="F19" s="30"/>
      <c r="G19" s="24"/>
      <c r="H19" s="34"/>
    </row>
    <row r="20" spans="1:26">
      <c r="A20" s="1"/>
      <c r="B20" s="34"/>
      <c r="D20" s="34"/>
      <c r="E20" s="34"/>
      <c r="F20" s="34"/>
      <c r="G20" s="34"/>
      <c r="H20" s="34"/>
    </row>
    <row r="21" spans="1:26">
      <c r="A21" s="1"/>
      <c r="B21" s="46"/>
      <c r="C21" s="43"/>
      <c r="D21" s="34"/>
      <c r="E21" s="34"/>
      <c r="F21" s="34"/>
      <c r="G21" s="24"/>
      <c r="H21" s="34"/>
      <c r="J21" s="2" t="s">
        <v>2</v>
      </c>
      <c r="K21" s="1"/>
      <c r="L21" s="1"/>
      <c r="M21" s="1"/>
      <c r="N21" s="1"/>
    </row>
    <row r="22" spans="1:26">
      <c r="A22" s="1"/>
      <c r="B22" s="46"/>
      <c r="C22" s="19"/>
      <c r="D22" s="27"/>
      <c r="E22" s="25"/>
      <c r="F22" s="24"/>
      <c r="G22" s="24"/>
      <c r="H22" s="34"/>
      <c r="J22" s="58" t="s">
        <v>76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25"/>
      <c r="C23" s="19"/>
      <c r="D23" s="25"/>
      <c r="E23" s="25"/>
      <c r="F23" s="24"/>
      <c r="G23" s="24"/>
      <c r="H23" s="34"/>
      <c r="I23" s="1"/>
      <c r="J23" s="59"/>
      <c r="K23" s="4">
        <v>1</v>
      </c>
      <c r="L23" s="4">
        <v>2</v>
      </c>
      <c r="M23" s="4">
        <v>4</v>
      </c>
      <c r="N23" s="4">
        <v>10</v>
      </c>
    </row>
    <row r="24" spans="1:26">
      <c r="A24" s="1"/>
      <c r="B24" s="28"/>
      <c r="C24" s="19"/>
      <c r="D24" s="28"/>
      <c r="E24" s="25"/>
      <c r="F24" s="24"/>
      <c r="G24" s="24"/>
      <c r="H24" s="34"/>
      <c r="I24" s="1"/>
      <c r="J24" s="6" t="s">
        <v>15</v>
      </c>
      <c r="K24" s="8">
        <f>$G$10</f>
        <v>1500000</v>
      </c>
      <c r="L24" s="8">
        <f>$G$10</f>
        <v>1500000</v>
      </c>
      <c r="M24" s="8">
        <f>$G$10</f>
        <v>1500000</v>
      </c>
      <c r="N24" s="8">
        <f>$G$8+$G$11</f>
        <v>25000000</v>
      </c>
    </row>
    <row r="25" spans="1:26">
      <c r="A25" s="1"/>
      <c r="B25" s="34"/>
      <c r="C25" s="43"/>
      <c r="D25" s="28"/>
      <c r="E25" s="29"/>
      <c r="F25" s="30"/>
      <c r="G25" s="20"/>
      <c r="H25" s="34"/>
      <c r="J25" s="6" t="s">
        <v>16</v>
      </c>
      <c r="K25" s="8">
        <f t="shared" ref="K25:M26" si="0">$G$10</f>
        <v>1500000</v>
      </c>
      <c r="L25" s="8">
        <f t="shared" si="0"/>
        <v>1500000</v>
      </c>
      <c r="M25" s="8">
        <f t="shared" si="0"/>
        <v>1500000</v>
      </c>
      <c r="N25" s="8">
        <f t="shared" ref="N25:N26" si="1">$G$8+$G$11</f>
        <v>25000000</v>
      </c>
    </row>
    <row r="26" spans="1:26">
      <c r="A26" s="1"/>
      <c r="D26" s="34"/>
      <c r="E26" s="34"/>
      <c r="F26" s="34"/>
      <c r="G26" s="34"/>
      <c r="H26" s="19"/>
      <c r="I26" s="1"/>
      <c r="J26" s="6" t="s">
        <v>17</v>
      </c>
      <c r="K26" s="8">
        <f t="shared" si="0"/>
        <v>1500000</v>
      </c>
      <c r="L26" s="8">
        <f t="shared" si="0"/>
        <v>1500000</v>
      </c>
      <c r="M26" s="8">
        <f t="shared" si="0"/>
        <v>1500000</v>
      </c>
      <c r="N26" s="8">
        <f t="shared" si="1"/>
        <v>25000000</v>
      </c>
    </row>
    <row r="27" spans="1:26">
      <c r="A27" s="1"/>
      <c r="B27" s="28"/>
      <c r="C27" s="19"/>
      <c r="D27" s="28"/>
      <c r="E27" s="29"/>
      <c r="F27" s="30"/>
      <c r="G27" s="24"/>
      <c r="H27" s="19"/>
      <c r="I27" s="1"/>
      <c r="J27" s="6" t="s">
        <v>18</v>
      </c>
      <c r="K27" s="7"/>
      <c r="L27" s="7"/>
      <c r="M27" s="7"/>
      <c r="N27" s="7"/>
    </row>
    <row r="28" spans="1:26">
      <c r="A28" s="1"/>
      <c r="G28" s="24"/>
      <c r="I28" s="1"/>
      <c r="J28" s="1"/>
      <c r="K28" s="1"/>
      <c r="L28" s="1"/>
      <c r="M28" s="1"/>
      <c r="N28" s="1"/>
    </row>
    <row r="29" spans="1:26" ht="30">
      <c r="A29" s="1"/>
      <c r="I29" s="1"/>
      <c r="J29" s="17" t="s">
        <v>19</v>
      </c>
      <c r="K29" s="12" t="s">
        <v>20</v>
      </c>
      <c r="L29" s="12" t="s">
        <v>21</v>
      </c>
      <c r="M29" s="12" t="s">
        <v>22</v>
      </c>
      <c r="N29" s="12" t="s">
        <v>23</v>
      </c>
      <c r="O29" s="12" t="s">
        <v>24</v>
      </c>
      <c r="P29" s="12" t="s">
        <v>25</v>
      </c>
      <c r="Q29" s="12" t="s">
        <v>26</v>
      </c>
      <c r="R29" s="12" t="s">
        <v>27</v>
      </c>
      <c r="S29" s="12" t="s">
        <v>28</v>
      </c>
      <c r="T29" s="12" t="s">
        <v>29</v>
      </c>
      <c r="U29" s="12" t="s">
        <v>30</v>
      </c>
      <c r="V29" s="12" t="s">
        <v>31</v>
      </c>
      <c r="W29" s="12" t="s">
        <v>32</v>
      </c>
      <c r="X29" s="12" t="s">
        <v>33</v>
      </c>
      <c r="Y29" s="12" t="s">
        <v>34</v>
      </c>
      <c r="Z29" s="12" t="s">
        <v>35</v>
      </c>
    </row>
    <row r="30" spans="1:26">
      <c r="A30" s="3"/>
      <c r="B30" s="2" t="s">
        <v>36</v>
      </c>
      <c r="C30" s="1"/>
      <c r="D30" s="1"/>
      <c r="E30" s="1"/>
      <c r="F30" s="1"/>
      <c r="G30" s="1"/>
      <c r="H30" s="1"/>
      <c r="I30" s="1"/>
      <c r="J30" s="17" t="s">
        <v>76</v>
      </c>
      <c r="K30" s="18">
        <f>K24+K35</f>
        <v>106000000</v>
      </c>
      <c r="L30" s="18">
        <f>K25+K36</f>
        <v>106000000</v>
      </c>
      <c r="M30" s="18">
        <f>K26+K37</f>
        <v>106000000</v>
      </c>
      <c r="N30" s="18">
        <f>K27+K38</f>
        <v>20800000</v>
      </c>
      <c r="O30" s="18">
        <f>L24+L35</f>
        <v>111700000</v>
      </c>
      <c r="P30" s="18">
        <f>L25+L36</f>
        <v>111700000</v>
      </c>
      <c r="Q30" s="18">
        <f>L26+L37</f>
        <v>111700000</v>
      </c>
      <c r="R30" s="18">
        <f>L27+L38</f>
        <v>21840000</v>
      </c>
      <c r="S30" s="18">
        <f>M24+M35</f>
        <v>132500000</v>
      </c>
      <c r="T30" s="18">
        <f>M25+M36</f>
        <v>132500000</v>
      </c>
      <c r="U30" s="18">
        <f>M26+M37</f>
        <v>132500000</v>
      </c>
      <c r="V30" s="18">
        <f>M27+M38</f>
        <v>26000000</v>
      </c>
      <c r="W30" s="18">
        <f>N24+N35</f>
        <v>176800000</v>
      </c>
      <c r="X30" s="18">
        <f>N25+N36</f>
        <v>176800000</v>
      </c>
      <c r="Y30" s="18">
        <f>N26+N37</f>
        <v>176800000</v>
      </c>
      <c r="Z30" s="18">
        <f>N27+N38</f>
        <v>30160000</v>
      </c>
    </row>
    <row r="31" spans="1:26">
      <c r="B31" s="3" t="s">
        <v>37</v>
      </c>
      <c r="C31" s="1"/>
      <c r="D31" s="1"/>
      <c r="E31" s="1"/>
      <c r="F31" s="1"/>
      <c r="G31" s="1"/>
      <c r="H31" s="1"/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  <c r="J33" s="58" t="s">
        <v>76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 ht="24.75">
      <c r="B34" s="4">
        <v>1</v>
      </c>
      <c r="C34" s="6" t="s">
        <v>38</v>
      </c>
      <c r="D34" s="40">
        <v>26000</v>
      </c>
      <c r="E34" s="4" t="s">
        <v>39</v>
      </c>
      <c r="F34" s="7">
        <v>4000</v>
      </c>
      <c r="G34" s="7">
        <f>D34*F34</f>
        <v>104000000</v>
      </c>
      <c r="H34" s="9" t="s">
        <v>68</v>
      </c>
      <c r="I34" s="1"/>
      <c r="J34" s="59"/>
      <c r="K34" s="4">
        <v>1</v>
      </c>
      <c r="L34" s="4">
        <v>2</v>
      </c>
      <c r="M34" s="4">
        <v>4</v>
      </c>
      <c r="N34" s="4">
        <v>10</v>
      </c>
    </row>
    <row r="35" spans="1:14">
      <c r="B35" s="35">
        <v>2</v>
      </c>
      <c r="C35" s="38" t="s">
        <v>40</v>
      </c>
      <c r="D35" s="38"/>
      <c r="E35" s="35"/>
      <c r="F35" s="40"/>
      <c r="G35" s="40">
        <v>500000</v>
      </c>
      <c r="H35" s="41"/>
      <c r="I35" s="1"/>
      <c r="J35" s="6" t="s">
        <v>15</v>
      </c>
      <c r="K35" s="8">
        <f>$G$34+$G$35</f>
        <v>104500000</v>
      </c>
      <c r="L35" s="8">
        <f>($G$34+$G$35)+5%*$G$34+$G$35</f>
        <v>110200000</v>
      </c>
      <c r="M35" s="8">
        <f>($G$34+$G$35)+25%*$G$34+$G$35</f>
        <v>131000000</v>
      </c>
      <c r="N35" s="8">
        <f>($G$34+$G$35)+45%*$G$34+$G$35</f>
        <v>151800000</v>
      </c>
    </row>
    <row r="36" spans="1:14">
      <c r="B36" s="39"/>
      <c r="C36" s="36"/>
      <c r="D36" s="39"/>
      <c r="E36" s="39"/>
      <c r="F36" s="37"/>
      <c r="G36" s="37"/>
      <c r="H36" s="36"/>
      <c r="J36" s="6" t="s">
        <v>16</v>
      </c>
      <c r="K36" s="8">
        <f t="shared" ref="K36:K37" si="2">$G$34+$G$35</f>
        <v>104500000</v>
      </c>
      <c r="L36" s="8">
        <f t="shared" ref="L36:L37" si="3">($G$34+$G$35)+5%*$G$34+$G$35</f>
        <v>110200000</v>
      </c>
      <c r="M36" s="8">
        <f t="shared" ref="M36:M37" si="4">($G$34+$G$35)+25%*$G$34+$G$35</f>
        <v>131000000</v>
      </c>
      <c r="N36" s="8">
        <f t="shared" ref="N36:N37" si="5">($G$34+$G$35)+45%*$G$34+$G$35</f>
        <v>151800000</v>
      </c>
    </row>
    <row r="37" spans="1:14">
      <c r="B37" s="60">
        <v>1</v>
      </c>
      <c r="C37" s="19" t="s">
        <v>65</v>
      </c>
      <c r="D37" s="25">
        <v>700000</v>
      </c>
      <c r="E37" s="25"/>
      <c r="F37" s="24"/>
      <c r="G37" s="24"/>
      <c r="H37" s="19"/>
      <c r="J37" s="6" t="s">
        <v>17</v>
      </c>
      <c r="K37" s="8">
        <f t="shared" si="2"/>
        <v>104500000</v>
      </c>
      <c r="L37" s="8">
        <f t="shared" si="3"/>
        <v>110200000</v>
      </c>
      <c r="M37" s="8">
        <f t="shared" si="4"/>
        <v>131000000</v>
      </c>
      <c r="N37" s="8">
        <f t="shared" si="5"/>
        <v>151800000</v>
      </c>
    </row>
    <row r="38" spans="1:14">
      <c r="B38" s="60"/>
      <c r="C38" s="19" t="s">
        <v>46</v>
      </c>
      <c r="D38" s="25"/>
      <c r="E38" s="25"/>
      <c r="F38" s="24"/>
      <c r="G38" s="24"/>
      <c r="H38" s="19"/>
      <c r="J38" s="6" t="s">
        <v>18</v>
      </c>
      <c r="K38" s="8">
        <f>20%*$G$34</f>
        <v>20800000</v>
      </c>
      <c r="L38" s="8">
        <f>20%*$G$34+(5%*(20%*$G$34))</f>
        <v>21840000</v>
      </c>
      <c r="M38" s="8">
        <f>20%*$G$34+(25%*(20%*$G$34))</f>
        <v>26000000</v>
      </c>
      <c r="N38" s="8">
        <f>20%*$G$34+(45%*(20%*$G$34))</f>
        <v>30160000</v>
      </c>
    </row>
    <row r="39" spans="1:14">
      <c r="B39" s="61">
        <v>2</v>
      </c>
      <c r="C39" s="43" t="s">
        <v>50</v>
      </c>
      <c r="D39" s="27"/>
      <c r="E39" s="25"/>
      <c r="F39" s="24"/>
      <c r="G39" s="24"/>
      <c r="H39" s="19"/>
    </row>
    <row r="40" spans="1:14">
      <c r="A40" s="1"/>
      <c r="B40" s="61"/>
      <c r="C40" s="43" t="s">
        <v>47</v>
      </c>
    </row>
    <row r="41" spans="1:14">
      <c r="A41" s="1"/>
      <c r="B41" s="61"/>
      <c r="C41" s="43" t="s">
        <v>48</v>
      </c>
    </row>
    <row r="42" spans="1:14">
      <c r="A42" s="1"/>
      <c r="B42" s="61"/>
      <c r="C42" s="43" t="s">
        <v>49</v>
      </c>
    </row>
    <row r="43" spans="1:14">
      <c r="A43" s="1"/>
      <c r="B43" s="55">
        <v>3</v>
      </c>
      <c r="C43" s="43" t="s">
        <v>51</v>
      </c>
      <c r="J43" s="2"/>
      <c r="K43" s="1"/>
      <c r="L43" s="1"/>
      <c r="M43" s="1"/>
    </row>
    <row r="44" spans="1:14">
      <c r="A44" s="1"/>
      <c r="B44" s="55"/>
      <c r="C44" s="43"/>
      <c r="J44" s="2"/>
      <c r="K44" s="1"/>
      <c r="L44" s="1"/>
      <c r="M44" s="1"/>
    </row>
    <row r="45" spans="1:14">
      <c r="A45" s="1"/>
      <c r="B45" t="s">
        <v>8</v>
      </c>
      <c r="C45" s="43" t="s">
        <v>58</v>
      </c>
      <c r="D45" t="s">
        <v>59</v>
      </c>
    </row>
    <row r="46" spans="1:14">
      <c r="A46" s="1"/>
      <c r="B46">
        <v>1</v>
      </c>
      <c r="C46" s="43" t="s">
        <v>52</v>
      </c>
      <c r="D46" s="47">
        <v>0.35</v>
      </c>
      <c r="E46" s="48">
        <f>D46*$D$37</f>
        <v>244999.99999999997</v>
      </c>
      <c r="I46" s="1"/>
    </row>
    <row r="47" spans="1:14">
      <c r="A47" s="1"/>
      <c r="B47">
        <v>2</v>
      </c>
      <c r="C47" s="43" t="s">
        <v>53</v>
      </c>
      <c r="D47" s="47">
        <v>0.3</v>
      </c>
      <c r="E47" s="48">
        <f t="shared" ref="E47:E51" si="6">D47*$D$37</f>
        <v>210000</v>
      </c>
      <c r="I47" s="1"/>
    </row>
    <row r="48" spans="1:14">
      <c r="A48" s="1"/>
      <c r="B48">
        <v>3</v>
      </c>
      <c r="C48" s="43" t="s">
        <v>54</v>
      </c>
      <c r="D48" s="47">
        <v>0.15</v>
      </c>
      <c r="E48" s="48">
        <f t="shared" si="6"/>
        <v>105000</v>
      </c>
      <c r="I48" s="1"/>
    </row>
    <row r="49" spans="1:13">
      <c r="A49" s="1"/>
      <c r="B49">
        <v>4</v>
      </c>
      <c r="C49" s="43" t="s">
        <v>55</v>
      </c>
      <c r="D49" s="47">
        <v>0.1</v>
      </c>
      <c r="E49" s="48">
        <f t="shared" si="6"/>
        <v>70000</v>
      </c>
      <c r="I49" s="1"/>
    </row>
    <row r="50" spans="1:13">
      <c r="A50" s="1"/>
      <c r="B50" s="49">
        <v>5</v>
      </c>
      <c r="C50" s="50" t="s">
        <v>56</v>
      </c>
      <c r="D50" s="51">
        <v>0.05</v>
      </c>
      <c r="E50" s="48">
        <f t="shared" si="6"/>
        <v>35000</v>
      </c>
      <c r="F50" t="s">
        <v>64</v>
      </c>
      <c r="I50" s="1"/>
    </row>
    <row r="51" spans="1:13">
      <c r="A51" s="1"/>
      <c r="B51">
        <v>6</v>
      </c>
      <c r="C51" s="43" t="s">
        <v>57</v>
      </c>
      <c r="D51" s="47">
        <v>0.05</v>
      </c>
      <c r="E51" s="48">
        <f t="shared" si="6"/>
        <v>35000</v>
      </c>
      <c r="F51" s="20"/>
      <c r="G51" s="22"/>
      <c r="H51" s="19"/>
      <c r="I51" s="1"/>
    </row>
    <row r="52" spans="1:13">
      <c r="A52" s="1"/>
      <c r="C52" s="26" t="s">
        <v>74</v>
      </c>
      <c r="D52" s="54">
        <f>SUM(D46:D51)</f>
        <v>1</v>
      </c>
      <c r="E52" s="53">
        <f>SUM(E46:E51)</f>
        <v>700000</v>
      </c>
    </row>
    <row r="53" spans="1:13">
      <c r="A53" s="1"/>
      <c r="C53" s="43" t="s">
        <v>60</v>
      </c>
      <c r="D53" s="47">
        <v>0.95</v>
      </c>
      <c r="E53" s="53">
        <f>D53*E52</f>
        <v>665000</v>
      </c>
      <c r="F53" s="56" t="s">
        <v>75</v>
      </c>
    </row>
    <row r="54" spans="1:13">
      <c r="A54" s="1"/>
      <c r="C54" s="43" t="s">
        <v>61</v>
      </c>
      <c r="D54" s="47">
        <v>0.7</v>
      </c>
      <c r="E54" s="48">
        <f>D54*E53</f>
        <v>465499.99999999994</v>
      </c>
      <c r="F54" s="57">
        <f>E54/E58</f>
        <v>25861.111111111109</v>
      </c>
      <c r="G54" t="s">
        <v>63</v>
      </c>
    </row>
    <row r="55" spans="1:13">
      <c r="A55" s="1"/>
      <c r="C55" s="43" t="s">
        <v>69</v>
      </c>
      <c r="D55" s="47">
        <v>0.2</v>
      </c>
      <c r="E55" s="48">
        <f>D55*E53</f>
        <v>133000</v>
      </c>
      <c r="F55" s="52"/>
    </row>
    <row r="56" spans="1:13">
      <c r="A56" s="3"/>
      <c r="C56" s="43" t="s">
        <v>62</v>
      </c>
      <c r="D56" s="47">
        <v>0.1</v>
      </c>
      <c r="E56" s="48">
        <f>D56*E53</f>
        <v>66500</v>
      </c>
      <c r="J56" s="1"/>
      <c r="K56" s="1"/>
      <c r="L56" s="1"/>
      <c r="M56" s="1"/>
    </row>
    <row r="57" spans="1:13">
      <c r="A57" s="3"/>
      <c r="C57" s="26" t="s">
        <v>73</v>
      </c>
      <c r="D57" s="47">
        <v>1</v>
      </c>
      <c r="E57" s="53">
        <f>SUM(E54:E56)</f>
        <v>665000</v>
      </c>
      <c r="J57" s="1"/>
      <c r="K57" s="1"/>
      <c r="L57" s="1"/>
      <c r="M57" s="1"/>
    </row>
    <row r="58" spans="1:13">
      <c r="A58" s="1"/>
      <c r="C58" s="43" t="s">
        <v>70</v>
      </c>
      <c r="E58">
        <v>18</v>
      </c>
      <c r="J58" s="1"/>
      <c r="K58" s="1"/>
      <c r="L58" s="1"/>
      <c r="M58" s="1"/>
    </row>
    <row r="59" spans="1:13">
      <c r="A59" s="1"/>
      <c r="C59" s="43" t="s">
        <v>71</v>
      </c>
      <c r="E59">
        <v>10</v>
      </c>
      <c r="J59" s="1"/>
      <c r="K59" s="1"/>
      <c r="L59" s="1"/>
      <c r="M59" s="1"/>
    </row>
    <row r="60" spans="1:13">
      <c r="A60" s="1"/>
      <c r="C60" s="43" t="s">
        <v>72</v>
      </c>
      <c r="E60">
        <v>82</v>
      </c>
    </row>
    <row r="61" spans="1:13">
      <c r="A61" s="1"/>
      <c r="I61" s="1"/>
    </row>
    <row r="62" spans="1:13">
      <c r="I62" s="1"/>
    </row>
    <row r="63" spans="1:13">
      <c r="B63" s="21"/>
      <c r="C63" s="19"/>
      <c r="D63" s="19"/>
      <c r="E63" s="19"/>
      <c r="F63" s="19"/>
      <c r="G63" s="22"/>
      <c r="H63" s="19"/>
      <c r="I63" s="1"/>
    </row>
    <row r="64" spans="1:13">
      <c r="B64" s="19"/>
      <c r="C64" s="19"/>
      <c r="D64" s="19"/>
      <c r="E64" s="19"/>
      <c r="F64" s="20"/>
      <c r="G64" s="20"/>
      <c r="H64" s="23"/>
      <c r="I64" s="1"/>
    </row>
    <row r="65" spans="2:9">
      <c r="B65" s="19"/>
      <c r="C65" s="19"/>
      <c r="D65" s="19"/>
      <c r="E65" s="19"/>
      <c r="F65" s="20"/>
      <c r="G65" s="20"/>
      <c r="H65" s="19"/>
      <c r="I65" s="1"/>
    </row>
    <row r="66" spans="2:9">
      <c r="B66" s="19"/>
      <c r="C66" s="19"/>
      <c r="D66" s="19"/>
      <c r="E66" s="19"/>
      <c r="F66" s="20"/>
      <c r="G66" s="20"/>
      <c r="H66" s="19"/>
      <c r="I66" s="1"/>
    </row>
    <row r="67" spans="2:9">
      <c r="C67" s="19"/>
      <c r="D67" s="19"/>
      <c r="E67" s="19"/>
      <c r="F67" s="20"/>
      <c r="G67" s="20"/>
      <c r="H67" s="19"/>
    </row>
  </sheetData>
  <mergeCells count="4">
    <mergeCell ref="J22:J23"/>
    <mergeCell ref="J33:J34"/>
    <mergeCell ref="B37:B38"/>
    <mergeCell ref="B39:B4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2015-11-18T09:31:46Z</dcterms:modified>
</cp:coreProperties>
</file>