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71" i="1"/>
  <c r="D76"/>
  <c r="C6" i="2"/>
  <c r="D6"/>
  <c r="D7" s="1"/>
  <c r="E6"/>
  <c r="F6"/>
  <c r="B6"/>
  <c r="G5"/>
  <c r="D13"/>
  <c r="F13" s="1"/>
  <c r="F15" s="1"/>
  <c r="G87" i="1"/>
  <c r="G6" i="2" l="1"/>
  <c r="G76" i="1"/>
  <c r="G74"/>
  <c r="G73"/>
  <c r="G71"/>
  <c r="G64" l="1"/>
  <c r="G63"/>
  <c r="G62"/>
  <c r="G60"/>
  <c r="G59"/>
  <c r="G56"/>
  <c r="G55"/>
  <c r="G54"/>
  <c r="G51"/>
  <c r="G50"/>
  <c r="G49"/>
  <c r="L11" l="1"/>
  <c r="K12"/>
  <c r="L10"/>
  <c r="K10"/>
  <c r="L12"/>
  <c r="K11"/>
  <c r="G21"/>
  <c r="G20"/>
  <c r="G18"/>
  <c r="G17"/>
  <c r="G16"/>
  <c r="F13"/>
  <c r="G13" s="1"/>
  <c r="F12"/>
  <c r="G12" s="1"/>
  <c r="M10" s="1"/>
  <c r="G10"/>
  <c r="G9"/>
  <c r="G41" l="1"/>
  <c r="G40"/>
  <c r="G39"/>
  <c r="G37"/>
  <c r="G36"/>
  <c r="G31"/>
  <c r="G30"/>
  <c r="M12" l="1"/>
  <c r="M11"/>
  <c r="N10"/>
  <c r="N12"/>
  <c r="N11"/>
  <c r="N22"/>
  <c r="N23"/>
  <c r="N21"/>
  <c r="M22"/>
  <c r="M23"/>
  <c r="M21"/>
  <c r="L23"/>
  <c r="L22"/>
  <c r="L21"/>
  <c r="K23" l="1"/>
  <c r="K22"/>
  <c r="K21"/>
  <c r="R16" l="1"/>
  <c r="V16"/>
  <c r="Z16"/>
  <c r="X16" l="1"/>
  <c r="Y16"/>
  <c r="W16"/>
  <c r="U16"/>
  <c r="T16"/>
  <c r="P16"/>
  <c r="M16"/>
  <c r="L16"/>
  <c r="Q16"/>
  <c r="S16"/>
  <c r="K16"/>
  <c r="O16"/>
  <c r="N16"/>
</calcChain>
</file>

<file path=xl/sharedStrings.xml><?xml version="1.0" encoding="utf-8"?>
<sst xmlns="http://schemas.openxmlformats.org/spreadsheetml/2006/main" count="217" uniqueCount="109">
  <si>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</si>
  <si>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</si>
  <si>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</si>
  <si>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</si>
  <si>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</si>
  <si>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</si>
  <si>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</si>
  <si>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</si>
  <si>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</si>
  <si>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</si>
  <si>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</si>
  <si>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</si>
  <si>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</si>
  <si>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</si>
  <si>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</si>
  <si>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</si>
  <si>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</si>
  <si>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</si>
  <si>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</si>
  <si>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</si>
  <si>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</si>
  <si>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</si>
  <si>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</si>
  <si>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</si>
  <si>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</si>
  <si>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</si>
  <si>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</si>
  <si>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</si>
  <si>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</si>
  <si>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</si>
  <si>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</si>
  <si>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</si>
  <si>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</si>
  <si>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</si>
  <si>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</si>
  <si>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</si>
  <si>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</si>
  <si>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</si>
  <si>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</si>
  <si>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</si>
  <si>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</si>
  <si>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</si>
  <si>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</si>
  <si>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</si>
  <si>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</si>
  <si>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</si>
  <si>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</si>
  <si>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</si>
  <si>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</si>
  <si>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</si>
  <si>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</si>
  <si>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</si>
  <si>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</si>
  <si>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mulai 71-150 dgn durasi mulai 5-8 hari</t>
  </si>
  <si>
    <t>lantai keramik</t>
  </si>
  <si>
    <t>keramik</t>
  </si>
  <si>
    <t>m2</t>
  </si>
  <si>
    <t>set</t>
  </si>
  <si>
    <t>toilet</t>
  </si>
  <si>
    <t>gantungan</t>
  </si>
  <si>
    <t>mulai kedalaman 71-150 cm &amp; durasi &gt; 8 hari</t>
  </si>
  <si>
    <t>tempat sampah</t>
  </si>
  <si>
    <t>kloset</t>
  </si>
  <si>
    <t>mulai 71-150 cm &amp; durasi 5-8 hari</t>
  </si>
  <si>
    <t>cat tembok/pelapis hias dinding</t>
  </si>
  <si>
    <t>rol</t>
  </si>
  <si>
    <t xml:space="preserve">m2 </t>
  </si>
  <si>
    <t>meja pelayanan</t>
  </si>
  <si>
    <t>mulai 71-150 dgn durasi mulai &gt;8 hari</t>
  </si>
  <si>
    <t>kursi pelayanan</t>
  </si>
  <si>
    <t xml:space="preserve">m2           </t>
  </si>
  <si>
    <t>karpet</t>
  </si>
  <si>
    <t>m</t>
  </si>
  <si>
    <t>mulai durasi 5-8 s/d &gt;8 hari</t>
  </si>
  <si>
    <t>sound/speaker</t>
  </si>
  <si>
    <t>lemari/rak</t>
  </si>
  <si>
    <t>mulai durasi &gt;8 hari</t>
  </si>
  <si>
    <t>perabotan lain</t>
  </si>
  <si>
    <t>semua kelas banjir</t>
  </si>
  <si>
    <t>karpet (laundry)</t>
  </si>
  <si>
    <t>mulai durasi &lt;1 s/d 1-4 hari</t>
  </si>
  <si>
    <t>mulai 71-150 cm dgn durasi 5-8 s/d &gt; 8 hari</t>
  </si>
  <si>
    <t>rol cat/kuas</t>
  </si>
  <si>
    <t>mulai &gt;150 cm &amp; durasi &gt;8 hari</t>
  </si>
  <si>
    <t xml:space="preserve">Proporsi pemanfaatan luas </t>
  </si>
  <si>
    <t>jalur aspal/pejalan</t>
  </si>
  <si>
    <t>taman-rumput, tanaman dll</t>
  </si>
  <si>
    <t>danau/badan air</t>
  </si>
  <si>
    <t>fasilitas umum (restoran, masjid dll)</t>
  </si>
  <si>
    <t>suku cadang/peralatan perawatan bus</t>
  </si>
  <si>
    <t>mulai &gt;150 cm dgn durasi 5-8 hari</t>
  </si>
  <si>
    <t>servis armada bus (tune up, pembersihan dari air, dll)</t>
  </si>
  <si>
    <t>armada bus</t>
  </si>
  <si>
    <t>Pendapatan/tahun</t>
  </si>
  <si>
    <t>Pendapatan/bulan</t>
  </si>
  <si>
    <t>Pendapatan/hari</t>
  </si>
  <si>
    <t>rata2 pendapatan/hari</t>
  </si>
  <si>
    <t>area parkir bus wisata</t>
  </si>
  <si>
    <t>rumput-tanaman (taman dsj)</t>
  </si>
  <si>
    <t>yang diperhitungkan</t>
  </si>
  <si>
    <t xml:space="preserve">kerusakan bangunan </t>
  </si>
  <si>
    <t>pembulatan</t>
  </si>
  <si>
    <t>musholla/masjid</t>
  </si>
  <si>
    <t>m2                                 (1 toilet 2 m2)</t>
  </si>
  <si>
    <t>TAMAN WISATA</t>
  </si>
  <si>
    <t>wahana/bangunan-anjungan</t>
  </si>
  <si>
    <t>tanaman border/hias</t>
  </si>
  <si>
    <t>cat pagar/sarana prasarana</t>
  </si>
  <si>
    <t>Luas (m2)-TMII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</si>
</sst>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9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8" fillId="0" borderId="0"/>
  </cellStyleXfs>
  <cellXfs count="61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1" fillId="0" borderId="2" xfId="1" applyBorder="1" applyAlignment="1">
      <alignment horizontal="center"/>
    </xf>
    <xf numFmtId="0" fontId="5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6" fillId="0" borderId="0" xfId="0" applyFont="1" applyAlignment="1">
      <alignment horizontal="center"/>
    </xf>
    <xf numFmtId="0" fontId="3" fillId="0" borderId="2" xfId="1" applyFont="1" applyBorder="1" applyAlignment="1">
      <alignment horizontal="center" wrapText="1"/>
    </xf>
    <xf numFmtId="0" fontId="0" fillId="0" borderId="0" xfId="0" applyBorder="1"/>
    <xf numFmtId="0" fontId="1" fillId="0" borderId="0" xfId="1" applyBorder="1"/>
    <xf numFmtId="0" fontId="0" fillId="0" borderId="0" xfId="0" applyAlignment="1">
      <alignment horizontal="center"/>
    </xf>
    <xf numFmtId="0" fontId="7" fillId="0" borderId="2" xfId="0" applyFont="1" applyBorder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0" fillId="0" borderId="2" xfId="0" applyBorder="1" applyAlignment="1">
      <alignment wrapText="1"/>
    </xf>
    <xf numFmtId="0" fontId="1" fillId="0" borderId="2" xfId="1" applyBorder="1"/>
    <xf numFmtId="0" fontId="0" fillId="0" borderId="2" xfId="0" applyFont="1" applyBorder="1" applyAlignment="1">
      <alignment horizontal="center"/>
    </xf>
    <xf numFmtId="41" fontId="9" fillId="0" borderId="0" xfId="3" applyNumberFormat="1" applyFont="1" applyBorder="1" applyAlignment="1"/>
    <xf numFmtId="0" fontId="0" fillId="0" borderId="0" xfId="0" applyBorder="1" applyAlignment="1">
      <alignment horizontal="center"/>
    </xf>
    <xf numFmtId="41" fontId="0" fillId="0" borderId="0" xfId="0" applyNumberFormat="1" applyBorder="1"/>
    <xf numFmtId="0" fontId="7" fillId="0" borderId="2" xfId="1" applyFont="1" applyBorder="1" applyAlignment="1">
      <alignment horizontal="left"/>
    </xf>
    <xf numFmtId="3" fontId="0" fillId="0" borderId="0" xfId="0" applyNumberFormat="1"/>
    <xf numFmtId="3" fontId="9" fillId="0" borderId="0" xfId="3" applyNumberFormat="1" applyFont="1" applyBorder="1" applyAlignment="1"/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/>
    <xf numFmtId="0" fontId="3" fillId="0" borderId="1" xfId="1" applyFont="1" applyFill="1" applyBorder="1"/>
    <xf numFmtId="0" fontId="0" fillId="0" borderId="1" xfId="0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164" fontId="3" fillId="0" borderId="1" xfId="2" applyNumberFormat="1" applyFont="1" applyFill="1" applyBorder="1" applyAlignment="1">
      <alignment horizontal="center"/>
    </xf>
    <xf numFmtId="164" fontId="3" fillId="0" borderId="1" xfId="2" applyNumberFormat="1" applyFont="1" applyBorder="1"/>
    <xf numFmtId="0" fontId="3" fillId="0" borderId="0" xfId="1" applyFont="1" applyFill="1" applyBorder="1" applyAlignment="1">
      <alignment wrapText="1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wrapText="1"/>
    </xf>
    <xf numFmtId="0" fontId="0" fillId="0" borderId="1" xfId="0" applyBorder="1"/>
    <xf numFmtId="0" fontId="3" fillId="0" borderId="0" xfId="1" applyFont="1" applyFill="1" applyBorder="1"/>
    <xf numFmtId="0" fontId="3" fillId="0" borderId="2" xfId="2" applyNumberFormat="1" applyFont="1" applyBorder="1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</cellXfs>
  <cellStyles count="4">
    <cellStyle name="Comma 2" xfId="2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8"/>
  <sheetViews>
    <sheetView tabSelected="1" topLeftCell="A4" workbookViewId="0">
      <selection activeCell="M23" sqref="M23"/>
    </sheetView>
  </sheetViews>
  <sheetFormatPr defaultRowHeight="15"/>
  <cols>
    <col min="2" max="2" width="5.85546875" customWidth="1"/>
    <col min="3" max="3" width="31.5703125" customWidth="1"/>
    <col min="5" max="5" width="12.7109375" customWidth="1"/>
    <col min="6" max="6" width="14.5703125" bestFit="1" customWidth="1"/>
    <col min="7" max="7" width="13.5703125" bestFit="1" customWidth="1"/>
    <col min="8" max="8" width="19" customWidth="1"/>
    <col min="10" max="10" width="15.140625" customWidth="1"/>
    <col min="11" max="12" width="15.28515625" bestFit="1" customWidth="1"/>
    <col min="13" max="14" width="15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6" ht="18">
      <c r="A1" s="1"/>
      <c r="B1" s="23" t="s">
        <v>104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6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6">
      <c r="B3" s="2" t="s">
        <v>0</v>
      </c>
    </row>
    <row r="4" spans="1:26">
      <c r="A4" s="2"/>
      <c r="B4" s="3" t="s">
        <v>1</v>
      </c>
    </row>
    <row r="5" spans="1:26">
      <c r="A5" s="1"/>
    </row>
    <row r="6" spans="1:26">
      <c r="A6" s="1"/>
      <c r="J6" s="2" t="s">
        <v>2</v>
      </c>
      <c r="K6" s="1"/>
      <c r="L6" s="1"/>
      <c r="M6" s="1"/>
      <c r="N6" s="1"/>
    </row>
    <row r="7" spans="1:26">
      <c r="A7" s="1"/>
      <c r="B7" s="5" t="s">
        <v>8</v>
      </c>
      <c r="C7" s="5" t="s">
        <v>9</v>
      </c>
      <c r="D7" s="5" t="s">
        <v>10</v>
      </c>
      <c r="E7" s="5" t="s">
        <v>11</v>
      </c>
      <c r="F7" s="5" t="s">
        <v>12</v>
      </c>
      <c r="G7" s="5" t="s">
        <v>13</v>
      </c>
      <c r="H7" s="5" t="s">
        <v>14</v>
      </c>
      <c r="J7" s="2"/>
      <c r="K7" s="1"/>
      <c r="L7" s="1"/>
      <c r="M7" s="1"/>
      <c r="N7" s="1"/>
    </row>
    <row r="8" spans="1:26">
      <c r="A8" s="1"/>
      <c r="B8" s="25"/>
      <c r="C8" s="18" t="s">
        <v>41</v>
      </c>
      <c r="D8" s="24"/>
      <c r="E8" s="24"/>
      <c r="F8" s="24"/>
      <c r="G8" s="7"/>
      <c r="H8" s="26"/>
      <c r="J8" s="59" t="s">
        <v>104</v>
      </c>
      <c r="K8" s="4" t="s">
        <v>4</v>
      </c>
      <c r="L8" s="4" t="s">
        <v>5</v>
      </c>
      <c r="M8" s="4" t="s">
        <v>6</v>
      </c>
      <c r="N8" s="4" t="s">
        <v>7</v>
      </c>
    </row>
    <row r="9" spans="1:26" ht="24.75">
      <c r="A9" s="1"/>
      <c r="B9" s="4">
        <v>1</v>
      </c>
      <c r="C9" s="24" t="s">
        <v>67</v>
      </c>
      <c r="D9" s="12">
        <v>1</v>
      </c>
      <c r="E9" s="4" t="s">
        <v>57</v>
      </c>
      <c r="F9" s="10">
        <v>3500000</v>
      </c>
      <c r="G9" s="27">
        <f>D9*F9</f>
        <v>3500000</v>
      </c>
      <c r="H9" s="9" t="s">
        <v>68</v>
      </c>
      <c r="I9" s="1"/>
      <c r="J9" s="60"/>
      <c r="K9" s="4">
        <v>1</v>
      </c>
      <c r="L9" s="4">
        <v>2</v>
      </c>
      <c r="M9" s="4">
        <v>6</v>
      </c>
      <c r="N9" s="4">
        <v>10</v>
      </c>
    </row>
    <row r="10" spans="1:26" ht="24.75">
      <c r="B10" s="25">
        <v>2</v>
      </c>
      <c r="C10" s="24" t="s">
        <v>69</v>
      </c>
      <c r="D10" s="12">
        <v>4</v>
      </c>
      <c r="E10" s="4" t="s">
        <v>44</v>
      </c>
      <c r="F10" s="10">
        <v>800000</v>
      </c>
      <c r="G10" s="27">
        <f>D10*F10</f>
        <v>3200000</v>
      </c>
      <c r="H10" s="9" t="s">
        <v>68</v>
      </c>
      <c r="I10" s="1"/>
      <c r="J10" s="6" t="s">
        <v>15</v>
      </c>
      <c r="K10" s="8">
        <f>G52+G54+G55</f>
        <v>3100000</v>
      </c>
      <c r="L10" s="8">
        <f>G52+G54+G55</f>
        <v>3100000</v>
      </c>
      <c r="M10" s="8">
        <f>(G12)+(G33)+(G49+G50+G52)+(G73+G74+G75)</f>
        <v>34075000</v>
      </c>
      <c r="N10" s="8">
        <f>(G12+G20+G21)+(G31+G33+G36+G37)+(G49+G50+G51+G52+G59+G60)+(G71+G73+G74+G75)</f>
        <v>1265275000</v>
      </c>
    </row>
    <row r="11" spans="1:26">
      <c r="B11" s="34"/>
      <c r="C11" s="18" t="s">
        <v>42</v>
      </c>
      <c r="D11" s="12"/>
      <c r="E11" s="16"/>
      <c r="F11" s="16"/>
      <c r="G11" s="16"/>
      <c r="H11" s="16"/>
      <c r="J11" s="6" t="s">
        <v>16</v>
      </c>
      <c r="K11" s="7">
        <f>G52+G54+G55</f>
        <v>3100000</v>
      </c>
      <c r="L11" s="8">
        <f>G52+G54+G55</f>
        <v>3100000</v>
      </c>
      <c r="M11" s="8">
        <f>(G12+G13+G16+G17+G18)+(G33+G39+G40+G41)+(G49+G50+G52+G62+G63+G64)+(G73+G74+G75)+G87</f>
        <v>120655000</v>
      </c>
      <c r="N11" s="8">
        <f>(G9+G10+G16+G17+G18+G20+G21)+(G30+G31+G33+G36+G37+G39+G40+G41)+(G49+G50+G51+G52+G59+G60+G62+G63+G64)+(G71+G73+G74+G75)+(G87)</f>
        <v>1358135000</v>
      </c>
    </row>
    <row r="12" spans="1:26">
      <c r="B12" s="25">
        <v>1</v>
      </c>
      <c r="C12" s="24" t="s">
        <v>67</v>
      </c>
      <c r="D12" s="12">
        <v>1</v>
      </c>
      <c r="E12" s="4" t="s">
        <v>57</v>
      </c>
      <c r="F12" s="27">
        <f>10%*F9</f>
        <v>350000</v>
      </c>
      <c r="G12" s="27">
        <f>D12*F12</f>
        <v>350000</v>
      </c>
      <c r="H12" s="9" t="s">
        <v>51</v>
      </c>
      <c r="I12" s="1"/>
      <c r="J12" s="6" t="s">
        <v>17</v>
      </c>
      <c r="K12" s="7">
        <f>G52+G54+G55</f>
        <v>3100000</v>
      </c>
      <c r="L12" s="7">
        <f>G52+G54+G55</f>
        <v>3100000</v>
      </c>
      <c r="M12" s="7">
        <f>(G12+G13+G16+G17+G18)+(G33+G39+G40+G41)+(G49+G50+G52+G62+G63+G64)+(G73+G74+G75)+G86+G87</f>
        <v>125655000</v>
      </c>
      <c r="N12" s="7">
        <f>(G9+G10+G16+G17+G18+G20+G21)+(G30+G31+G33+G36+G37+G39+G40+G41)+(G49+G50+G51+G52+G59+G60+G62+G63+G64)+(G71+G73+G74+G75+G76)+(G86+G87)</f>
        <v>1453135000</v>
      </c>
    </row>
    <row r="13" spans="1:26" ht="24.75">
      <c r="A13" s="31"/>
      <c r="B13" s="25">
        <v>2</v>
      </c>
      <c r="C13" s="24" t="s">
        <v>69</v>
      </c>
      <c r="D13" s="12">
        <v>4</v>
      </c>
      <c r="E13" s="4" t="s">
        <v>44</v>
      </c>
      <c r="F13" s="27">
        <f>10%*F10</f>
        <v>80000</v>
      </c>
      <c r="G13" s="27">
        <f t="shared" ref="G13" si="0">D13*F13</f>
        <v>320000</v>
      </c>
      <c r="H13" s="9" t="s">
        <v>53</v>
      </c>
      <c r="I13" s="1"/>
      <c r="J13" s="6" t="s">
        <v>18</v>
      </c>
      <c r="K13" s="7"/>
      <c r="L13" s="7"/>
      <c r="M13" s="7"/>
      <c r="N13" s="7"/>
    </row>
    <row r="14" spans="1:26">
      <c r="A14" s="21"/>
      <c r="B14" s="16"/>
      <c r="C14" s="17" t="s">
        <v>43</v>
      </c>
      <c r="D14" s="16"/>
      <c r="E14" s="16"/>
      <c r="F14" s="16"/>
      <c r="G14" s="16"/>
      <c r="H14" s="16"/>
      <c r="I14" s="1"/>
      <c r="J14" s="1"/>
      <c r="K14" s="1"/>
      <c r="L14" s="1"/>
      <c r="M14" s="1"/>
      <c r="N14" s="1"/>
    </row>
    <row r="15" spans="1:26" ht="30">
      <c r="A15" s="31"/>
      <c r="B15" s="22">
        <v>1</v>
      </c>
      <c r="C15" s="6" t="s">
        <v>64</v>
      </c>
      <c r="D15" s="11"/>
      <c r="E15" s="4"/>
      <c r="F15" s="10"/>
      <c r="G15" s="10"/>
      <c r="H15" s="26" t="s">
        <v>53</v>
      </c>
      <c r="I15" s="1"/>
      <c r="J15" s="19" t="s">
        <v>19</v>
      </c>
      <c r="K15" s="12" t="s">
        <v>20</v>
      </c>
      <c r="L15" s="12" t="s">
        <v>21</v>
      </c>
      <c r="M15" s="12" t="s">
        <v>22</v>
      </c>
      <c r="N15" s="12" t="s">
        <v>23</v>
      </c>
      <c r="O15" s="12" t="s">
        <v>24</v>
      </c>
      <c r="P15" s="12" t="s">
        <v>25</v>
      </c>
      <c r="Q15" s="12" t="s">
        <v>26</v>
      </c>
      <c r="R15" s="12" t="s">
        <v>27</v>
      </c>
      <c r="S15" s="12" t="s">
        <v>28</v>
      </c>
      <c r="T15" s="12" t="s">
        <v>29</v>
      </c>
      <c r="U15" s="12" t="s">
        <v>30</v>
      </c>
      <c r="V15" s="12" t="s">
        <v>31</v>
      </c>
      <c r="W15" s="12" t="s">
        <v>32</v>
      </c>
      <c r="X15" s="12" t="s">
        <v>33</v>
      </c>
      <c r="Y15" s="12" t="s">
        <v>34</v>
      </c>
      <c r="Z15" s="12" t="s">
        <v>35</v>
      </c>
    </row>
    <row r="16" spans="1:26" ht="30">
      <c r="A16" s="31"/>
      <c r="B16" s="22"/>
      <c r="C16" s="6" t="s">
        <v>46</v>
      </c>
      <c r="D16" s="12">
        <v>8</v>
      </c>
      <c r="E16" s="29" t="s">
        <v>70</v>
      </c>
      <c r="F16" s="10">
        <v>35000</v>
      </c>
      <c r="G16" s="10">
        <f>D16*F16</f>
        <v>280000</v>
      </c>
      <c r="H16" s="16"/>
      <c r="I16" s="1"/>
      <c r="J16" s="19" t="s">
        <v>104</v>
      </c>
      <c r="K16" s="20">
        <f>K10+K21</f>
        <v>45038100000</v>
      </c>
      <c r="L16" s="20">
        <f>K11+K22</f>
        <v>45038100000</v>
      </c>
      <c r="M16" s="20">
        <f>K12+K23</f>
        <v>45038100000</v>
      </c>
      <c r="N16" s="20">
        <f>K13+K24</f>
        <v>0</v>
      </c>
      <c r="O16" s="20">
        <f>L10+L21</f>
        <v>90038100000</v>
      </c>
      <c r="P16" s="20">
        <f>L11+L22</f>
        <v>90038100000</v>
      </c>
      <c r="Q16" s="20">
        <f>L12+L23</f>
        <v>90038100000</v>
      </c>
      <c r="R16" s="20">
        <f>L13+L24</f>
        <v>0</v>
      </c>
      <c r="S16" s="20">
        <f>M10+M21</f>
        <v>270069075000</v>
      </c>
      <c r="T16" s="20">
        <f>M11+M22</f>
        <v>270155655000</v>
      </c>
      <c r="U16" s="20">
        <f>M12+M23</f>
        <v>270160655000</v>
      </c>
      <c r="V16" s="20">
        <f>M13+M24</f>
        <v>0</v>
      </c>
      <c r="W16" s="20">
        <f>N10+N21</f>
        <v>451300275000</v>
      </c>
      <c r="X16" s="20">
        <f>N11+N22</f>
        <v>451393135000</v>
      </c>
      <c r="Y16" s="20">
        <f>N12+N23</f>
        <v>451488135000</v>
      </c>
      <c r="Z16" s="20">
        <f>N13+N24</f>
        <v>0</v>
      </c>
    </row>
    <row r="17" spans="1:14">
      <c r="A17" s="31"/>
      <c r="B17" s="4"/>
      <c r="C17" s="6" t="s">
        <v>65</v>
      </c>
      <c r="D17" s="12">
        <v>1</v>
      </c>
      <c r="E17" s="4" t="s">
        <v>44</v>
      </c>
      <c r="F17" s="10">
        <v>35000</v>
      </c>
      <c r="G17" s="10">
        <f>D17*F17</f>
        <v>35000</v>
      </c>
      <c r="H17" s="16"/>
      <c r="I17" s="1"/>
    </row>
    <row r="18" spans="1:14">
      <c r="A18" s="30"/>
      <c r="B18" s="12"/>
      <c r="C18" s="13" t="s">
        <v>49</v>
      </c>
      <c r="D18" s="12">
        <v>2</v>
      </c>
      <c r="E18" s="14" t="s">
        <v>50</v>
      </c>
      <c r="F18" s="15">
        <v>50000</v>
      </c>
      <c r="G18" s="7">
        <f>D18*F18</f>
        <v>100000</v>
      </c>
      <c r="H18" s="16"/>
      <c r="I18" s="1"/>
      <c r="J18" s="2" t="s">
        <v>3</v>
      </c>
      <c r="K18" s="1"/>
      <c r="L18" s="1"/>
      <c r="M18" s="1"/>
      <c r="N18" s="1"/>
    </row>
    <row r="19" spans="1:14">
      <c r="A19" s="30"/>
      <c r="B19" s="12">
        <v>2</v>
      </c>
      <c r="C19" s="13" t="s">
        <v>54</v>
      </c>
      <c r="D19" s="16"/>
      <c r="E19" s="16"/>
      <c r="F19" s="16"/>
      <c r="G19" s="10"/>
      <c r="H19" s="9" t="s">
        <v>52</v>
      </c>
      <c r="I19" s="1"/>
      <c r="J19" s="59" t="s">
        <v>104</v>
      </c>
      <c r="K19" s="4" t="s">
        <v>4</v>
      </c>
      <c r="L19" s="4" t="s">
        <v>5</v>
      </c>
      <c r="M19" s="4" t="s">
        <v>6</v>
      </c>
      <c r="N19" s="4" t="s">
        <v>7</v>
      </c>
    </row>
    <row r="20" spans="1:14">
      <c r="A20" s="30"/>
      <c r="B20" s="12"/>
      <c r="C20" s="13" t="s">
        <v>55</v>
      </c>
      <c r="D20" s="12">
        <v>20</v>
      </c>
      <c r="E20" s="4" t="s">
        <v>66</v>
      </c>
      <c r="F20" s="15">
        <v>250000</v>
      </c>
      <c r="G20" s="10">
        <f>D20*F20</f>
        <v>5000000</v>
      </c>
      <c r="H20" s="26"/>
      <c r="I20" s="1"/>
      <c r="J20" s="60"/>
      <c r="K20" s="4">
        <v>1</v>
      </c>
      <c r="L20" s="4">
        <v>2</v>
      </c>
      <c r="M20" s="4">
        <v>6</v>
      </c>
      <c r="N20" s="4">
        <v>10</v>
      </c>
    </row>
    <row r="21" spans="1:14">
      <c r="A21" s="30"/>
      <c r="B21" s="12"/>
      <c r="C21" s="13" t="s">
        <v>49</v>
      </c>
      <c r="D21" s="12">
        <v>2</v>
      </c>
      <c r="E21" s="14" t="s">
        <v>50</v>
      </c>
      <c r="F21" s="15">
        <v>50000</v>
      </c>
      <c r="G21" s="27">
        <f>D21*F21</f>
        <v>100000</v>
      </c>
      <c r="H21" s="16"/>
      <c r="I21" s="1"/>
      <c r="J21" s="6" t="s">
        <v>15</v>
      </c>
      <c r="K21" s="8">
        <f>$F$97+$F$98</f>
        <v>45035000000</v>
      </c>
      <c r="L21" s="8">
        <f>($L$20*$F$97)+$F$98</f>
        <v>90035000000</v>
      </c>
      <c r="M21" s="8">
        <f>($M$20*$F$97)+$F$98</f>
        <v>270035000000</v>
      </c>
      <c r="N21" s="8">
        <f>($N$20*$F$97)+$F$98</f>
        <v>450035000000</v>
      </c>
    </row>
    <row r="22" spans="1:14">
      <c r="A22" s="30"/>
      <c r="B22" s="40"/>
      <c r="J22" s="6" t="s">
        <v>16</v>
      </c>
      <c r="K22" s="8">
        <f>$F$97+$F$98</f>
        <v>45035000000</v>
      </c>
      <c r="L22" s="8">
        <f>($L$20*$F$97)+$F$98</f>
        <v>90035000000</v>
      </c>
      <c r="M22" s="8">
        <f>($M$20*$F$97)+$F$98</f>
        <v>270035000000</v>
      </c>
      <c r="N22" s="8">
        <f>($N$20*$F$97)+$F$98</f>
        <v>450035000000</v>
      </c>
    </row>
    <row r="23" spans="1:14">
      <c r="A23" s="30"/>
      <c r="B23" s="30"/>
      <c r="J23" s="6" t="s">
        <v>17</v>
      </c>
      <c r="K23" s="8">
        <f>$F$97+$F$98</f>
        <v>45035000000</v>
      </c>
      <c r="L23" s="8">
        <f>($L$20*$F$97)+$F$98</f>
        <v>90035000000</v>
      </c>
      <c r="M23" s="8">
        <f>($M$20*$F$97)+$F$98</f>
        <v>270035000000</v>
      </c>
      <c r="N23" s="8">
        <f>($N$20*$F$97)+$F$98</f>
        <v>450035000000</v>
      </c>
    </row>
    <row r="24" spans="1:14">
      <c r="A24" s="30"/>
      <c r="J24" s="6" t="s">
        <v>18</v>
      </c>
      <c r="K24" s="8"/>
      <c r="L24" s="8"/>
      <c r="M24" s="8"/>
      <c r="N24" s="8"/>
    </row>
    <row r="25" spans="1:14">
      <c r="A25" s="30"/>
    </row>
    <row r="26" spans="1:14">
      <c r="I26" s="2"/>
    </row>
    <row r="27" spans="1:14">
      <c r="B27" s="5" t="s">
        <v>8</v>
      </c>
      <c r="C27" s="5" t="s">
        <v>9</v>
      </c>
      <c r="D27" s="5" t="s">
        <v>10</v>
      </c>
      <c r="E27" s="5" t="s">
        <v>11</v>
      </c>
      <c r="F27" s="5" t="s">
        <v>12</v>
      </c>
      <c r="G27" s="5" t="s">
        <v>13</v>
      </c>
      <c r="H27" s="5" t="s">
        <v>14</v>
      </c>
    </row>
    <row r="28" spans="1:14">
      <c r="B28" s="25"/>
      <c r="C28" s="33" t="s">
        <v>58</v>
      </c>
      <c r="D28" s="24"/>
      <c r="E28" s="24"/>
      <c r="F28" s="24"/>
      <c r="G28" s="7"/>
      <c r="H28" s="26"/>
    </row>
    <row r="29" spans="1:14">
      <c r="B29" s="4"/>
      <c r="C29" s="18" t="s">
        <v>41</v>
      </c>
      <c r="D29" s="6"/>
      <c r="E29" s="6"/>
      <c r="F29" s="7"/>
      <c r="G29" s="7"/>
      <c r="H29" s="9"/>
    </row>
    <row r="30" spans="1:14" ht="36.75">
      <c r="B30" s="25">
        <v>1</v>
      </c>
      <c r="C30" s="24" t="s">
        <v>59</v>
      </c>
      <c r="D30" s="12">
        <v>10</v>
      </c>
      <c r="E30" s="4" t="s">
        <v>44</v>
      </c>
      <c r="F30" s="10">
        <v>25000</v>
      </c>
      <c r="G30" s="27">
        <f>D30*F30</f>
        <v>250000</v>
      </c>
      <c r="H30" s="26" t="s">
        <v>60</v>
      </c>
    </row>
    <row r="31" spans="1:14">
      <c r="B31" s="25">
        <v>2</v>
      </c>
      <c r="C31" s="24" t="s">
        <v>61</v>
      </c>
      <c r="D31" s="12">
        <v>10</v>
      </c>
      <c r="E31" s="4" t="s">
        <v>44</v>
      </c>
      <c r="F31" s="10">
        <v>80000</v>
      </c>
      <c r="G31" s="27">
        <f>D31*F31</f>
        <v>800000</v>
      </c>
      <c r="H31" s="9" t="s">
        <v>52</v>
      </c>
    </row>
    <row r="32" spans="1:14">
      <c r="B32" s="34"/>
      <c r="C32" s="18" t="s">
        <v>42</v>
      </c>
      <c r="D32" s="12"/>
      <c r="E32" s="16"/>
      <c r="F32" s="16"/>
      <c r="G32" s="16"/>
      <c r="H32" s="16"/>
    </row>
    <row r="33" spans="2:13" ht="30">
      <c r="B33" s="25">
        <v>1</v>
      </c>
      <c r="C33" s="35" t="s">
        <v>62</v>
      </c>
      <c r="D33" s="12">
        <v>10</v>
      </c>
      <c r="E33" s="4" t="s">
        <v>44</v>
      </c>
      <c r="F33" s="10"/>
      <c r="G33" s="27">
        <v>300000</v>
      </c>
      <c r="H33" s="36" t="s">
        <v>51</v>
      </c>
    </row>
    <row r="34" spans="2:13">
      <c r="B34" s="12"/>
      <c r="C34" s="18" t="s">
        <v>43</v>
      </c>
      <c r="D34" s="4"/>
      <c r="E34" s="4"/>
      <c r="F34" s="10"/>
      <c r="G34" s="10"/>
      <c r="H34" s="6"/>
      <c r="J34" s="1"/>
      <c r="K34" s="1"/>
      <c r="L34" s="1"/>
      <c r="M34" s="1"/>
    </row>
    <row r="35" spans="2:13">
      <c r="B35" s="12">
        <v>1</v>
      </c>
      <c r="C35" s="6" t="s">
        <v>54</v>
      </c>
      <c r="D35" s="12"/>
      <c r="E35" s="12"/>
      <c r="F35" s="12"/>
      <c r="G35" s="10"/>
      <c r="H35" s="9" t="s">
        <v>52</v>
      </c>
      <c r="J35" s="1"/>
      <c r="K35" s="1"/>
      <c r="L35" s="1"/>
      <c r="M35" s="1"/>
    </row>
    <row r="36" spans="2:13" ht="24.75">
      <c r="B36" s="12"/>
      <c r="C36" s="6" t="s">
        <v>55</v>
      </c>
      <c r="D36" s="12">
        <v>20</v>
      </c>
      <c r="E36" s="29" t="s">
        <v>103</v>
      </c>
      <c r="F36" s="10">
        <v>60000</v>
      </c>
      <c r="G36" s="10">
        <f>D36*F36</f>
        <v>1200000</v>
      </c>
      <c r="H36" s="6"/>
      <c r="J36" s="1"/>
      <c r="K36" s="1"/>
      <c r="L36" s="1"/>
      <c r="M36" s="1"/>
    </row>
    <row r="37" spans="2:13">
      <c r="B37" s="12"/>
      <c r="C37" s="6" t="s">
        <v>49</v>
      </c>
      <c r="D37" s="11">
        <v>2</v>
      </c>
      <c r="E37" s="4" t="s">
        <v>50</v>
      </c>
      <c r="F37" s="10">
        <v>75000</v>
      </c>
      <c r="G37" s="10">
        <f>D37*F37</f>
        <v>150000</v>
      </c>
      <c r="H37" s="16"/>
    </row>
    <row r="38" spans="2:13" ht="24.75">
      <c r="B38" s="12">
        <v>2</v>
      </c>
      <c r="C38" s="6" t="s">
        <v>45</v>
      </c>
      <c r="D38" s="11"/>
      <c r="E38" s="4"/>
      <c r="F38" s="10"/>
      <c r="G38" s="10"/>
      <c r="H38" s="9" t="s">
        <v>63</v>
      </c>
    </row>
    <row r="39" spans="2:13">
      <c r="B39" s="6"/>
      <c r="C39" s="6" t="s">
        <v>46</v>
      </c>
      <c r="D39" s="12">
        <v>5</v>
      </c>
      <c r="E39" s="4" t="s">
        <v>47</v>
      </c>
      <c r="F39" s="10">
        <v>45000</v>
      </c>
      <c r="G39" s="10">
        <f>D39*F39</f>
        <v>225000</v>
      </c>
      <c r="H39" s="16"/>
    </row>
    <row r="40" spans="2:13">
      <c r="B40" s="16"/>
      <c r="C40" s="6" t="s">
        <v>48</v>
      </c>
      <c r="D40" s="12">
        <v>1</v>
      </c>
      <c r="E40" s="4" t="s">
        <v>44</v>
      </c>
      <c r="F40" s="10">
        <v>35000</v>
      </c>
      <c r="G40" s="10">
        <f>D40*F40</f>
        <v>35000</v>
      </c>
      <c r="H40" s="16"/>
    </row>
    <row r="41" spans="2:13">
      <c r="B41" s="37"/>
      <c r="C41" s="13" t="s">
        <v>49</v>
      </c>
      <c r="D41" s="12">
        <v>2</v>
      </c>
      <c r="E41" s="14" t="s">
        <v>50</v>
      </c>
      <c r="F41" s="15">
        <v>50000</v>
      </c>
      <c r="G41" s="7">
        <f>D41*F41</f>
        <v>100000</v>
      </c>
      <c r="H41" s="16"/>
    </row>
    <row r="46" spans="2:13">
      <c r="B46" s="5" t="s">
        <v>8</v>
      </c>
      <c r="C46" s="5" t="s">
        <v>9</v>
      </c>
      <c r="D46" s="5" t="s">
        <v>10</v>
      </c>
      <c r="E46" s="5" t="s">
        <v>11</v>
      </c>
      <c r="F46" s="5" t="s">
        <v>12</v>
      </c>
      <c r="G46" s="5" t="s">
        <v>13</v>
      </c>
      <c r="H46" s="5" t="s">
        <v>14</v>
      </c>
    </row>
    <row r="47" spans="2:13">
      <c r="B47" s="5"/>
      <c r="C47" s="42" t="s">
        <v>102</v>
      </c>
      <c r="D47" s="5"/>
      <c r="E47" s="5"/>
      <c r="F47" s="5"/>
      <c r="G47" s="5"/>
      <c r="H47" s="5"/>
    </row>
    <row r="48" spans="2:13">
      <c r="B48" s="4"/>
      <c r="C48" s="18" t="s">
        <v>41</v>
      </c>
      <c r="D48" s="16"/>
      <c r="E48" s="6"/>
      <c r="F48" s="7"/>
      <c r="G48" s="7"/>
      <c r="H48" s="9"/>
    </row>
    <row r="49" spans="2:10" ht="24.75">
      <c r="B49" s="4">
        <v>1</v>
      </c>
      <c r="C49" s="6" t="s">
        <v>71</v>
      </c>
      <c r="D49" s="4">
        <v>60</v>
      </c>
      <c r="E49" s="4" t="s">
        <v>72</v>
      </c>
      <c r="F49" s="10">
        <v>80000</v>
      </c>
      <c r="G49" s="10">
        <f>D49*F49</f>
        <v>4800000</v>
      </c>
      <c r="H49" s="9" t="s">
        <v>73</v>
      </c>
    </row>
    <row r="50" spans="2:10">
      <c r="B50" s="4">
        <v>2</v>
      </c>
      <c r="C50" s="6" t="s">
        <v>74</v>
      </c>
      <c r="D50" s="4">
        <v>1</v>
      </c>
      <c r="E50" s="12" t="s">
        <v>44</v>
      </c>
      <c r="F50" s="10">
        <v>5000000</v>
      </c>
      <c r="G50" s="10">
        <f>D50*F50</f>
        <v>5000000</v>
      </c>
      <c r="H50" s="6" t="s">
        <v>51</v>
      </c>
    </row>
    <row r="51" spans="2:10">
      <c r="B51" s="14">
        <v>3</v>
      </c>
      <c r="C51" s="13" t="s">
        <v>75</v>
      </c>
      <c r="D51" s="12">
        <v>2</v>
      </c>
      <c r="E51" s="12" t="s">
        <v>44</v>
      </c>
      <c r="F51" s="10">
        <v>2000000</v>
      </c>
      <c r="G51" s="27">
        <f>D51*F51</f>
        <v>4000000</v>
      </c>
      <c r="H51" s="16" t="s">
        <v>76</v>
      </c>
    </row>
    <row r="52" spans="2:10">
      <c r="B52" s="14">
        <v>4</v>
      </c>
      <c r="C52" s="13" t="s">
        <v>77</v>
      </c>
      <c r="D52" s="12"/>
      <c r="E52" s="16"/>
      <c r="F52" s="16"/>
      <c r="G52" s="27">
        <v>500000</v>
      </c>
      <c r="H52" s="16" t="s">
        <v>78</v>
      </c>
    </row>
    <row r="53" spans="2:10">
      <c r="B53" s="4"/>
      <c r="C53" s="18" t="s">
        <v>42</v>
      </c>
      <c r="D53" s="11"/>
      <c r="E53" s="4"/>
      <c r="F53" s="10"/>
      <c r="G53" s="10"/>
      <c r="H53" s="6"/>
    </row>
    <row r="54" spans="2:10" ht="24.75">
      <c r="B54" s="38">
        <v>1</v>
      </c>
      <c r="C54" s="13" t="s">
        <v>79</v>
      </c>
      <c r="D54" s="12">
        <v>60</v>
      </c>
      <c r="E54" s="12" t="s">
        <v>72</v>
      </c>
      <c r="F54" s="10">
        <v>35000</v>
      </c>
      <c r="G54" s="10">
        <f>D54*F54</f>
        <v>2100000</v>
      </c>
      <c r="H54" s="9" t="s">
        <v>80</v>
      </c>
    </row>
    <row r="55" spans="2:10" ht="24.75">
      <c r="B55" s="14">
        <v>2</v>
      </c>
      <c r="C55" s="13" t="s">
        <v>74</v>
      </c>
      <c r="D55" s="12">
        <v>1</v>
      </c>
      <c r="E55" s="12" t="s">
        <v>44</v>
      </c>
      <c r="F55" s="10">
        <v>500000</v>
      </c>
      <c r="G55" s="10">
        <f>D55*F55</f>
        <v>500000</v>
      </c>
      <c r="H55" s="26" t="s">
        <v>80</v>
      </c>
    </row>
    <row r="56" spans="2:10">
      <c r="B56" s="14">
        <v>3</v>
      </c>
      <c r="C56" s="13" t="s">
        <v>75</v>
      </c>
      <c r="D56" s="12">
        <v>2</v>
      </c>
      <c r="E56" s="12" t="s">
        <v>44</v>
      </c>
      <c r="F56" s="10">
        <v>200000</v>
      </c>
      <c r="G56" s="10">
        <f>D56*F56</f>
        <v>400000</v>
      </c>
      <c r="H56" s="24" t="s">
        <v>51</v>
      </c>
    </row>
    <row r="57" spans="2:10">
      <c r="B57" s="12"/>
      <c r="C57" s="18" t="s">
        <v>43</v>
      </c>
      <c r="D57" s="4"/>
      <c r="E57" s="4"/>
      <c r="F57" s="10"/>
      <c r="G57" s="10"/>
      <c r="H57" s="6"/>
    </row>
    <row r="58" spans="2:10">
      <c r="B58" s="12">
        <v>1</v>
      </c>
      <c r="C58" s="6" t="s">
        <v>54</v>
      </c>
      <c r="D58" s="12"/>
      <c r="E58" s="12"/>
      <c r="F58" s="12"/>
      <c r="G58" s="10"/>
      <c r="H58" s="6" t="s">
        <v>76</v>
      </c>
    </row>
    <row r="59" spans="2:10">
      <c r="B59" s="12"/>
      <c r="C59" s="6" t="s">
        <v>55</v>
      </c>
      <c r="D59" s="12">
        <v>80</v>
      </c>
      <c r="E59" s="4" t="s">
        <v>56</v>
      </c>
      <c r="F59" s="10">
        <v>60000</v>
      </c>
      <c r="G59" s="10">
        <f>D59*F59</f>
        <v>4800000</v>
      </c>
      <c r="H59" s="6"/>
    </row>
    <row r="60" spans="2:10">
      <c r="B60" s="12"/>
      <c r="C60" s="6" t="s">
        <v>49</v>
      </c>
      <c r="D60" s="11">
        <v>2</v>
      </c>
      <c r="E60" s="4" t="s">
        <v>50</v>
      </c>
      <c r="F60" s="10">
        <v>75000</v>
      </c>
      <c r="G60" s="10">
        <f>D60*F60</f>
        <v>150000</v>
      </c>
      <c r="H60" s="16"/>
    </row>
    <row r="61" spans="2:10" ht="24.75">
      <c r="B61" s="12">
        <v>2</v>
      </c>
      <c r="C61" s="6" t="s">
        <v>45</v>
      </c>
      <c r="D61" s="11"/>
      <c r="E61" s="4"/>
      <c r="F61" s="10"/>
      <c r="G61" s="10"/>
      <c r="H61" s="9" t="s">
        <v>81</v>
      </c>
    </row>
    <row r="62" spans="2:10">
      <c r="B62" s="6"/>
      <c r="C62" s="6" t="s">
        <v>46</v>
      </c>
      <c r="D62" s="4">
        <v>30</v>
      </c>
      <c r="E62" s="4" t="s">
        <v>47</v>
      </c>
      <c r="F62" s="10">
        <v>45000</v>
      </c>
      <c r="G62" s="10">
        <f>D62*F62</f>
        <v>1350000</v>
      </c>
      <c r="H62" s="16"/>
    </row>
    <row r="63" spans="2:10">
      <c r="B63" s="16"/>
      <c r="C63" s="6" t="s">
        <v>48</v>
      </c>
      <c r="D63" s="12">
        <v>1</v>
      </c>
      <c r="E63" s="4" t="s">
        <v>44</v>
      </c>
      <c r="F63" s="10">
        <v>35000</v>
      </c>
      <c r="G63" s="10">
        <f>D63*F63</f>
        <v>35000</v>
      </c>
      <c r="H63" s="16"/>
      <c r="J63" s="1"/>
    </row>
    <row r="64" spans="2:10">
      <c r="B64" s="37"/>
      <c r="C64" s="13" t="s">
        <v>49</v>
      </c>
      <c r="D64" s="12">
        <v>2</v>
      </c>
      <c r="E64" s="14" t="s">
        <v>50</v>
      </c>
      <c r="F64" s="15">
        <v>50000</v>
      </c>
      <c r="G64" s="7">
        <f>D64*F64</f>
        <v>100000</v>
      </c>
      <c r="H64" s="16"/>
      <c r="J64" s="1"/>
    </row>
    <row r="69" spans="2:8">
      <c r="B69" s="5" t="s">
        <v>8</v>
      </c>
      <c r="C69" s="5" t="s">
        <v>9</v>
      </c>
      <c r="D69" s="5" t="s">
        <v>10</v>
      </c>
      <c r="E69" s="5" t="s">
        <v>11</v>
      </c>
      <c r="F69" s="5" t="s">
        <v>12</v>
      </c>
      <c r="G69" s="5" t="s">
        <v>13</v>
      </c>
      <c r="H69" s="5" t="s">
        <v>14</v>
      </c>
    </row>
    <row r="70" spans="2:8">
      <c r="B70" s="16"/>
      <c r="C70" s="17" t="s">
        <v>100</v>
      </c>
      <c r="D70" s="16"/>
      <c r="E70" s="16"/>
      <c r="F70" s="16"/>
      <c r="G70" s="16"/>
      <c r="H70" s="16"/>
    </row>
    <row r="71" spans="2:8">
      <c r="B71" s="22">
        <v>1</v>
      </c>
      <c r="C71" s="13" t="s">
        <v>98</v>
      </c>
      <c r="D71" s="58">
        <f>90%*300000</f>
        <v>270000</v>
      </c>
      <c r="E71" s="12" t="s">
        <v>56</v>
      </c>
      <c r="F71" s="10">
        <v>15000</v>
      </c>
      <c r="G71" s="10">
        <f>30%*D71*F71</f>
        <v>1215000000</v>
      </c>
      <c r="H71" s="16" t="s">
        <v>76</v>
      </c>
    </row>
    <row r="72" spans="2:8" ht="30">
      <c r="B72" s="22">
        <v>2</v>
      </c>
      <c r="C72" s="6" t="s">
        <v>107</v>
      </c>
      <c r="D72" s="11"/>
      <c r="E72" s="4"/>
      <c r="F72" s="10"/>
      <c r="G72" s="10"/>
      <c r="H72" s="36" t="s">
        <v>73</v>
      </c>
    </row>
    <row r="73" spans="2:8">
      <c r="B73" s="4"/>
      <c r="C73" s="6" t="s">
        <v>46</v>
      </c>
      <c r="D73" s="4">
        <v>500</v>
      </c>
      <c r="E73" s="4" t="s">
        <v>47</v>
      </c>
      <c r="F73" s="10">
        <v>45000</v>
      </c>
      <c r="G73" s="10">
        <f>D73*F73</f>
        <v>22500000</v>
      </c>
      <c r="H73" s="16"/>
    </row>
    <row r="74" spans="2:8">
      <c r="B74" s="12"/>
      <c r="C74" s="6" t="s">
        <v>82</v>
      </c>
      <c r="D74" s="12">
        <v>15</v>
      </c>
      <c r="E74" s="4" t="s">
        <v>44</v>
      </c>
      <c r="F74" s="10">
        <v>35000</v>
      </c>
      <c r="G74" s="10">
        <f>D74*F74</f>
        <v>525000</v>
      </c>
      <c r="H74" s="16"/>
    </row>
    <row r="75" spans="2:8">
      <c r="B75" s="56"/>
      <c r="C75" s="48" t="s">
        <v>49</v>
      </c>
      <c r="D75" s="49">
        <v>15</v>
      </c>
      <c r="E75" s="50" t="s">
        <v>50</v>
      </c>
      <c r="F75" s="51">
        <v>50000</v>
      </c>
      <c r="G75" s="52">
        <v>100000</v>
      </c>
      <c r="H75" s="56"/>
    </row>
    <row r="76" spans="2:8" s="30" customFormat="1" ht="30">
      <c r="B76" s="4">
        <v>3</v>
      </c>
      <c r="C76" s="13" t="s">
        <v>106</v>
      </c>
      <c r="D76" s="12">
        <f>10%*300000</f>
        <v>30000</v>
      </c>
      <c r="E76" s="14" t="s">
        <v>56</v>
      </c>
      <c r="F76" s="15">
        <v>30000</v>
      </c>
      <c r="G76" s="7">
        <f>10%*D76*F76</f>
        <v>90000000</v>
      </c>
      <c r="H76" s="36" t="s">
        <v>83</v>
      </c>
    </row>
    <row r="77" spans="2:8" s="30" customFormat="1">
      <c r="B77" s="40"/>
      <c r="C77" s="53"/>
      <c r="D77" s="40"/>
      <c r="E77" s="40"/>
      <c r="F77" s="54"/>
      <c r="G77" s="54"/>
      <c r="H77" s="55"/>
    </row>
    <row r="78" spans="2:8">
      <c r="C78" s="57"/>
    </row>
    <row r="79" spans="2:8">
      <c r="C79" s="57"/>
    </row>
    <row r="83" spans="2:8">
      <c r="B83" s="5" t="s">
        <v>8</v>
      </c>
      <c r="C83" s="5" t="s">
        <v>9</v>
      </c>
      <c r="D83" s="5" t="s">
        <v>10</v>
      </c>
      <c r="E83" s="5" t="s">
        <v>11</v>
      </c>
      <c r="F83" s="5" t="s">
        <v>12</v>
      </c>
      <c r="G83" s="5" t="s">
        <v>13</v>
      </c>
      <c r="H83" s="5" t="s">
        <v>14</v>
      </c>
    </row>
    <row r="84" spans="2:8">
      <c r="B84" s="5"/>
      <c r="C84" s="42" t="s">
        <v>97</v>
      </c>
      <c r="D84" s="5"/>
      <c r="E84" s="5"/>
      <c r="F84" s="5"/>
      <c r="G84" s="5"/>
      <c r="H84" s="5"/>
    </row>
    <row r="85" spans="2:8">
      <c r="B85" s="16"/>
      <c r="C85" s="17" t="s">
        <v>42</v>
      </c>
      <c r="D85" s="16"/>
      <c r="E85" s="16"/>
      <c r="F85" s="16"/>
      <c r="G85" s="16"/>
      <c r="H85" s="16"/>
    </row>
    <row r="86" spans="2:8" ht="24.75">
      <c r="B86" s="22">
        <v>1</v>
      </c>
      <c r="C86" s="13" t="s">
        <v>89</v>
      </c>
      <c r="D86" s="16"/>
      <c r="E86" s="16"/>
      <c r="F86" s="16"/>
      <c r="G86" s="10">
        <v>5000000</v>
      </c>
      <c r="H86" s="26" t="s">
        <v>90</v>
      </c>
    </row>
    <row r="87" spans="2:8" ht="24.75">
      <c r="B87" s="22">
        <v>2</v>
      </c>
      <c r="C87" s="9" t="s">
        <v>91</v>
      </c>
      <c r="D87" s="11">
        <v>30</v>
      </c>
      <c r="E87" s="4" t="s">
        <v>92</v>
      </c>
      <c r="F87" s="10">
        <v>2800000</v>
      </c>
      <c r="G87" s="10">
        <f>D87*F87</f>
        <v>84000000</v>
      </c>
      <c r="H87" s="9" t="s">
        <v>81</v>
      </c>
    </row>
    <row r="93" spans="2:8">
      <c r="B93" s="2" t="s">
        <v>36</v>
      </c>
      <c r="C93" s="1"/>
      <c r="D93" s="1"/>
      <c r="E93" s="1"/>
      <c r="F93" s="1"/>
      <c r="G93" s="1"/>
      <c r="H93" s="1"/>
    </row>
    <row r="94" spans="2:8">
      <c r="B94" s="3" t="s">
        <v>37</v>
      </c>
      <c r="C94" s="1"/>
      <c r="D94" s="1"/>
      <c r="E94" s="1"/>
      <c r="F94" s="1"/>
      <c r="G94" s="1"/>
      <c r="H94" s="1"/>
    </row>
    <row r="96" spans="2:8">
      <c r="B96" s="5" t="s">
        <v>8</v>
      </c>
      <c r="C96" s="5" t="s">
        <v>9</v>
      </c>
      <c r="D96" s="5" t="s">
        <v>10</v>
      </c>
      <c r="E96" s="5" t="s">
        <v>11</v>
      </c>
      <c r="F96" s="5" t="s">
        <v>12</v>
      </c>
      <c r="G96" s="5" t="s">
        <v>13</v>
      </c>
      <c r="H96" s="5" t="s">
        <v>14</v>
      </c>
    </row>
    <row r="97" spans="2:8">
      <c r="B97" s="4">
        <v>1</v>
      </c>
      <c r="C97" s="6" t="s">
        <v>38</v>
      </c>
      <c r="D97" s="6"/>
      <c r="E97" s="4" t="s">
        <v>39</v>
      </c>
      <c r="F97" s="7">
        <v>45000000000</v>
      </c>
      <c r="G97" s="7"/>
      <c r="H97" s="9"/>
    </row>
    <row r="98" spans="2:8">
      <c r="B98" s="4">
        <v>2</v>
      </c>
      <c r="C98" s="6" t="s">
        <v>40</v>
      </c>
      <c r="D98" s="6"/>
      <c r="E98" s="4"/>
      <c r="F98" s="7">
        <v>35000000</v>
      </c>
      <c r="G98" s="7"/>
      <c r="H98" s="9"/>
    </row>
  </sheetData>
  <mergeCells count="2">
    <mergeCell ref="J8:J9"/>
    <mergeCell ref="J19:J2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A3" sqref="A3"/>
    </sheetView>
  </sheetViews>
  <sheetFormatPr defaultRowHeight="15"/>
  <cols>
    <col min="1" max="1" width="32.5703125" bestFit="1" customWidth="1"/>
    <col min="2" max="2" width="17.7109375" bestFit="1" customWidth="1"/>
    <col min="3" max="3" width="26.85546875" style="32" bestFit="1" customWidth="1"/>
    <col min="4" max="4" width="25.85546875" style="32" bestFit="1" customWidth="1"/>
    <col min="5" max="5" width="32.7109375" customWidth="1"/>
    <col min="6" max="6" width="15.5703125" bestFit="1" customWidth="1"/>
    <col min="7" max="7" width="14.28515625" bestFit="1" customWidth="1"/>
    <col min="8" max="8" width="17.28515625" bestFit="1" customWidth="1"/>
    <col min="9" max="9" width="14.85546875" bestFit="1" customWidth="1"/>
  </cols>
  <sheetData>
    <row r="1" spans="1:9">
      <c r="A1" s="28" t="s">
        <v>108</v>
      </c>
      <c r="B1" s="28"/>
      <c r="C1" s="28"/>
      <c r="D1" s="28"/>
    </row>
    <row r="2" spans="1:9">
      <c r="A2" s="28">
        <v>1500000</v>
      </c>
    </row>
    <row r="4" spans="1:9">
      <c r="A4" t="s">
        <v>84</v>
      </c>
      <c r="B4" t="s">
        <v>85</v>
      </c>
      <c r="C4" s="32" t="s">
        <v>105</v>
      </c>
      <c r="D4" s="32" t="s">
        <v>86</v>
      </c>
      <c r="E4" t="s">
        <v>88</v>
      </c>
      <c r="F4" t="s">
        <v>87</v>
      </c>
    </row>
    <row r="5" spans="1:9">
      <c r="B5" s="46">
        <v>0.2</v>
      </c>
      <c r="C5" s="46">
        <v>0.25</v>
      </c>
      <c r="D5" s="46">
        <v>0.35</v>
      </c>
      <c r="E5" s="46">
        <v>0.15</v>
      </c>
      <c r="F5" s="46">
        <v>0.05</v>
      </c>
      <c r="G5" s="47">
        <f>SUM(B5:F5)</f>
        <v>1</v>
      </c>
    </row>
    <row r="6" spans="1:9">
      <c r="B6" s="45">
        <f>B5*$A$2</f>
        <v>300000</v>
      </c>
      <c r="C6" s="45">
        <f t="shared" ref="C6:F6" si="0">C5*$A$2</f>
        <v>375000</v>
      </c>
      <c r="D6" s="45">
        <f t="shared" si="0"/>
        <v>525000</v>
      </c>
      <c r="E6" s="45">
        <f t="shared" si="0"/>
        <v>225000</v>
      </c>
      <c r="F6" s="45">
        <f t="shared" si="0"/>
        <v>75000</v>
      </c>
      <c r="G6" s="43">
        <f>SUM(B6:F6)</f>
        <v>1500000</v>
      </c>
    </row>
    <row r="7" spans="1:9">
      <c r="A7" t="s">
        <v>99</v>
      </c>
      <c r="B7" s="43"/>
      <c r="C7" s="45"/>
      <c r="D7" s="45">
        <f>60%*D6</f>
        <v>315000</v>
      </c>
      <c r="E7" s="43"/>
      <c r="F7" s="43"/>
      <c r="G7" s="43"/>
    </row>
    <row r="8" spans="1:9">
      <c r="A8" t="s">
        <v>101</v>
      </c>
    </row>
    <row r="12" spans="1:9">
      <c r="A12" s="32" t="s">
        <v>93</v>
      </c>
      <c r="C12" s="32" t="s">
        <v>94</v>
      </c>
      <c r="E12" s="32" t="s">
        <v>95</v>
      </c>
    </row>
    <row r="13" spans="1:9">
      <c r="A13" s="32">
        <v>2011</v>
      </c>
      <c r="B13" s="43">
        <v>35000000000</v>
      </c>
      <c r="C13" s="32">
        <v>2011</v>
      </c>
      <c r="D13" s="45">
        <f>B13/12</f>
        <v>2916666666.6666665</v>
      </c>
      <c r="E13" s="32">
        <v>2011</v>
      </c>
      <c r="F13" s="43">
        <f>D13/30</f>
        <v>97222222.222222224</v>
      </c>
      <c r="I13" s="43"/>
    </row>
    <row r="14" spans="1:9">
      <c r="A14" s="32"/>
      <c r="B14" s="44"/>
      <c r="D14" s="45"/>
      <c r="E14" s="32"/>
      <c r="F14" s="43"/>
      <c r="I14" s="43"/>
    </row>
    <row r="15" spans="1:9">
      <c r="A15" s="39"/>
      <c r="B15" s="39"/>
      <c r="C15" s="40"/>
      <c r="E15" t="s">
        <v>96</v>
      </c>
      <c r="F15" s="43">
        <f>50%*F13</f>
        <v>48611111.111111112</v>
      </c>
      <c r="I15" s="43"/>
    </row>
    <row r="16" spans="1:9">
      <c r="A16" s="39"/>
      <c r="B16" s="39"/>
      <c r="C16" s="40"/>
    </row>
    <row r="17" spans="1:3">
      <c r="A17" s="39"/>
      <c r="B17" s="39"/>
      <c r="C17" s="40"/>
    </row>
    <row r="18" spans="1:3">
      <c r="A18" s="39"/>
      <c r="B18" s="39"/>
      <c r="C18" s="40"/>
    </row>
    <row r="19" spans="1:3">
      <c r="A19" s="39"/>
      <c r="B19" s="39"/>
      <c r="C19" s="40"/>
    </row>
    <row r="20" spans="1:3">
      <c r="A20" s="41"/>
      <c r="B20" s="41"/>
      <c r="C20" s="40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2015-10-19T10:05:58Z</dcterms:modified>
</cp:coreProperties>
</file>