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0" windowWidth="2005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P18" i="1"/>
  <c r="P17"/>
  <c r="P16"/>
  <c r="O18"/>
  <c r="O17"/>
  <c r="O16"/>
  <c r="N18"/>
  <c r="N17"/>
  <c r="N16"/>
  <c r="M18"/>
  <c r="M17"/>
  <c r="M16"/>
  <c r="G11"/>
  <c r="D11"/>
  <c r="P28"/>
  <c r="P29"/>
  <c r="P27"/>
  <c r="O28"/>
  <c r="O29"/>
  <c r="O27"/>
  <c r="N28"/>
  <c r="N29"/>
  <c r="N27"/>
  <c r="M28"/>
  <c r="M29"/>
  <c r="M27"/>
  <c r="F25"/>
  <c r="G10"/>
  <c r="F9"/>
  <c r="F11"/>
  <c r="F10"/>
  <c r="C2" i="3"/>
  <c r="C3"/>
  <c r="C4"/>
  <c r="C5"/>
  <c r="C6"/>
  <c r="C7"/>
  <c r="C9"/>
  <c r="C15"/>
  <c r="C18" s="1"/>
  <c r="C16"/>
  <c r="C17"/>
  <c r="B18"/>
  <c r="B4" i="2" l="1"/>
  <c r="G24" i="1"/>
  <c r="F24" s="1"/>
  <c r="G13"/>
  <c r="G8"/>
  <c r="V22" l="1"/>
  <c r="AA22" l="1"/>
  <c r="Y22"/>
  <c r="M22"/>
  <c r="O22"/>
  <c r="Z22"/>
  <c r="W22"/>
  <c r="S22"/>
  <c r="R22"/>
  <c r="N22"/>
  <c r="U22"/>
  <c r="Q22"/>
</calcChain>
</file>

<file path=xl/sharedStrings.xml><?xml version="1.0" encoding="utf-8"?>
<sst xmlns="http://schemas.openxmlformats.org/spreadsheetml/2006/main" count="110" uniqueCount="86">
  <si>
    <t>Perhitungan Kerusakan Akibat Banjir</t>
  </si>
  <si>
    <t xml:space="preserve">Kerusakan = kehilangan barang/properti, perbaikan barang/properti dan perbaikan bangunan </t>
  </si>
  <si>
    <t>No</t>
  </si>
  <si>
    <t>Pengeluaran</t>
  </si>
  <si>
    <t>Jumlah</t>
  </si>
  <si>
    <t>Satuan</t>
  </si>
  <si>
    <t>Unit Cost</t>
  </si>
  <si>
    <t>Total</t>
  </si>
  <si>
    <t>Keterangan</t>
  </si>
  <si>
    <t>properti hilang/tak terpakai</t>
  </si>
  <si>
    <t>mulai 71-150 cm dgn durasi 5-8 s/d &gt;8 hari</t>
  </si>
  <si>
    <t>kerusakan bangunan</t>
  </si>
  <si>
    <t>&lt;1 hari</t>
  </si>
  <si>
    <t>1-4 hari</t>
  </si>
  <si>
    <t>5-8 hari</t>
  </si>
  <si>
    <t>&gt;8 hari</t>
  </si>
  <si>
    <t>10 - 70 cm</t>
  </si>
  <si>
    <t>71 - 150 cm</t>
  </si>
  <si>
    <t>&gt; 150 cm</t>
  </si>
  <si>
    <t>terdampak</t>
  </si>
  <si>
    <t>Perhitungan Kerugian Akibat Banjir</t>
  </si>
  <si>
    <t xml:space="preserve">Kerugian = kebersihan, kehilangan pendapatan dan tambahan lainnya 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</si>
  <si>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</si>
  <si>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</si>
  <si>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</si>
  <si>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</si>
  <si>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</si>
  <si>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</si>
  <si>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</si>
  <si>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</si>
  <si>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</si>
  <si>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</si>
  <si>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</si>
  <si>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</si>
  <si>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</si>
  <si>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</si>
  <si>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</si>
  <si>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</si>
  <si>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</si>
  <si>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semua kelas banjir</t>
  </si>
  <si>
    <t>kebersihan</t>
  </si>
  <si>
    <t>TAMBAK</t>
  </si>
  <si>
    <t>plastik/terpal</t>
  </si>
  <si>
    <t>kehilangan pendapatan (produksi ikan budidaya)</t>
  </si>
  <si>
    <t>m2</t>
  </si>
  <si>
    <t xml:space="preserve">perlengkapan budidaya </t>
  </si>
  <si>
    <t>pagar/tanggul tambak (kayu-bambu, paralon dll)</t>
  </si>
  <si>
    <t>mulai 71-150 cm dgn durasi &gt;8 hari</t>
  </si>
  <si>
    <t>mulai 71-150 cm dgn durasi 1-4 s/d &gt;8 hari</t>
  </si>
  <si>
    <t>ikan di area tambak (lele dsb)</t>
  </si>
  <si>
    <t>pakan ikan</t>
  </si>
  <si>
    <t>semua kelas banjir dengan persentase yang berbeda</t>
  </si>
  <si>
    <t xml:space="preserve">semua kelas banjir </t>
  </si>
  <si>
    <t>KEMBANGAN UTARA</t>
  </si>
  <si>
    <t>RAWA BUAYA</t>
  </si>
  <si>
    <t>Kelurahan</t>
  </si>
  <si>
    <t>Luas</t>
  </si>
  <si>
    <t>RW</t>
  </si>
  <si>
    <t>hari                              (keuntungan 10% dari total penjualan pada point 3 di pengeluaran)</t>
  </si>
  <si>
    <t>rata2</t>
  </si>
  <si>
    <t>pembulatan</t>
  </si>
  <si>
    <t>diperkiraan ukuran 1 kolam adalah 4x6 = 24m2 maka total kolam = 1000 dibagi 24 = 40 kolam</t>
  </si>
  <si>
    <t>Jenis ikan</t>
  </si>
  <si>
    <t>Harga/kg</t>
  </si>
  <si>
    <t>Tongkol</t>
  </si>
  <si>
    <t>Bawal laut</t>
  </si>
  <si>
    <t>Baronang</t>
  </si>
  <si>
    <t>Kerapu</t>
  </si>
  <si>
    <t>Tuna</t>
  </si>
  <si>
    <t>Kakap</t>
  </si>
  <si>
    <t>Bawal air tawar</t>
  </si>
  <si>
    <t>Tengiri</t>
  </si>
  <si>
    <t>Patin</t>
  </si>
  <si>
    <t>Mujair</t>
  </si>
  <si>
    <t>Mas</t>
  </si>
  <si>
    <t>Gurame</t>
  </si>
  <si>
    <t>Lele</t>
  </si>
  <si>
    <t>Kerang hijau</t>
  </si>
  <si>
    <t>Udang</t>
  </si>
  <si>
    <t>Cumi</t>
  </si>
  <si>
    <t>Harga Pakan</t>
  </si>
  <si>
    <t>kg                                 (1 kolam diasumsikan ada 15 kg ikan)</t>
  </si>
  <si>
    <t>Rekapitulasi Kerusakan (per m2)</t>
  </si>
  <si>
    <t>Rekapitulasi Kerugian (per m2)</t>
  </si>
  <si>
    <t>kg (1 kolam diasumsikan membutuhkan pakan ikan 2 kg)--dimana 1 kg pakan seharga 30 ribu maka setiap kolam unit costnya = 60 ribu dan dibagi 24 (m2) untuk mengetahui harga pakan/m2 yaitu 60 ribu / 24 m2 = 2,500</t>
  </si>
  <si>
    <t>tidak dimasukkan dalam kerusakan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</si>
</sst>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4"/>
      <color theme="1"/>
      <name val="Arial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3" fillId="0" borderId="0"/>
    <xf numFmtId="43" fontId="3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/>
    <xf numFmtId="0" fontId="3" fillId="0" borderId="0" xfId="1"/>
    <xf numFmtId="0" fontId="4" fillId="0" borderId="0" xfId="1" applyFont="1"/>
    <xf numFmtId="0" fontId="5" fillId="0" borderId="0" xfId="1" applyFont="1"/>
    <xf numFmtId="0" fontId="5" fillId="0" borderId="2" xfId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2" xfId="1" applyFont="1" applyBorder="1"/>
    <xf numFmtId="164" fontId="5" fillId="0" borderId="2" xfId="2" applyNumberFormat="1" applyFont="1" applyBorder="1"/>
    <xf numFmtId="164" fontId="5" fillId="0" borderId="2" xfId="1" applyNumberFormat="1" applyFont="1" applyBorder="1"/>
    <xf numFmtId="0" fontId="5" fillId="0" borderId="2" xfId="1" applyFont="1" applyBorder="1" applyAlignment="1">
      <alignment wrapText="1"/>
    </xf>
    <xf numFmtId="164" fontId="5" fillId="0" borderId="2" xfId="2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4" fillId="0" borderId="2" xfId="1" applyFont="1" applyFill="1" applyBorder="1"/>
    <xf numFmtId="0" fontId="4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5" fillId="0" borderId="0" xfId="1" applyFont="1" applyBorder="1"/>
    <xf numFmtId="164" fontId="5" fillId="0" borderId="0" xfId="2" applyNumberFormat="1" applyFont="1" applyBorder="1"/>
    <xf numFmtId="0" fontId="6" fillId="0" borderId="0" xfId="1" applyFont="1" applyBorder="1"/>
    <xf numFmtId="164" fontId="4" fillId="0" borderId="0" xfId="2" applyNumberFormat="1" applyFont="1" applyBorder="1"/>
    <xf numFmtId="0" fontId="4" fillId="0" borderId="0" xfId="1" applyFont="1" applyBorder="1"/>
    <xf numFmtId="0" fontId="5" fillId="0" borderId="0" xfId="1" applyFont="1" applyBorder="1" applyAlignment="1">
      <alignment wrapText="1"/>
    </xf>
    <xf numFmtId="164" fontId="5" fillId="0" borderId="0" xfId="2" applyNumberFormat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4" fillId="0" borderId="0" xfId="1" applyFont="1" applyFill="1" applyBorder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5" fillId="0" borderId="0" xfId="2" applyNumberFormat="1" applyFont="1" applyFill="1" applyBorder="1" applyAlignment="1">
      <alignment horizontal="center"/>
    </xf>
    <xf numFmtId="0" fontId="9" fillId="0" borderId="0" xfId="1" applyFont="1"/>
    <xf numFmtId="0" fontId="1" fillId="0" borderId="0" xfId="0" applyFont="1"/>
    <xf numFmtId="0" fontId="1" fillId="0" borderId="0" xfId="1" applyFont="1"/>
    <xf numFmtId="164" fontId="4" fillId="0" borderId="2" xfId="1" applyNumberFormat="1" applyFont="1" applyBorder="1"/>
    <xf numFmtId="3" fontId="2" fillId="0" borderId="0" xfId="0" applyNumberFormat="1" applyFont="1"/>
    <xf numFmtId="3" fontId="10" fillId="0" borderId="0" xfId="0" applyNumberFormat="1" applyFont="1"/>
    <xf numFmtId="3" fontId="10" fillId="0" borderId="0" xfId="1" applyNumberFormat="1" applyFont="1"/>
    <xf numFmtId="0" fontId="0" fillId="0" borderId="0" xfId="0" applyBorder="1"/>
    <xf numFmtId="0" fontId="2" fillId="0" borderId="0" xfId="0" applyFont="1" applyBorder="1"/>
    <xf numFmtId="3" fontId="4" fillId="0" borderId="0" xfId="1" applyNumberFormat="1" applyFont="1" applyBorder="1" applyAlignment="1">
      <alignment wrapText="1"/>
    </xf>
    <xf numFmtId="3" fontId="5" fillId="0" borderId="0" xfId="1" applyNumberFormat="1" applyFont="1" applyBorder="1"/>
    <xf numFmtId="3" fontId="5" fillId="0" borderId="2" xfId="1" applyNumberFormat="1" applyFont="1" applyBorder="1"/>
    <xf numFmtId="3" fontId="2" fillId="0" borderId="0" xfId="0" applyNumberFormat="1" applyFont="1" applyBorder="1"/>
    <xf numFmtId="0" fontId="5" fillId="0" borderId="0" xfId="1" applyFont="1" applyFill="1" applyBorder="1"/>
    <xf numFmtId="164" fontId="0" fillId="0" borderId="0" xfId="0" applyNumberFormat="1" applyBorder="1"/>
    <xf numFmtId="0" fontId="5" fillId="0" borderId="1" xfId="1" applyFont="1" applyBorder="1" applyAlignment="1">
      <alignment horizontal="center"/>
    </xf>
    <xf numFmtId="0" fontId="5" fillId="0" borderId="1" xfId="1" applyFont="1" applyFill="1" applyBorder="1" applyAlignment="1">
      <alignment wrapText="1"/>
    </xf>
    <xf numFmtId="164" fontId="5" fillId="0" borderId="1" xfId="2" applyNumberFormat="1" applyFont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4" xfId="1" applyFont="1" applyBorder="1"/>
    <xf numFmtId="0" fontId="5" fillId="0" borderId="4" xfId="1" applyFont="1" applyBorder="1" applyAlignment="1">
      <alignment horizontal="center"/>
    </xf>
    <xf numFmtId="164" fontId="5" fillId="0" borderId="4" xfId="2" applyNumberFormat="1" applyFont="1" applyBorder="1" applyAlignment="1">
      <alignment horizontal="center"/>
    </xf>
    <xf numFmtId="0" fontId="0" fillId="0" borderId="4" xfId="0" applyBorder="1"/>
    <xf numFmtId="0" fontId="5" fillId="0" borderId="5" xfId="1" applyFont="1" applyBorder="1" applyAlignment="1">
      <alignment wrapText="1"/>
    </xf>
    <xf numFmtId="3" fontId="2" fillId="0" borderId="6" xfId="0" applyNumberFormat="1" applyFont="1" applyBorder="1"/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left"/>
    </xf>
    <xf numFmtId="0" fontId="5" fillId="0" borderId="2" xfId="1" applyFont="1" applyBorder="1" applyAlignment="1">
      <alignment horizontal="center"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2" borderId="2" xfId="1" applyFont="1" applyFill="1" applyBorder="1" applyAlignment="1">
      <alignment wrapText="1"/>
    </xf>
    <xf numFmtId="0" fontId="0" fillId="0" borderId="0" xfId="0" applyAlignment="1">
      <alignment horizont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73"/>
  <sheetViews>
    <sheetView tabSelected="1" topLeftCell="E13" workbookViewId="0">
      <selection activeCell="P18" sqref="P18"/>
    </sheetView>
  </sheetViews>
  <sheetFormatPr defaultRowHeight="15"/>
  <cols>
    <col min="3" max="3" width="30.28515625" bestFit="1" customWidth="1"/>
    <col min="5" max="5" width="17" bestFit="1" customWidth="1"/>
    <col min="6" max="6" width="10" bestFit="1" customWidth="1"/>
    <col min="7" max="7" width="11" bestFit="1" customWidth="1"/>
    <col min="8" max="8" width="16.28515625" bestFit="1" customWidth="1"/>
    <col min="9" max="9" width="15.85546875" customWidth="1"/>
    <col min="12" max="12" width="12.7109375" customWidth="1"/>
    <col min="13" max="15" width="11.5703125" bestFit="1" customWidth="1"/>
    <col min="16" max="16" width="11" bestFit="1" customWidth="1"/>
    <col min="17" max="19" width="11.5703125" bestFit="1" customWidth="1"/>
    <col min="21" max="23" width="11.5703125" bestFit="1" customWidth="1"/>
    <col min="25" max="27" width="11.5703125" bestFit="1" customWidth="1"/>
  </cols>
  <sheetData>
    <row r="1" spans="1:21" ht="18">
      <c r="A1" s="2"/>
      <c r="B1" s="31" t="s">
        <v>41</v>
      </c>
      <c r="C1" s="2"/>
      <c r="D1" s="2"/>
      <c r="E1" s="2"/>
      <c r="F1" s="2"/>
      <c r="G1" s="2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s="2"/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>
      <c r="A3" s="1"/>
      <c r="B3" s="3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>
      <c r="A4" s="3"/>
      <c r="B4" s="4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>
      <c r="A6" s="2"/>
      <c r="B6" s="6" t="s">
        <v>2</v>
      </c>
      <c r="C6" s="6" t="s">
        <v>3</v>
      </c>
      <c r="D6" s="6" t="s">
        <v>4</v>
      </c>
      <c r="E6" s="6" t="s">
        <v>5</v>
      </c>
      <c r="F6" s="6" t="s">
        <v>6</v>
      </c>
      <c r="G6" s="6" t="s">
        <v>7</v>
      </c>
      <c r="H6" s="6" t="s">
        <v>8</v>
      </c>
      <c r="I6" s="1"/>
      <c r="J6" s="32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>
      <c r="A7" s="2"/>
      <c r="B7" s="7"/>
      <c r="C7" s="15" t="s">
        <v>9</v>
      </c>
      <c r="D7" s="7"/>
      <c r="E7" s="7"/>
      <c r="F7" s="13"/>
      <c r="G7" s="8"/>
      <c r="H7" s="34"/>
      <c r="I7" s="35"/>
      <c r="J7" s="36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24.75">
      <c r="A8" s="2"/>
      <c r="B8" s="5">
        <v>1</v>
      </c>
      <c r="C8" s="7" t="s">
        <v>42</v>
      </c>
      <c r="D8" s="5">
        <v>1000</v>
      </c>
      <c r="E8" s="5" t="s">
        <v>44</v>
      </c>
      <c r="F8" s="8">
        <v>10000</v>
      </c>
      <c r="G8" s="11">
        <f>D8*F8</f>
        <v>10000000</v>
      </c>
      <c r="H8" s="10" t="s">
        <v>47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ht="36.75">
      <c r="A9" s="2"/>
      <c r="B9" s="12">
        <v>2</v>
      </c>
      <c r="C9" s="7" t="s">
        <v>45</v>
      </c>
      <c r="D9" s="12">
        <v>1000</v>
      </c>
      <c r="E9" s="5" t="s">
        <v>44</v>
      </c>
      <c r="F9" s="11">
        <f>G9/D9</f>
        <v>15000</v>
      </c>
      <c r="G9" s="11">
        <v>15000000</v>
      </c>
      <c r="H9" s="10" t="s">
        <v>48</v>
      </c>
      <c r="I9" s="1"/>
      <c r="J9" s="1"/>
      <c r="K9" s="1"/>
      <c r="M9" s="2"/>
      <c r="N9" s="2"/>
      <c r="O9" s="2"/>
      <c r="P9" s="2"/>
      <c r="Q9" s="1"/>
      <c r="R9" s="1"/>
      <c r="S9" s="1"/>
      <c r="T9" s="1"/>
      <c r="U9" s="1"/>
    </row>
    <row r="10" spans="1:21" s="1" customFormat="1" ht="48.75">
      <c r="A10" s="2"/>
      <c r="B10" s="12">
        <v>3</v>
      </c>
      <c r="C10" s="7" t="s">
        <v>49</v>
      </c>
      <c r="D10" s="12">
        <v>600</v>
      </c>
      <c r="E10" s="59" t="s">
        <v>81</v>
      </c>
      <c r="F10" s="11">
        <f>38000/24</f>
        <v>1583.3333333333333</v>
      </c>
      <c r="G10" s="11">
        <f>D10*38000</f>
        <v>22800000</v>
      </c>
      <c r="H10" s="64" t="s">
        <v>51</v>
      </c>
      <c r="I10" s="65" t="s">
        <v>85</v>
      </c>
      <c r="M10" s="2"/>
      <c r="N10" s="2"/>
      <c r="O10" s="2"/>
      <c r="P10" s="2"/>
    </row>
    <row r="11" spans="1:21" s="1" customFormat="1" ht="156.75">
      <c r="A11" s="2"/>
      <c r="B11" s="12">
        <v>4</v>
      </c>
      <c r="C11" s="7" t="s">
        <v>50</v>
      </c>
      <c r="D11" s="12">
        <f>2*40</f>
        <v>80</v>
      </c>
      <c r="E11" s="59" t="s">
        <v>84</v>
      </c>
      <c r="F11" s="11">
        <f>60000/24</f>
        <v>2500</v>
      </c>
      <c r="G11" s="11">
        <f>D11*30000</f>
        <v>2400000</v>
      </c>
      <c r="H11" s="10" t="s">
        <v>52</v>
      </c>
      <c r="M11" s="2"/>
      <c r="N11" s="2"/>
      <c r="O11" s="2"/>
      <c r="P11" s="2"/>
    </row>
    <row r="12" spans="1:21">
      <c r="A12" s="2"/>
      <c r="B12" s="13"/>
      <c r="C12" s="14" t="s">
        <v>11</v>
      </c>
      <c r="D12" s="13"/>
      <c r="E12" s="13"/>
      <c r="F12" s="13"/>
      <c r="G12" s="13"/>
      <c r="H12" s="34"/>
      <c r="I12" s="1"/>
      <c r="J12" s="1"/>
      <c r="K12" s="1"/>
      <c r="L12" s="3" t="s">
        <v>82</v>
      </c>
      <c r="M12" s="2"/>
      <c r="N12" s="2"/>
      <c r="O12" s="2"/>
      <c r="P12" s="2"/>
      <c r="Q12" s="1"/>
      <c r="R12" s="1"/>
      <c r="S12" s="1"/>
      <c r="T12" s="1"/>
      <c r="U12" s="1"/>
    </row>
    <row r="13" spans="1:21" ht="36.75">
      <c r="A13" s="2"/>
      <c r="B13" s="46">
        <v>1</v>
      </c>
      <c r="C13" s="47" t="s">
        <v>46</v>
      </c>
      <c r="D13" s="46">
        <v>1000</v>
      </c>
      <c r="E13" s="46" t="s">
        <v>44</v>
      </c>
      <c r="F13" s="48">
        <v>20000</v>
      </c>
      <c r="G13" s="48">
        <f>D13*F13</f>
        <v>20000000</v>
      </c>
      <c r="H13" s="55" t="s">
        <v>10</v>
      </c>
      <c r="I13" s="56"/>
      <c r="J13" s="1"/>
      <c r="K13" s="1"/>
      <c r="L13" s="3"/>
      <c r="M13" s="2"/>
      <c r="N13" s="2"/>
      <c r="O13" s="2"/>
      <c r="P13" s="2"/>
      <c r="Q13" s="1"/>
      <c r="R13" s="1"/>
      <c r="S13" s="1"/>
      <c r="T13" s="1"/>
      <c r="U13" s="1"/>
    </row>
    <row r="14" spans="1:21">
      <c r="A14" s="2"/>
      <c r="B14" s="50"/>
      <c r="C14" s="51"/>
      <c r="D14" s="50"/>
      <c r="E14" s="52"/>
      <c r="F14" s="53"/>
      <c r="G14" s="53"/>
      <c r="H14" s="54"/>
      <c r="I14" s="38"/>
      <c r="J14" s="1"/>
      <c r="K14" s="1"/>
      <c r="L14" s="62" t="s">
        <v>41</v>
      </c>
      <c r="M14" s="5" t="s">
        <v>12</v>
      </c>
      <c r="N14" s="5" t="s">
        <v>13</v>
      </c>
      <c r="O14" s="5" t="s">
        <v>14</v>
      </c>
      <c r="P14" s="5" t="s">
        <v>15</v>
      </c>
      <c r="Q14" s="1"/>
      <c r="R14" s="1"/>
      <c r="S14" s="1"/>
      <c r="T14" s="1"/>
      <c r="U14" s="1"/>
    </row>
    <row r="15" spans="1:21">
      <c r="A15" s="2"/>
      <c r="B15" s="38"/>
      <c r="C15" s="44"/>
      <c r="D15" s="29"/>
      <c r="E15" s="49"/>
      <c r="F15" s="30"/>
      <c r="G15" s="19"/>
      <c r="H15" s="38"/>
      <c r="I15" s="38"/>
      <c r="J15" s="1"/>
      <c r="K15" s="1"/>
      <c r="L15" s="63"/>
      <c r="M15" s="5">
        <v>1</v>
      </c>
      <c r="N15" s="5">
        <v>2</v>
      </c>
      <c r="O15" s="5">
        <v>4</v>
      </c>
      <c r="P15" s="5">
        <v>10</v>
      </c>
      <c r="Q15" s="1"/>
      <c r="R15" s="1"/>
      <c r="S15" s="1"/>
      <c r="T15" s="1"/>
      <c r="U15" s="1"/>
    </row>
    <row r="16" spans="1:21">
      <c r="A16" s="1"/>
      <c r="B16" s="29"/>
      <c r="C16" s="18"/>
      <c r="D16" s="29"/>
      <c r="E16" s="49"/>
      <c r="F16" s="30"/>
      <c r="G16" s="24"/>
      <c r="H16" s="23"/>
      <c r="I16" s="43"/>
      <c r="J16" s="36"/>
      <c r="K16" s="1"/>
      <c r="L16" s="7" t="s">
        <v>16</v>
      </c>
      <c r="M16" s="9">
        <f>($G$11)</f>
        <v>2400000</v>
      </c>
      <c r="N16" s="9">
        <f>($G$11)</f>
        <v>2400000</v>
      </c>
      <c r="O16" s="9">
        <f>($G$11)</f>
        <v>2400000</v>
      </c>
      <c r="P16" s="9">
        <f>($G$11)</f>
        <v>2400000</v>
      </c>
      <c r="Q16" s="1"/>
      <c r="R16" s="1"/>
      <c r="S16" s="1"/>
      <c r="T16" s="1"/>
      <c r="U16" s="1"/>
    </row>
    <row r="17" spans="1:28">
      <c r="A17" s="1"/>
      <c r="B17" s="1"/>
      <c r="C17" s="1"/>
      <c r="D17" s="1"/>
      <c r="E17" s="1"/>
      <c r="F17" s="1"/>
      <c r="G17" s="1"/>
      <c r="H17" s="1"/>
      <c r="I17" s="1"/>
      <c r="J17" s="32"/>
      <c r="K17" s="1"/>
      <c r="L17" s="7" t="s">
        <v>17</v>
      </c>
      <c r="M17" s="9">
        <f>($G$11)</f>
        <v>2400000</v>
      </c>
      <c r="N17" s="9">
        <f>(G9)+($G$11)</f>
        <v>17400000</v>
      </c>
      <c r="O17" s="9">
        <f>(G9)+($G$11)+(G13)</f>
        <v>37400000</v>
      </c>
      <c r="P17" s="9">
        <f>(G8)+(G9)+($G$11)+(G13)</f>
        <v>47400000</v>
      </c>
      <c r="Q17" s="1"/>
      <c r="R17" s="1"/>
      <c r="S17" s="1"/>
      <c r="T17" s="1"/>
      <c r="U17" s="1"/>
    </row>
    <row r="18" spans="1:28">
      <c r="A18" s="1"/>
      <c r="B18" s="1" t="s">
        <v>61</v>
      </c>
      <c r="C18" s="1"/>
      <c r="D18" s="1"/>
      <c r="E18" s="1"/>
      <c r="F18" s="1"/>
      <c r="G18" s="1"/>
      <c r="H18" s="1"/>
      <c r="I18" s="2"/>
      <c r="J18" s="33"/>
      <c r="K18" s="1"/>
      <c r="L18" s="7" t="s">
        <v>18</v>
      </c>
      <c r="M18" s="9">
        <f>($G$11)</f>
        <v>2400000</v>
      </c>
      <c r="N18" s="8">
        <f>(G9)+($G$11)</f>
        <v>17400000</v>
      </c>
      <c r="O18" s="9">
        <f>(G9)+($G$11)+(G13)</f>
        <v>37400000</v>
      </c>
      <c r="P18" s="8">
        <f>(G8)+(G9)+($G$11)+(G13)</f>
        <v>47400000</v>
      </c>
      <c r="Q18" s="1"/>
      <c r="R18" s="1"/>
      <c r="S18" s="1"/>
      <c r="T18" s="1"/>
      <c r="U18" s="1"/>
    </row>
    <row r="19" spans="1:28">
      <c r="A19" s="1"/>
      <c r="B19" s="1"/>
      <c r="C19" s="1"/>
      <c r="D19" s="1"/>
      <c r="E19" s="1"/>
      <c r="F19" s="1"/>
      <c r="G19" s="1"/>
      <c r="H19" s="1"/>
      <c r="I19" s="1"/>
      <c r="J19" s="32"/>
      <c r="K19" s="1"/>
      <c r="L19" s="7" t="s">
        <v>19</v>
      </c>
      <c r="M19" s="8"/>
      <c r="N19" s="8"/>
      <c r="O19" s="8"/>
      <c r="P19" s="8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>
      <c r="A20" s="1"/>
      <c r="B20" s="3" t="s">
        <v>20</v>
      </c>
      <c r="C20" s="2"/>
      <c r="D20" s="2"/>
      <c r="E20" s="2"/>
      <c r="F20" s="2"/>
      <c r="G20" s="2"/>
      <c r="H20" s="2"/>
      <c r="I20" s="1"/>
      <c r="J20" s="32"/>
      <c r="K20" s="1"/>
      <c r="L20" s="2"/>
      <c r="M20" s="2"/>
      <c r="N20" s="2"/>
      <c r="O20" s="2"/>
      <c r="P20" s="2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30">
      <c r="A21" s="1"/>
      <c r="B21" s="4" t="s">
        <v>21</v>
      </c>
      <c r="C21" s="2"/>
      <c r="D21" s="2"/>
      <c r="E21" s="2"/>
      <c r="F21" s="2"/>
      <c r="G21" s="2"/>
      <c r="H21" s="2"/>
      <c r="I21" s="2"/>
      <c r="J21" s="1"/>
      <c r="K21" s="1"/>
      <c r="L21" s="16" t="s">
        <v>22</v>
      </c>
      <c r="M21" s="12" t="s">
        <v>23</v>
      </c>
      <c r="N21" s="12" t="s">
        <v>24</v>
      </c>
      <c r="O21" s="12" t="s">
        <v>25</v>
      </c>
      <c r="P21" s="12" t="s">
        <v>26</v>
      </c>
      <c r="Q21" s="12" t="s">
        <v>27</v>
      </c>
      <c r="R21" s="12" t="s">
        <v>28</v>
      </c>
      <c r="S21" s="12" t="s">
        <v>29</v>
      </c>
      <c r="T21" s="12" t="s">
        <v>30</v>
      </c>
      <c r="U21" s="12" t="s">
        <v>31</v>
      </c>
      <c r="V21" s="12" t="s">
        <v>32</v>
      </c>
      <c r="W21" s="12" t="s">
        <v>33</v>
      </c>
      <c r="X21" s="12" t="s">
        <v>34</v>
      </c>
      <c r="Y21" s="12" t="s">
        <v>35</v>
      </c>
      <c r="Z21" s="12" t="s">
        <v>36</v>
      </c>
      <c r="AA21" s="12" t="s">
        <v>37</v>
      </c>
      <c r="AB21" s="12" t="s">
        <v>38</v>
      </c>
    </row>
    <row r="22" spans="1:28">
      <c r="A22" s="4"/>
      <c r="B22" s="1"/>
      <c r="C22" s="1"/>
      <c r="D22" s="1"/>
      <c r="E22" s="1"/>
      <c r="F22" s="1"/>
      <c r="G22" s="1"/>
      <c r="H22" s="1"/>
      <c r="I22" s="1"/>
      <c r="J22" s="1"/>
      <c r="K22" s="1"/>
      <c r="L22" s="16" t="s">
        <v>41</v>
      </c>
      <c r="M22" s="17">
        <f>M16+M27</f>
        <v>5180000</v>
      </c>
      <c r="N22" s="17">
        <f>M17+M28</f>
        <v>5180000</v>
      </c>
      <c r="O22" s="17">
        <f>M18+M29</f>
        <v>5180000</v>
      </c>
      <c r="P22" s="17">
        <v>0</v>
      </c>
      <c r="Q22" s="17">
        <f>N16+N27</f>
        <v>7485000</v>
      </c>
      <c r="R22" s="17">
        <f>N17+N28</f>
        <v>22485000</v>
      </c>
      <c r="S22" s="17">
        <f>N18+N29</f>
        <v>22485000</v>
      </c>
      <c r="T22" s="17">
        <v>0</v>
      </c>
      <c r="U22" s="17">
        <f>O16+O27</f>
        <v>12145000</v>
      </c>
      <c r="V22" s="17">
        <f>O17+O28</f>
        <v>47145000</v>
      </c>
      <c r="W22" s="17">
        <f>O18+O29</f>
        <v>47145000</v>
      </c>
      <c r="X22" s="17">
        <v>0</v>
      </c>
      <c r="Y22" s="17">
        <f>P16+P27</f>
        <v>25925000</v>
      </c>
      <c r="Z22" s="17">
        <f>P17+P28</f>
        <v>70925000</v>
      </c>
      <c r="AA22" s="17">
        <f>P18+P29</f>
        <v>70925000</v>
      </c>
      <c r="AB22" s="17">
        <v>0</v>
      </c>
    </row>
    <row r="23" spans="1:28">
      <c r="A23" s="2"/>
      <c r="B23" s="6" t="s">
        <v>2</v>
      </c>
      <c r="C23" s="6" t="s">
        <v>3</v>
      </c>
      <c r="D23" s="6" t="s">
        <v>4</v>
      </c>
      <c r="E23" s="6" t="s">
        <v>5</v>
      </c>
      <c r="F23" s="6" t="s">
        <v>6</v>
      </c>
      <c r="G23" s="6" t="s">
        <v>7</v>
      </c>
      <c r="H23" s="6" t="s">
        <v>8</v>
      </c>
      <c r="I23" s="1"/>
      <c r="J23" s="3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60.75">
      <c r="A24" s="2"/>
      <c r="B24" s="5">
        <v>1</v>
      </c>
      <c r="C24" s="10" t="s">
        <v>43</v>
      </c>
      <c r="D24" s="5">
        <v>1000</v>
      </c>
      <c r="E24" s="59" t="s">
        <v>58</v>
      </c>
      <c r="F24" s="8">
        <f>G24/1000</f>
        <v>2280</v>
      </c>
      <c r="G24" s="8">
        <f>10%*G10</f>
        <v>2280000</v>
      </c>
      <c r="H24" s="42" t="s">
        <v>39</v>
      </c>
      <c r="I24" s="43"/>
      <c r="J24" s="32"/>
      <c r="K24" s="1"/>
      <c r="L24" s="3" t="s">
        <v>83</v>
      </c>
      <c r="M24" s="2"/>
      <c r="N24" s="2"/>
      <c r="O24" s="2"/>
      <c r="P24" s="2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>
      <c r="A25" s="2"/>
      <c r="B25" s="5">
        <v>2</v>
      </c>
      <c r="C25" s="7" t="s">
        <v>40</v>
      </c>
      <c r="D25" s="5">
        <v>1000</v>
      </c>
      <c r="E25" s="5" t="s">
        <v>44</v>
      </c>
      <c r="F25" s="8">
        <f>G25/D25</f>
        <v>500</v>
      </c>
      <c r="G25" s="8">
        <v>500000</v>
      </c>
      <c r="H25" s="42" t="s">
        <v>39</v>
      </c>
      <c r="I25" s="40"/>
      <c r="J25" s="32"/>
      <c r="K25" s="1"/>
      <c r="L25" s="62" t="s">
        <v>41</v>
      </c>
      <c r="M25" s="5" t="s">
        <v>12</v>
      </c>
      <c r="N25" s="5" t="s">
        <v>13</v>
      </c>
      <c r="O25" s="5" t="s">
        <v>14</v>
      </c>
      <c r="P25" s="5" t="s">
        <v>15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>
      <c r="A26" s="2"/>
      <c r="B26" s="1"/>
      <c r="C26" s="1"/>
      <c r="D26" s="1"/>
      <c r="E26" s="1"/>
      <c r="F26" s="1"/>
      <c r="G26" s="1"/>
      <c r="H26" s="1"/>
      <c r="I26" s="39"/>
      <c r="J26" s="32"/>
      <c r="K26" s="1"/>
      <c r="L26" s="63"/>
      <c r="M26" s="5">
        <v>1</v>
      </c>
      <c r="N26" s="5">
        <v>2</v>
      </c>
      <c r="O26" s="5">
        <v>4</v>
      </c>
      <c r="P26" s="5">
        <v>10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2"/>
      <c r="B27" s="57"/>
      <c r="C27" s="58"/>
      <c r="D27" s="29"/>
      <c r="E27" s="29"/>
      <c r="F27" s="30"/>
      <c r="G27" s="45"/>
      <c r="H27" s="38"/>
      <c r="I27" s="1"/>
      <c r="J27" s="32"/>
      <c r="K27" s="1"/>
      <c r="L27" s="7" t="s">
        <v>16</v>
      </c>
      <c r="M27" s="9">
        <f>$G$24+$G$25</f>
        <v>2780000</v>
      </c>
      <c r="N27" s="9">
        <f>($N$26*$G$24)+$G$25+(5%*$G$25)</f>
        <v>5085000</v>
      </c>
      <c r="O27" s="9">
        <f>($O$26*$G$24)+$G$25+(25%*$G$25)</f>
        <v>9745000</v>
      </c>
      <c r="P27" s="9">
        <f>($P$26*$G$24)+$G$25+(45%*$G$25)</f>
        <v>23525000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2"/>
      <c r="B28" s="1"/>
      <c r="C28" s="1"/>
      <c r="D28" s="1"/>
      <c r="E28" s="1"/>
      <c r="F28" s="1"/>
      <c r="G28" s="1"/>
      <c r="H28" s="1"/>
      <c r="I28" s="2"/>
      <c r="J28" s="2"/>
      <c r="K28" s="1"/>
      <c r="L28" s="7" t="s">
        <v>17</v>
      </c>
      <c r="M28" s="9">
        <f t="shared" ref="M28:M29" si="0">$G$24+$G$25</f>
        <v>2780000</v>
      </c>
      <c r="N28" s="9">
        <f t="shared" ref="N28:N29" si="1">($N$26*$G$24)+$G$25+(5%*$G$25)</f>
        <v>5085000</v>
      </c>
      <c r="O28" s="9">
        <f t="shared" ref="O28:O29" si="2">($O$26*$G$24)+$G$25+(25%*$G$25)</f>
        <v>9745000</v>
      </c>
      <c r="P28" s="9">
        <f t="shared" ref="P28:P29" si="3">($P$26*$G$24)+$G$25+(45%*$G$25)</f>
        <v>23525000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2"/>
      <c r="B29" s="1"/>
      <c r="C29" s="1"/>
      <c r="D29" s="1"/>
      <c r="E29" s="1"/>
      <c r="F29" s="1"/>
      <c r="G29" s="1"/>
      <c r="H29" s="1"/>
      <c r="I29" s="2"/>
      <c r="J29" s="2"/>
      <c r="K29" s="1"/>
      <c r="L29" s="7" t="s">
        <v>18</v>
      </c>
      <c r="M29" s="9">
        <f t="shared" si="0"/>
        <v>2780000</v>
      </c>
      <c r="N29" s="9">
        <f t="shared" si="1"/>
        <v>5085000</v>
      </c>
      <c r="O29" s="9">
        <f t="shared" si="2"/>
        <v>9745000</v>
      </c>
      <c r="P29" s="9">
        <f t="shared" si="3"/>
        <v>23525000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2"/>
      <c r="B30" s="1"/>
      <c r="C30" s="1"/>
      <c r="D30" s="1"/>
      <c r="E30" s="1"/>
      <c r="F30" s="1"/>
      <c r="G30" s="1"/>
      <c r="H30" s="1"/>
      <c r="I30" s="2"/>
      <c r="J30" s="2"/>
      <c r="K30" s="1"/>
      <c r="L30" s="7" t="s">
        <v>19</v>
      </c>
      <c r="M30" s="9"/>
      <c r="N30" s="9"/>
      <c r="O30" s="9"/>
      <c r="P30" s="9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A32" s="2"/>
      <c r="B32" s="38"/>
      <c r="C32" s="38"/>
      <c r="D32" s="38"/>
      <c r="E32" s="38"/>
      <c r="F32" s="38"/>
      <c r="G32" s="38"/>
      <c r="H32" s="38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>
      <c r="A33" s="2"/>
      <c r="B33" s="38"/>
      <c r="C33" s="38"/>
      <c r="D33" s="38"/>
      <c r="E33" s="38"/>
      <c r="F33" s="38"/>
      <c r="G33" s="38"/>
      <c r="H33" s="38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>
      <c r="A34" s="2"/>
      <c r="B34" s="25"/>
      <c r="C34" s="18"/>
      <c r="D34" s="25"/>
      <c r="E34" s="25"/>
      <c r="F34" s="24"/>
      <c r="G34" s="24"/>
      <c r="H34" s="4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>
      <c r="A35" s="2"/>
      <c r="B35" s="25"/>
      <c r="C35" s="18"/>
      <c r="D35" s="25"/>
      <c r="E35" s="25"/>
      <c r="F35" s="24"/>
      <c r="G35" s="24"/>
      <c r="H35" s="41"/>
      <c r="I35" s="1"/>
      <c r="J35" s="1"/>
      <c r="K35" s="1"/>
    </row>
    <row r="36" spans="1:28">
      <c r="A36" s="2"/>
      <c r="B36" s="25"/>
      <c r="C36" s="18"/>
      <c r="D36" s="25"/>
      <c r="E36" s="25"/>
      <c r="F36" s="24"/>
      <c r="G36" s="24"/>
      <c r="H36" s="18"/>
      <c r="I36" s="1"/>
      <c r="J36" s="1"/>
      <c r="K36" s="1"/>
    </row>
    <row r="37" spans="1:28">
      <c r="A37" s="2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28">
      <c r="A38" s="2"/>
      <c r="B38" s="1"/>
      <c r="C38" s="1"/>
      <c r="D38" s="1"/>
      <c r="E38" s="1"/>
      <c r="F38" s="1"/>
      <c r="G38" s="1"/>
      <c r="H38" s="1"/>
      <c r="I38" s="1"/>
      <c r="J38" s="2"/>
      <c r="K38" s="2"/>
    </row>
    <row r="39" spans="1:28">
      <c r="A39" s="4"/>
      <c r="B39" s="1"/>
      <c r="C39" s="1"/>
      <c r="D39" s="1"/>
      <c r="E39" s="1"/>
      <c r="F39" s="1"/>
      <c r="G39" s="1"/>
      <c r="H39" s="1"/>
      <c r="I39" s="1"/>
      <c r="J39" s="1"/>
      <c r="K39" s="2"/>
    </row>
    <row r="40" spans="1:28">
      <c r="A40" s="1"/>
      <c r="B40" s="1"/>
      <c r="C40" s="1"/>
      <c r="D40" s="1"/>
      <c r="E40" s="1"/>
      <c r="F40" s="1"/>
      <c r="G40" s="1"/>
      <c r="H40" s="1"/>
      <c r="I40" s="1"/>
      <c r="J40" s="32"/>
      <c r="K40" s="1"/>
    </row>
    <row r="41" spans="1:28">
      <c r="A41" s="1"/>
      <c r="B41" s="1"/>
      <c r="C41" s="1"/>
      <c r="D41" s="1"/>
      <c r="E41" s="1"/>
      <c r="F41" s="1"/>
      <c r="G41" s="1"/>
      <c r="H41" s="1"/>
      <c r="I41" s="1"/>
      <c r="J41" s="37"/>
      <c r="K41" s="2"/>
    </row>
    <row r="42" spans="1:28">
      <c r="A42" s="1"/>
      <c r="B42" s="1"/>
      <c r="C42" s="1"/>
      <c r="D42" s="1"/>
      <c r="E42" s="1"/>
      <c r="F42" s="1"/>
      <c r="G42" s="1"/>
      <c r="H42" s="1"/>
      <c r="I42" s="1"/>
      <c r="J42" s="37"/>
      <c r="K42" s="1"/>
    </row>
    <row r="43" spans="1:28">
      <c r="A43" s="1"/>
      <c r="B43" s="1"/>
      <c r="C43" s="1"/>
      <c r="D43" s="1"/>
      <c r="E43" s="1"/>
      <c r="F43" s="1"/>
      <c r="G43" s="1"/>
      <c r="H43" s="1"/>
      <c r="I43" s="1"/>
      <c r="J43" s="36"/>
      <c r="K43" s="1"/>
    </row>
    <row r="44" spans="1:28">
      <c r="A44" s="1"/>
      <c r="B44" s="1"/>
      <c r="C44" s="1"/>
      <c r="D44" s="1"/>
      <c r="E44" s="1"/>
      <c r="F44" s="1"/>
      <c r="G44" s="1"/>
      <c r="H44" s="1"/>
      <c r="I44" s="40"/>
      <c r="J44" s="36"/>
      <c r="K44" s="1"/>
    </row>
    <row r="45" spans="1:28">
      <c r="A45" s="1"/>
      <c r="B45" s="1"/>
      <c r="C45" s="1"/>
      <c r="D45" s="1"/>
      <c r="E45" s="1"/>
      <c r="F45" s="1"/>
      <c r="G45" s="1"/>
      <c r="H45" s="1"/>
      <c r="I45" s="1"/>
      <c r="J45" s="1"/>
      <c r="K45" s="2"/>
    </row>
    <row r="46" spans="1:28">
      <c r="A46" s="1"/>
      <c r="B46" s="1"/>
      <c r="C46" s="1"/>
      <c r="D46" s="1"/>
      <c r="E46" s="1"/>
      <c r="F46" s="1"/>
      <c r="G46" s="1"/>
      <c r="H46" s="1"/>
      <c r="I46" s="2"/>
      <c r="J46" s="2"/>
      <c r="K46" s="2"/>
    </row>
    <row r="48" spans="1:28">
      <c r="A48" s="1"/>
      <c r="B48" s="26"/>
      <c r="C48" s="27"/>
      <c r="D48" s="28"/>
      <c r="E48" s="25"/>
      <c r="F48" s="24"/>
      <c r="G48" s="24"/>
      <c r="H48" s="18"/>
      <c r="I48" s="1"/>
      <c r="J48" s="1"/>
      <c r="K48" s="1"/>
    </row>
    <row r="49" spans="1:15">
      <c r="A49" s="2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5">
      <c r="A50" s="2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5">
      <c r="A51" s="2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2"/>
      <c r="B52" s="1"/>
      <c r="C52" s="1"/>
      <c r="D52" s="1"/>
      <c r="E52" s="1"/>
      <c r="F52" s="1"/>
      <c r="G52" s="1"/>
      <c r="H52" s="1"/>
      <c r="I52" s="1"/>
      <c r="J52" s="1"/>
      <c r="K52" s="1"/>
      <c r="L52" s="3"/>
      <c r="M52" s="2"/>
      <c r="N52" s="2"/>
      <c r="O52" s="2"/>
    </row>
    <row r="53" spans="1:15">
      <c r="A53" s="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2"/>
      <c r="B54" s="1"/>
      <c r="C54" s="1"/>
      <c r="D54" s="1"/>
      <c r="E54" s="1"/>
      <c r="F54" s="1"/>
      <c r="G54" s="1"/>
      <c r="H54" s="1"/>
      <c r="I54" s="2"/>
      <c r="J54" s="2"/>
      <c r="K54" s="2"/>
      <c r="L54" s="1"/>
      <c r="M54" s="1"/>
      <c r="N54" s="1"/>
      <c r="O54" s="1"/>
    </row>
    <row r="55" spans="1:15">
      <c r="A55" s="2"/>
      <c r="B55" s="1"/>
      <c r="C55" s="1"/>
      <c r="D55" s="1"/>
      <c r="E55" s="1"/>
      <c r="F55" s="1"/>
      <c r="G55" s="1"/>
      <c r="H55" s="1"/>
      <c r="I55" s="2"/>
      <c r="J55" s="2"/>
      <c r="K55" s="2"/>
      <c r="L55" s="1"/>
      <c r="M55" s="1"/>
      <c r="N55" s="1"/>
      <c r="O55" s="1"/>
    </row>
    <row r="56" spans="1:15">
      <c r="A56" s="2"/>
      <c r="B56" s="1"/>
      <c r="C56" s="1"/>
      <c r="D56" s="1"/>
      <c r="E56" s="1"/>
      <c r="F56" s="1"/>
      <c r="G56" s="1"/>
      <c r="H56" s="1"/>
      <c r="I56" s="2"/>
      <c r="J56" s="2"/>
      <c r="K56" s="2"/>
      <c r="L56" s="1"/>
      <c r="M56" s="1"/>
      <c r="N56" s="1"/>
      <c r="O56" s="1"/>
    </row>
    <row r="57" spans="1:15">
      <c r="A57" s="2"/>
      <c r="B57" s="1"/>
      <c r="C57" s="1"/>
      <c r="D57" s="1"/>
      <c r="E57" s="1"/>
      <c r="F57" s="1"/>
      <c r="G57" s="1"/>
      <c r="H57" s="1"/>
      <c r="I57" s="2"/>
      <c r="J57" s="2"/>
      <c r="K57" s="2"/>
      <c r="L57" s="1"/>
      <c r="M57" s="1"/>
      <c r="N57" s="1"/>
      <c r="O57" s="1"/>
    </row>
    <row r="58" spans="1:15">
      <c r="A58" s="2"/>
      <c r="B58" s="1"/>
      <c r="C58" s="1"/>
      <c r="D58" s="1"/>
      <c r="E58" s="1"/>
      <c r="F58" s="1"/>
      <c r="G58" s="1"/>
      <c r="H58" s="1"/>
      <c r="I58" s="2"/>
      <c r="J58" s="2"/>
      <c r="K58" s="2"/>
      <c r="L58" s="1"/>
      <c r="M58" s="1"/>
      <c r="N58" s="1"/>
      <c r="O58" s="1"/>
    </row>
    <row r="59" spans="1:15">
      <c r="A59" s="2"/>
      <c r="B59" s="22"/>
      <c r="C59" s="18"/>
      <c r="D59" s="18"/>
      <c r="E59" s="18"/>
      <c r="F59" s="19"/>
      <c r="G59" s="21"/>
      <c r="H59" s="18"/>
      <c r="I59" s="2"/>
      <c r="J59" s="2"/>
      <c r="K59" s="2"/>
      <c r="L59" s="1"/>
      <c r="M59" s="1"/>
      <c r="N59" s="1"/>
      <c r="O59" s="1"/>
    </row>
    <row r="60" spans="1:15">
      <c r="A60" s="2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2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2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4"/>
      <c r="B63" s="1"/>
      <c r="C63" s="1"/>
      <c r="D63" s="1"/>
      <c r="E63" s="1"/>
      <c r="F63" s="1"/>
      <c r="G63" s="1"/>
      <c r="H63" s="1"/>
      <c r="I63" s="1"/>
      <c r="J63" s="1"/>
      <c r="K63" s="1"/>
      <c r="L63" s="2"/>
      <c r="M63" s="2"/>
      <c r="N63" s="2"/>
      <c r="O63" s="2"/>
    </row>
    <row r="64" spans="1:15">
      <c r="A64" s="2"/>
      <c r="B64" s="1"/>
      <c r="C64" s="1"/>
      <c r="D64" s="1"/>
      <c r="E64" s="1"/>
      <c r="F64" s="1"/>
      <c r="G64" s="1"/>
      <c r="H64" s="1"/>
      <c r="I64" s="1"/>
      <c r="J64" s="1"/>
      <c r="K64" s="1"/>
      <c r="L64" s="2"/>
      <c r="M64" s="2"/>
      <c r="N64" s="2"/>
      <c r="O64" s="2"/>
    </row>
    <row r="65" spans="1:15">
      <c r="A65" s="2"/>
      <c r="B65" s="1"/>
      <c r="C65" s="1"/>
      <c r="D65" s="1"/>
      <c r="E65" s="1"/>
      <c r="F65" s="1"/>
      <c r="G65" s="1"/>
      <c r="H65" s="1"/>
      <c r="I65" s="1"/>
      <c r="J65" s="1"/>
      <c r="K65" s="1"/>
      <c r="L65" s="2"/>
      <c r="M65" s="2"/>
      <c r="N65" s="2"/>
      <c r="O65" s="2"/>
    </row>
    <row r="66" spans="1:15">
      <c r="A66" s="2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2"/>
      <c r="B67" s="1"/>
      <c r="C67" s="1"/>
      <c r="D67" s="1"/>
      <c r="E67" s="1"/>
      <c r="F67" s="1"/>
      <c r="G67" s="1"/>
      <c r="H67" s="1"/>
      <c r="I67" s="2"/>
      <c r="J67" s="2"/>
      <c r="K67" s="2"/>
    </row>
    <row r="68" spans="1:15">
      <c r="A68" s="1"/>
      <c r="B68" s="1"/>
      <c r="C68" s="1"/>
      <c r="D68" s="1"/>
      <c r="E68" s="1"/>
      <c r="F68" s="1"/>
      <c r="G68" s="1"/>
      <c r="H68" s="1"/>
      <c r="I68" s="2"/>
      <c r="J68" s="2"/>
      <c r="K68" s="2"/>
    </row>
    <row r="69" spans="1:15">
      <c r="A69" s="1"/>
      <c r="B69" s="20"/>
      <c r="C69" s="18"/>
      <c r="D69" s="18"/>
      <c r="E69" s="18"/>
      <c r="F69" s="18"/>
      <c r="G69" s="21"/>
      <c r="H69" s="18"/>
      <c r="I69" s="2"/>
      <c r="J69" s="2"/>
      <c r="K69" s="2"/>
    </row>
    <row r="70" spans="1:15">
      <c r="A70" s="1"/>
      <c r="B70" s="18"/>
      <c r="C70" s="18"/>
      <c r="D70" s="18"/>
      <c r="E70" s="18"/>
      <c r="F70" s="19"/>
      <c r="G70" s="19"/>
      <c r="H70" s="23"/>
      <c r="I70" s="2"/>
      <c r="J70" s="2"/>
      <c r="K70" s="2"/>
    </row>
    <row r="71" spans="1:15">
      <c r="A71" s="1"/>
      <c r="B71" s="18"/>
      <c r="C71" s="18"/>
      <c r="D71" s="18"/>
      <c r="E71" s="18"/>
      <c r="F71" s="19"/>
      <c r="G71" s="19"/>
      <c r="H71" s="18"/>
      <c r="I71" s="2"/>
      <c r="J71" s="2"/>
      <c r="K71" s="2"/>
    </row>
    <row r="72" spans="1:15">
      <c r="A72" s="1"/>
      <c r="B72" s="18"/>
      <c r="C72" s="18"/>
      <c r="D72" s="18"/>
      <c r="E72" s="18"/>
      <c r="F72" s="19"/>
      <c r="G72" s="19"/>
      <c r="H72" s="18"/>
      <c r="I72" s="2"/>
      <c r="J72" s="2"/>
      <c r="K72" s="2"/>
    </row>
    <row r="73" spans="1:15">
      <c r="A73" s="1"/>
      <c r="B73" s="1"/>
      <c r="C73" s="18"/>
      <c r="D73" s="18"/>
      <c r="E73" s="18"/>
      <c r="F73" s="19"/>
      <c r="G73" s="19"/>
      <c r="H73" s="18"/>
      <c r="I73" s="1"/>
      <c r="J73" s="1"/>
      <c r="K73" s="1"/>
    </row>
  </sheetData>
  <mergeCells count="2">
    <mergeCell ref="L14:L15"/>
    <mergeCell ref="L25:L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6" sqref="B6"/>
    </sheetView>
  </sheetViews>
  <sheetFormatPr defaultRowHeight="15"/>
  <cols>
    <col min="1" max="1" width="19.42578125" bestFit="1" customWidth="1"/>
  </cols>
  <sheetData>
    <row r="1" spans="1:3">
      <c r="A1" s="1" t="s">
        <v>55</v>
      </c>
      <c r="B1" s="1" t="s">
        <v>56</v>
      </c>
      <c r="C1" s="1" t="s">
        <v>57</v>
      </c>
    </row>
    <row r="2" spans="1:3">
      <c r="A2" t="s">
        <v>53</v>
      </c>
      <c r="B2">
        <v>655.02880000000005</v>
      </c>
      <c r="C2">
        <v>1</v>
      </c>
    </row>
    <row r="3" spans="1:3">
      <c r="A3" t="s">
        <v>54</v>
      </c>
      <c r="B3">
        <v>1626.087</v>
      </c>
      <c r="C3">
        <v>4</v>
      </c>
    </row>
    <row r="4" spans="1:3">
      <c r="B4">
        <f>AVERAGE(B2:B3)</f>
        <v>1140.5579</v>
      </c>
      <c r="C4" s="1" t="s">
        <v>59</v>
      </c>
    </row>
    <row r="5" spans="1:3">
      <c r="B5">
        <v>1000</v>
      </c>
      <c r="C5" s="1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9"/>
  <sheetViews>
    <sheetView workbookViewId="0">
      <selection activeCell="B21" sqref="B21"/>
    </sheetView>
  </sheetViews>
  <sheetFormatPr defaultRowHeight="15"/>
  <cols>
    <col min="1" max="1" width="14.5703125" bestFit="1" customWidth="1"/>
    <col min="3" max="3" width="11.7109375" bestFit="1" customWidth="1"/>
  </cols>
  <sheetData>
    <row r="1" spans="1:3">
      <c r="A1" s="60" t="s">
        <v>62</v>
      </c>
      <c r="B1" s="60" t="s">
        <v>63</v>
      </c>
      <c r="C1" s="1" t="s">
        <v>80</v>
      </c>
    </row>
    <row r="2" spans="1:3">
      <c r="A2" s="1" t="s">
        <v>64</v>
      </c>
      <c r="B2" s="61">
        <v>25000</v>
      </c>
      <c r="C2" s="1">
        <f t="shared" ref="C2:C9" si="0">80%*B2</f>
        <v>20000</v>
      </c>
    </row>
    <row r="3" spans="1:3">
      <c r="A3" s="1" t="s">
        <v>65</v>
      </c>
      <c r="B3" s="61">
        <v>45000</v>
      </c>
      <c r="C3" s="1">
        <f t="shared" si="0"/>
        <v>36000</v>
      </c>
    </row>
    <row r="4" spans="1:3">
      <c r="A4" s="1" t="s">
        <v>66</v>
      </c>
      <c r="B4" s="61">
        <v>46000</v>
      </c>
      <c r="C4" s="1">
        <f t="shared" si="0"/>
        <v>36800</v>
      </c>
    </row>
    <row r="5" spans="1:3">
      <c r="A5" s="1" t="s">
        <v>67</v>
      </c>
      <c r="B5" s="61">
        <v>30000</v>
      </c>
      <c r="C5" s="1">
        <f t="shared" si="0"/>
        <v>24000</v>
      </c>
    </row>
    <row r="6" spans="1:3">
      <c r="A6" s="1" t="s">
        <v>68</v>
      </c>
      <c r="B6" s="61">
        <v>28000</v>
      </c>
      <c r="C6" s="1">
        <f t="shared" si="0"/>
        <v>22400</v>
      </c>
    </row>
    <row r="7" spans="1:3">
      <c r="A7" s="1" t="s">
        <v>69</v>
      </c>
      <c r="B7" s="61">
        <v>48000</v>
      </c>
      <c r="C7" s="1">
        <f t="shared" si="0"/>
        <v>38400</v>
      </c>
    </row>
    <row r="8" spans="1:3">
      <c r="A8" s="1" t="s">
        <v>70</v>
      </c>
      <c r="B8" s="61"/>
      <c r="C8" s="1"/>
    </row>
    <row r="9" spans="1:3">
      <c r="A9" s="1" t="s">
        <v>71</v>
      </c>
      <c r="B9" s="61">
        <v>45000</v>
      </c>
      <c r="C9" s="1">
        <f t="shared" si="0"/>
        <v>36000</v>
      </c>
    </row>
    <row r="10" spans="1:3">
      <c r="A10" s="1" t="s">
        <v>72</v>
      </c>
      <c r="B10" s="61"/>
      <c r="C10" s="1"/>
    </row>
    <row r="11" spans="1:3">
      <c r="A11" s="1" t="s">
        <v>73</v>
      </c>
      <c r="B11" s="61"/>
      <c r="C11" s="1"/>
    </row>
    <row r="12" spans="1:3">
      <c r="A12" s="1" t="s">
        <v>74</v>
      </c>
      <c r="B12" s="61"/>
      <c r="C12" s="1"/>
    </row>
    <row r="13" spans="1:3">
      <c r="A13" s="1" t="s">
        <v>75</v>
      </c>
      <c r="B13" s="61"/>
      <c r="C13" s="1"/>
    </row>
    <row r="14" spans="1:3">
      <c r="A14" s="1" t="s">
        <v>76</v>
      </c>
      <c r="B14" s="61"/>
      <c r="C14" s="1"/>
    </row>
    <row r="15" spans="1:3">
      <c r="A15" s="1" t="s">
        <v>77</v>
      </c>
      <c r="B15" s="61">
        <v>12000</v>
      </c>
      <c r="C15" s="1">
        <f t="shared" ref="C15:C17" si="1">80%*B15</f>
        <v>9600</v>
      </c>
    </row>
    <row r="16" spans="1:3">
      <c r="A16" s="1" t="s">
        <v>78</v>
      </c>
      <c r="B16" s="61">
        <v>60000</v>
      </c>
      <c r="C16" s="1">
        <f t="shared" si="1"/>
        <v>48000</v>
      </c>
    </row>
    <row r="17" spans="1:3">
      <c r="A17" s="1" t="s">
        <v>79</v>
      </c>
      <c r="B17" s="61">
        <v>45000</v>
      </c>
      <c r="C17" s="1">
        <f t="shared" si="1"/>
        <v>36000</v>
      </c>
    </row>
    <row r="18" spans="1:3">
      <c r="A18" s="1" t="s">
        <v>59</v>
      </c>
      <c r="B18" s="61">
        <f>AVERAGE(B2:B17)</f>
        <v>38400</v>
      </c>
      <c r="C18" s="61">
        <f>AVERAGE(C2:C17)</f>
        <v>30720</v>
      </c>
    </row>
    <row r="19" spans="1:3">
      <c r="A19" s="1" t="s">
        <v>60</v>
      </c>
      <c r="B19" s="61">
        <v>32000</v>
      </c>
      <c r="C19" s="61">
        <v>32000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2015-09-04T07:39:13Z</dcterms:created>
  <dcterms:modified xsi:type="dcterms:W3CDTF">2015-11-17T09:46:01Z</dcterms:modified>
</cp:coreProperties>
</file>