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25" i="1"/>
  <c r="N24"/>
  <c r="N23"/>
  <c r="M25"/>
  <c r="M24"/>
  <c r="M23"/>
  <c r="L25"/>
  <c r="L24"/>
  <c r="L23"/>
  <c r="K25"/>
  <c r="K24"/>
  <c r="K23"/>
  <c r="N35"/>
  <c r="N36"/>
  <c r="M35"/>
  <c r="M36"/>
  <c r="N34"/>
  <c r="M34"/>
  <c r="L35"/>
  <c r="L36"/>
  <c r="L34"/>
  <c r="K35"/>
  <c r="K36"/>
  <c r="K34"/>
  <c r="G63" l="1"/>
  <c r="G62"/>
  <c r="G60"/>
  <c r="G59"/>
  <c r="G58"/>
  <c r="G56"/>
  <c r="F54"/>
  <c r="G54" s="1"/>
  <c r="F53"/>
  <c r="G53" s="1"/>
  <c r="F52"/>
  <c r="G52" s="1"/>
  <c r="F51"/>
  <c r="G51" s="1"/>
  <c r="F50"/>
  <c r="G50" s="1"/>
  <c r="F49"/>
  <c r="G49" s="1"/>
  <c r="F48"/>
  <c r="G48" s="1"/>
  <c r="G47"/>
  <c r="F47"/>
  <c r="F46"/>
  <c r="G46" s="1"/>
  <c r="G45"/>
  <c r="F45"/>
  <c r="G42"/>
  <c r="G41"/>
  <c r="G40"/>
  <c r="G39"/>
  <c r="G38"/>
  <c r="G37"/>
  <c r="G36"/>
  <c r="G35"/>
  <c r="G34"/>
  <c r="G33"/>
  <c r="G82"/>
  <c r="G81"/>
  <c r="G80"/>
  <c r="G78"/>
  <c r="G77"/>
  <c r="G72"/>
  <c r="G71"/>
  <c r="G70"/>
  <c r="G13" l="1"/>
  <c r="F18" l="1"/>
  <c r="G18" s="1"/>
  <c r="G20" l="1"/>
  <c r="F16" l="1"/>
  <c r="G16" l="1"/>
  <c r="F15"/>
  <c r="G15" s="1"/>
  <c r="F17"/>
  <c r="G17" s="1"/>
  <c r="G10"/>
  <c r="G27" l="1"/>
  <c r="G26"/>
  <c r="G24" l="1"/>
  <c r="G23"/>
  <c r="G22"/>
  <c r="G9" l="1"/>
  <c r="G11"/>
  <c r="R29"/>
  <c r="V29"/>
  <c r="Z29"/>
  <c r="Y29" l="1"/>
  <c r="X29"/>
  <c r="W29"/>
  <c r="T29"/>
  <c r="U29"/>
  <c r="P29"/>
  <c r="M29"/>
  <c r="L29"/>
  <c r="Q29"/>
  <c r="S29"/>
  <c r="K29"/>
  <c r="O29"/>
  <c r="N29"/>
</calcChain>
</file>

<file path=xl/sharedStrings.xml><?xml version="1.0" encoding="utf-8"?>
<sst xmlns="http://schemas.openxmlformats.org/spreadsheetml/2006/main" count="231" uniqueCount="87">
  <si>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</si>
  <si>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</si>
  <si>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</si>
  <si>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</si>
  <si>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</si>
  <si>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</si>
  <si>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</si>
  <si>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</si>
  <si>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</si>
  <si>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</si>
  <si>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</si>
  <si>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</si>
  <si>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</si>
  <si>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</si>
  <si>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</si>
  <si>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</si>
  <si>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</si>
  <si>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</si>
  <si>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</si>
  <si>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</si>
  <si>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</si>
  <si>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</si>
  <si>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</si>
  <si>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</si>
  <si>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</si>
  <si>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</si>
  <si>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</si>
  <si>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</si>
  <si>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</si>
  <si>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</si>
  <si>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</si>
  <si>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</si>
  <si>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</si>
  <si>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</si>
  <si>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</si>
  <si>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</si>
  <si>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</si>
  <si>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</si>
  <si>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kebersihan</t>
  </si>
  <si>
    <t>properti hilang/tak terpakai</t>
  </si>
  <si>
    <t>properti rusak/biaya servis</t>
  </si>
  <si>
    <t>kerusakan bangunan</t>
  </si>
  <si>
    <t>pintu (engsel, slot kunci)</t>
  </si>
  <si>
    <t xml:space="preserve">komputer 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</si>
  <si>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</si>
  <si>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</si>
  <si>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</si>
  <si>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</si>
  <si>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</si>
  <si>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</si>
  <si>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</si>
  <si>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</si>
  <si>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</si>
  <si>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</si>
  <si>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setiap 10-70 cm dgn durasi mulai &lt; 1 s/d &gt; 8 hari</t>
  </si>
  <si>
    <t>mulai 71-150 dgn durasi mulai 5-8 hari</t>
  </si>
  <si>
    <t>mulai 71-150 cm dgn durasi mulai &lt; 1 s/d &gt; 8 hari</t>
  </si>
  <si>
    <t>lantai keramik</t>
  </si>
  <si>
    <t>keramik</t>
  </si>
  <si>
    <t>m2</t>
  </si>
  <si>
    <t>meja kerja</t>
  </si>
  <si>
    <t>semua kelas banjir dgn peningkatan persentase sesuai kelas banjir</t>
  </si>
  <si>
    <t>set</t>
  </si>
  <si>
    <t>ATK &amp; perlengkapan lain</t>
  </si>
  <si>
    <t xml:space="preserve">Bh          </t>
  </si>
  <si>
    <t>tempat sampah</t>
  </si>
  <si>
    <t>mulai 71-150 cm dgn durasi 5-8 s/d &gt; 8 hari</t>
  </si>
  <si>
    <t>toilet</t>
  </si>
  <si>
    <t>gayung</t>
  </si>
  <si>
    <t>gantungan</t>
  </si>
  <si>
    <t>mulai kedalaman 71-150 cm &amp; durasi &gt; 8 hari</t>
  </si>
  <si>
    <t>kloset</t>
  </si>
  <si>
    <t>ruang pelayanan-informasi</t>
  </si>
  <si>
    <t>meja komputer</t>
  </si>
  <si>
    <t>meja pimpinan</t>
  </si>
  <si>
    <t>kursi pimpinan&amp;tamu</t>
  </si>
  <si>
    <t>faksimile</t>
  </si>
  <si>
    <t>printer</t>
  </si>
  <si>
    <t>cupboard &amp; cabinet</t>
  </si>
  <si>
    <t>mulai saat &gt;150 cm dgn durasi &gt;8 hari</t>
  </si>
  <si>
    <t xml:space="preserve">filling cabinet </t>
  </si>
  <si>
    <t>ATK</t>
  </si>
  <si>
    <t>meja kerja-layanan</t>
  </si>
  <si>
    <t>kursi tamu</t>
  </si>
  <si>
    <t>Bh          (terdiri dari ruang kerja dan  pimpinan)</t>
  </si>
  <si>
    <t>semua kelas banjir kecuali keterangan pada ponit 5 diatas</t>
  </si>
  <si>
    <t>YAYASAN SOSIAL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</si>
</sst>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7" fillId="0" borderId="0" xfId="0" applyFont="1" applyAlignment="1">
      <alignment horizontal="center"/>
    </xf>
    <xf numFmtId="0" fontId="3" fillId="0" borderId="2" xfId="1" applyFont="1" applyBorder="1" applyAlignment="1">
      <alignment horizontal="center" wrapText="1"/>
    </xf>
    <xf numFmtId="0" fontId="0" fillId="0" borderId="0" xfId="0" applyBorder="1"/>
    <xf numFmtId="0" fontId="1" fillId="0" borderId="0" xfId="1" applyBorder="1"/>
    <xf numFmtId="0" fontId="3" fillId="0" borderId="0" xfId="1" applyFont="1" applyFill="1" applyBorder="1"/>
    <xf numFmtId="0" fontId="0" fillId="0" borderId="0" xfId="0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3" fillId="0" borderId="0" xfId="0" applyFont="1" applyBorder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4" xfId="1" applyFont="1" applyFill="1" applyBorder="1"/>
    <xf numFmtId="0" fontId="1" fillId="0" borderId="2" xfId="1" applyBorder="1"/>
    <xf numFmtId="0" fontId="8" fillId="0" borderId="2" xfId="0" applyFont="1" applyBorder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0" fillId="0" borderId="2" xfId="0" applyBorder="1" applyAlignment="1">
      <alignment wrapText="1"/>
    </xf>
    <xf numFmtId="0" fontId="8" fillId="0" borderId="2" xfId="1" applyFont="1" applyBorder="1" applyAlignment="1">
      <alignment horizontal="left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/>
    </xf>
    <xf numFmtId="0" fontId="8" fillId="0" borderId="0" xfId="1" applyFont="1" applyBorder="1" applyAlignment="1">
      <alignment horizontal="left"/>
    </xf>
    <xf numFmtId="0" fontId="2" fillId="0" borderId="0" xfId="1" applyFont="1" applyBorder="1"/>
    <xf numFmtId="164" fontId="3" fillId="0" borderId="0" xfId="2" applyNumberFormat="1" applyFont="1" applyBorder="1"/>
    <xf numFmtId="0" fontId="3" fillId="0" borderId="0" xfId="1" applyFont="1" applyBorder="1" applyAlignment="1">
      <alignment wrapText="1"/>
    </xf>
    <xf numFmtId="0" fontId="5" fillId="0" borderId="0" xfId="0" applyFont="1" applyBorder="1" applyAlignment="1">
      <alignment horizontal="center"/>
    </xf>
    <xf numFmtId="0" fontId="3" fillId="0" borderId="0" xfId="1" applyFont="1" applyFill="1" applyBorder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1"/>
  <sheetViews>
    <sheetView tabSelected="1" topLeftCell="A14" workbookViewId="0">
      <selection activeCell="N26" sqref="N26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" customWidth="1"/>
    <col min="10" max="10" width="16.1406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26" t="s">
        <v>86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5"/>
      <c r="C7" s="47" t="s">
        <v>72</v>
      </c>
      <c r="D7" s="5"/>
      <c r="E7" s="5"/>
      <c r="F7" s="5"/>
      <c r="G7" s="5"/>
      <c r="H7" s="5"/>
    </row>
    <row r="8" spans="1:20">
      <c r="A8" s="1"/>
      <c r="B8" s="6"/>
      <c r="C8" s="19" t="s">
        <v>39</v>
      </c>
      <c r="D8" s="6"/>
      <c r="E8" s="6"/>
      <c r="F8" s="7"/>
      <c r="G8" s="7"/>
      <c r="H8" s="6"/>
    </row>
    <row r="9" spans="1:20">
      <c r="A9" s="1"/>
      <c r="B9" s="28">
        <v>1</v>
      </c>
      <c r="C9" s="6" t="s">
        <v>82</v>
      </c>
      <c r="D9" s="12">
        <v>1</v>
      </c>
      <c r="E9" s="4" t="s">
        <v>45</v>
      </c>
      <c r="F9" s="10">
        <v>1500000</v>
      </c>
      <c r="G9" s="10">
        <f>D9*F9</f>
        <v>1500000</v>
      </c>
      <c r="H9" s="9" t="s">
        <v>53</v>
      </c>
    </row>
    <row r="10" spans="1:20" ht="36.75">
      <c r="A10" s="1"/>
      <c r="B10" s="28">
        <v>2</v>
      </c>
      <c r="C10" s="27" t="s">
        <v>43</v>
      </c>
      <c r="D10" s="4">
        <v>1</v>
      </c>
      <c r="E10" s="4" t="s">
        <v>45</v>
      </c>
      <c r="F10" s="7">
        <v>4000000</v>
      </c>
      <c r="G10" s="7">
        <f t="shared" ref="G10" si="0">D10*F10</f>
        <v>4000000</v>
      </c>
      <c r="H10" s="29" t="s">
        <v>56</v>
      </c>
    </row>
    <row r="11" spans="1:20">
      <c r="A11" s="1"/>
      <c r="B11" s="28">
        <v>3</v>
      </c>
      <c r="C11" s="6" t="s">
        <v>44</v>
      </c>
      <c r="D11" s="4">
        <v>3</v>
      </c>
      <c r="E11" s="4" t="s">
        <v>45</v>
      </c>
      <c r="F11" s="10">
        <v>1000000</v>
      </c>
      <c r="G11" s="10">
        <f>D11*F11</f>
        <v>3000000</v>
      </c>
      <c r="H11" s="9" t="s">
        <v>53</v>
      </c>
    </row>
    <row r="12" spans="1:20" ht="48.75">
      <c r="A12" s="1"/>
      <c r="B12" s="28">
        <v>4</v>
      </c>
      <c r="C12" s="14" t="s">
        <v>63</v>
      </c>
      <c r="D12" s="4"/>
      <c r="E12" s="4"/>
      <c r="F12" s="10"/>
      <c r="G12" s="10">
        <v>500000</v>
      </c>
      <c r="H12" s="29" t="s">
        <v>61</v>
      </c>
      <c r="P12" s="2"/>
      <c r="Q12" s="1"/>
      <c r="R12" s="1"/>
      <c r="S12" s="1"/>
      <c r="T12" s="1"/>
    </row>
    <row r="13" spans="1:20" ht="24.75">
      <c r="A13" s="1"/>
      <c r="B13" s="28">
        <v>5</v>
      </c>
      <c r="C13" s="27" t="s">
        <v>83</v>
      </c>
      <c r="D13" s="13">
        <v>1</v>
      </c>
      <c r="E13" s="4" t="s">
        <v>62</v>
      </c>
      <c r="F13" s="10">
        <v>1000000</v>
      </c>
      <c r="G13" s="30">
        <f>D13*F13</f>
        <v>1000000</v>
      </c>
      <c r="H13" s="9" t="s">
        <v>55</v>
      </c>
    </row>
    <row r="14" spans="1:20">
      <c r="A14" s="3"/>
      <c r="B14" s="11"/>
      <c r="C14" s="19" t="s">
        <v>40</v>
      </c>
      <c r="D14" s="13"/>
      <c r="E14" s="15"/>
      <c r="F14" s="16"/>
      <c r="G14" s="10"/>
      <c r="H14" s="17"/>
    </row>
    <row r="15" spans="1:20">
      <c r="A15" s="1"/>
      <c r="B15" s="28">
        <v>1</v>
      </c>
      <c r="C15" s="6" t="s">
        <v>82</v>
      </c>
      <c r="D15" s="12">
        <v>2</v>
      </c>
      <c r="E15" s="4" t="s">
        <v>45</v>
      </c>
      <c r="F15" s="7">
        <f>10%*F9</f>
        <v>150000</v>
      </c>
      <c r="G15" s="10">
        <f>D15*F15</f>
        <v>300000</v>
      </c>
      <c r="H15" s="9" t="s">
        <v>52</v>
      </c>
    </row>
    <row r="16" spans="1:20" ht="36.75">
      <c r="A16" s="1"/>
      <c r="B16" s="28">
        <v>2</v>
      </c>
      <c r="C16" s="27" t="s">
        <v>43</v>
      </c>
      <c r="D16" s="4">
        <v>1</v>
      </c>
      <c r="E16" s="4" t="s">
        <v>45</v>
      </c>
      <c r="F16" s="7">
        <f>40%*F10</f>
        <v>1600000</v>
      </c>
      <c r="G16" s="7">
        <f t="shared" ref="G16" si="1">D16*F16</f>
        <v>1600000</v>
      </c>
      <c r="H16" s="9" t="s">
        <v>54</v>
      </c>
      <c r="O16" s="1"/>
    </row>
    <row r="17" spans="1:26">
      <c r="A17" s="1"/>
      <c r="B17" s="28">
        <v>3</v>
      </c>
      <c r="C17" s="6" t="s">
        <v>44</v>
      </c>
      <c r="D17" s="4">
        <v>3</v>
      </c>
      <c r="E17" s="4" t="s">
        <v>45</v>
      </c>
      <c r="F17" s="7">
        <f>10%*F11</f>
        <v>100000</v>
      </c>
      <c r="G17" s="10">
        <f>D17*F17</f>
        <v>300000</v>
      </c>
      <c r="H17" s="9" t="s">
        <v>52</v>
      </c>
    </row>
    <row r="18" spans="1:26" ht="36.75">
      <c r="A18" s="1"/>
      <c r="B18" s="28">
        <v>4</v>
      </c>
      <c r="C18" s="27" t="s">
        <v>83</v>
      </c>
      <c r="D18" s="13">
        <v>1</v>
      </c>
      <c r="E18" s="4" t="s">
        <v>62</v>
      </c>
      <c r="F18" s="30">
        <f>10%*F13</f>
        <v>100000</v>
      </c>
      <c r="G18" s="30">
        <f t="shared" ref="G18" si="2">D18*F18</f>
        <v>100000</v>
      </c>
      <c r="H18" s="9" t="s">
        <v>85</v>
      </c>
      <c r="J18" s="2" t="s">
        <v>2</v>
      </c>
      <c r="K18" s="1"/>
      <c r="L18" s="1"/>
      <c r="M18" s="1"/>
      <c r="N18" s="1"/>
    </row>
    <row r="19" spans="1:26">
      <c r="A19" s="1"/>
      <c r="B19" s="17"/>
      <c r="C19" s="18" t="s">
        <v>41</v>
      </c>
      <c r="D19" s="17"/>
      <c r="E19" s="17"/>
      <c r="F19" s="17"/>
      <c r="G19" s="17"/>
      <c r="H19" s="17"/>
      <c r="J19" s="2"/>
      <c r="K19" s="1"/>
      <c r="L19" s="1"/>
      <c r="M19" s="1"/>
      <c r="N19" s="1"/>
    </row>
    <row r="20" spans="1:26">
      <c r="A20" s="1"/>
      <c r="B20" s="23">
        <v>1</v>
      </c>
      <c r="C20" s="14" t="s">
        <v>42</v>
      </c>
      <c r="D20" s="13">
        <v>1</v>
      </c>
      <c r="E20" s="32" t="s">
        <v>64</v>
      </c>
      <c r="F20" s="10">
        <v>500000</v>
      </c>
      <c r="G20" s="10">
        <f>D20*F20</f>
        <v>500000</v>
      </c>
      <c r="H20" s="27" t="s">
        <v>52</v>
      </c>
      <c r="J20" s="2"/>
      <c r="K20" s="1"/>
      <c r="L20" s="1"/>
      <c r="M20" s="1"/>
      <c r="N20" s="1"/>
    </row>
    <row r="21" spans="1:26" ht="24.75">
      <c r="A21" s="1"/>
      <c r="B21" s="23">
        <v>2</v>
      </c>
      <c r="C21" s="6" t="s">
        <v>46</v>
      </c>
      <c r="D21" s="12"/>
      <c r="E21" s="4"/>
      <c r="F21" s="10"/>
      <c r="G21" s="10"/>
      <c r="H21" s="29" t="s">
        <v>55</v>
      </c>
      <c r="J21" s="50" t="s">
        <v>86</v>
      </c>
      <c r="K21" s="4" t="s">
        <v>4</v>
      </c>
      <c r="L21" s="4" t="s">
        <v>5</v>
      </c>
      <c r="M21" s="4" t="s">
        <v>6</v>
      </c>
      <c r="N21" s="4" t="s">
        <v>7</v>
      </c>
    </row>
    <row r="22" spans="1:26">
      <c r="A22" s="1"/>
      <c r="B22" s="4"/>
      <c r="C22" s="6" t="s">
        <v>47</v>
      </c>
      <c r="D22" s="4">
        <v>8</v>
      </c>
      <c r="E22" s="4" t="s">
        <v>48</v>
      </c>
      <c r="F22" s="10">
        <v>45000</v>
      </c>
      <c r="G22" s="10">
        <f>D22*F22</f>
        <v>360000</v>
      </c>
      <c r="H22" s="17"/>
      <c r="I22" s="1"/>
      <c r="J22" s="51"/>
      <c r="K22" s="4">
        <v>1</v>
      </c>
      <c r="L22" s="4">
        <v>2</v>
      </c>
      <c r="M22" s="4">
        <v>6</v>
      </c>
      <c r="N22" s="4">
        <v>10</v>
      </c>
    </row>
    <row r="23" spans="1:26">
      <c r="A23" s="1"/>
      <c r="B23" s="13"/>
      <c r="C23" s="6" t="s">
        <v>49</v>
      </c>
      <c r="D23" s="13">
        <v>1</v>
      </c>
      <c r="E23" s="4" t="s">
        <v>45</v>
      </c>
      <c r="F23" s="10">
        <v>35000</v>
      </c>
      <c r="G23" s="10">
        <f>D23*F23</f>
        <v>35000</v>
      </c>
      <c r="H23" s="17"/>
      <c r="I23" s="1"/>
      <c r="J23" s="6" t="s">
        <v>15</v>
      </c>
      <c r="K23" s="8">
        <f>((10%*G12)+G16+G18)+((10%*G43)+G46+G51+G52)</f>
        <v>5630000</v>
      </c>
      <c r="L23" s="8">
        <f>((20%*G12)+G16+G18)+((20%*G43)+G46+G51+G52)</f>
        <v>5980000</v>
      </c>
      <c r="M23" s="8">
        <f>((60%*G12)+G15+G16+G17+G18+G20)+((60%*G43)+G45+G46+G47+G48+G49+G50+G51+G52+G53+G54+G56)+(G74)</f>
        <v>12610000</v>
      </c>
      <c r="N23" s="8">
        <f>(G9+G11+G12+G16+G18+G20+G26+G27)+(G33+G35+G36+G37+G38+G43+G46+G51+G52+G53+G54+G56+G62+G63)+(G70+G72+G74+G77+G78)</f>
        <v>40095000</v>
      </c>
    </row>
    <row r="24" spans="1:26">
      <c r="A24" s="1"/>
      <c r="B24" s="17"/>
      <c r="C24" s="14" t="s">
        <v>50</v>
      </c>
      <c r="D24" s="13">
        <v>2</v>
      </c>
      <c r="E24" s="15" t="s">
        <v>51</v>
      </c>
      <c r="F24" s="16">
        <v>50000</v>
      </c>
      <c r="G24" s="7">
        <f>D24*F24</f>
        <v>100000</v>
      </c>
      <c r="H24" s="17"/>
      <c r="J24" s="6" t="s">
        <v>16</v>
      </c>
      <c r="K24" s="7">
        <f>(G10+(15%*G12)+G18)+(G34+G39+G40+(15%*G43))</f>
        <v>16425000</v>
      </c>
      <c r="L24" s="8">
        <f>(G10+(25%*G12)+G18)+(G34+G39+G40+(25%*G43))</f>
        <v>16775000</v>
      </c>
      <c r="M24" s="8">
        <f>(G10+(65%*G12)+G13+G15+G17+G20+G22+G23+G24)+(G34+G39+G40+(65%*G43)+G45+G47+G48+G49+G50+G53+G54+G56+G58+G59+G60)+(G74+G80+G81+G82)</f>
        <v>25740000</v>
      </c>
      <c r="N24" s="8">
        <f>(G9+G10+G11+G12+G13+G20+G22+G23+G24+G26+G27)+(G33+G34+G35+G36+G37+G38+G39+G40+G43+G53+G54+G56+G58+G59+G60+G62+G63)+(G70+G71+G72+G74+G77+G78+G80+G81+G82)</f>
        <v>53080000</v>
      </c>
    </row>
    <row r="25" spans="1:26">
      <c r="A25" s="1"/>
      <c r="B25" s="13">
        <v>3</v>
      </c>
      <c r="C25" s="14" t="s">
        <v>57</v>
      </c>
      <c r="D25" s="17"/>
      <c r="E25" s="17"/>
      <c r="F25" s="17"/>
      <c r="G25" s="10"/>
      <c r="H25" s="9" t="s">
        <v>53</v>
      </c>
      <c r="I25" s="1"/>
      <c r="J25" s="6" t="s">
        <v>17</v>
      </c>
      <c r="K25" s="7">
        <f>(G10+(20%*G12)+G18)+(G34+G39+G40+(20%*G43))</f>
        <v>16600000</v>
      </c>
      <c r="L25" s="7">
        <f>(G10+(30%*G12)+G18)+(G34+G39+G40+(30%*G43))</f>
        <v>16950000</v>
      </c>
      <c r="M25" s="7">
        <f>(G10+(70%*G12)+G13+G15+G17+G20+G22+G23+G24)+(G34+G39+G40+(70%*G43)+G45+G47+G48+G49+G50+G53+G54+G56+G58+G59+G60)+(G74+G80+G81+G82)</f>
        <v>25915000</v>
      </c>
      <c r="N25" s="7">
        <f>(G9+G10+G11+G12+G13+G20+G22+G23+G24+G26+G27)+(G33+G34+G35+G36+G37+G38+G39+G40+G41+G42+G43+G56+G58+G59+G60+G62+G63)+(G70+G71+G72+G74+G77+G78+G80+G81+G82)</f>
        <v>62980000</v>
      </c>
    </row>
    <row r="26" spans="1:26">
      <c r="A26" s="1"/>
      <c r="B26" s="13"/>
      <c r="C26" s="14" t="s">
        <v>58</v>
      </c>
      <c r="D26" s="13">
        <v>25</v>
      </c>
      <c r="E26" s="13" t="s">
        <v>59</v>
      </c>
      <c r="F26" s="16">
        <v>60000</v>
      </c>
      <c r="G26" s="10">
        <f>D26*F26</f>
        <v>1500000</v>
      </c>
      <c r="H26" s="29"/>
      <c r="I26" s="1"/>
      <c r="J26" s="6" t="s">
        <v>18</v>
      </c>
      <c r="K26" s="7"/>
      <c r="L26" s="7"/>
      <c r="M26" s="7"/>
      <c r="N26" s="7"/>
    </row>
    <row r="27" spans="1:26">
      <c r="A27" s="1"/>
      <c r="B27" s="13"/>
      <c r="C27" s="14" t="s">
        <v>50</v>
      </c>
      <c r="D27" s="13">
        <v>2</v>
      </c>
      <c r="E27" s="13" t="s">
        <v>51</v>
      </c>
      <c r="F27" s="16">
        <v>50000</v>
      </c>
      <c r="G27" s="30">
        <f>D27*F27</f>
        <v>100000</v>
      </c>
      <c r="H27" s="17"/>
      <c r="I27" s="1"/>
      <c r="J27" s="1"/>
      <c r="K27" s="1"/>
      <c r="L27" s="1"/>
      <c r="M27" s="1"/>
      <c r="N27" s="1"/>
    </row>
    <row r="28" spans="1:26" ht="30">
      <c r="A28" s="1"/>
      <c r="I28" s="1"/>
      <c r="J28" s="20" t="s">
        <v>19</v>
      </c>
      <c r="K28" s="13" t="s">
        <v>20</v>
      </c>
      <c r="L28" s="13" t="s">
        <v>21</v>
      </c>
      <c r="M28" s="13" t="s">
        <v>22</v>
      </c>
      <c r="N28" s="13" t="s">
        <v>23</v>
      </c>
      <c r="O28" s="13" t="s">
        <v>24</v>
      </c>
      <c r="P28" s="13" t="s">
        <v>25</v>
      </c>
      <c r="Q28" s="13" t="s">
        <v>26</v>
      </c>
      <c r="R28" s="13" t="s">
        <v>27</v>
      </c>
      <c r="S28" s="13" t="s">
        <v>28</v>
      </c>
      <c r="T28" s="13" t="s">
        <v>29</v>
      </c>
      <c r="U28" s="13" t="s">
        <v>30</v>
      </c>
      <c r="V28" s="13" t="s">
        <v>31</v>
      </c>
      <c r="W28" s="13" t="s">
        <v>32</v>
      </c>
      <c r="X28" s="13" t="s">
        <v>33</v>
      </c>
      <c r="Y28" s="13" t="s">
        <v>34</v>
      </c>
      <c r="Z28" s="13" t="s">
        <v>35</v>
      </c>
    </row>
    <row r="29" spans="1:26">
      <c r="I29" s="1"/>
      <c r="J29" s="20" t="s">
        <v>86</v>
      </c>
      <c r="K29" s="21">
        <f>K23+K34</f>
        <v>6130000</v>
      </c>
      <c r="L29" s="21">
        <f>K24+K35</f>
        <v>16925000</v>
      </c>
      <c r="M29" s="21">
        <f>K25+K36</f>
        <v>17100000</v>
      </c>
      <c r="N29" s="21">
        <f>K26+K37</f>
        <v>0</v>
      </c>
      <c r="O29" s="21">
        <f>L23+L34</f>
        <v>6505000</v>
      </c>
      <c r="P29" s="21">
        <f>L24+L35</f>
        <v>17300000</v>
      </c>
      <c r="Q29" s="21">
        <f>L25+L36</f>
        <v>17475000</v>
      </c>
      <c r="R29" s="21">
        <f>L26+L37</f>
        <v>0</v>
      </c>
      <c r="S29" s="21">
        <f>M23+M34</f>
        <v>13235000</v>
      </c>
      <c r="T29" s="21">
        <f>M24+M35</f>
        <v>26365000</v>
      </c>
      <c r="U29" s="21">
        <f>M25+M36</f>
        <v>26540000</v>
      </c>
      <c r="V29" s="21">
        <f>M26+M37</f>
        <v>0</v>
      </c>
      <c r="W29" s="21">
        <f>N23+N34</f>
        <v>40820000</v>
      </c>
      <c r="X29" s="21">
        <f>N24+N35</f>
        <v>53805000</v>
      </c>
      <c r="Y29" s="21">
        <f>N25+N36</f>
        <v>63705000</v>
      </c>
      <c r="Z29" s="21">
        <f>N26+N37</f>
        <v>0</v>
      </c>
    </row>
    <row r="30" spans="1:26">
      <c r="I30" s="1"/>
    </row>
    <row r="31" spans="1:26">
      <c r="B31" s="5" t="s">
        <v>8</v>
      </c>
      <c r="C31" s="5" t="s">
        <v>9</v>
      </c>
      <c r="D31" s="5" t="s">
        <v>10</v>
      </c>
      <c r="E31" s="5" t="s">
        <v>11</v>
      </c>
      <c r="F31" s="5" t="s">
        <v>12</v>
      </c>
      <c r="G31" s="5" t="s">
        <v>13</v>
      </c>
      <c r="H31" s="5" t="s">
        <v>14</v>
      </c>
      <c r="I31" s="1"/>
      <c r="J31" s="2" t="s">
        <v>3</v>
      </c>
      <c r="K31" s="1"/>
      <c r="L31" s="1"/>
      <c r="M31" s="1"/>
      <c r="N31" s="1"/>
    </row>
    <row r="32" spans="1:26">
      <c r="B32" s="6"/>
      <c r="C32" s="19" t="s">
        <v>39</v>
      </c>
      <c r="D32" s="6"/>
      <c r="E32" s="6"/>
      <c r="F32" s="7"/>
      <c r="G32" s="7"/>
      <c r="H32" s="6"/>
      <c r="I32" s="1"/>
      <c r="J32" s="50" t="s">
        <v>86</v>
      </c>
      <c r="K32" s="4" t="s">
        <v>4</v>
      </c>
      <c r="L32" s="4" t="s">
        <v>5</v>
      </c>
      <c r="M32" s="4" t="s">
        <v>6</v>
      </c>
      <c r="N32" s="4" t="s">
        <v>7</v>
      </c>
    </row>
    <row r="33" spans="1:14">
      <c r="B33" s="28">
        <v>1</v>
      </c>
      <c r="C33" s="27" t="s">
        <v>73</v>
      </c>
      <c r="D33" s="4">
        <v>2</v>
      </c>
      <c r="E33" s="4" t="s">
        <v>45</v>
      </c>
      <c r="F33" s="7">
        <v>650000</v>
      </c>
      <c r="G33" s="7">
        <f t="shared" ref="G33:G35" si="3">D33*F33</f>
        <v>1300000</v>
      </c>
      <c r="H33" s="9" t="s">
        <v>53</v>
      </c>
      <c r="I33" s="1"/>
      <c r="J33" s="51"/>
      <c r="K33" s="4">
        <v>1</v>
      </c>
      <c r="L33" s="4">
        <v>2</v>
      </c>
      <c r="M33" s="4">
        <v>6</v>
      </c>
      <c r="N33" s="4">
        <v>10</v>
      </c>
    </row>
    <row r="34" spans="1:14" ht="36.75">
      <c r="B34" s="28">
        <v>2</v>
      </c>
      <c r="C34" s="27" t="s">
        <v>43</v>
      </c>
      <c r="D34" s="4">
        <v>2</v>
      </c>
      <c r="E34" s="4" t="s">
        <v>45</v>
      </c>
      <c r="F34" s="7">
        <v>4000000</v>
      </c>
      <c r="G34" s="7">
        <f t="shared" si="3"/>
        <v>8000000</v>
      </c>
      <c r="H34" s="29" t="s">
        <v>56</v>
      </c>
      <c r="I34" s="1"/>
      <c r="J34" s="6" t="s">
        <v>15</v>
      </c>
      <c r="K34" s="8">
        <f>$F$93</f>
        <v>500000</v>
      </c>
      <c r="L34" s="8">
        <f>$F$93+(5%*$F$93)</f>
        <v>525000</v>
      </c>
      <c r="M34" s="8">
        <f>$F$93+(25%*$F$93)</f>
        <v>625000</v>
      </c>
      <c r="N34" s="8">
        <f>$F$93+(45%*$F$93)</f>
        <v>725000</v>
      </c>
    </row>
    <row r="35" spans="1:14">
      <c r="B35" s="28">
        <v>3</v>
      </c>
      <c r="C35" s="6" t="s">
        <v>60</v>
      </c>
      <c r="D35" s="12">
        <v>2</v>
      </c>
      <c r="E35" s="4" t="s">
        <v>45</v>
      </c>
      <c r="F35" s="10">
        <v>1500000</v>
      </c>
      <c r="G35" s="10">
        <f t="shared" si="3"/>
        <v>3000000</v>
      </c>
      <c r="H35" s="9" t="s">
        <v>53</v>
      </c>
      <c r="J35" s="6" t="s">
        <v>16</v>
      </c>
      <c r="K35" s="8">
        <f>$F$93</f>
        <v>500000</v>
      </c>
      <c r="L35" s="8">
        <f>$F$93+(5%*$F$93)</f>
        <v>525000</v>
      </c>
      <c r="M35" s="8">
        <f>$F$93+(25%*$F$93)</f>
        <v>625000</v>
      </c>
      <c r="N35" s="8">
        <f>$F$93+(45%*$F$93)</f>
        <v>725000</v>
      </c>
    </row>
    <row r="36" spans="1:14">
      <c r="A36" s="1"/>
      <c r="B36" s="28">
        <v>4</v>
      </c>
      <c r="C36" s="6" t="s">
        <v>44</v>
      </c>
      <c r="D36" s="4">
        <v>4</v>
      </c>
      <c r="E36" s="4" t="s">
        <v>45</v>
      </c>
      <c r="F36" s="10">
        <v>1000000</v>
      </c>
      <c r="G36" s="10">
        <f t="shared" ref="G36:G42" si="4">D36*F36</f>
        <v>4000000</v>
      </c>
      <c r="H36" s="9" t="s">
        <v>53</v>
      </c>
      <c r="J36" s="6" t="s">
        <v>17</v>
      </c>
      <c r="K36" s="8">
        <f>$F$93</f>
        <v>500000</v>
      </c>
      <c r="L36" s="8">
        <f>$F$93+(5%*$F$93)</f>
        <v>525000</v>
      </c>
      <c r="M36" s="8">
        <f>$F$93+(25%*$F$93)</f>
        <v>625000</v>
      </c>
      <c r="N36" s="8">
        <f>$F$93+(45%*$F$93)</f>
        <v>725000</v>
      </c>
    </row>
    <row r="37" spans="1:14">
      <c r="A37" s="1"/>
      <c r="B37" s="28">
        <v>5</v>
      </c>
      <c r="C37" s="6" t="s">
        <v>74</v>
      </c>
      <c r="D37" s="4">
        <v>1</v>
      </c>
      <c r="E37" s="4" t="s">
        <v>45</v>
      </c>
      <c r="F37" s="10">
        <v>4000000</v>
      </c>
      <c r="G37" s="10">
        <f t="shared" si="4"/>
        <v>4000000</v>
      </c>
      <c r="H37" s="9" t="s">
        <v>53</v>
      </c>
      <c r="J37" s="6" t="s">
        <v>18</v>
      </c>
      <c r="K37" s="8"/>
      <c r="L37" s="8"/>
      <c r="M37" s="8"/>
      <c r="N37" s="8"/>
    </row>
    <row r="38" spans="1:14">
      <c r="A38" s="1"/>
      <c r="B38" s="28">
        <v>6</v>
      </c>
      <c r="C38" s="6" t="s">
        <v>75</v>
      </c>
      <c r="D38" s="4">
        <v>3</v>
      </c>
      <c r="E38" s="4" t="s">
        <v>45</v>
      </c>
      <c r="F38" s="10">
        <v>2000000</v>
      </c>
      <c r="G38" s="10">
        <f t="shared" si="4"/>
        <v>6000000</v>
      </c>
      <c r="H38" s="9" t="s">
        <v>53</v>
      </c>
    </row>
    <row r="39" spans="1:14" ht="36.75">
      <c r="A39" s="1"/>
      <c r="B39" s="28">
        <v>7</v>
      </c>
      <c r="C39" s="6" t="s">
        <v>76</v>
      </c>
      <c r="D39" s="4">
        <v>1</v>
      </c>
      <c r="E39" s="4" t="s">
        <v>45</v>
      </c>
      <c r="F39" s="10">
        <v>1800000</v>
      </c>
      <c r="G39" s="10">
        <f t="shared" si="4"/>
        <v>1800000</v>
      </c>
      <c r="H39" s="29" t="s">
        <v>56</v>
      </c>
      <c r="I39" s="2"/>
    </row>
    <row r="40" spans="1:14" ht="36.75">
      <c r="A40" s="1"/>
      <c r="B40" s="28">
        <v>8</v>
      </c>
      <c r="C40" s="41" t="s">
        <v>77</v>
      </c>
      <c r="D40" s="48">
        <v>1</v>
      </c>
      <c r="E40" s="4" t="s">
        <v>45</v>
      </c>
      <c r="F40" s="10">
        <v>2000000</v>
      </c>
      <c r="G40" s="40">
        <f t="shared" si="4"/>
        <v>2000000</v>
      </c>
      <c r="H40" s="29" t="s">
        <v>56</v>
      </c>
    </row>
    <row r="41" spans="1:14" ht="24.75">
      <c r="A41" s="1"/>
      <c r="B41" s="28">
        <v>9</v>
      </c>
      <c r="C41" s="14" t="s">
        <v>78</v>
      </c>
      <c r="D41" s="13">
        <v>2</v>
      </c>
      <c r="E41" s="4" t="s">
        <v>45</v>
      </c>
      <c r="F41" s="16">
        <v>4000000</v>
      </c>
      <c r="G41" s="10">
        <f t="shared" si="4"/>
        <v>8000000</v>
      </c>
      <c r="H41" s="29" t="s">
        <v>79</v>
      </c>
    </row>
    <row r="42" spans="1:14" ht="24.75">
      <c r="A42" s="1"/>
      <c r="B42" s="28">
        <v>10</v>
      </c>
      <c r="C42" s="14" t="s">
        <v>80</v>
      </c>
      <c r="D42" s="4">
        <v>2</v>
      </c>
      <c r="E42" s="4" t="s">
        <v>45</v>
      </c>
      <c r="F42" s="10">
        <v>1500000</v>
      </c>
      <c r="G42" s="10">
        <f t="shared" si="4"/>
        <v>3000000</v>
      </c>
      <c r="H42" s="29" t="s">
        <v>79</v>
      </c>
    </row>
    <row r="43" spans="1:14" ht="48.75">
      <c r="B43" s="28">
        <v>11</v>
      </c>
      <c r="C43" s="14" t="s">
        <v>81</v>
      </c>
      <c r="D43" s="4"/>
      <c r="E43" s="4"/>
      <c r="F43" s="10"/>
      <c r="G43" s="10">
        <v>3000000</v>
      </c>
      <c r="H43" s="29" t="s">
        <v>61</v>
      </c>
    </row>
    <row r="44" spans="1:14">
      <c r="B44" s="11"/>
      <c r="C44" s="19" t="s">
        <v>40</v>
      </c>
      <c r="D44" s="13"/>
      <c r="E44" s="15"/>
      <c r="F44" s="16"/>
      <c r="G44" s="10"/>
      <c r="H44" s="17"/>
    </row>
    <row r="45" spans="1:14">
      <c r="B45" s="28">
        <v>1</v>
      </c>
      <c r="C45" s="27" t="s">
        <v>73</v>
      </c>
      <c r="D45" s="4">
        <v>2</v>
      </c>
      <c r="E45" s="4" t="s">
        <v>45</v>
      </c>
      <c r="F45" s="7">
        <f>10%*F33</f>
        <v>65000</v>
      </c>
      <c r="G45" s="7">
        <f t="shared" ref="G45:G54" si="5">D45*F45</f>
        <v>130000</v>
      </c>
      <c r="H45" s="9" t="s">
        <v>52</v>
      </c>
    </row>
    <row r="46" spans="1:14" ht="36.75">
      <c r="A46" s="34"/>
      <c r="B46" s="28">
        <v>2</v>
      </c>
      <c r="C46" s="27" t="s">
        <v>43</v>
      </c>
      <c r="D46" s="4">
        <v>2</v>
      </c>
      <c r="E46" s="4" t="s">
        <v>45</v>
      </c>
      <c r="F46" s="7">
        <f>40%*F34</f>
        <v>1600000</v>
      </c>
      <c r="G46" s="7">
        <f t="shared" si="5"/>
        <v>3200000</v>
      </c>
      <c r="H46" s="9" t="s">
        <v>54</v>
      </c>
    </row>
    <row r="47" spans="1:14">
      <c r="A47" s="22"/>
      <c r="B47" s="28">
        <v>3</v>
      </c>
      <c r="C47" s="6" t="s">
        <v>60</v>
      </c>
      <c r="D47" s="12">
        <v>2</v>
      </c>
      <c r="E47" s="4" t="s">
        <v>45</v>
      </c>
      <c r="F47" s="7">
        <f t="shared" ref="F47:F54" si="6">10%*F35</f>
        <v>150000</v>
      </c>
      <c r="G47" s="10">
        <f t="shared" si="5"/>
        <v>300000</v>
      </c>
      <c r="H47" s="9" t="s">
        <v>52</v>
      </c>
      <c r="J47" s="1"/>
      <c r="K47" s="1"/>
      <c r="L47" s="1"/>
      <c r="M47" s="1"/>
    </row>
    <row r="48" spans="1:14">
      <c r="A48" s="34"/>
      <c r="B48" s="28">
        <v>5</v>
      </c>
      <c r="C48" s="6" t="s">
        <v>44</v>
      </c>
      <c r="D48" s="4">
        <v>4</v>
      </c>
      <c r="E48" s="4" t="s">
        <v>45</v>
      </c>
      <c r="F48" s="7">
        <f t="shared" si="6"/>
        <v>100000</v>
      </c>
      <c r="G48" s="10">
        <f t="shared" si="5"/>
        <v>400000</v>
      </c>
      <c r="H48" s="9" t="s">
        <v>52</v>
      </c>
      <c r="J48" s="1"/>
      <c r="K48" s="1"/>
      <c r="L48" s="1"/>
      <c r="M48" s="1"/>
    </row>
    <row r="49" spans="1:13">
      <c r="A49" s="34"/>
      <c r="B49" s="28">
        <v>6</v>
      </c>
      <c r="C49" s="6" t="s">
        <v>74</v>
      </c>
      <c r="D49" s="4">
        <v>1</v>
      </c>
      <c r="E49" s="4" t="s">
        <v>45</v>
      </c>
      <c r="F49" s="7">
        <f t="shared" si="6"/>
        <v>400000</v>
      </c>
      <c r="G49" s="10">
        <f t="shared" si="5"/>
        <v>400000</v>
      </c>
      <c r="H49" s="9" t="s">
        <v>52</v>
      </c>
      <c r="J49" s="1"/>
      <c r="K49" s="1"/>
      <c r="L49" s="1"/>
      <c r="M49" s="1"/>
    </row>
    <row r="50" spans="1:13">
      <c r="A50" s="34"/>
      <c r="B50" s="28">
        <v>7</v>
      </c>
      <c r="C50" s="6" t="s">
        <v>75</v>
      </c>
      <c r="D50" s="4">
        <v>3</v>
      </c>
      <c r="E50" s="4" t="s">
        <v>45</v>
      </c>
      <c r="F50" s="7">
        <f t="shared" si="6"/>
        <v>200000</v>
      </c>
      <c r="G50" s="10">
        <f t="shared" si="5"/>
        <v>600000</v>
      </c>
      <c r="H50" s="9" t="s">
        <v>52</v>
      </c>
    </row>
    <row r="51" spans="1:13" ht="36.75">
      <c r="A51" s="33"/>
      <c r="B51" s="28">
        <v>9</v>
      </c>
      <c r="C51" s="6" t="s">
        <v>76</v>
      </c>
      <c r="D51" s="4">
        <v>1</v>
      </c>
      <c r="E51" s="4" t="s">
        <v>45</v>
      </c>
      <c r="F51" s="7">
        <f t="shared" si="6"/>
        <v>180000</v>
      </c>
      <c r="G51" s="10">
        <f t="shared" si="5"/>
        <v>180000</v>
      </c>
      <c r="H51" s="9" t="s">
        <v>54</v>
      </c>
      <c r="I51" s="1"/>
    </row>
    <row r="52" spans="1:13" ht="36.75">
      <c r="A52" s="33"/>
      <c r="B52" s="28">
        <v>10</v>
      </c>
      <c r="C52" s="41" t="s">
        <v>77</v>
      </c>
      <c r="D52" s="48">
        <v>1</v>
      </c>
      <c r="E52" s="4" t="s">
        <v>45</v>
      </c>
      <c r="F52" s="7">
        <f t="shared" si="6"/>
        <v>200000</v>
      </c>
      <c r="G52" s="40">
        <f t="shared" si="5"/>
        <v>200000</v>
      </c>
      <c r="H52" s="9" t="s">
        <v>54</v>
      </c>
      <c r="I52" s="1"/>
    </row>
    <row r="53" spans="1:13">
      <c r="A53" s="33"/>
      <c r="B53" s="28">
        <v>11</v>
      </c>
      <c r="C53" s="14" t="s">
        <v>78</v>
      </c>
      <c r="D53" s="13">
        <v>2</v>
      </c>
      <c r="E53" s="4" t="s">
        <v>45</v>
      </c>
      <c r="F53" s="7">
        <f t="shared" si="6"/>
        <v>400000</v>
      </c>
      <c r="G53" s="10">
        <f t="shared" si="5"/>
        <v>800000</v>
      </c>
      <c r="H53" s="17" t="s">
        <v>52</v>
      </c>
      <c r="I53" s="1"/>
    </row>
    <row r="54" spans="1:13">
      <c r="A54" s="33"/>
      <c r="B54" s="49">
        <v>12</v>
      </c>
      <c r="C54" s="14" t="s">
        <v>80</v>
      </c>
      <c r="D54" s="4">
        <v>2</v>
      </c>
      <c r="E54" s="4" t="s">
        <v>45</v>
      </c>
      <c r="F54" s="7">
        <f t="shared" si="6"/>
        <v>150000</v>
      </c>
      <c r="G54" s="10">
        <f t="shared" si="5"/>
        <v>300000</v>
      </c>
      <c r="H54" s="17" t="s">
        <v>52</v>
      </c>
      <c r="I54" s="1"/>
    </row>
    <row r="55" spans="1:13">
      <c r="A55" s="33"/>
      <c r="B55" s="17"/>
      <c r="C55" s="18" t="s">
        <v>41</v>
      </c>
      <c r="D55" s="17"/>
      <c r="E55" s="17"/>
      <c r="F55" s="17"/>
      <c r="G55" s="17"/>
      <c r="H55" s="17"/>
      <c r="I55" s="1"/>
    </row>
    <row r="56" spans="1:13" ht="60.75">
      <c r="A56" s="33"/>
      <c r="B56" s="23">
        <v>1</v>
      </c>
      <c r="C56" s="14" t="s">
        <v>42</v>
      </c>
      <c r="D56" s="13">
        <v>2</v>
      </c>
      <c r="E56" s="32" t="s">
        <v>84</v>
      </c>
      <c r="F56" s="10">
        <v>500000</v>
      </c>
      <c r="G56" s="10">
        <f>D56*F56</f>
        <v>1000000</v>
      </c>
      <c r="H56" s="27" t="s">
        <v>52</v>
      </c>
    </row>
    <row r="57" spans="1:13" ht="24.75">
      <c r="A57" s="33"/>
      <c r="B57" s="23">
        <v>2</v>
      </c>
      <c r="C57" s="6" t="s">
        <v>46</v>
      </c>
      <c r="D57" s="12"/>
      <c r="E57" s="4"/>
      <c r="F57" s="10"/>
      <c r="G57" s="10"/>
      <c r="H57" s="29" t="s">
        <v>55</v>
      </c>
    </row>
    <row r="58" spans="1:13">
      <c r="A58" s="33"/>
      <c r="B58" s="4"/>
      <c r="C58" s="6" t="s">
        <v>47</v>
      </c>
      <c r="D58" s="4">
        <v>15</v>
      </c>
      <c r="E58" s="4" t="s">
        <v>48</v>
      </c>
      <c r="F58" s="10">
        <v>45000</v>
      </c>
      <c r="G58" s="10">
        <f>D58*F58</f>
        <v>675000</v>
      </c>
      <c r="H58" s="17"/>
    </row>
    <row r="59" spans="1:13">
      <c r="B59" s="13"/>
      <c r="C59" s="6" t="s">
        <v>49</v>
      </c>
      <c r="D59" s="13">
        <v>1</v>
      </c>
      <c r="E59" s="4" t="s">
        <v>45</v>
      </c>
      <c r="F59" s="10">
        <v>35000</v>
      </c>
      <c r="G59" s="10">
        <f>D59*F59</f>
        <v>35000</v>
      </c>
      <c r="H59" s="17"/>
    </row>
    <row r="60" spans="1:13">
      <c r="B60" s="17"/>
      <c r="C60" s="14" t="s">
        <v>50</v>
      </c>
      <c r="D60" s="13">
        <v>2</v>
      </c>
      <c r="E60" s="15" t="s">
        <v>51</v>
      </c>
      <c r="F60" s="16">
        <v>50000</v>
      </c>
      <c r="G60" s="7">
        <f>D60*F60</f>
        <v>100000</v>
      </c>
      <c r="H60" s="17"/>
    </row>
    <row r="61" spans="1:13">
      <c r="B61" s="13">
        <v>3</v>
      </c>
      <c r="C61" s="14" t="s">
        <v>57</v>
      </c>
      <c r="D61" s="17"/>
      <c r="E61" s="17"/>
      <c r="F61" s="17"/>
      <c r="G61" s="10"/>
      <c r="H61" s="9" t="s">
        <v>53</v>
      </c>
    </row>
    <row r="62" spans="1:13">
      <c r="B62" s="13"/>
      <c r="C62" s="14" t="s">
        <v>58</v>
      </c>
      <c r="D62" s="13">
        <v>60</v>
      </c>
      <c r="E62" s="13" t="s">
        <v>59</v>
      </c>
      <c r="F62" s="16">
        <v>60000</v>
      </c>
      <c r="G62" s="10">
        <f>D62*F62</f>
        <v>3600000</v>
      </c>
      <c r="H62" s="29"/>
    </row>
    <row r="63" spans="1:13">
      <c r="B63" s="13"/>
      <c r="C63" s="14" t="s">
        <v>50</v>
      </c>
      <c r="D63" s="13">
        <v>2</v>
      </c>
      <c r="E63" s="13" t="s">
        <v>51</v>
      </c>
      <c r="F63" s="16">
        <v>50000</v>
      </c>
      <c r="G63" s="30">
        <f>D63*F63</f>
        <v>100000</v>
      </c>
      <c r="H63" s="17"/>
    </row>
    <row r="67" spans="2:10">
      <c r="B67" s="5" t="s">
        <v>8</v>
      </c>
      <c r="C67" s="5" t="s">
        <v>9</v>
      </c>
      <c r="D67" s="5" t="s">
        <v>10</v>
      </c>
      <c r="E67" s="5" t="s">
        <v>11</v>
      </c>
      <c r="F67" s="5" t="s">
        <v>12</v>
      </c>
      <c r="G67" s="5" t="s">
        <v>13</v>
      </c>
      <c r="H67" s="5" t="s">
        <v>14</v>
      </c>
    </row>
    <row r="68" spans="2:10">
      <c r="B68" s="28"/>
      <c r="C68" s="43" t="s">
        <v>67</v>
      </c>
      <c r="D68" s="27"/>
      <c r="E68" s="27"/>
      <c r="F68" s="27"/>
      <c r="G68" s="7"/>
      <c r="H68" s="29"/>
    </row>
    <row r="69" spans="2:10">
      <c r="B69" s="4"/>
      <c r="C69" s="19" t="s">
        <v>39</v>
      </c>
      <c r="D69" s="6"/>
      <c r="E69" s="6"/>
      <c r="F69" s="7"/>
      <c r="G69" s="7"/>
      <c r="H69" s="9"/>
    </row>
    <row r="70" spans="2:10">
      <c r="B70" s="28">
        <v>1</v>
      </c>
      <c r="C70" s="27" t="s">
        <v>68</v>
      </c>
      <c r="D70" s="28">
        <v>2</v>
      </c>
      <c r="E70" s="4" t="s">
        <v>45</v>
      </c>
      <c r="F70" s="10">
        <v>10000</v>
      </c>
      <c r="G70" s="7">
        <f>D70*F70</f>
        <v>20000</v>
      </c>
      <c r="H70" s="9" t="s">
        <v>53</v>
      </c>
    </row>
    <row r="71" spans="2:10" ht="36.75">
      <c r="B71" s="28">
        <v>2</v>
      </c>
      <c r="C71" s="27" t="s">
        <v>69</v>
      </c>
      <c r="D71" s="13">
        <v>2</v>
      </c>
      <c r="E71" s="4" t="s">
        <v>45</v>
      </c>
      <c r="F71" s="10">
        <v>15000</v>
      </c>
      <c r="G71" s="30">
        <f>D71*F71</f>
        <v>30000</v>
      </c>
      <c r="H71" s="29" t="s">
        <v>70</v>
      </c>
    </row>
    <row r="72" spans="2:10">
      <c r="B72" s="28">
        <v>3</v>
      </c>
      <c r="C72" s="27" t="s">
        <v>65</v>
      </c>
      <c r="D72" s="13">
        <v>1</v>
      </c>
      <c r="E72" s="4" t="s">
        <v>45</v>
      </c>
      <c r="F72" s="10">
        <v>80000</v>
      </c>
      <c r="G72" s="30">
        <f>D72*F72</f>
        <v>80000</v>
      </c>
      <c r="H72" s="9" t="s">
        <v>53</v>
      </c>
    </row>
    <row r="73" spans="2:10">
      <c r="B73" s="44"/>
      <c r="C73" s="19" t="s">
        <v>40</v>
      </c>
      <c r="D73" s="13"/>
      <c r="E73" s="17"/>
      <c r="F73" s="17"/>
      <c r="G73" s="17"/>
      <c r="H73" s="17"/>
    </row>
    <row r="74" spans="2:10" ht="30">
      <c r="B74" s="28">
        <v>1</v>
      </c>
      <c r="C74" s="45" t="s">
        <v>71</v>
      </c>
      <c r="D74" s="13">
        <v>2</v>
      </c>
      <c r="E74" s="4" t="s">
        <v>45</v>
      </c>
      <c r="F74" s="10"/>
      <c r="G74" s="30">
        <v>200000</v>
      </c>
      <c r="H74" s="46" t="s">
        <v>52</v>
      </c>
    </row>
    <row r="75" spans="2:10">
      <c r="B75" s="13"/>
      <c r="C75" s="19" t="s">
        <v>41</v>
      </c>
      <c r="D75" s="4"/>
      <c r="E75" s="4"/>
      <c r="F75" s="10"/>
      <c r="G75" s="10"/>
      <c r="H75" s="6"/>
    </row>
    <row r="76" spans="2:10">
      <c r="B76" s="13">
        <v>1</v>
      </c>
      <c r="C76" s="6" t="s">
        <v>57</v>
      </c>
      <c r="D76" s="13"/>
      <c r="E76" s="13"/>
      <c r="F76" s="13"/>
      <c r="G76" s="10"/>
      <c r="H76" s="9" t="s">
        <v>53</v>
      </c>
    </row>
    <row r="77" spans="2:10">
      <c r="B77" s="13"/>
      <c r="C77" s="6" t="s">
        <v>58</v>
      </c>
      <c r="D77" s="13">
        <v>4</v>
      </c>
      <c r="E77" s="4" t="s">
        <v>59</v>
      </c>
      <c r="F77" s="10">
        <v>60000</v>
      </c>
      <c r="G77" s="10">
        <f>D77*F77</f>
        <v>240000</v>
      </c>
      <c r="H77" s="6"/>
    </row>
    <row r="78" spans="2:10">
      <c r="B78" s="13"/>
      <c r="C78" s="6" t="s">
        <v>50</v>
      </c>
      <c r="D78" s="12">
        <v>1</v>
      </c>
      <c r="E78" s="4" t="s">
        <v>51</v>
      </c>
      <c r="F78" s="10">
        <v>75000</v>
      </c>
      <c r="G78" s="10">
        <f>D78*F78</f>
        <v>75000</v>
      </c>
      <c r="H78" s="17"/>
    </row>
    <row r="79" spans="2:10" ht="24.75">
      <c r="B79" s="13">
        <v>2</v>
      </c>
      <c r="C79" s="6" t="s">
        <v>46</v>
      </c>
      <c r="D79" s="12"/>
      <c r="E79" s="4"/>
      <c r="F79" s="10"/>
      <c r="G79" s="10"/>
      <c r="H79" s="9" t="s">
        <v>66</v>
      </c>
    </row>
    <row r="80" spans="2:10">
      <c r="B80" s="6"/>
      <c r="C80" s="6" t="s">
        <v>47</v>
      </c>
      <c r="D80" s="4">
        <v>1</v>
      </c>
      <c r="E80" s="4" t="s">
        <v>48</v>
      </c>
      <c r="F80" s="10">
        <v>45000</v>
      </c>
      <c r="G80" s="10">
        <f>D80*F80</f>
        <v>45000</v>
      </c>
      <c r="H80" s="17"/>
      <c r="J80" s="1"/>
    </row>
    <row r="81" spans="2:10">
      <c r="B81" s="17"/>
      <c r="C81" s="6" t="s">
        <v>49</v>
      </c>
      <c r="D81" s="13">
        <v>1</v>
      </c>
      <c r="E81" s="4" t="s">
        <v>45</v>
      </c>
      <c r="F81" s="10">
        <v>35000</v>
      </c>
      <c r="G81" s="10">
        <f>D81*F81</f>
        <v>35000</v>
      </c>
      <c r="H81" s="17"/>
      <c r="J81" s="1"/>
    </row>
    <row r="82" spans="2:10">
      <c r="B82" s="42"/>
      <c r="C82" s="14" t="s">
        <v>50</v>
      </c>
      <c r="D82" s="13">
        <v>1</v>
      </c>
      <c r="E82" s="15" t="s">
        <v>51</v>
      </c>
      <c r="F82" s="16">
        <v>50000</v>
      </c>
      <c r="G82" s="7">
        <f>D82*F82</f>
        <v>50000</v>
      </c>
      <c r="H82" s="17"/>
    </row>
    <row r="86" spans="2:10">
      <c r="B86" s="52"/>
      <c r="C86" s="52"/>
      <c r="D86" s="52"/>
      <c r="E86" s="52"/>
      <c r="F86" s="52"/>
      <c r="G86" s="52"/>
      <c r="H86" s="52"/>
    </row>
    <row r="87" spans="2:10">
      <c r="B87" s="33"/>
      <c r="C87" s="53"/>
      <c r="D87" s="33"/>
      <c r="E87" s="33"/>
      <c r="F87" s="33"/>
      <c r="G87" s="33"/>
      <c r="H87" s="33"/>
    </row>
    <row r="89" spans="2:10">
      <c r="B89" s="2" t="s">
        <v>36</v>
      </c>
      <c r="C89" s="1"/>
      <c r="D89" s="1"/>
      <c r="E89" s="1"/>
      <c r="F89" s="1"/>
      <c r="G89" s="1"/>
      <c r="H89" s="1"/>
    </row>
    <row r="90" spans="2:10">
      <c r="B90" s="3" t="s">
        <v>37</v>
      </c>
      <c r="C90" s="1"/>
      <c r="D90" s="1"/>
      <c r="E90" s="1"/>
      <c r="F90" s="1"/>
      <c r="G90" s="1"/>
      <c r="H90" s="1"/>
    </row>
    <row r="92" spans="2:10">
      <c r="B92" s="5" t="s">
        <v>8</v>
      </c>
      <c r="C92" s="5" t="s">
        <v>9</v>
      </c>
      <c r="D92" s="5" t="s">
        <v>10</v>
      </c>
      <c r="E92" s="5" t="s">
        <v>11</v>
      </c>
      <c r="F92" s="5" t="s">
        <v>12</v>
      </c>
      <c r="G92" s="5" t="s">
        <v>13</v>
      </c>
      <c r="H92" s="5" t="s">
        <v>14</v>
      </c>
    </row>
    <row r="93" spans="2:10">
      <c r="B93" s="4">
        <v>1</v>
      </c>
      <c r="C93" s="6" t="s">
        <v>38</v>
      </c>
      <c r="D93" s="6"/>
      <c r="E93" s="4"/>
      <c r="F93" s="7">
        <v>500000</v>
      </c>
      <c r="G93" s="7"/>
      <c r="H93" s="9"/>
    </row>
    <row r="94" spans="2:10">
      <c r="B94" s="25"/>
      <c r="C94" s="33"/>
      <c r="D94" s="33"/>
      <c r="E94" s="33"/>
      <c r="F94" s="33"/>
      <c r="G94" s="33"/>
      <c r="H94" s="33"/>
    </row>
    <row r="95" spans="2:10">
      <c r="B95" s="25"/>
      <c r="C95" s="22"/>
      <c r="D95" s="25"/>
      <c r="E95" s="25"/>
      <c r="F95" s="24"/>
      <c r="G95" s="24"/>
      <c r="H95" s="22"/>
    </row>
    <row r="97" spans="2:8">
      <c r="B97" s="36"/>
      <c r="C97" s="54"/>
      <c r="D97" s="25"/>
      <c r="E97" s="25"/>
      <c r="F97" s="24"/>
      <c r="G97" s="24"/>
      <c r="H97" s="22"/>
    </row>
    <row r="98" spans="2:8">
      <c r="B98" s="36"/>
      <c r="C98" s="22"/>
      <c r="D98" s="36"/>
      <c r="E98" s="36"/>
      <c r="F98" s="36"/>
      <c r="G98" s="24"/>
      <c r="H98" s="56"/>
    </row>
    <row r="99" spans="2:8">
      <c r="B99" s="36"/>
      <c r="C99" s="22"/>
      <c r="D99" s="36"/>
      <c r="E99" s="25"/>
      <c r="F99" s="24"/>
      <c r="G99" s="24"/>
      <c r="H99" s="22"/>
    </row>
    <row r="100" spans="2:8">
      <c r="B100" s="36"/>
      <c r="C100" s="22"/>
      <c r="D100" s="57"/>
      <c r="E100" s="25"/>
      <c r="F100" s="24"/>
      <c r="G100" s="24"/>
      <c r="H100" s="33"/>
    </row>
    <row r="101" spans="2:8">
      <c r="B101" s="36"/>
      <c r="C101" s="22"/>
      <c r="D101" s="57"/>
      <c r="E101" s="25"/>
      <c r="F101" s="24"/>
      <c r="G101" s="24"/>
      <c r="H101" s="56"/>
    </row>
    <row r="102" spans="2:8">
      <c r="B102" s="22"/>
      <c r="C102" s="22"/>
      <c r="D102" s="25"/>
      <c r="E102" s="25"/>
      <c r="F102" s="24"/>
      <c r="G102" s="24"/>
      <c r="H102" s="33"/>
    </row>
    <row r="103" spans="2:8">
      <c r="B103" s="33"/>
      <c r="C103" s="22"/>
      <c r="D103" s="36"/>
      <c r="E103" s="25"/>
      <c r="F103" s="24"/>
      <c r="G103" s="24"/>
      <c r="H103" s="33"/>
    </row>
    <row r="104" spans="2:8">
      <c r="B104" s="34"/>
      <c r="C104" s="35"/>
      <c r="D104" s="36"/>
      <c r="E104" s="58"/>
      <c r="F104" s="37"/>
      <c r="G104" s="55"/>
      <c r="H104" s="33"/>
    </row>
    <row r="131" spans="2:8">
      <c r="B131" s="36"/>
      <c r="C131" s="35"/>
      <c r="D131" s="36"/>
      <c r="E131" s="36"/>
      <c r="F131" s="37"/>
      <c r="G131" s="24"/>
      <c r="H131" s="38"/>
    </row>
  </sheetData>
  <mergeCells count="2">
    <mergeCell ref="J21:J22"/>
    <mergeCell ref="J32:J3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topLeftCell="A41" workbookViewId="0">
      <selection activeCell="B61" sqref="B61"/>
    </sheetView>
  </sheetViews>
  <sheetFormatPr defaultRowHeight="15"/>
  <cols>
    <col min="1" max="1" width="26.28515625" bestFit="1" customWidth="1"/>
    <col min="2" max="2" width="12" style="39" bestFit="1" customWidth="1"/>
    <col min="3" max="3" width="9.140625" style="39"/>
  </cols>
  <sheetData>
    <row r="1" spans="1:3">
      <c r="A1" s="31"/>
      <c r="B1" s="31"/>
      <c r="C1" s="31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2015-09-28T06:37:24Z</dcterms:modified>
</cp:coreProperties>
</file>