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дание 1" sheetId="1" state="visible" r:id="rId2"/>
    <sheet name="Задание 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<sst xmlns="http://schemas.openxmlformats.org/spreadsheetml/2006/main" count="244" uniqueCount="74">
  <si>
    <t xml:space="preserve">Вариант</t>
  </si>
  <si>
    <t xml:space="preserve">Производительность</t>
  </si>
  <si>
    <t xml:space="preserve">№ потока</t>
  </si>
  <si>
    <t xml:space="preserve">Интенсивность потока [1/c]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</si>
  <si>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</si>
  <si>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</si>
  <si>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</si>
  <si>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</si>
  <si>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</si>
  <si>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</si>
  <si>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</si>
  <si>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</si>
  <si>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</si>
  <si>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</si>
  <si>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Θ</t>
  </si>
  <si>
    <t xml:space="preserve">-</t>
  </si>
  <si>
    <t xml:space="preserve">- </t>
  </si>
  <si>
    <t xml:space="preserve">T</t>
  </si>
  <si>
    <t xml:space="preserve">F 1 </t>
  </si>
  <si>
    <t xml:space="preserve">№</t>
  </si>
  <si>
    <t xml:space="preserve">НМД1</t>
  </si>
  <si>
    <t xml:space="preserve">НМД2</t>
  </si>
  <si>
    <t xml:space="preserve">МАКС</t>
  </si>
  <si>
    <t xml:space="preserve">F 2 </t>
  </si>
  <si>
    <t xml:space="preserve">F 3 </t>
  </si>
  <si>
    <t xml:space="preserve">F 4 </t>
  </si>
  <si>
    <t xml:space="preserve">F 5 </t>
  </si>
  <si>
    <t xml:space="preserve">F 6 </t>
  </si>
  <si>
    <t xml:space="preserve">F 7 </t>
  </si>
  <si>
    <t xml:space="preserve">F 8 </t>
  </si>
  <si>
    <t xml:space="preserve">F 9 </t>
  </si>
  <si>
    <t xml:space="preserve">F 10 </t>
  </si>
  <si>
    <t xml:space="preserve">Мимифлопсы</t>
  </si>
  <si>
    <t xml:space="preserve">Vp</t>
  </si>
  <si>
    <t xml:space="preserve">UωU</t>
  </si>
  <si>
    <t xml:space="preserve">u</t>
  </si>
  <si>
    <t xml:space="preserve">V</t>
  </si>
  <si>
    <t xml:space="preserve">Vi=0</t>
  </si>
  <si>
    <t xml:space="preserve">Сумма:</t>
  </si>
  <si>
    <t xml:space="preserve">Pi</t>
  </si>
  <si>
    <t xml:space="preserve">Vi=1</t>
  </si>
  <si>
    <t xml:space="preserve">R</t>
  </si>
  <si>
    <t xml:space="preserve">Интенсивность
потока</t>
  </si>
  <si>
    <t xml:space="preserve">Среднее количество
 операций</t>
  </si>
  <si>
    <t xml:space="preserve">Среднее число операций обращения к файлам данных при обслуживании процесса Nij</t>
  </si>
  <si>
    <t xml:space="preserve">S1</t>
  </si>
  <si>
    <t xml:space="preserve">S2</t>
  </si>
  <si>
    <t xml:space="preserve">S3</t>
  </si>
  <si>
    <t xml:space="preserve">Sk</t>
  </si>
  <si>
    <t xml:space="preserve">L1</t>
  </si>
  <si>
    <t xml:space="preserve">Номера файлов, к которым выполняется обращение</t>
  </si>
  <si>
    <t xml:space="preserve">L2</t>
  </si>
  <si>
    <t xml:space="preserve">L3</t>
  </si>
  <si>
    <t xml:space="preserve">Lk</t>
  </si>
  <si>
    <t xml:space="preserve">№ файла</t>
  </si>
  <si>
    <t xml:space="preserve">Мбайт</t>
  </si>
  <si>
    <t xml:space="preserve">Кбайт</t>
  </si>
  <si>
    <t xml:space="preserve">НМД 1</t>
  </si>
  <si>
    <t xml:space="preserve">НМД 2</t>
  </si>
  <si>
    <t xml:space="preserve">Длительность обслуживания</t>
  </si>
  <si>
    <t xml:space="preserve">Процесс</t>
  </si>
  <si>
    <t xml:space="preserve">ВЗУ1</t>
  </si>
  <si>
    <t xml:space="preserve">Макс</t>
  </si>
  <si>
    <t xml:space="preserve">ВЗУ2</t>
  </si>
  <si>
    <t xml:space="preserve">Загрузка канала</t>
  </si>
  <si>
    <t xml:space="preserve">Сумма</t>
  </si>
  <si>
    <t xml:space="preserve">vi=0</t>
  </si>
  <si>
    <t xml:space="preserve">vi=1</t>
  </si>
  <si>
    <t xml:space="preserve">w vi=0</t>
  </si>
  <si>
    <t xml:space="preserve">СМО2</t>
  </si>
  <si>
    <t xml:space="preserve">СМО3</t>
  </si>
  <si>
    <t xml:space="preserve">w vi=1</t>
  </si>
  <si>
    <t xml:space="preserve">u vi=0</t>
  </si>
  <si>
    <t xml:space="preserve">u vi=1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</si>
</sst>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0.00"/>
    <numFmt numFmtId="167" formatCode="General"/>
    <numFmt numFmtId="168" formatCode="0.00E+00"/>
    <numFmt numFmtId="169" formatCode="0.00000"/>
    <numFmt numFmtId="170" formatCode="0.000000"/>
    <numFmt numFmtId="171" formatCode="0.0E+00"/>
    <numFmt numFmtId="172" formatCode="0E+0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Times New Roman"/>
      <family val="1"/>
      <charset val="1"/>
    </font>
    <font>
      <b val="true"/>
      <sz val="28"/>
      <color rgb="FF000000"/>
      <name val="Calibri"/>
      <family val="2"/>
      <charset val="1"/>
    </font>
    <font>
      <b val="true"/>
      <sz val="11"/>
      <color rgb="FF3F3F3F"/>
      <name val="Calibri"/>
      <family val="2"/>
      <charset val="204"/>
    </font>
    <font>
      <b val="true"/>
      <sz val="11"/>
      <name val="Calibri"/>
      <family val="2"/>
      <charset val="204"/>
    </font>
    <font>
      <sz val="12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1"/>
    </font>
    <font>
      <b val="true"/>
      <sz val="14"/>
      <color rgb="FF595959"/>
      <name val="Calibri"/>
      <family val="2"/>
      <charset val="1"/>
    </font>
    <font>
      <sz val="14"/>
      <color rgb="FF595959"/>
      <name val="Calibri"/>
      <family val="2"/>
      <charset val="1"/>
    </font>
    <font>
      <sz val="18"/>
      <color rgb="FF595959"/>
      <name val="Calibri"/>
      <family val="2"/>
    </font>
    <font>
      <sz val="9"/>
      <color rgb="FF595959"/>
      <name val="Calibri"/>
      <family val="2"/>
    </font>
    <font>
      <sz val="9"/>
      <color rgb="FF000000"/>
      <name val="Arial"/>
      <family val="2"/>
      <charset val="204"/>
    </font>
    <font>
      <sz val="11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1" applyFont="true" applyBorder="true" applyAlignment="true" applyProtection="false">
      <alignment horizontal="general" vertical="bottom" textRotation="0" wrapText="false" indent="0" shrinkToFit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1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Output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l-GR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l-GR" sz="1800" spc="-1" strike="noStrike">
                <a:solidFill>
                  <a:srgbClr val="595959"/>
                </a:solidFill>
                <a:latin typeface="Calibri"/>
              </a:rPr>
              <a:t>ω(Vp)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345878136201"/>
          <c:y val="0.148012071906574"/>
          <c:w val="0.833930704898447"/>
          <c:h val="0.61487993701614"/>
        </c:manualLayout>
      </c:layout>
      <c:lineChart>
        <c:grouping val="standard"/>
        <c:varyColors val="0"/>
        <c:ser>
          <c:idx val="0"/>
          <c:order val="0"/>
          <c:tx>
            <c:strRef>
              <c:f>"Vi=0"</c:f>
              <c:strCache>
                <c:ptCount val="1"/>
                <c:pt idx="0">
                  <c:v>Vi=0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'Задание 1'!$N$24:$U$24</c:f>
              <c:multiLvlStrCache>
                <c:ptCount val="1"/>
                <c:lvl>
                  <c:pt idx="0">
                    <c:v>1000000000000</c:v>
                  </c:pt>
                </c:lvl>
                <c:lvl>
                  <c:pt idx="0">
                    <c:v>100000000000</c:v>
                  </c:pt>
                </c:lvl>
                <c:lvl>
                  <c:pt idx="0">
                    <c:v>10000000000</c:v>
                  </c:pt>
                </c:lvl>
                <c:lvl>
                  <c:pt idx="0">
                    <c:v>1000000000</c:v>
                  </c:pt>
                </c:lvl>
                <c:lvl>
                  <c:pt idx="0">
                    <c:v>100000000</c:v>
                  </c:pt>
                </c:lvl>
                <c:lvl>
                  <c:pt idx="0">
                    <c:v>10000000</c:v>
                  </c:pt>
                </c:lvl>
                <c:lvl>
                  <c:pt idx="0">
                    <c:v>1000000</c:v>
                  </c:pt>
                </c:lvl>
                <c:lvl>
                  <c:pt idx="0">
                    <c:v>100000</c:v>
                  </c:pt>
                </c:lvl>
              </c:multiLvlStrCache>
            </c:multiLvlStrRef>
          </c:cat>
          <c:val>
            <c:numRef>
              <c:f>'Задание 1'!$N$30:$U$30</c:f>
              <c:numCache>
                <c:formatCode>General</c:formatCode>
                <c:ptCount val="8"/>
                <c:pt idx="0">
                  <c:v>0.00561250100616888</c:v>
                </c:pt>
                <c:pt idx="1">
                  <c:v>0.0037100258242056</c:v>
                </c:pt>
                <c:pt idx="2">
                  <c:v>0.0035205654415105</c:v>
                </c:pt>
                <c:pt idx="3">
                  <c:v>0.003501627241734</c:v>
                </c:pt>
                <c:pt idx="4">
                  <c:v>0.00349973350010856</c:v>
                </c:pt>
                <c:pt idx="5">
                  <c:v>0.0034995441267295</c:v>
                </c:pt>
                <c:pt idx="6">
                  <c:v>0.00349952518939943</c:v>
                </c:pt>
                <c:pt idx="7">
                  <c:v>0.0034995232956665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"Vi=1"</c:f>
              <c:strCache>
                <c:ptCount val="1"/>
                <c:pt idx="0">
                  <c:v>Vi=1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'Задание 1'!$N$24:$U$24</c:f>
              <c:multiLvlStrCache>
                <c:ptCount val="1"/>
                <c:lvl>
                  <c:pt idx="0">
                    <c:v>1000000000000</c:v>
                  </c:pt>
                </c:lvl>
                <c:lvl>
                  <c:pt idx="0">
                    <c:v>100000000000</c:v>
                  </c:pt>
                </c:lvl>
                <c:lvl>
                  <c:pt idx="0">
                    <c:v>10000000000</c:v>
                  </c:pt>
                </c:lvl>
                <c:lvl>
                  <c:pt idx="0">
                    <c:v>1000000000</c:v>
                  </c:pt>
                </c:lvl>
                <c:lvl>
                  <c:pt idx="0">
                    <c:v>100000000</c:v>
                  </c:pt>
                </c:lvl>
                <c:lvl>
                  <c:pt idx="0">
                    <c:v>10000000</c:v>
                  </c:pt>
                </c:lvl>
                <c:lvl>
                  <c:pt idx="0">
                    <c:v>1000000</c:v>
                  </c:pt>
                </c:lvl>
                <c:lvl>
                  <c:pt idx="0">
                    <c:v>100000</c:v>
                  </c:pt>
                </c:lvl>
              </c:multiLvlStrCache>
            </c:multiLvlStrRef>
          </c:cat>
          <c:val>
            <c:numRef>
              <c:f>'Задание 1'!$N$36:$U$36</c:f>
              <c:numCache>
                <c:formatCode>General</c:formatCode>
                <c:ptCount val="8"/>
                <c:pt idx="0">
                  <c:v>0.0112250020123378</c:v>
                </c:pt>
                <c:pt idx="1">
                  <c:v>0.00742005164841121</c:v>
                </c:pt>
                <c:pt idx="2">
                  <c:v>0.007041130883021</c:v>
                </c:pt>
                <c:pt idx="3">
                  <c:v>0.007003254483468</c:v>
                </c:pt>
                <c:pt idx="4">
                  <c:v>0.00699946700021712</c:v>
                </c:pt>
                <c:pt idx="5">
                  <c:v>0.006999088253459</c:v>
                </c:pt>
                <c:pt idx="6">
                  <c:v>0.00699905037879886</c:v>
                </c:pt>
                <c:pt idx="7">
                  <c:v>0.00699904659133301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859835"/>
        <c:axId val="27634645"/>
      </c:lineChart>
      <c:catAx>
        <c:axId val="588598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634645"/>
        <c:crosses val="autoZero"/>
        <c:auto val="1"/>
        <c:lblAlgn val="ctr"/>
        <c:lblOffset val="100"/>
        <c:noMultiLvlLbl val="0"/>
      </c:catAx>
      <c:valAx>
        <c:axId val="276346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85983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800" spc="-1" strike="noStrike">
                <a:solidFill>
                  <a:srgbClr val="595959"/>
                </a:solidFill>
                <a:latin typeface="Calibri"/>
              </a:rPr>
              <a:t>u(Vp)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"Vi=0"</c:f>
              <c:strCache>
                <c:ptCount val="1"/>
                <c:pt idx="0">
                  <c:v>Vi=0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'Задание 1'!$Y$24:$AF$24</c:f>
              <c:multiLvlStrCache>
                <c:ptCount val="1"/>
                <c:lvl>
                  <c:pt idx="0">
                    <c:v>1000000000000</c:v>
                  </c:pt>
                </c:lvl>
                <c:lvl>
                  <c:pt idx="0">
                    <c:v>100000000000</c:v>
                  </c:pt>
                </c:lvl>
                <c:lvl>
                  <c:pt idx="0">
                    <c:v>10000000000</c:v>
                  </c:pt>
                </c:lvl>
                <c:lvl>
                  <c:pt idx="0">
                    <c:v>1000000000</c:v>
                  </c:pt>
                </c:lvl>
                <c:lvl>
                  <c:pt idx="0">
                    <c:v>100000000</c:v>
                  </c:pt>
                </c:lvl>
                <c:lvl>
                  <c:pt idx="0">
                    <c:v>10000000</c:v>
                  </c:pt>
                </c:lvl>
                <c:lvl>
                  <c:pt idx="0">
                    <c:v>1000000</c:v>
                  </c:pt>
                </c:lvl>
                <c:lvl>
                  <c:pt idx="0">
                    <c:v>100000</c:v>
                  </c:pt>
                </c:lvl>
              </c:multiLvlStrCache>
            </c:multiLvlStrRef>
          </c:cat>
          <c:val>
            <c:numRef>
              <c:f>'Задание 1'!$Y$30:$AF$30</c:f>
              <c:numCache>
                <c:formatCode>General</c:formatCode>
                <c:ptCount val="8"/>
                <c:pt idx="0">
                  <c:v>0.0704045010061689</c:v>
                </c:pt>
                <c:pt idx="1">
                  <c:v>0.0406020258242056</c:v>
                </c:pt>
                <c:pt idx="2">
                  <c:v>0.0376225654415105</c:v>
                </c:pt>
                <c:pt idx="3">
                  <c:v>0.037324627241734</c:v>
                </c:pt>
                <c:pt idx="4">
                  <c:v>0.0372948335001086</c:v>
                </c:pt>
                <c:pt idx="5">
                  <c:v>0.0372918541267295</c:v>
                </c:pt>
                <c:pt idx="6">
                  <c:v>0.0372915561893994</c:v>
                </c:pt>
                <c:pt idx="7">
                  <c:v>0.0372915263956665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"Vi=1"</c:f>
              <c:strCache>
                <c:ptCount val="1"/>
                <c:pt idx="0">
                  <c:v>Vi=1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'Задание 1'!$Y$24:$AF$24</c:f>
              <c:multiLvlStrCache>
                <c:ptCount val="1"/>
                <c:lvl>
                  <c:pt idx="0">
                    <c:v>1000000000000</c:v>
                  </c:pt>
                </c:lvl>
                <c:lvl>
                  <c:pt idx="0">
                    <c:v>100000000000</c:v>
                  </c:pt>
                </c:lvl>
                <c:lvl>
                  <c:pt idx="0">
                    <c:v>10000000000</c:v>
                  </c:pt>
                </c:lvl>
                <c:lvl>
                  <c:pt idx="0">
                    <c:v>1000000000</c:v>
                  </c:pt>
                </c:lvl>
                <c:lvl>
                  <c:pt idx="0">
                    <c:v>100000000</c:v>
                  </c:pt>
                </c:lvl>
                <c:lvl>
                  <c:pt idx="0">
                    <c:v>10000000</c:v>
                  </c:pt>
                </c:lvl>
                <c:lvl>
                  <c:pt idx="0">
                    <c:v>1000000</c:v>
                  </c:pt>
                </c:lvl>
                <c:lvl>
                  <c:pt idx="0">
                    <c:v>100000</c:v>
                  </c:pt>
                </c:lvl>
              </c:multiLvlStrCache>
            </c:multiLvlStrRef>
          </c:cat>
          <c:val>
            <c:numRef>
              <c:f>'Задание 1'!$Y$36:$AF$36</c:f>
              <c:numCache>
                <c:formatCode>General</c:formatCode>
                <c:ptCount val="8"/>
                <c:pt idx="0">
                  <c:v>0.0760170020123378</c:v>
                </c:pt>
                <c:pt idx="1">
                  <c:v>0.0443120516484112</c:v>
                </c:pt>
                <c:pt idx="2">
                  <c:v>0.041143130883021</c:v>
                </c:pt>
                <c:pt idx="3">
                  <c:v>0.040826254483468</c:v>
                </c:pt>
                <c:pt idx="4">
                  <c:v>0.0407945670002171</c:v>
                </c:pt>
                <c:pt idx="5">
                  <c:v>0.040791398253459</c:v>
                </c:pt>
                <c:pt idx="6">
                  <c:v>0.0407910813787989</c:v>
                </c:pt>
                <c:pt idx="7">
                  <c:v>0.040791049691333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454297"/>
        <c:axId val="23339346"/>
      </c:lineChart>
      <c:catAx>
        <c:axId val="624542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339346"/>
        <c:crosses val="autoZero"/>
        <c:auto val="1"/>
        <c:lblAlgn val="ctr"/>
        <c:lblOffset val="100"/>
        <c:noMultiLvlLbl val="0"/>
      </c:catAx>
      <c:valAx>
        <c:axId val="233393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45429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l-GR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l-GR" sz="1800" spc="-1" strike="noStrike">
                <a:solidFill>
                  <a:srgbClr val="595959"/>
                </a:solidFill>
                <a:latin typeface="Calibri"/>
              </a:rPr>
              <a:t>ω(Vp)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'Задание 2'!$D$45:$K$45</c:f>
              <c:numCache>
                <c:formatCode>General</c:formatCode>
                <c:ptCount val="8"/>
                <c:pt idx="0">
                  <c:v>0.00246168025541083</c:v>
                </c:pt>
                <c:pt idx="1">
                  <c:v>0.00118766725541083</c:v>
                </c:pt>
                <c:pt idx="2">
                  <c:v>0.00117481024241082</c:v>
                </c:pt>
                <c:pt idx="3">
                  <c:v>0.00117468155539783</c:v>
                </c:pt>
                <c:pt idx="4">
                  <c:v>0.00117468026841081</c:v>
                </c:pt>
                <c:pt idx="5">
                  <c:v>0.00117468025554082</c:v>
                </c:pt>
                <c:pt idx="6">
                  <c:v>0.00117468025541212</c:v>
                </c:pt>
                <c:pt idx="7">
                  <c:v>0.00117468025541084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'Задание 2'!$D$53:$K$53</c:f>
              <c:numCache>
                <c:formatCode>General</c:formatCode>
                <c:ptCount val="8"/>
                <c:pt idx="0">
                  <c:v>0.00492336051082166</c:v>
                </c:pt>
                <c:pt idx="1">
                  <c:v>0.00237533451082165</c:v>
                </c:pt>
                <c:pt idx="2">
                  <c:v>0.00234962048482165</c:v>
                </c:pt>
                <c:pt idx="3">
                  <c:v>0.00234936311079565</c:v>
                </c:pt>
                <c:pt idx="4">
                  <c:v>0.00234936053682162</c:v>
                </c:pt>
                <c:pt idx="5">
                  <c:v>0.00234936051108165</c:v>
                </c:pt>
                <c:pt idx="6">
                  <c:v>0.00234936051082425</c:v>
                </c:pt>
                <c:pt idx="7">
                  <c:v>0.00234936051082168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2461310"/>
        <c:axId val="30322344"/>
      </c:lineChart>
      <c:catAx>
        <c:axId val="12461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322344"/>
        <c:crosses val="autoZero"/>
        <c:auto val="1"/>
        <c:lblAlgn val="ctr"/>
        <c:lblOffset val="100"/>
        <c:noMultiLvlLbl val="0"/>
      </c:catAx>
      <c:valAx>
        <c:axId val="303223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46131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800" spc="-1" strike="noStrike">
                <a:solidFill>
                  <a:srgbClr val="595959"/>
                </a:solidFill>
                <a:latin typeface="Calibri"/>
              </a:rPr>
              <a:t>u(Vp)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"νi = 0 "</c:f>
              <c:strCache>
                <c:ptCount val="1"/>
                <c:pt idx="0">
                  <c:v>νi = 0 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'Задание 2'!$D$55:$K$55</c:f>
              <c:multiLvlStrCache>
                <c:ptCount val="1"/>
                <c:lvl>
                  <c:pt idx="0">
                    <c:v>1E+12</c:v>
                  </c:pt>
                </c:lvl>
                <c:lvl>
                  <c:pt idx="0">
                    <c:v>1E+11</c:v>
                  </c:pt>
                </c:lvl>
                <c:lvl>
                  <c:pt idx="0">
                    <c:v>1E+10</c:v>
                  </c:pt>
                </c:lvl>
                <c:lvl>
                  <c:pt idx="0">
                    <c:v>1E+09</c:v>
                  </c:pt>
                </c:lvl>
                <c:lvl>
                  <c:pt idx="0">
                    <c:v>1E+08</c:v>
                  </c:pt>
                </c:lvl>
                <c:lvl>
                  <c:pt idx="0">
                    <c:v>1E+07</c:v>
                  </c:pt>
                </c:lvl>
                <c:lvl>
                  <c:pt idx="0">
                    <c:v>1E+06</c:v>
                  </c:pt>
                </c:lvl>
                <c:lvl>
                  <c:pt idx="0">
                    <c:v>1E+05</c:v>
                  </c:pt>
                </c:lvl>
              </c:multiLvlStrCache>
            </c:multiLvlStrRef>
          </c:cat>
          <c:val>
            <c:numRef>
              <c:f>'Задание 2'!$D$61:$K$61</c:f>
              <c:numCache>
                <c:formatCode>General</c:formatCode>
                <c:ptCount val="8"/>
                <c:pt idx="0">
                  <c:v>0.0246708322554108</c:v>
                </c:pt>
                <c:pt idx="1">
                  <c:v>0.0143968192554108</c:v>
                </c:pt>
                <c:pt idx="2">
                  <c:v>0.0134839622424108</c:v>
                </c:pt>
                <c:pt idx="3">
                  <c:v>0.0133938335553978</c:v>
                </c:pt>
                <c:pt idx="4">
                  <c:v>0.0133848322684108</c:v>
                </c:pt>
                <c:pt idx="5">
                  <c:v>0.0133839322555408</c:v>
                </c:pt>
                <c:pt idx="6">
                  <c:v>0.0133838422554121</c:v>
                </c:pt>
                <c:pt idx="7">
                  <c:v>0.0133838332554108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"νi = 1 "</c:f>
              <c:strCache>
                <c:ptCount val="1"/>
                <c:pt idx="0">
                  <c:v>νi = 1 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multiLvlStrRef>
              <c:f>'Задание 2'!$D$55:$K$55</c:f>
              <c:multiLvlStrCache>
                <c:ptCount val="1"/>
                <c:lvl>
                  <c:pt idx="0">
                    <c:v>1E+12</c:v>
                  </c:pt>
                </c:lvl>
                <c:lvl>
                  <c:pt idx="0">
                    <c:v>1E+11</c:v>
                  </c:pt>
                </c:lvl>
                <c:lvl>
                  <c:pt idx="0">
                    <c:v>1E+10</c:v>
                  </c:pt>
                </c:lvl>
                <c:lvl>
                  <c:pt idx="0">
                    <c:v>1E+09</c:v>
                  </c:pt>
                </c:lvl>
                <c:lvl>
                  <c:pt idx="0">
                    <c:v>1E+08</c:v>
                  </c:pt>
                </c:lvl>
                <c:lvl>
                  <c:pt idx="0">
                    <c:v>1E+07</c:v>
                  </c:pt>
                </c:lvl>
                <c:lvl>
                  <c:pt idx="0">
                    <c:v>1E+06</c:v>
                  </c:pt>
                </c:lvl>
                <c:lvl>
                  <c:pt idx="0">
                    <c:v>1E+05</c:v>
                  </c:pt>
                </c:lvl>
              </c:multiLvlStrCache>
            </c:multiLvlStrRef>
          </c:cat>
          <c:val>
            <c:numRef>
              <c:f>'Задание 2'!$D$69:$K$69</c:f>
              <c:numCache>
                <c:formatCode>General</c:formatCode>
                <c:ptCount val="8"/>
                <c:pt idx="0">
                  <c:v>0.0271325125108217</c:v>
                </c:pt>
                <c:pt idx="1">
                  <c:v>0.0155844865108217</c:v>
                </c:pt>
                <c:pt idx="2">
                  <c:v>0.0146587724848217</c:v>
                </c:pt>
                <c:pt idx="3">
                  <c:v>0.0145685151107957</c:v>
                </c:pt>
                <c:pt idx="4">
                  <c:v>0.0145595125368216</c:v>
                </c:pt>
                <c:pt idx="5">
                  <c:v>0.0145586125110817</c:v>
                </c:pt>
                <c:pt idx="6">
                  <c:v>0.0145585225108243</c:v>
                </c:pt>
                <c:pt idx="7">
                  <c:v>0.0145585135108217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536256"/>
        <c:axId val="25917821"/>
      </c:lineChart>
      <c:catAx>
        <c:axId val="94536256"/>
        <c:scaling>
          <c:orientation val="minMax"/>
        </c:scaling>
        <c:delete val="0"/>
        <c:axPos val="b"/>
        <c:numFmt formatCode="0E+0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917821"/>
        <c:crosses val="autoZero"/>
        <c:auto val="1"/>
        <c:lblAlgn val="ctr"/>
        <c:lblOffset val="100"/>
        <c:noMultiLvlLbl val="0"/>
      </c:catAx>
      <c:valAx>
        <c:axId val="259178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53625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l-GR" sz="18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l-GR" sz="1800" spc="-1" strike="noStrike">
                <a:solidFill>
                  <a:srgbClr val="595959"/>
                </a:solidFill>
                <a:latin typeface="Calibri"/>
              </a:rPr>
              <a:t>ω(Vp)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'Задание 2'!$U$35</c:f>
              <c:strCache>
                <c:ptCount val="1"/>
                <c:pt idx="0">
                  <c:v>vi=0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'Задание 2'!$V$34:$AC$34</c:f>
              <c:strCache>
                <c:ptCount val="8"/>
                <c:pt idx="0">
                  <c:v>1,00E+05</c:v>
                </c:pt>
                <c:pt idx="1">
                  <c:v>1,00E+06</c:v>
                </c:pt>
                <c:pt idx="2">
                  <c:v>1,00E+07</c:v>
                </c:pt>
                <c:pt idx="3">
                  <c:v>1,00E+08</c:v>
                </c:pt>
                <c:pt idx="4">
                  <c:v>1,00E+09</c:v>
                </c:pt>
                <c:pt idx="5">
                  <c:v>1,00E+10</c:v>
                </c:pt>
                <c:pt idx="6">
                  <c:v>1,00E+11</c:v>
                </c:pt>
                <c:pt idx="7">
                  <c:v>1,00E+12</c:v>
                </c:pt>
              </c:strCache>
            </c:strRef>
          </c:cat>
          <c:val>
            <c:numRef>
              <c:f>'Задание 2'!$V$35:$AC$35</c:f>
              <c:numCache>
                <c:formatCode>General</c:formatCode>
                <c:ptCount val="8"/>
                <c:pt idx="0">
                  <c:v>0.00304018</c:v>
                </c:pt>
                <c:pt idx="1">
                  <c:v>0.002452163</c:v>
                </c:pt>
                <c:pt idx="2">
                  <c:v>0.002446234</c:v>
                </c:pt>
                <c:pt idx="3">
                  <c:v>0.002446175</c:v>
                </c:pt>
                <c:pt idx="4">
                  <c:v>0.002446174</c:v>
                </c:pt>
                <c:pt idx="5">
                  <c:v>0.002446174</c:v>
                </c:pt>
                <c:pt idx="6">
                  <c:v>0.002446174</c:v>
                </c:pt>
                <c:pt idx="7">
                  <c:v>0.002446174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'Задание 2'!$U$36</c:f>
              <c:strCache>
                <c:ptCount val="1"/>
                <c:pt idx="0">
                  <c:v>vi=1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'Задание 2'!$V$34:$AC$34</c:f>
              <c:strCache>
                <c:ptCount val="8"/>
                <c:pt idx="0">
                  <c:v>1,00E+05</c:v>
                </c:pt>
                <c:pt idx="1">
                  <c:v>1,00E+06</c:v>
                </c:pt>
                <c:pt idx="2">
                  <c:v>1,00E+07</c:v>
                </c:pt>
                <c:pt idx="3">
                  <c:v>1,00E+08</c:v>
                </c:pt>
                <c:pt idx="4">
                  <c:v>1,00E+09</c:v>
                </c:pt>
                <c:pt idx="5">
                  <c:v>1,00E+10</c:v>
                </c:pt>
                <c:pt idx="6">
                  <c:v>1,00E+11</c:v>
                </c:pt>
                <c:pt idx="7">
                  <c:v>1,00E+12</c:v>
                </c:pt>
              </c:strCache>
            </c:strRef>
          </c:cat>
          <c:val>
            <c:numRef>
              <c:f>'Задание 2'!$V$36:$AC$36</c:f>
              <c:numCache>
                <c:formatCode>General</c:formatCode>
                <c:ptCount val="8"/>
                <c:pt idx="0">
                  <c:v>0.006080359</c:v>
                </c:pt>
                <c:pt idx="1">
                  <c:v>0.004904326</c:v>
                </c:pt>
                <c:pt idx="2">
                  <c:v>0.004892468</c:v>
                </c:pt>
                <c:pt idx="3">
                  <c:v>0.00489235</c:v>
                </c:pt>
                <c:pt idx="4">
                  <c:v>0.004892348</c:v>
                </c:pt>
                <c:pt idx="5">
                  <c:v>0.004892348</c:v>
                </c:pt>
                <c:pt idx="6">
                  <c:v>0.004892348</c:v>
                </c:pt>
                <c:pt idx="7">
                  <c:v>0.004892348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3291297"/>
        <c:axId val="72854830"/>
      </c:lineChart>
      <c:catAx>
        <c:axId val="13291297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854830"/>
        <c:crosses val="autoZero"/>
        <c:auto val="1"/>
        <c:lblAlgn val="ctr"/>
        <c:lblOffset val="100"/>
        <c:noMultiLvlLbl val="0"/>
      </c:catAx>
      <c:valAx>
        <c:axId val="728548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29129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n-US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162000</xdr:colOff>
      <xdr:row>38</xdr:row>
      <xdr:rowOff>149040</xdr:rowOff>
    </xdr:from>
    <xdr:to>
      <xdr:col>9</xdr:col>
      <xdr:colOff>466560</xdr:colOff>
      <xdr:row>53</xdr:row>
      <xdr:rowOff>35280</xdr:rowOff>
    </xdr:to>
    <xdr:graphicFrame>
      <xdr:nvGraphicFramePr>
        <xdr:cNvPr id="0" name="Диаграмма 2"/>
        <xdr:cNvGraphicFramePr/>
      </xdr:nvGraphicFramePr>
      <xdr:xfrm>
        <a:off x="3463920" y="8569080"/>
        <a:ext cx="482076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295200</xdr:colOff>
      <xdr:row>38</xdr:row>
      <xdr:rowOff>101520</xdr:rowOff>
    </xdr:from>
    <xdr:to>
      <xdr:col>18</xdr:col>
      <xdr:colOff>524160</xdr:colOff>
      <xdr:row>52</xdr:row>
      <xdr:rowOff>178200</xdr:rowOff>
    </xdr:to>
    <xdr:graphicFrame>
      <xdr:nvGraphicFramePr>
        <xdr:cNvPr id="1" name="Диаграмма 3"/>
        <xdr:cNvGraphicFramePr/>
      </xdr:nvGraphicFramePr>
      <xdr:xfrm>
        <a:off x="9403560" y="8521560"/>
        <a:ext cx="5065560" cy="274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533880</xdr:colOff>
      <xdr:row>37</xdr:row>
      <xdr:rowOff>142920</xdr:rowOff>
    </xdr:from>
    <xdr:to>
      <xdr:col>19</xdr:col>
      <xdr:colOff>228240</xdr:colOff>
      <xdr:row>52</xdr:row>
      <xdr:rowOff>28800</xdr:rowOff>
    </xdr:to>
    <xdr:graphicFrame>
      <xdr:nvGraphicFramePr>
        <xdr:cNvPr id="2" name="Диаграмма 4"/>
        <xdr:cNvGraphicFramePr/>
      </xdr:nvGraphicFramePr>
      <xdr:xfrm>
        <a:off x="11117880" y="7591320"/>
        <a:ext cx="4855680" cy="288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543240</xdr:colOff>
      <xdr:row>53</xdr:row>
      <xdr:rowOff>19080</xdr:rowOff>
    </xdr:from>
    <xdr:to>
      <xdr:col>19</xdr:col>
      <xdr:colOff>237600</xdr:colOff>
      <xdr:row>66</xdr:row>
      <xdr:rowOff>38160</xdr:rowOff>
    </xdr:to>
    <xdr:graphicFrame>
      <xdr:nvGraphicFramePr>
        <xdr:cNvPr id="3" name="Диаграмма 5"/>
        <xdr:cNvGraphicFramePr/>
      </xdr:nvGraphicFramePr>
      <xdr:xfrm>
        <a:off x="11127240" y="10667880"/>
        <a:ext cx="4855680" cy="261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246960</xdr:colOff>
      <xdr:row>37</xdr:row>
      <xdr:rowOff>135720</xdr:rowOff>
    </xdr:from>
    <xdr:to>
      <xdr:col>29</xdr:col>
      <xdr:colOff>33480</xdr:colOff>
      <xdr:row>52</xdr:row>
      <xdr:rowOff>89640</xdr:rowOff>
    </xdr:to>
    <xdr:graphicFrame>
      <xdr:nvGraphicFramePr>
        <xdr:cNvPr id="4" name="Диаграмма 2"/>
        <xdr:cNvGraphicFramePr/>
      </xdr:nvGraphicFramePr>
      <xdr:xfrm>
        <a:off x="16637400" y="7584120"/>
        <a:ext cx="5139000" cy="295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1" activeCellId="0" sqref="B1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26.09"/>
    <col collapsed="false" customWidth="true" hidden="false" outlineLevel="0" max="2" min="2" style="1" width="20.71"/>
    <col collapsed="false" customWidth="false" hidden="false" outlineLevel="0" max="11" min="3" style="1" width="9.14"/>
    <col collapsed="false" customWidth="true" hidden="false" outlineLevel="0" max="17" min="12" style="1" width="9.71"/>
    <col collapsed="false" customWidth="true" hidden="false" outlineLevel="0" max="18" min="18" style="1" width="10.29"/>
    <col collapsed="false" customWidth="true" hidden="false" outlineLevel="0" max="20" min="19" style="1" width="9.71"/>
    <col collapsed="false" customWidth="true" hidden="false" outlineLevel="0" max="21" min="21" style="1" width="9.58"/>
    <col collapsed="false" customWidth="false" hidden="false" outlineLevel="0" max="24" min="22" style="1" width="9.14"/>
    <col collapsed="false" customWidth="true" hidden="false" outlineLevel="0" max="25" min="25" style="1" width="10.42"/>
    <col collapsed="false" customWidth="false" hidden="false" outlineLevel="0" max="1024" min="26" style="1" width="9.14"/>
  </cols>
  <sheetData>
    <row r="1" customFormat="false" ht="18" hidden="false" customHeight="true" outlineLevel="0" collapsed="false">
      <c r="A1" s="2" t="s">
        <v>0</v>
      </c>
      <c r="B1" s="3" t="n">
        <v>7</v>
      </c>
    </row>
    <row r="2" customFormat="false" ht="15.75" hidden="false" customHeight="false" outlineLevel="0" collapsed="false">
      <c r="A2" s="3" t="s">
        <v>1</v>
      </c>
      <c r="B2" s="3" t="n">
        <v>10000</v>
      </c>
    </row>
    <row r="3" customFormat="false" ht="15.75" hidden="false" customHeight="false" outlineLevel="0" collapsed="false"/>
    <row r="4" customFormat="false" ht="38.25" hidden="false" customHeight="false" outlineLevel="0" collapsed="false">
      <c r="A4" s="4" t="s">
        <v>2</v>
      </c>
      <c r="B4" s="5" t="s">
        <v>3</v>
      </c>
      <c r="C4" s="6"/>
      <c r="D4" s="4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O4" s="6"/>
      <c r="P4" s="7" t="s">
        <v>14</v>
      </c>
      <c r="Q4" s="6"/>
      <c r="R4" s="6"/>
      <c r="S4" s="6"/>
      <c r="T4" s="6"/>
      <c r="U4" s="6"/>
    </row>
    <row r="5" customFormat="false" ht="17.4" hidden="false" customHeight="false" outlineLevel="0" collapsed="false">
      <c r="A5" s="8" t="n">
        <v>7</v>
      </c>
      <c r="B5" s="9" t="n">
        <v>0.2</v>
      </c>
      <c r="C5" s="4" t="n">
        <v>700</v>
      </c>
      <c r="D5" s="10" t="n">
        <v>20</v>
      </c>
      <c r="E5" s="11" t="s">
        <v>15</v>
      </c>
      <c r="F5" s="11" t="s">
        <v>15</v>
      </c>
      <c r="G5" s="11" t="n">
        <v>10</v>
      </c>
      <c r="H5" s="11" t="s">
        <v>16</v>
      </c>
      <c r="I5" s="11" t="s">
        <v>15</v>
      </c>
      <c r="J5" s="11" t="n">
        <v>2</v>
      </c>
      <c r="K5" s="11" t="s">
        <v>15</v>
      </c>
      <c r="L5" s="11" t="n">
        <v>4</v>
      </c>
      <c r="M5" s="11" t="s">
        <v>15</v>
      </c>
      <c r="O5" s="6"/>
      <c r="P5" s="3" t="n">
        <f aca="false">C5/B$2</f>
        <v>0.07</v>
      </c>
      <c r="Q5" s="6"/>
      <c r="R5" s="6"/>
      <c r="S5" s="6"/>
      <c r="T5" s="6"/>
      <c r="U5" s="6"/>
    </row>
    <row r="6" customFormat="false" ht="17.4" hidden="false" customHeight="false" outlineLevel="0" collapsed="false">
      <c r="A6" s="8" t="n">
        <v>14</v>
      </c>
      <c r="B6" s="9" t="n">
        <v>0.4</v>
      </c>
      <c r="C6" s="4" t="n">
        <v>400</v>
      </c>
      <c r="D6" s="12" t="n">
        <v>10</v>
      </c>
      <c r="E6" s="13" t="s">
        <v>15</v>
      </c>
      <c r="F6" s="13" t="n">
        <v>30</v>
      </c>
      <c r="G6" s="13" t="n">
        <v>14</v>
      </c>
      <c r="H6" s="13" t="s">
        <v>16</v>
      </c>
      <c r="I6" s="13" t="s">
        <v>15</v>
      </c>
      <c r="J6" s="13" t="n">
        <v>4</v>
      </c>
      <c r="K6" s="13" t="s">
        <v>15</v>
      </c>
      <c r="L6" s="13" t="n">
        <v>6</v>
      </c>
      <c r="M6" s="13" t="s">
        <v>15</v>
      </c>
      <c r="O6" s="6"/>
      <c r="P6" s="3" t="n">
        <f aca="false">C6/B$2</f>
        <v>0.04</v>
      </c>
      <c r="Q6" s="6"/>
      <c r="R6" s="6"/>
      <c r="S6" s="6"/>
      <c r="T6" s="6"/>
      <c r="U6" s="6"/>
    </row>
    <row r="7" customFormat="false" ht="17.4" hidden="false" customHeight="false" outlineLevel="0" collapsed="false">
      <c r="A7" s="8" t="n">
        <v>10</v>
      </c>
      <c r="B7" s="9" t="n">
        <v>0.05</v>
      </c>
      <c r="C7" s="4" t="n">
        <v>1000</v>
      </c>
      <c r="D7" s="12" t="s">
        <v>15</v>
      </c>
      <c r="E7" s="13" t="n">
        <v>30</v>
      </c>
      <c r="F7" s="13" t="s">
        <v>15</v>
      </c>
      <c r="G7" s="13" t="s">
        <v>16</v>
      </c>
      <c r="H7" s="13" t="s">
        <v>16</v>
      </c>
      <c r="I7" s="13" t="n">
        <v>20</v>
      </c>
      <c r="J7" s="13" t="n">
        <v>6</v>
      </c>
      <c r="K7" s="13" t="s">
        <v>15</v>
      </c>
      <c r="L7" s="13" t="n">
        <v>8</v>
      </c>
      <c r="M7" s="13" t="s">
        <v>15</v>
      </c>
      <c r="O7" s="6"/>
      <c r="P7" s="3" t="n">
        <f aca="false">C7/B$2</f>
        <v>0.1</v>
      </c>
      <c r="Q7" s="6"/>
      <c r="R7" s="6"/>
      <c r="S7" s="6"/>
      <c r="T7" s="6"/>
      <c r="U7" s="6"/>
    </row>
    <row r="8" customFormat="false" ht="17.4" hidden="false" customHeight="false" outlineLevel="0" collapsed="false">
      <c r="A8" s="8" t="n">
        <v>19</v>
      </c>
      <c r="B8" s="9" t="n">
        <v>0.05</v>
      </c>
      <c r="C8" s="4" t="n">
        <v>900</v>
      </c>
      <c r="D8" s="12" t="s">
        <v>15</v>
      </c>
      <c r="E8" s="13" t="n">
        <v>80</v>
      </c>
      <c r="F8" s="13" t="s">
        <v>15</v>
      </c>
      <c r="G8" s="13" t="n">
        <v>30</v>
      </c>
      <c r="H8" s="13" t="s">
        <v>16</v>
      </c>
      <c r="I8" s="13" t="s">
        <v>15</v>
      </c>
      <c r="J8" s="13" t="n">
        <v>8</v>
      </c>
      <c r="K8" s="13" t="s">
        <v>15</v>
      </c>
      <c r="L8" s="13" t="s">
        <v>15</v>
      </c>
      <c r="M8" s="13" t="n">
        <v>4</v>
      </c>
      <c r="O8" s="6"/>
      <c r="P8" s="3" t="n">
        <f aca="false">C8/B$2</f>
        <v>0.09</v>
      </c>
      <c r="Q8" s="6"/>
      <c r="R8" s="6"/>
      <c r="S8" s="6"/>
      <c r="T8" s="6"/>
      <c r="U8" s="6"/>
    </row>
    <row r="9" customFormat="false" ht="17.4" hidden="false" customHeight="false" outlineLevel="0" collapsed="false">
      <c r="A9" s="8" t="n">
        <v>1</v>
      </c>
      <c r="B9" s="9" t="n">
        <v>0.2</v>
      </c>
      <c r="C9" s="4" t="n">
        <v>100</v>
      </c>
      <c r="D9" s="14" t="n">
        <v>20</v>
      </c>
      <c r="E9" s="15" t="n">
        <v>10</v>
      </c>
      <c r="F9" s="15" t="s">
        <v>15</v>
      </c>
      <c r="G9" s="15" t="s">
        <v>16</v>
      </c>
      <c r="H9" s="15" t="s">
        <v>16</v>
      </c>
      <c r="I9" s="15" t="s">
        <v>15</v>
      </c>
      <c r="J9" s="15" t="n">
        <v>4</v>
      </c>
      <c r="K9" s="15" t="n">
        <v>2</v>
      </c>
      <c r="L9" s="15" t="s">
        <v>15</v>
      </c>
      <c r="M9" s="15" t="s">
        <v>15</v>
      </c>
      <c r="O9" s="6"/>
      <c r="P9" s="3" t="n">
        <f aca="false">C9/B$2</f>
        <v>0.01</v>
      </c>
      <c r="Q9" s="6"/>
      <c r="R9" s="6"/>
      <c r="S9" s="6"/>
      <c r="T9" s="6"/>
      <c r="U9" s="6"/>
    </row>
    <row r="10" customFormat="false" ht="15.75" hidden="false" customHeight="fals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3" t="n">
        <f aca="false">SUM(P5:P9)</f>
        <v>0.31</v>
      </c>
      <c r="Q10" s="6"/>
      <c r="R10" s="6"/>
      <c r="S10" s="6"/>
      <c r="T10" s="6"/>
      <c r="U10" s="6"/>
    </row>
    <row r="11" customFormat="false" ht="15.75" hidden="false" customHeight="false" outlineLevel="0" collapsed="false">
      <c r="A11" s="6"/>
      <c r="B11" s="6"/>
      <c r="C11" s="6"/>
      <c r="D11" s="6" t="s">
        <v>17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customFormat="false" ht="19.5" hidden="false" customHeight="false" outlineLevel="0" collapsed="false">
      <c r="A12" s="16" t="s">
        <v>18</v>
      </c>
      <c r="B12" s="16" t="n">
        <v>0.5</v>
      </c>
      <c r="C12" s="17" t="n">
        <v>5</v>
      </c>
      <c r="D12" s="18" t="n">
        <f aca="false">B12/C12*1024</f>
        <v>102.4</v>
      </c>
      <c r="E12" s="6"/>
      <c r="F12" s="16" t="s">
        <v>18</v>
      </c>
      <c r="G12" s="16" t="n">
        <v>1</v>
      </c>
      <c r="H12" s="17" t="s">
        <v>16</v>
      </c>
      <c r="I12" s="19" t="n">
        <f aca="false">D12*MAX(G12:H12)*10^(-6)</f>
        <v>0.0001024</v>
      </c>
      <c r="J12" s="6"/>
      <c r="K12" s="3" t="s">
        <v>19</v>
      </c>
      <c r="L12" s="20" t="s">
        <v>4</v>
      </c>
      <c r="M12" s="21" t="s">
        <v>5</v>
      </c>
      <c r="N12" s="21" t="s">
        <v>6</v>
      </c>
      <c r="O12" s="21" t="s">
        <v>7</v>
      </c>
      <c r="P12" s="21" t="s">
        <v>8</v>
      </c>
      <c r="Q12" s="21" t="s">
        <v>9</v>
      </c>
      <c r="R12" s="21" t="s">
        <v>10</v>
      </c>
      <c r="S12" s="21" t="s">
        <v>11</v>
      </c>
      <c r="T12" s="21" t="s">
        <v>12</v>
      </c>
      <c r="U12" s="21" t="s">
        <v>13</v>
      </c>
      <c r="W12" s="22" t="s">
        <v>20</v>
      </c>
      <c r="X12" s="22" t="s">
        <v>21</v>
      </c>
      <c r="Y12" s="22" t="s">
        <v>22</v>
      </c>
    </row>
    <row r="13" customFormat="false" ht="16.5" hidden="false" customHeight="false" outlineLevel="0" collapsed="false">
      <c r="A13" s="23" t="s">
        <v>23</v>
      </c>
      <c r="B13" s="23" t="n">
        <v>1</v>
      </c>
      <c r="C13" s="24" t="n">
        <v>8</v>
      </c>
      <c r="D13" s="18" t="n">
        <f aca="false">B13/C13*1024</f>
        <v>128</v>
      </c>
      <c r="E13" s="6"/>
      <c r="F13" s="23" t="s">
        <v>23</v>
      </c>
      <c r="G13" s="23" t="s">
        <v>16</v>
      </c>
      <c r="H13" s="24" t="n">
        <v>0.1</v>
      </c>
      <c r="I13" s="19" t="n">
        <f aca="false">D13*MAX(G13:H13)*10^(-6)</f>
        <v>1.28E-005</v>
      </c>
      <c r="J13" s="6"/>
      <c r="K13" s="25" t="n">
        <f aca="false">A5</f>
        <v>7</v>
      </c>
      <c r="L13" s="26" t="n">
        <f aca="false">IF(ISNUMBER(D5),$I$12*D5,"-")</f>
        <v>0.002048</v>
      </c>
      <c r="M13" s="26" t="str">
        <f aca="false">IF(ISNUMBER(E5),$I$13*E5,"-")</f>
        <v>-</v>
      </c>
      <c r="N13" s="26" t="str">
        <f aca="false">IF(ISNUMBER(F5),$I$14*F5,"-")</f>
        <v>-</v>
      </c>
      <c r="O13" s="26" t="n">
        <f aca="false">IF(ISNUMBER(G5),$I$15*G5,"-")</f>
        <v>0.000128</v>
      </c>
      <c r="P13" s="26" t="str">
        <f aca="false">IF(ISNUMBER(H5),$I$16*H5,"-")</f>
        <v>-</v>
      </c>
      <c r="Q13" s="26" t="str">
        <f aca="false">IF(ISNUMBER(I5),$I$17*I5,"-")</f>
        <v>-</v>
      </c>
      <c r="R13" s="26" t="n">
        <f aca="false">IF(ISNUMBER(J5),$I$18*J5,"-")</f>
        <v>0.00128</v>
      </c>
      <c r="S13" s="26" t="str">
        <f aca="false">IF(ISNUMBER(K5),$I$19*K5,"-")</f>
        <v>-</v>
      </c>
      <c r="T13" s="26" t="n">
        <f aca="false">IF(ISNUMBER(L5),$I$20*L5,"-")</f>
        <v>0.002048</v>
      </c>
      <c r="U13" s="26" t="str">
        <f aca="false">IF(ISNUMBER(M5),$I$21*M5,"-")</f>
        <v>-</v>
      </c>
      <c r="W13" s="27" t="n">
        <f aca="false">SUM(L13,N13,P13,R13,T13)</f>
        <v>0.005376</v>
      </c>
      <c r="X13" s="27" t="n">
        <f aca="false">SUM(M13,O13,Q13,S13,U13)</f>
        <v>0.000128</v>
      </c>
      <c r="Y13" s="27" t="n">
        <f aca="false">MAX(W13,X13)</f>
        <v>0.005376</v>
      </c>
    </row>
    <row r="14" customFormat="false" ht="16.5" hidden="false" customHeight="false" outlineLevel="0" collapsed="false">
      <c r="A14" s="23" t="s">
        <v>24</v>
      </c>
      <c r="B14" s="23" t="n">
        <v>1</v>
      </c>
      <c r="C14" s="24" t="n">
        <v>15</v>
      </c>
      <c r="D14" s="18" t="n">
        <f aca="false">B14/C14*1024</f>
        <v>68.2666666666667</v>
      </c>
      <c r="E14" s="6"/>
      <c r="F14" s="23" t="s">
        <v>24</v>
      </c>
      <c r="G14" s="23" t="n">
        <v>2</v>
      </c>
      <c r="H14" s="24" t="s">
        <v>16</v>
      </c>
      <c r="I14" s="19" t="n">
        <f aca="false">D14*MAX(G14:H14)*10^(-6)</f>
        <v>0.000136533333333333</v>
      </c>
      <c r="J14" s="6"/>
      <c r="K14" s="25" t="n">
        <f aca="false">A6</f>
        <v>14</v>
      </c>
      <c r="L14" s="26" t="n">
        <f aca="false">IF(ISNUMBER(D6),$I$12*D6,"-")</f>
        <v>0.001024</v>
      </c>
      <c r="M14" s="26" t="str">
        <f aca="false">IF(ISNUMBER(E6),$I$13*E6,"-")</f>
        <v>-</v>
      </c>
      <c r="N14" s="26" t="n">
        <f aca="false">IF(ISNUMBER(F6),$I$14*F6,"-")</f>
        <v>0.004096</v>
      </c>
      <c r="O14" s="26" t="n">
        <f aca="false">IF(ISNUMBER(G6),$I$15*G6,"-")</f>
        <v>0.0001792</v>
      </c>
      <c r="P14" s="26" t="str">
        <f aca="false">IF(ISNUMBER(H6),$I$16*H6,"-")</f>
        <v>-</v>
      </c>
      <c r="Q14" s="26" t="str">
        <f aca="false">IF(ISNUMBER(I6),$I$17*I6,"-")</f>
        <v>-</v>
      </c>
      <c r="R14" s="26" t="n">
        <f aca="false">IF(ISNUMBER(J6),$I$18*J6,"-")</f>
        <v>0.00256</v>
      </c>
      <c r="S14" s="26" t="str">
        <f aca="false">IF(ISNUMBER(K6),$I$19*K6,"-")</f>
        <v>-</v>
      </c>
      <c r="T14" s="26" t="n">
        <f aca="false">IF(ISNUMBER(L6),$I$20*L6,"-")</f>
        <v>0.003072</v>
      </c>
      <c r="U14" s="26" t="str">
        <f aca="false">IF(ISNUMBER(M6),$I$21*M6,"-")</f>
        <v>-</v>
      </c>
      <c r="W14" s="27" t="n">
        <f aca="false">SUM(L14,N14,P14,R14,T14)</f>
        <v>0.010752</v>
      </c>
      <c r="X14" s="27" t="n">
        <f aca="false">SUM(M14,O14,Q14,S14,U14)</f>
        <v>0.0001792</v>
      </c>
      <c r="Y14" s="27" t="n">
        <f aca="false">MAX(W14,X14)</f>
        <v>0.010752</v>
      </c>
    </row>
    <row r="15" customFormat="false" ht="16.5" hidden="false" customHeight="false" outlineLevel="0" collapsed="false">
      <c r="A15" s="23" t="s">
        <v>25</v>
      </c>
      <c r="B15" s="23" t="n">
        <v>1.5</v>
      </c>
      <c r="C15" s="24" t="n">
        <v>6</v>
      </c>
      <c r="D15" s="18" t="n">
        <f aca="false">B15/C15*1024</f>
        <v>256</v>
      </c>
      <c r="E15" s="6"/>
      <c r="F15" s="23" t="s">
        <v>25</v>
      </c>
      <c r="G15" s="23" t="s">
        <v>16</v>
      </c>
      <c r="H15" s="24" t="n">
        <v>0.05</v>
      </c>
      <c r="I15" s="19" t="n">
        <f aca="false">D15*MAX(G15:H15)*10^(-6)</f>
        <v>1.28E-005</v>
      </c>
      <c r="J15" s="6"/>
      <c r="K15" s="25" t="n">
        <f aca="false">A7</f>
        <v>10</v>
      </c>
      <c r="L15" s="26" t="str">
        <f aca="false">IF(ISNUMBER(D7),$I$12*D7,"-")</f>
        <v>-</v>
      </c>
      <c r="M15" s="26" t="n">
        <f aca="false">IF(ISNUMBER(E7),$I$13*E7,"-")</f>
        <v>0.000384</v>
      </c>
      <c r="N15" s="26" t="str">
        <f aca="false">IF(ISNUMBER(F7),$I$14*F7,"-")</f>
        <v>-</v>
      </c>
      <c r="O15" s="26" t="str">
        <f aca="false">IF(ISNUMBER(G7),$I$15*G7,"-")</f>
        <v>-</v>
      </c>
      <c r="P15" s="26" t="str">
        <f aca="false">IF(ISNUMBER(H7),$I$16*H7,"-")</f>
        <v>-</v>
      </c>
      <c r="Q15" s="26" t="n">
        <f aca="false">IF(ISNUMBER(I7),$I$17*I7,"-")</f>
        <v>0.000136533333333333</v>
      </c>
      <c r="R15" s="26" t="n">
        <f aca="false">IF(ISNUMBER(J7),$I$18*J7,"-")</f>
        <v>0.00384</v>
      </c>
      <c r="S15" s="26" t="str">
        <f aca="false">IF(ISNUMBER(K7),$I$19*K7,"-")</f>
        <v>-</v>
      </c>
      <c r="T15" s="26" t="n">
        <f aca="false">IF(ISNUMBER(L7),$I$20*L7,"-")</f>
        <v>0.004096</v>
      </c>
      <c r="U15" s="26" t="str">
        <f aca="false">IF(ISNUMBER(M7),$I$21*M7,"-")</f>
        <v>-</v>
      </c>
      <c r="W15" s="27" t="n">
        <f aca="false">SUM(L15,N15,P15,R15,T15)</f>
        <v>0.007936</v>
      </c>
      <c r="X15" s="27" t="n">
        <f aca="false">SUM(M15,O15,Q15,S15,U15)</f>
        <v>0.000520533333333333</v>
      </c>
      <c r="Y15" s="27" t="n">
        <f aca="false">MAX(W15,X15)</f>
        <v>0.007936</v>
      </c>
    </row>
    <row r="16" customFormat="false" ht="16.5" hidden="false" customHeight="false" outlineLevel="0" collapsed="false">
      <c r="A16" s="23" t="s">
        <v>26</v>
      </c>
      <c r="B16" s="23" t="n">
        <v>1.5</v>
      </c>
      <c r="C16" s="24" t="n">
        <v>14</v>
      </c>
      <c r="D16" s="18" t="n">
        <f aca="false">B16/C16*1024</f>
        <v>109.714285714286</v>
      </c>
      <c r="E16" s="6"/>
      <c r="F16" s="23" t="s">
        <v>26</v>
      </c>
      <c r="G16" s="23" t="n">
        <v>3</v>
      </c>
      <c r="H16" s="24" t="s">
        <v>16</v>
      </c>
      <c r="I16" s="19" t="n">
        <f aca="false">D16*MAX(G16:H16)*10^(-6)</f>
        <v>0.000329142857142857</v>
      </c>
      <c r="J16" s="6"/>
      <c r="K16" s="25" t="n">
        <f aca="false">A8</f>
        <v>19</v>
      </c>
      <c r="L16" s="26" t="str">
        <f aca="false">IF(ISNUMBER(D8),$I$12*D8,"-")</f>
        <v>-</v>
      </c>
      <c r="M16" s="26" t="n">
        <f aca="false">IF(ISNUMBER(E8),$I$13*E8,"-")</f>
        <v>0.001024</v>
      </c>
      <c r="N16" s="26" t="str">
        <f aca="false">IF(ISNUMBER(F8),$I$14*F8,"-")</f>
        <v>-</v>
      </c>
      <c r="O16" s="26" t="n">
        <f aca="false">IF(ISNUMBER(G8),$I$15*G8,"-")</f>
        <v>0.000384</v>
      </c>
      <c r="P16" s="26" t="str">
        <f aca="false">IF(ISNUMBER(H8),$I$16*H8,"-")</f>
        <v>-</v>
      </c>
      <c r="Q16" s="26" t="str">
        <f aca="false">IF(ISNUMBER(I8),$I$17*I8,"-")</f>
        <v>-</v>
      </c>
      <c r="R16" s="26" t="n">
        <f aca="false">IF(ISNUMBER(J8),$I$18*J8,"-")</f>
        <v>0.00512</v>
      </c>
      <c r="S16" s="26" t="str">
        <f aca="false">IF(ISNUMBER(K8),$I$19*K8,"-")</f>
        <v>-</v>
      </c>
      <c r="T16" s="26" t="str">
        <f aca="false">IF(ISNUMBER(L8),$I$20*L8,"-")</f>
        <v>-</v>
      </c>
      <c r="U16" s="26" t="n">
        <f aca="false">IF(ISNUMBER(M8),$I$21*M8,"-")</f>
        <v>4.9152E-005</v>
      </c>
      <c r="W16" s="27" t="n">
        <f aca="false">SUM(L16,N16,P16,R16,T16)</f>
        <v>0.00512</v>
      </c>
      <c r="X16" s="27" t="n">
        <f aca="false">SUM(M16,O16,Q16,S16,U16)</f>
        <v>0.001457152</v>
      </c>
      <c r="Y16" s="27" t="n">
        <f aca="false">MAX(W16,X16)</f>
        <v>0.00512</v>
      </c>
    </row>
    <row r="17" customFormat="false" ht="16.5" hidden="false" customHeight="false" outlineLevel="0" collapsed="false">
      <c r="A17" s="23" t="s">
        <v>27</v>
      </c>
      <c r="B17" s="23" t="n">
        <v>2</v>
      </c>
      <c r="C17" s="24" t="n">
        <v>18</v>
      </c>
      <c r="D17" s="18" t="n">
        <f aca="false">B17/C17*1024</f>
        <v>113.777777777778</v>
      </c>
      <c r="E17" s="6"/>
      <c r="F17" s="23" t="s">
        <v>27</v>
      </c>
      <c r="G17" s="23" t="s">
        <v>16</v>
      </c>
      <c r="H17" s="24" t="n">
        <v>0.06</v>
      </c>
      <c r="I17" s="19" t="n">
        <f aca="false">D17*MAX(G17:H17)*10^(-6)</f>
        <v>6.82666666666667E-006</v>
      </c>
      <c r="J17" s="6"/>
      <c r="K17" s="25" t="n">
        <f aca="false">A9</f>
        <v>1</v>
      </c>
      <c r="L17" s="26" t="n">
        <f aca="false">IF(ISNUMBER(D9),$I$12*D9,"-")</f>
        <v>0.002048</v>
      </c>
      <c r="M17" s="26" t="n">
        <f aca="false">IF(ISNUMBER(E9),$I$13*E9,"-")</f>
        <v>0.000128</v>
      </c>
      <c r="N17" s="26" t="str">
        <f aca="false">IF(ISNUMBER(F9),$I$14*F9,"-")</f>
        <v>-</v>
      </c>
      <c r="O17" s="26" t="str">
        <f aca="false">IF(ISNUMBER(G9),$I$15*G9,"-")</f>
        <v>-</v>
      </c>
      <c r="P17" s="26" t="str">
        <f aca="false">IF(ISNUMBER(H9),$I$16*H9,"-")</f>
        <v>-</v>
      </c>
      <c r="Q17" s="26" t="str">
        <f aca="false">IF(ISNUMBER(I9),$I$17*I9,"-")</f>
        <v>-</v>
      </c>
      <c r="R17" s="26" t="n">
        <f aca="false">IF(ISNUMBER(J9),$I$18*J9,"-")</f>
        <v>0.00256</v>
      </c>
      <c r="S17" s="26" t="n">
        <f aca="false">IF(ISNUMBER(K9),$I$19*K9,"-")</f>
        <v>5.3248E-005</v>
      </c>
      <c r="T17" s="26" t="str">
        <f aca="false">IF(ISNUMBER(L9),$I$20*L9,"-")</f>
        <v>-</v>
      </c>
      <c r="U17" s="26" t="str">
        <f aca="false">IF(ISNUMBER(M9),$I$21*M9,"-")</f>
        <v>-</v>
      </c>
      <c r="W17" s="27" t="n">
        <f aca="false">SUM(L17,N17,P17,R17,T17)</f>
        <v>0.004608</v>
      </c>
      <c r="X17" s="27" t="n">
        <f aca="false">SUM(M17,O17,Q17,S17,U17)</f>
        <v>0.000181248</v>
      </c>
      <c r="Y17" s="27" t="n">
        <f aca="false">MAX(W17,X17)</f>
        <v>0.004608</v>
      </c>
    </row>
    <row r="18" customFormat="false" ht="16.5" hidden="false" customHeight="false" outlineLevel="0" collapsed="false">
      <c r="A18" s="23" t="s">
        <v>28</v>
      </c>
      <c r="B18" s="23" t="n">
        <v>2.5</v>
      </c>
      <c r="C18" s="24" t="n">
        <v>10</v>
      </c>
      <c r="D18" s="18" t="n">
        <f aca="false">B18/C18*1024</f>
        <v>256</v>
      </c>
      <c r="E18" s="6"/>
      <c r="F18" s="23" t="s">
        <v>28</v>
      </c>
      <c r="G18" s="23" t="n">
        <v>2.5</v>
      </c>
      <c r="H18" s="24" t="s">
        <v>16</v>
      </c>
      <c r="I18" s="19" t="n">
        <f aca="false">D18*MAX(G18:H18)*10^(-6)</f>
        <v>0.00064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customFormat="false" ht="16.5" hidden="false" customHeight="false" outlineLevel="0" collapsed="false">
      <c r="A19" s="23" t="s">
        <v>29</v>
      </c>
      <c r="B19" s="23" t="n">
        <v>3</v>
      </c>
      <c r="C19" s="24" t="n">
        <v>15</v>
      </c>
      <c r="D19" s="18" t="n">
        <f aca="false">B19/C19*1024</f>
        <v>204.8</v>
      </c>
      <c r="E19" s="6"/>
      <c r="F19" s="23" t="s">
        <v>29</v>
      </c>
      <c r="G19" s="23" t="s">
        <v>16</v>
      </c>
      <c r="H19" s="24" t="n">
        <v>0.13</v>
      </c>
      <c r="I19" s="19" t="n">
        <f aca="false">D19*MAX(G19:H19)*10^(-6)</f>
        <v>2.6624E-005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customFormat="false" ht="16.5" hidden="false" customHeight="false" outlineLevel="0" collapsed="false">
      <c r="A20" s="23" t="s">
        <v>30</v>
      </c>
      <c r="B20" s="23" t="n">
        <v>4</v>
      </c>
      <c r="C20" s="24" t="n">
        <v>20</v>
      </c>
      <c r="D20" s="18" t="n">
        <f aca="false">B20/C20*1024</f>
        <v>204.8</v>
      </c>
      <c r="E20" s="6"/>
      <c r="F20" s="23" t="s">
        <v>30</v>
      </c>
      <c r="G20" s="23" t="n">
        <v>2.5</v>
      </c>
      <c r="H20" s="24" t="s">
        <v>16</v>
      </c>
      <c r="I20" s="19" t="n">
        <f aca="false">D20*MAX(G20:H20)*10^(-6)</f>
        <v>0.000512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customFormat="false" ht="16.5" hidden="false" customHeight="false" outlineLevel="0" collapsed="false">
      <c r="A21" s="23" t="s">
        <v>31</v>
      </c>
      <c r="B21" s="23" t="n">
        <v>0.5</v>
      </c>
      <c r="C21" s="24" t="n">
        <v>5</v>
      </c>
      <c r="D21" s="18" t="n">
        <f aca="false">B21/C21*1024</f>
        <v>102.4</v>
      </c>
      <c r="E21" s="6"/>
      <c r="F21" s="23" t="s">
        <v>31</v>
      </c>
      <c r="G21" s="23" t="s">
        <v>16</v>
      </c>
      <c r="H21" s="24" t="n">
        <v>0.12</v>
      </c>
      <c r="I21" s="19" t="n">
        <f aca="false">D21*MAX(G21:H21)*10^(-6)</f>
        <v>1.2288E-005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customFormat="false" ht="15.75" hidden="false" customHeight="false" outlineLevel="0" collapsed="false">
      <c r="A22" s="18" t="s">
        <v>32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customFormat="false" ht="15.75" hidden="false" customHeight="false" outlineLevel="0" collapsed="false">
      <c r="A23" s="28" t="n">
        <v>1</v>
      </c>
      <c r="B23" s="6"/>
      <c r="C23" s="6"/>
      <c r="D23" s="6"/>
      <c r="E23" s="6"/>
      <c r="F23" s="6"/>
      <c r="G23" s="6"/>
      <c r="H23" s="6"/>
      <c r="I23" s="6"/>
      <c r="J23" s="6"/>
      <c r="K23" s="29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customFormat="false" ht="19.5" hidden="false" customHeight="false" outlineLevel="0" collapsed="false">
      <c r="A24" s="3" t="s">
        <v>19</v>
      </c>
      <c r="B24" s="30" t="s">
        <v>33</v>
      </c>
      <c r="C24" s="18" t="n">
        <v>100000</v>
      </c>
      <c r="D24" s="18" t="n">
        <f aca="false">C24*10</f>
        <v>1000000</v>
      </c>
      <c r="E24" s="18" t="n">
        <f aca="false">D24*10</f>
        <v>10000000</v>
      </c>
      <c r="F24" s="18" t="n">
        <f aca="false">E24*10</f>
        <v>100000000</v>
      </c>
      <c r="G24" s="18" t="n">
        <f aca="false">F24*10</f>
        <v>1000000000</v>
      </c>
      <c r="H24" s="18" t="n">
        <f aca="false">G24*10</f>
        <v>10000000000</v>
      </c>
      <c r="I24" s="18" t="n">
        <f aca="false">H24*10</f>
        <v>100000000000</v>
      </c>
      <c r="J24" s="18" t="n">
        <f aca="false">I24*10</f>
        <v>1000000000000</v>
      </c>
      <c r="K24" s="31"/>
      <c r="L24" s="31"/>
      <c r="M24" s="32" t="s">
        <v>34</v>
      </c>
      <c r="N24" s="28" t="n">
        <v>100000</v>
      </c>
      <c r="O24" s="28" t="n">
        <f aca="false">N24*10</f>
        <v>1000000</v>
      </c>
      <c r="P24" s="28" t="n">
        <f aca="false">O24*10</f>
        <v>10000000</v>
      </c>
      <c r="Q24" s="28" t="n">
        <f aca="false">P24*10</f>
        <v>100000000</v>
      </c>
      <c r="R24" s="28" t="n">
        <f aca="false">Q24*10</f>
        <v>1000000000</v>
      </c>
      <c r="S24" s="28" t="n">
        <f aca="false">R24*10</f>
        <v>10000000000</v>
      </c>
      <c r="T24" s="28" t="n">
        <f aca="false">S24*10</f>
        <v>100000000000</v>
      </c>
      <c r="U24" s="28" t="n">
        <f aca="false">T24*10</f>
        <v>1000000000000</v>
      </c>
      <c r="V24" s="33"/>
      <c r="W24" s="31"/>
      <c r="X24" s="34" t="s">
        <v>35</v>
      </c>
      <c r="Y24" s="35" t="n">
        <v>100000</v>
      </c>
      <c r="Z24" s="35" t="n">
        <f aca="false">Y24*10</f>
        <v>1000000</v>
      </c>
      <c r="AA24" s="35" t="n">
        <f aca="false">Z24*10</f>
        <v>10000000</v>
      </c>
      <c r="AB24" s="35" t="n">
        <f aca="false">AA24*10</f>
        <v>100000000</v>
      </c>
      <c r="AC24" s="35" t="n">
        <f aca="false">AB24*10</f>
        <v>1000000000</v>
      </c>
      <c r="AD24" s="35" t="n">
        <f aca="false">AC24*10</f>
        <v>10000000000</v>
      </c>
      <c r="AE24" s="35" t="n">
        <f aca="false">AD24*10</f>
        <v>100000000000</v>
      </c>
      <c r="AF24" s="35" t="n">
        <f aca="false">AE24*10</f>
        <v>1000000000000</v>
      </c>
    </row>
    <row r="25" customFormat="false" ht="19.5" hidden="false" customHeight="false" outlineLevel="0" collapsed="false">
      <c r="A25" s="36" t="n">
        <f aca="false">A5</f>
        <v>7</v>
      </c>
      <c r="B25" s="3" t="s">
        <v>36</v>
      </c>
      <c r="C25" s="26" t="n">
        <f aca="false">$C5*$A$23/C$24+$Y13</f>
        <v>0.012376</v>
      </c>
      <c r="D25" s="37" t="n">
        <f aca="false">$C5*$A$23/D$24+$Y13</f>
        <v>0.006076</v>
      </c>
      <c r="E25" s="37" t="n">
        <f aca="false">$C5*$A$23/E$24+$Y13</f>
        <v>0.005446</v>
      </c>
      <c r="F25" s="37" t="n">
        <f aca="false">$C5*$A$23/F$24+$Y13</f>
        <v>0.005383</v>
      </c>
      <c r="G25" s="37" t="n">
        <f aca="false">$C5*$A$23/G$24+$Y13</f>
        <v>0.0053767</v>
      </c>
      <c r="H25" s="37" t="n">
        <f aca="false">$C5*$A$23/H$24+$Y13</f>
        <v>0.00537607</v>
      </c>
      <c r="I25" s="37" t="n">
        <f aca="false">$C5*$A$23/I$24+$Y13</f>
        <v>0.005376007</v>
      </c>
      <c r="J25" s="37" t="n">
        <f aca="false">$C5*$A$23/J$24+$Y13</f>
        <v>0.0053760007</v>
      </c>
      <c r="K25" s="31"/>
      <c r="L25" s="38" t="n">
        <f aca="false">A5</f>
        <v>7</v>
      </c>
      <c r="M25" s="18" t="s">
        <v>37</v>
      </c>
      <c r="N25" s="19" t="n">
        <f aca="false">$B5*C25/(2*(1-C$36))</f>
        <v>0.00125149206249047</v>
      </c>
      <c r="O25" s="19" t="n">
        <f aca="false">$B5*D25/(2*(1-D$36))</f>
        <v>0.000612108423381575</v>
      </c>
      <c r="P25" s="19" t="n">
        <f aca="false">$B5*E25/(2*(1-E$36))</f>
        <v>0.000548434599878893</v>
      </c>
      <c r="Q25" s="19" t="n">
        <f aca="false">$B5*F25/(2*(1-F$36))</f>
        <v>0.000542069851888451</v>
      </c>
      <c r="R25" s="19" t="n">
        <f aca="false">$B5*G25/(2*(1-G$36))</f>
        <v>0.000541433403422007</v>
      </c>
      <c r="S25" s="19" t="n">
        <f aca="false">$B5*H25/(2*(1-H$36))</f>
        <v>0.000541369758838677</v>
      </c>
      <c r="T25" s="19" t="n">
        <f aca="false">$B5*I25/(2*(1-I$36))</f>
        <v>0.000541363394382978</v>
      </c>
      <c r="U25" s="19" t="n">
        <f aca="false">$B5*J25/(2*(1-J$36))</f>
        <v>0.000541362757937434</v>
      </c>
      <c r="V25" s="33"/>
      <c r="W25" s="39" t="n">
        <f aca="false">A5</f>
        <v>7</v>
      </c>
      <c r="X25" s="40" t="s">
        <v>37</v>
      </c>
      <c r="Y25" s="41" t="n">
        <f aca="false">N25+C25</f>
        <v>0.0136274920624905</v>
      </c>
      <c r="Z25" s="41" t="n">
        <f aca="false">O25+D25</f>
        <v>0.00668810842338158</v>
      </c>
      <c r="AA25" s="41" t="n">
        <f aca="false">P25+E25</f>
        <v>0.00599443459987889</v>
      </c>
      <c r="AB25" s="41" t="n">
        <f aca="false">Q25+F25</f>
        <v>0.00592506985188845</v>
      </c>
      <c r="AC25" s="41" t="n">
        <f aca="false">R25+G25</f>
        <v>0.00591813340342201</v>
      </c>
      <c r="AD25" s="41" t="n">
        <f aca="false">S25+H25</f>
        <v>0.00591743975883868</v>
      </c>
      <c r="AE25" s="41" t="n">
        <f aca="false">T25+I25</f>
        <v>0.00591737039438298</v>
      </c>
      <c r="AF25" s="41" t="n">
        <f aca="false">U25+J25</f>
        <v>0.00591736345793743</v>
      </c>
    </row>
    <row r="26" customFormat="false" ht="19.5" hidden="false" customHeight="false" outlineLevel="0" collapsed="false">
      <c r="A26" s="25" t="n">
        <f aca="false">A6</f>
        <v>14</v>
      </c>
      <c r="B26" s="3" t="s">
        <v>36</v>
      </c>
      <c r="C26" s="26" t="n">
        <f aca="false">$C6*$A$23/C$24+$Y14</f>
        <v>0.014752</v>
      </c>
      <c r="D26" s="37" t="n">
        <f aca="false">$C6*$A$23/D$24+$Y14</f>
        <v>0.011152</v>
      </c>
      <c r="E26" s="37" t="n">
        <f aca="false">$C6*$A$23/E$24+$Y14</f>
        <v>0.010792</v>
      </c>
      <c r="F26" s="37" t="n">
        <f aca="false">$C6*$A$23/F$24+$Y14</f>
        <v>0.010756</v>
      </c>
      <c r="G26" s="37" t="n">
        <f aca="false">$C6*$A$23/G$24+$Y14</f>
        <v>0.0107524</v>
      </c>
      <c r="H26" s="37" t="n">
        <f aca="false">$C6*$A$23/H$24+$Y14</f>
        <v>0.01075204</v>
      </c>
      <c r="I26" s="37" t="n">
        <f aca="false">$C6*$A$23/I$24+$Y14</f>
        <v>0.010752004</v>
      </c>
      <c r="J26" s="37" t="n">
        <f aca="false">$C6*$A$23/J$24+$Y14</f>
        <v>0.0107520004</v>
      </c>
      <c r="K26" s="31"/>
      <c r="L26" s="38" t="n">
        <f aca="false">A6</f>
        <v>14</v>
      </c>
      <c r="M26" s="18" t="s">
        <v>37</v>
      </c>
      <c r="N26" s="19" t="n">
        <f aca="false">$B6*C26/(2*(1-C$36))</f>
        <v>0.0029835182459372</v>
      </c>
      <c r="O26" s="19" t="n">
        <f aca="false">$B6*D26/(2*(1-D$36))</f>
        <v>0.00224694968319662</v>
      </c>
      <c r="P26" s="19" t="n">
        <f aca="false">$B6*E26/(2*(1-E$36))</f>
        <v>0.00217359757689791</v>
      </c>
      <c r="Q26" s="19" t="n">
        <f aca="false">$B6*F26/(2*(1-F$36))</f>
        <v>0.00216626540104484</v>
      </c>
      <c r="R26" s="19" t="n">
        <f aca="false">$B6*G26/(2*(1-G$36))</f>
        <v>0.00216553221379463</v>
      </c>
      <c r="S26" s="19" t="n">
        <f aca="false">$B6*H26/(2*(1-H$36))</f>
        <v>0.00216545889537294</v>
      </c>
      <c r="T26" s="19" t="n">
        <f aca="false">$B6*I26/(2*(1-I$36))</f>
        <v>0.00216545156353381</v>
      </c>
      <c r="U26" s="19" t="n">
        <f aca="false">$B6*J26/(2*(1-J$36))</f>
        <v>0.00216545083034993</v>
      </c>
      <c r="V26" s="33"/>
      <c r="W26" s="39" t="n">
        <f aca="false">A6</f>
        <v>14</v>
      </c>
      <c r="X26" s="40" t="s">
        <v>37</v>
      </c>
      <c r="Y26" s="41" t="n">
        <f aca="false">N26+C26</f>
        <v>0.0177355182459372</v>
      </c>
      <c r="Z26" s="41" t="n">
        <f aca="false">O26+D26</f>
        <v>0.0133989496831966</v>
      </c>
      <c r="AA26" s="41" t="n">
        <f aca="false">P26+E26</f>
        <v>0.0129655975768979</v>
      </c>
      <c r="AB26" s="41" t="n">
        <f aca="false">Q26+F26</f>
        <v>0.0129222654010448</v>
      </c>
      <c r="AC26" s="41" t="n">
        <f aca="false">R26+G26</f>
        <v>0.0129179322137946</v>
      </c>
      <c r="AD26" s="41" t="n">
        <f aca="false">S26+H26</f>
        <v>0.0129174988953729</v>
      </c>
      <c r="AE26" s="41" t="n">
        <f aca="false">T26+I26</f>
        <v>0.0129174555635338</v>
      </c>
      <c r="AF26" s="41" t="n">
        <f aca="false">U26+J26</f>
        <v>0.0129174512303499</v>
      </c>
    </row>
    <row r="27" customFormat="false" ht="19.5" hidden="false" customHeight="false" outlineLevel="0" collapsed="false">
      <c r="A27" s="25" t="n">
        <f aca="false">A7</f>
        <v>10</v>
      </c>
      <c r="B27" s="3" t="s">
        <v>36</v>
      </c>
      <c r="C27" s="26" t="n">
        <f aca="false">$C7*$A$23/C$24+$Y15</f>
        <v>0.017936</v>
      </c>
      <c r="D27" s="37" t="n">
        <f aca="false">$C7*$A$23/D$24+$Y15</f>
        <v>0.008936</v>
      </c>
      <c r="E27" s="37" t="n">
        <f aca="false">$C7*$A$23/E$24+$Y15</f>
        <v>0.008036</v>
      </c>
      <c r="F27" s="37" t="n">
        <f aca="false">$C7*$A$23/F$24+$Y15</f>
        <v>0.007946</v>
      </c>
      <c r="G27" s="37" t="n">
        <f aca="false">$C7*$A$23/G$24+$Y15</f>
        <v>0.007937</v>
      </c>
      <c r="H27" s="37" t="n">
        <f aca="false">$C7*$A$23/H$24+$Y15</f>
        <v>0.0079361</v>
      </c>
      <c r="I27" s="37" t="n">
        <f aca="false">$C7*$A$23/I$24+$Y15</f>
        <v>0.00793601</v>
      </c>
      <c r="J27" s="37" t="n">
        <f aca="false">$C7*$A$23/J$24+$Y15</f>
        <v>0.007936001</v>
      </c>
      <c r="K27" s="31"/>
      <c r="L27" s="38" t="n">
        <f aca="false">A7</f>
        <v>10</v>
      </c>
      <c r="M27" s="18" t="s">
        <v>37</v>
      </c>
      <c r="N27" s="19" t="n">
        <f aca="false">$B7*C27/(2*(1-C$36))</f>
        <v>0.000453433290902332</v>
      </c>
      <c r="O27" s="19" t="n">
        <f aca="false">$B7*D27/(2*(1-D$36))</f>
        <v>0.000225057639538255</v>
      </c>
      <c r="P27" s="19" t="n">
        <f aca="false">$B7*E27/(2*(1-E$36))</f>
        <v>0.000202314563194399</v>
      </c>
      <c r="Q27" s="19" t="n">
        <f aca="false">$B7*F27/(2*(1-F$36))</f>
        <v>0.000200041196503141</v>
      </c>
      <c r="R27" s="19" t="n">
        <f aca="false">$B7*G27/(2*(1-G$36))</f>
        <v>0.000199813869239518</v>
      </c>
      <c r="S27" s="19" t="n">
        <f aca="false">$B7*H27/(2*(1-H$36))</f>
        <v>0.000199791136607207</v>
      </c>
      <c r="T27" s="19" t="n">
        <f aca="false">$B7*I27/(2*(1-I$36))</f>
        <v>0.000199788863344916</v>
      </c>
      <c r="U27" s="19" t="n">
        <f aca="false">$B7*J27/(2*(1-J$36))</f>
        <v>0.000199788636018697</v>
      </c>
      <c r="V27" s="33"/>
      <c r="W27" s="39" t="n">
        <f aca="false">A7</f>
        <v>10</v>
      </c>
      <c r="X27" s="40" t="s">
        <v>37</v>
      </c>
      <c r="Y27" s="41" t="n">
        <f aca="false">N27+C27</f>
        <v>0.0183894332909023</v>
      </c>
      <c r="Z27" s="41" t="n">
        <f aca="false">O27+D27</f>
        <v>0.00916105763953826</v>
      </c>
      <c r="AA27" s="41" t="n">
        <f aca="false">P27+E27</f>
        <v>0.0082383145631944</v>
      </c>
      <c r="AB27" s="41" t="n">
        <f aca="false">Q27+F27</f>
        <v>0.00814604119650314</v>
      </c>
      <c r="AC27" s="41" t="n">
        <f aca="false">R27+G27</f>
        <v>0.00813681386923951</v>
      </c>
      <c r="AD27" s="41" t="n">
        <f aca="false">S27+H27</f>
        <v>0.00813589113660721</v>
      </c>
      <c r="AE27" s="41" t="n">
        <f aca="false">T27+I27</f>
        <v>0.00813579886334492</v>
      </c>
      <c r="AF27" s="41" t="n">
        <f aca="false">U27+J27</f>
        <v>0.00813578963601869</v>
      </c>
    </row>
    <row r="28" customFormat="false" ht="19.5" hidden="false" customHeight="false" outlineLevel="0" collapsed="false">
      <c r="A28" s="25" t="n">
        <f aca="false">A8</f>
        <v>19</v>
      </c>
      <c r="B28" s="3" t="s">
        <v>36</v>
      </c>
      <c r="C28" s="26" t="n">
        <f aca="false">$C8*$A$23/C$24+$Y16</f>
        <v>0.01412</v>
      </c>
      <c r="D28" s="37" t="n">
        <f aca="false">$C8*$A$23/D$24+$Y16</f>
        <v>0.00602</v>
      </c>
      <c r="E28" s="37" t="n">
        <f aca="false">$C8*$A$23/E$24+$Y16</f>
        <v>0.00521</v>
      </c>
      <c r="F28" s="37" t="n">
        <f aca="false">$C8*$A$23/F$24+$Y16</f>
        <v>0.005129</v>
      </c>
      <c r="G28" s="37" t="n">
        <f aca="false">$C8*$A$23/G$24+$Y16</f>
        <v>0.0051209</v>
      </c>
      <c r="H28" s="37" t="n">
        <f aca="false">$C8*$A$23/H$24+$Y16</f>
        <v>0.00512009</v>
      </c>
      <c r="I28" s="37" t="n">
        <f aca="false">$C8*$A$23/I$24+$Y16</f>
        <v>0.005120009</v>
      </c>
      <c r="J28" s="37" t="n">
        <f aca="false">$C8*$A$23/J$24+$Y16</f>
        <v>0.0051200009</v>
      </c>
      <c r="K28" s="31"/>
      <c r="L28" s="38" t="n">
        <f aca="false">A8</f>
        <v>19</v>
      </c>
      <c r="M28" s="18" t="s">
        <v>37</v>
      </c>
      <c r="N28" s="19" t="n">
        <f aca="false">$B8*C28/(2*(1-C$36))</f>
        <v>0.000356962425710355</v>
      </c>
      <c r="O28" s="19" t="n">
        <f aca="false">$B8*D28/(2*(1-D$36))</f>
        <v>0.000151616717773086</v>
      </c>
      <c r="P28" s="19" t="n">
        <f aca="false">$B8*E28/(2*(1-E$36))</f>
        <v>0.000131167107297513</v>
      </c>
      <c r="Q28" s="19" t="n">
        <f aca="false">$B8*F28/(2*(1-F$36))</f>
        <v>0.000129122992306143</v>
      </c>
      <c r="R28" s="19" t="n">
        <f aca="false">$B8*G28/(2*(1-G$36))</f>
        <v>0.000128918589264035</v>
      </c>
      <c r="S28" s="19" t="n">
        <f aca="false">$B8*H28/(2*(1-H$36))</f>
        <v>0.000128898149044391</v>
      </c>
      <c r="T28" s="19" t="n">
        <f aca="false">$B8*I28/(2*(1-I$36))</f>
        <v>0.000128896105023273</v>
      </c>
      <c r="U28" s="19" t="n">
        <f aca="false">$B8*J28/(2*(1-J$36))</f>
        <v>0.000128895900621169</v>
      </c>
      <c r="V28" s="33"/>
      <c r="W28" s="39" t="n">
        <f aca="false">A8</f>
        <v>19</v>
      </c>
      <c r="X28" s="40" t="s">
        <v>37</v>
      </c>
      <c r="Y28" s="41" t="n">
        <f aca="false">N28+C28</f>
        <v>0.0144769624257104</v>
      </c>
      <c r="Z28" s="41" t="n">
        <f aca="false">O28+D28</f>
        <v>0.00617161671777309</v>
      </c>
      <c r="AA28" s="41" t="n">
        <f aca="false">P28+E28</f>
        <v>0.00534116710729751</v>
      </c>
      <c r="AB28" s="41" t="n">
        <f aca="false">Q28+F28</f>
        <v>0.00525812299230614</v>
      </c>
      <c r="AC28" s="41" t="n">
        <f aca="false">R28+G28</f>
        <v>0.00524981858926404</v>
      </c>
      <c r="AD28" s="41" t="n">
        <f aca="false">S28+H28</f>
        <v>0.00524898814904439</v>
      </c>
      <c r="AE28" s="41" t="n">
        <f aca="false">T28+I28</f>
        <v>0.00524890510502327</v>
      </c>
      <c r="AF28" s="41" t="n">
        <f aca="false">U28+J28</f>
        <v>0.00524889680062117</v>
      </c>
    </row>
    <row r="29" customFormat="false" ht="19.5" hidden="false" customHeight="false" outlineLevel="0" collapsed="false">
      <c r="A29" s="25" t="n">
        <f aca="false">A9</f>
        <v>1</v>
      </c>
      <c r="B29" s="3" t="s">
        <v>36</v>
      </c>
      <c r="C29" s="26" t="n">
        <f aca="false">$C9*$A$23/C$24+$Y17</f>
        <v>0.005608</v>
      </c>
      <c r="D29" s="37" t="n">
        <f aca="false">$C9*$A$23/D$24+$Y17</f>
        <v>0.004708</v>
      </c>
      <c r="E29" s="37" t="n">
        <f aca="false">$C9*$A$23/E$24+$Y17</f>
        <v>0.004618</v>
      </c>
      <c r="F29" s="37" t="n">
        <f aca="false">$C9*$A$23/F$24+$Y17</f>
        <v>0.004609</v>
      </c>
      <c r="G29" s="37" t="n">
        <f aca="false">$C9*$A$23/G$24+$Y17</f>
        <v>0.0046081</v>
      </c>
      <c r="H29" s="37" t="n">
        <f aca="false">$C9*$A$23/H$24+$Y17</f>
        <v>0.00460801</v>
      </c>
      <c r="I29" s="37" t="n">
        <f aca="false">$C9*$A$23/I$24+$Y17</f>
        <v>0.004608001</v>
      </c>
      <c r="J29" s="37" t="n">
        <f aca="false">$C9*$A$23/J$24+$Y17</f>
        <v>0.0046080001</v>
      </c>
      <c r="K29" s="42"/>
      <c r="L29" s="38" t="n">
        <f aca="false">A9</f>
        <v>1</v>
      </c>
      <c r="M29" s="18" t="s">
        <v>37</v>
      </c>
      <c r="N29" s="19" t="n">
        <f aca="false">$B9*C29/(2*(1-C$36))</f>
        <v>0.000567094981128519</v>
      </c>
      <c r="O29" s="19" t="n">
        <f aca="false">$B9*D29/(2*(1-D$36))</f>
        <v>0.000474293360316072</v>
      </c>
      <c r="P29" s="19" t="n">
        <f aca="false">$B9*E29/(2*(1-E$36))</f>
        <v>0.000465051594241779</v>
      </c>
      <c r="Q29" s="19" t="n">
        <f aca="false">$B9*F29/(2*(1-F$36))</f>
        <v>0.000464127799991431</v>
      </c>
      <c r="R29" s="19" t="n">
        <f aca="false">$B9*G29/(2*(1-G$36))</f>
        <v>0.00046403542438837</v>
      </c>
      <c r="S29" s="19" t="n">
        <f aca="false">$B9*H29/(2*(1-H$36))</f>
        <v>0.000464026186866282</v>
      </c>
      <c r="T29" s="19" t="n">
        <f aca="false">$B9*I29/(2*(1-I$36))</f>
        <v>0.000464025263114456</v>
      </c>
      <c r="U29" s="19" t="n">
        <f aca="false">$B9*J29/(2*(1-J$36))</f>
        <v>0.000464025170739277</v>
      </c>
      <c r="V29" s="33"/>
      <c r="W29" s="39" t="n">
        <f aca="false">A9</f>
        <v>1</v>
      </c>
      <c r="X29" s="40" t="s">
        <v>37</v>
      </c>
      <c r="Y29" s="41" t="n">
        <f aca="false">N29+C29</f>
        <v>0.00617509498112852</v>
      </c>
      <c r="Z29" s="41" t="n">
        <f aca="false">O29+D29</f>
        <v>0.00518229336031607</v>
      </c>
      <c r="AA29" s="41" t="n">
        <f aca="false">P29+E29</f>
        <v>0.00508305159424178</v>
      </c>
      <c r="AB29" s="41" t="n">
        <f aca="false">Q29+F29</f>
        <v>0.00507312779999143</v>
      </c>
      <c r="AC29" s="41" t="n">
        <f aca="false">R29+G29</f>
        <v>0.00507213542438837</v>
      </c>
      <c r="AD29" s="41" t="n">
        <f aca="false">S29+H29</f>
        <v>0.00507203618686628</v>
      </c>
      <c r="AE29" s="41" t="n">
        <f aca="false">T29+I29</f>
        <v>0.00507202626311446</v>
      </c>
      <c r="AF29" s="41" t="n">
        <f aca="false">U29+J29</f>
        <v>0.00507202527073928</v>
      </c>
    </row>
    <row r="30" customFormat="false" ht="15.75" hidden="false" customHeight="false" outlineLevel="0" collapsed="false">
      <c r="A30" s="43"/>
      <c r="B30" s="6"/>
      <c r="C30" s="6"/>
      <c r="D30" s="6"/>
      <c r="E30" s="6"/>
      <c r="F30" s="6"/>
      <c r="G30" s="6"/>
      <c r="H30" s="6"/>
      <c r="I30" s="6"/>
      <c r="J30" s="6"/>
      <c r="K30" s="31"/>
      <c r="L30" s="44"/>
      <c r="M30" s="18" t="s">
        <v>38</v>
      </c>
      <c r="N30" s="37" t="n">
        <f aca="false">SUM(N25:N29)</f>
        <v>0.00561250100616888</v>
      </c>
      <c r="O30" s="37" t="n">
        <f aca="false">SUM(O25:O29)</f>
        <v>0.0037100258242056</v>
      </c>
      <c r="P30" s="37" t="n">
        <f aca="false">SUM(P25:P29)</f>
        <v>0.0035205654415105</v>
      </c>
      <c r="Q30" s="37" t="n">
        <f aca="false">SUM(Q25:Q29)</f>
        <v>0.003501627241734</v>
      </c>
      <c r="R30" s="37" t="n">
        <f aca="false">SUM(R25:R29)</f>
        <v>0.00349973350010856</v>
      </c>
      <c r="S30" s="37" t="n">
        <f aca="false">SUM(S25:S29)</f>
        <v>0.0034995441267295</v>
      </c>
      <c r="T30" s="37" t="n">
        <f aca="false">SUM(T25:T29)</f>
        <v>0.00349952518939943</v>
      </c>
      <c r="U30" s="37" t="n">
        <f aca="false">SUM(U25:U29)</f>
        <v>0.0034995232956665</v>
      </c>
      <c r="V30" s="45"/>
      <c r="W30" s="31"/>
      <c r="X30" s="40" t="s">
        <v>38</v>
      </c>
      <c r="Y30" s="46" t="n">
        <f aca="false">SUM(Y25:Y29)</f>
        <v>0.0704045010061689</v>
      </c>
      <c r="Z30" s="46" t="n">
        <f aca="false">SUM(Z25:Z29)</f>
        <v>0.0406020258242056</v>
      </c>
      <c r="AA30" s="46" t="n">
        <f aca="false">SUM(AA25:AA29)</f>
        <v>0.0376225654415105</v>
      </c>
      <c r="AB30" s="46" t="n">
        <f aca="false">SUM(AB25:AB29)</f>
        <v>0.037324627241734</v>
      </c>
      <c r="AC30" s="46" t="n">
        <f aca="false">SUM(AC25:AC29)</f>
        <v>0.0372948335001086</v>
      </c>
      <c r="AD30" s="46" t="n">
        <f aca="false">SUM(AD25:AD29)</f>
        <v>0.0372918541267295</v>
      </c>
      <c r="AE30" s="46" t="n">
        <f aca="false">SUM(AE25:AE29)</f>
        <v>0.0372915561893994</v>
      </c>
      <c r="AF30" s="46" t="n">
        <f aca="false">SUM(AF25:AF29)</f>
        <v>0.0372915263956665</v>
      </c>
    </row>
    <row r="31" customFormat="false" ht="15.75" hidden="false" customHeight="false" outlineLevel="0" collapsed="false">
      <c r="A31" s="25" t="n">
        <f aca="false">A25</f>
        <v>7</v>
      </c>
      <c r="B31" s="47" t="s">
        <v>39</v>
      </c>
      <c r="C31" s="26" t="n">
        <f aca="false">C25*$B5</f>
        <v>0.0024752</v>
      </c>
      <c r="D31" s="37" t="n">
        <f aca="false">D25*$B5</f>
        <v>0.0012152</v>
      </c>
      <c r="E31" s="37" t="n">
        <f aca="false">E25*$B5</f>
        <v>0.0010892</v>
      </c>
      <c r="F31" s="37" t="n">
        <f aca="false">F25*$B5</f>
        <v>0.0010766</v>
      </c>
      <c r="G31" s="37" t="n">
        <f aca="false">G25*$B5</f>
        <v>0.00107534</v>
      </c>
      <c r="H31" s="37" t="n">
        <f aca="false">H25*$B5</f>
        <v>0.001075214</v>
      </c>
      <c r="I31" s="37" t="n">
        <f aca="false">I25*$B5</f>
        <v>0.0010752014</v>
      </c>
      <c r="J31" s="37" t="n">
        <f aca="false">J25*$B5</f>
        <v>0.00107520014</v>
      </c>
      <c r="K31" s="31"/>
      <c r="L31" s="38" t="n">
        <f aca="false">A5</f>
        <v>7</v>
      </c>
      <c r="M31" s="18" t="s">
        <v>40</v>
      </c>
      <c r="N31" s="37" t="n">
        <f aca="false">N25*2</f>
        <v>0.00250298412498094</v>
      </c>
      <c r="O31" s="37" t="n">
        <f aca="false">O25*2</f>
        <v>0.00122421684676315</v>
      </c>
      <c r="P31" s="37" t="n">
        <f aca="false">P25*2</f>
        <v>0.00109686919975779</v>
      </c>
      <c r="Q31" s="37" t="n">
        <f aca="false">Q25*2</f>
        <v>0.0010841397037769</v>
      </c>
      <c r="R31" s="37" t="n">
        <f aca="false">R25*2</f>
        <v>0.00108286680684401</v>
      </c>
      <c r="S31" s="37" t="n">
        <f aca="false">S25*2</f>
        <v>0.00108273951767735</v>
      </c>
      <c r="T31" s="37" t="n">
        <f aca="false">T25*2</f>
        <v>0.00108272678876596</v>
      </c>
      <c r="U31" s="37" t="n">
        <f aca="false">U25*2</f>
        <v>0.00108272551587487</v>
      </c>
      <c r="V31" s="45"/>
      <c r="W31" s="39" t="n">
        <f aca="false">A5</f>
        <v>7</v>
      </c>
      <c r="X31" s="40" t="s">
        <v>40</v>
      </c>
      <c r="Y31" s="41" t="n">
        <f aca="false">N31+C25</f>
        <v>0.0148789841249809</v>
      </c>
      <c r="Z31" s="41" t="n">
        <f aca="false">O31+D25</f>
        <v>0.00730021684676315</v>
      </c>
      <c r="AA31" s="41" t="n">
        <f aca="false">P31+E25</f>
        <v>0.00654286919975779</v>
      </c>
      <c r="AB31" s="41" t="n">
        <f aca="false">Q31+F25</f>
        <v>0.0064671397037769</v>
      </c>
      <c r="AC31" s="41" t="n">
        <f aca="false">R31+G25</f>
        <v>0.00645956680684401</v>
      </c>
      <c r="AD31" s="41" t="n">
        <f aca="false">S31+H25</f>
        <v>0.00645880951767736</v>
      </c>
      <c r="AE31" s="41" t="n">
        <f aca="false">T31+I25</f>
        <v>0.00645873378876596</v>
      </c>
      <c r="AF31" s="41" t="n">
        <f aca="false">U31+J25</f>
        <v>0.00645872621587487</v>
      </c>
    </row>
    <row r="32" customFormat="false" ht="15.75" hidden="false" customHeight="false" outlineLevel="0" collapsed="false">
      <c r="A32" s="25" t="n">
        <f aca="false">A26</f>
        <v>14</v>
      </c>
      <c r="B32" s="47" t="s">
        <v>39</v>
      </c>
      <c r="C32" s="26" t="n">
        <f aca="false">C26*$B6</f>
        <v>0.0059008</v>
      </c>
      <c r="D32" s="37" t="n">
        <f aca="false">D26*$B6</f>
        <v>0.0044608</v>
      </c>
      <c r="E32" s="37" t="n">
        <f aca="false">E26*$B6</f>
        <v>0.0043168</v>
      </c>
      <c r="F32" s="37" t="n">
        <f aca="false">F26*$B6</f>
        <v>0.0043024</v>
      </c>
      <c r="G32" s="37" t="n">
        <f aca="false">G26*$B6</f>
        <v>0.00430096</v>
      </c>
      <c r="H32" s="37" t="n">
        <f aca="false">H26*$B6</f>
        <v>0.004300816</v>
      </c>
      <c r="I32" s="37" t="n">
        <f aca="false">I26*$B6</f>
        <v>0.0043008016</v>
      </c>
      <c r="J32" s="37" t="n">
        <f aca="false">J26*$B6</f>
        <v>0.00430080016</v>
      </c>
      <c r="K32" s="31"/>
      <c r="L32" s="38" t="n">
        <f aca="false">A6</f>
        <v>14</v>
      </c>
      <c r="M32" s="18" t="s">
        <v>40</v>
      </c>
      <c r="N32" s="37" t="n">
        <f aca="false">N26*2</f>
        <v>0.0059670364918744</v>
      </c>
      <c r="O32" s="37" t="n">
        <f aca="false">O26*2</f>
        <v>0.00449389936639323</v>
      </c>
      <c r="P32" s="37" t="n">
        <f aca="false">P26*2</f>
        <v>0.00434719515379583</v>
      </c>
      <c r="Q32" s="37" t="n">
        <f aca="false">Q26*2</f>
        <v>0.00433253080208967</v>
      </c>
      <c r="R32" s="37" t="n">
        <f aca="false">R26*2</f>
        <v>0.00433106442758925</v>
      </c>
      <c r="S32" s="37" t="n">
        <f aca="false">S26*2</f>
        <v>0.00433091779074589</v>
      </c>
      <c r="T32" s="37" t="n">
        <f aca="false">T26*2</f>
        <v>0.00433090312706762</v>
      </c>
      <c r="U32" s="37" t="n">
        <f aca="false">U26*2</f>
        <v>0.00433090166069985</v>
      </c>
      <c r="W32" s="39" t="n">
        <f aca="false">A6</f>
        <v>14</v>
      </c>
      <c r="X32" s="40" t="s">
        <v>40</v>
      </c>
      <c r="Y32" s="41" t="n">
        <f aca="false">N32+C26</f>
        <v>0.0207190364918744</v>
      </c>
      <c r="Z32" s="41" t="n">
        <f aca="false">O32+D26</f>
        <v>0.0156458993663932</v>
      </c>
      <c r="AA32" s="41" t="n">
        <f aca="false">P32+E26</f>
        <v>0.0151391951537958</v>
      </c>
      <c r="AB32" s="41" t="n">
        <f aca="false">Q32+F26</f>
        <v>0.0150885308020897</v>
      </c>
      <c r="AC32" s="41" t="n">
        <f aca="false">R32+G26</f>
        <v>0.0150834644275893</v>
      </c>
      <c r="AD32" s="41" t="n">
        <f aca="false">S32+H26</f>
        <v>0.0150829577907459</v>
      </c>
      <c r="AE32" s="41" t="n">
        <f aca="false">T32+I26</f>
        <v>0.0150829071270676</v>
      </c>
      <c r="AF32" s="41" t="n">
        <f aca="false">U32+J26</f>
        <v>0.0150829020606999</v>
      </c>
    </row>
    <row r="33" customFormat="false" ht="15.75" hidden="false" customHeight="false" outlineLevel="0" collapsed="false">
      <c r="A33" s="25" t="n">
        <f aca="false">A27</f>
        <v>10</v>
      </c>
      <c r="B33" s="47" t="s">
        <v>39</v>
      </c>
      <c r="C33" s="26" t="n">
        <f aca="false">C27*$B7</f>
        <v>0.0008968</v>
      </c>
      <c r="D33" s="37" t="n">
        <f aca="false">D27*$B7</f>
        <v>0.0004468</v>
      </c>
      <c r="E33" s="37" t="n">
        <f aca="false">E27*$B7</f>
        <v>0.0004018</v>
      </c>
      <c r="F33" s="37" t="n">
        <f aca="false">F27*$B7</f>
        <v>0.0003973</v>
      </c>
      <c r="G33" s="37" t="n">
        <f aca="false">G27*$B7</f>
        <v>0.00039685</v>
      </c>
      <c r="H33" s="37" t="n">
        <f aca="false">H27*$B7</f>
        <v>0.000396805</v>
      </c>
      <c r="I33" s="37" t="n">
        <f aca="false">I27*$B7</f>
        <v>0.0003968005</v>
      </c>
      <c r="J33" s="37" t="n">
        <f aca="false">J27*$B7</f>
        <v>0.00039680005</v>
      </c>
      <c r="K33" s="31"/>
      <c r="L33" s="38" t="n">
        <f aca="false">A7</f>
        <v>10</v>
      </c>
      <c r="M33" s="18" t="s">
        <v>40</v>
      </c>
      <c r="N33" s="37" t="n">
        <f aca="false">N27*2</f>
        <v>0.000906866581804665</v>
      </c>
      <c r="O33" s="37" t="n">
        <f aca="false">O27*2</f>
        <v>0.00045011527907651</v>
      </c>
      <c r="P33" s="37" t="n">
        <f aca="false">P27*2</f>
        <v>0.000404629126388798</v>
      </c>
      <c r="Q33" s="37" t="n">
        <f aca="false">Q27*2</f>
        <v>0.000400082393006282</v>
      </c>
      <c r="R33" s="37" t="n">
        <f aca="false">R27*2</f>
        <v>0.000399627738479036</v>
      </c>
      <c r="S33" s="37" t="n">
        <f aca="false">S27*2</f>
        <v>0.000399582273214414</v>
      </c>
      <c r="T33" s="37" t="n">
        <f aca="false">T27*2</f>
        <v>0.000399577726689832</v>
      </c>
      <c r="U33" s="37" t="n">
        <f aca="false">U27*2</f>
        <v>0.000399577272037393</v>
      </c>
      <c r="W33" s="39" t="n">
        <f aca="false">A7</f>
        <v>10</v>
      </c>
      <c r="X33" s="40" t="s">
        <v>40</v>
      </c>
      <c r="Y33" s="41" t="n">
        <f aca="false">N33+C27</f>
        <v>0.0188428665818047</v>
      </c>
      <c r="Z33" s="41" t="n">
        <f aca="false">O33+D27</f>
        <v>0.00938611527907651</v>
      </c>
      <c r="AA33" s="41" t="n">
        <f aca="false">P33+E27</f>
        <v>0.0084406291263888</v>
      </c>
      <c r="AB33" s="41" t="n">
        <f aca="false">Q33+F27</f>
        <v>0.00834608239300628</v>
      </c>
      <c r="AC33" s="41" t="n">
        <f aca="false">R33+G27</f>
        <v>0.00833662773847903</v>
      </c>
      <c r="AD33" s="41" t="n">
        <f aca="false">S33+H27</f>
        <v>0.00833568227321441</v>
      </c>
      <c r="AE33" s="41" t="n">
        <f aca="false">T33+I27</f>
        <v>0.00833558772668983</v>
      </c>
      <c r="AF33" s="41" t="n">
        <f aca="false">U33+J27</f>
        <v>0.00833557827203739</v>
      </c>
    </row>
    <row r="34" customFormat="false" ht="15.75" hidden="false" customHeight="false" outlineLevel="0" collapsed="false">
      <c r="A34" s="25" t="n">
        <f aca="false">A28</f>
        <v>19</v>
      </c>
      <c r="B34" s="47" t="s">
        <v>39</v>
      </c>
      <c r="C34" s="26" t="n">
        <f aca="false">C28*$B8</f>
        <v>0.000706</v>
      </c>
      <c r="D34" s="37" t="n">
        <f aca="false">D28*$B8</f>
        <v>0.000301</v>
      </c>
      <c r="E34" s="37" t="n">
        <f aca="false">E28*$B8</f>
        <v>0.0002605</v>
      </c>
      <c r="F34" s="37" t="n">
        <f aca="false">F28*$B8</f>
        <v>0.00025645</v>
      </c>
      <c r="G34" s="37" t="n">
        <f aca="false">G28*$B8</f>
        <v>0.000256045</v>
      </c>
      <c r="H34" s="37" t="n">
        <f aca="false">H28*$B8</f>
        <v>0.0002560045</v>
      </c>
      <c r="I34" s="37" t="n">
        <f aca="false">I28*$B8</f>
        <v>0.00025600045</v>
      </c>
      <c r="J34" s="37" t="n">
        <f aca="false">J28*$B8</f>
        <v>0.000256000045</v>
      </c>
      <c r="K34" s="31"/>
      <c r="L34" s="38" t="n">
        <f aca="false">A8</f>
        <v>19</v>
      </c>
      <c r="M34" s="18" t="s">
        <v>40</v>
      </c>
      <c r="N34" s="37" t="n">
        <f aca="false">N28*2</f>
        <v>0.000713924851420711</v>
      </c>
      <c r="O34" s="37" t="n">
        <f aca="false">O28*2</f>
        <v>0.000303233435546172</v>
      </c>
      <c r="P34" s="37" t="n">
        <f aca="false">P28*2</f>
        <v>0.000262334214595027</v>
      </c>
      <c r="Q34" s="37" t="n">
        <f aca="false">Q28*2</f>
        <v>0.000258245984612285</v>
      </c>
      <c r="R34" s="37" t="n">
        <f aca="false">R28*2</f>
        <v>0.000257837178528071</v>
      </c>
      <c r="S34" s="37" t="n">
        <f aca="false">S28*2</f>
        <v>0.000257796298088783</v>
      </c>
      <c r="T34" s="37" t="n">
        <f aca="false">T28*2</f>
        <v>0.000257792210046545</v>
      </c>
      <c r="U34" s="37" t="n">
        <f aca="false">U28*2</f>
        <v>0.000257791801242338</v>
      </c>
      <c r="W34" s="39" t="n">
        <f aca="false">A8</f>
        <v>19</v>
      </c>
      <c r="X34" s="40" t="s">
        <v>40</v>
      </c>
      <c r="Y34" s="41" t="n">
        <f aca="false">N34+C28</f>
        <v>0.0148339248514207</v>
      </c>
      <c r="Z34" s="41" t="n">
        <f aca="false">O34+D28</f>
        <v>0.00632323343554617</v>
      </c>
      <c r="AA34" s="41" t="n">
        <f aca="false">P34+E28</f>
        <v>0.00547233421459503</v>
      </c>
      <c r="AB34" s="41" t="n">
        <f aca="false">Q34+F28</f>
        <v>0.00538724598461229</v>
      </c>
      <c r="AC34" s="41" t="n">
        <f aca="false">R34+G28</f>
        <v>0.00537873717852807</v>
      </c>
      <c r="AD34" s="41" t="n">
        <f aca="false">S34+H28</f>
        <v>0.00537788629808878</v>
      </c>
      <c r="AE34" s="41" t="n">
        <f aca="false">T34+I28</f>
        <v>0.00537780121004654</v>
      </c>
      <c r="AF34" s="41" t="n">
        <f aca="false">U34+J28</f>
        <v>0.00537779270124234</v>
      </c>
    </row>
    <row r="35" customFormat="false" ht="15.75" hidden="false" customHeight="false" outlineLevel="0" collapsed="false">
      <c r="A35" s="25" t="n">
        <f aca="false">A29</f>
        <v>1</v>
      </c>
      <c r="B35" s="47" t="s">
        <v>39</v>
      </c>
      <c r="C35" s="26" t="n">
        <f aca="false">C29*$B9</f>
        <v>0.0011216</v>
      </c>
      <c r="D35" s="37" t="n">
        <f aca="false">D29*$B9</f>
        <v>0.0009416</v>
      </c>
      <c r="E35" s="37" t="n">
        <f aca="false">E29*$B9</f>
        <v>0.0009236</v>
      </c>
      <c r="F35" s="37" t="n">
        <f aca="false">F29*$B9</f>
        <v>0.0009218</v>
      </c>
      <c r="G35" s="37" t="n">
        <f aca="false">G29*$B9</f>
        <v>0.00092162</v>
      </c>
      <c r="H35" s="37" t="n">
        <f aca="false">H29*$B9</f>
        <v>0.000921602</v>
      </c>
      <c r="I35" s="37" t="n">
        <f aca="false">I29*$B9</f>
        <v>0.0009216002</v>
      </c>
      <c r="J35" s="37" t="n">
        <f aca="false">J29*$B9</f>
        <v>0.00092160002</v>
      </c>
      <c r="K35" s="48"/>
      <c r="L35" s="38" t="n">
        <f aca="false">A9</f>
        <v>1</v>
      </c>
      <c r="M35" s="18" t="s">
        <v>40</v>
      </c>
      <c r="N35" s="37" t="n">
        <f aca="false">N29*2</f>
        <v>0.00113418996225704</v>
      </c>
      <c r="O35" s="37" t="n">
        <f aca="false">O29*2</f>
        <v>0.000948586720632144</v>
      </c>
      <c r="P35" s="37" t="n">
        <f aca="false">P29*2</f>
        <v>0.000930103188483558</v>
      </c>
      <c r="Q35" s="37" t="n">
        <f aca="false">Q29*2</f>
        <v>0.000928255599982861</v>
      </c>
      <c r="R35" s="37" t="n">
        <f aca="false">R29*2</f>
        <v>0.00092807084877674</v>
      </c>
      <c r="S35" s="37" t="n">
        <f aca="false">S29*2</f>
        <v>0.000928052373732564</v>
      </c>
      <c r="T35" s="37" t="n">
        <f aca="false">T29*2</f>
        <v>0.000928050526228911</v>
      </c>
      <c r="U35" s="37" t="n">
        <f aca="false">U29*2</f>
        <v>0.000928050341478553</v>
      </c>
      <c r="W35" s="39" t="n">
        <f aca="false">A9</f>
        <v>1</v>
      </c>
      <c r="X35" s="40" t="s">
        <v>40</v>
      </c>
      <c r="Y35" s="41" t="n">
        <f aca="false">N35+C29</f>
        <v>0.00674218996225704</v>
      </c>
      <c r="Z35" s="41" t="n">
        <f aca="false">O35+D29</f>
        <v>0.00565658672063214</v>
      </c>
      <c r="AA35" s="41" t="n">
        <f aca="false">P35+E29</f>
        <v>0.00554810318848356</v>
      </c>
      <c r="AB35" s="41" t="n">
        <f aca="false">Q35+F29</f>
        <v>0.00553725559998286</v>
      </c>
      <c r="AC35" s="41" t="n">
        <f aca="false">R35+G29</f>
        <v>0.00553617084877674</v>
      </c>
      <c r="AD35" s="41" t="n">
        <f aca="false">S35+H29</f>
        <v>0.00553606237373256</v>
      </c>
      <c r="AE35" s="41" t="n">
        <f aca="false">T35+I29</f>
        <v>0.00553605152622891</v>
      </c>
      <c r="AF35" s="41" t="n">
        <f aca="false">U35+J29</f>
        <v>0.00553605044147855</v>
      </c>
    </row>
    <row r="36" customFormat="false" ht="15.75" hidden="false" customHeight="false" outlineLevel="0" collapsed="false">
      <c r="A36" s="42"/>
      <c r="B36" s="47" t="s">
        <v>41</v>
      </c>
      <c r="C36" s="19" t="n">
        <f aca="false">SUM(C31:C35)</f>
        <v>0.0111004</v>
      </c>
      <c r="D36" s="19" t="n">
        <f aca="false">SUM(D31:D35)</f>
        <v>0.0073654</v>
      </c>
      <c r="E36" s="19" t="n">
        <f aca="false">SUM(E31:E35)</f>
        <v>0.0069919</v>
      </c>
      <c r="F36" s="19" t="n">
        <f aca="false">SUM(F31:F35)</f>
        <v>0.00695455</v>
      </c>
      <c r="G36" s="19" t="n">
        <f aca="false">SUM(G31:G35)</f>
        <v>0.006950815</v>
      </c>
      <c r="H36" s="19" t="n">
        <f aca="false">SUM(H31:H35)</f>
        <v>0.0069504415</v>
      </c>
      <c r="I36" s="19" t="n">
        <f aca="false">SUM(I31:I35)</f>
        <v>0.00695040415</v>
      </c>
      <c r="J36" s="19" t="n">
        <f aca="false">SUM(J31:J35)</f>
        <v>0.006950400415</v>
      </c>
      <c r="K36" s="6"/>
      <c r="L36" s="6"/>
      <c r="M36" s="18" t="s">
        <v>38</v>
      </c>
      <c r="N36" s="37" t="n">
        <f aca="false">SUM(N31:N35)</f>
        <v>0.0112250020123378</v>
      </c>
      <c r="O36" s="37" t="n">
        <f aca="false">SUM(O31:O35)</f>
        <v>0.00742005164841121</v>
      </c>
      <c r="P36" s="37" t="n">
        <f aca="false">SUM(P31:P35)</f>
        <v>0.007041130883021</v>
      </c>
      <c r="Q36" s="37" t="n">
        <f aca="false">SUM(Q31:Q35)</f>
        <v>0.007003254483468</v>
      </c>
      <c r="R36" s="37" t="n">
        <f aca="false">SUM(R31:R35)</f>
        <v>0.00699946700021712</v>
      </c>
      <c r="S36" s="37" t="n">
        <f aca="false">SUM(S31:S35)</f>
        <v>0.006999088253459</v>
      </c>
      <c r="T36" s="37" t="n">
        <f aca="false">SUM(T31:T35)</f>
        <v>0.00699905037879886</v>
      </c>
      <c r="U36" s="37" t="n">
        <f aca="false">SUM(U31:U35)</f>
        <v>0.00699904659133301</v>
      </c>
      <c r="X36" s="40" t="s">
        <v>38</v>
      </c>
      <c r="Y36" s="46" t="n">
        <f aca="false">SUM(Y31:Y35)</f>
        <v>0.0760170020123378</v>
      </c>
      <c r="Z36" s="46" t="n">
        <f aca="false">SUM(Z31:Z35)</f>
        <v>0.0443120516484112</v>
      </c>
      <c r="AA36" s="46" t="n">
        <f aca="false">SUM(AA31:AA35)</f>
        <v>0.041143130883021</v>
      </c>
      <c r="AB36" s="46" t="n">
        <f aca="false">SUM(AB31:AB35)</f>
        <v>0.040826254483468</v>
      </c>
      <c r="AC36" s="46" t="n">
        <f aca="false">SUM(AC31:AC35)</f>
        <v>0.0407945670002171</v>
      </c>
      <c r="AD36" s="46" t="n">
        <f aca="false">SUM(AD31:AD35)</f>
        <v>0.040791398253459</v>
      </c>
      <c r="AE36" s="46" t="n">
        <f aca="false">SUM(AE31:AE35)</f>
        <v>0.0407910813787989</v>
      </c>
      <c r="AF36" s="46" t="n">
        <f aca="false">SUM(AF31:AF35)</f>
        <v>0.040791049691333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6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ColWidth="9.15625" defaultRowHeight="15" zeroHeight="false" outlineLevelRow="0" outlineLevelCol="0"/>
  <cols>
    <col collapsed="false" customWidth="true" hidden="false" outlineLevel="0" max="1" min="1" style="49" width="13.14"/>
    <col collapsed="false" customWidth="true" hidden="false" outlineLevel="0" max="2" min="2" style="49" width="15.86"/>
    <col collapsed="false" customWidth="true" hidden="false" outlineLevel="0" max="3" min="3" style="49" width="25.16"/>
    <col collapsed="false" customWidth="true" hidden="false" outlineLevel="0" max="4" min="4" style="49" width="11.14"/>
    <col collapsed="false" customWidth="true" hidden="false" outlineLevel="0" max="5" min="5" style="49" width="14.15"/>
    <col collapsed="false" customWidth="true" hidden="false" outlineLevel="0" max="6" min="6" style="49" width="15.57"/>
    <col collapsed="false" customWidth="true" hidden="false" outlineLevel="0" max="7" min="7" style="49" width="13.7"/>
    <col collapsed="false" customWidth="true" hidden="false" outlineLevel="0" max="8" min="8" style="49" width="10.99"/>
    <col collapsed="false" customWidth="true" hidden="false" outlineLevel="0" max="9" min="9" style="49" width="11.99"/>
    <col collapsed="false" customWidth="false" hidden="false" outlineLevel="0" max="23" min="10" style="49" width="9.14"/>
    <col collapsed="false" customWidth="true" hidden="false" outlineLevel="0" max="24" min="24" style="49" width="5.43"/>
    <col collapsed="false" customWidth="true" hidden="false" outlineLevel="0" max="25" min="25" style="49" width="6.42"/>
    <col collapsed="false" customWidth="false" hidden="false" outlineLevel="0" max="1024" min="26" style="49" width="9.14"/>
  </cols>
  <sheetData>
    <row r="1" customFormat="false" ht="19.5" hidden="false" customHeight="true" outlineLevel="0" collapsed="false">
      <c r="A1" s="50"/>
      <c r="B1" s="51" t="s">
        <v>42</v>
      </c>
      <c r="C1" s="51" t="s">
        <v>43</v>
      </c>
      <c r="D1" s="52" t="s">
        <v>44</v>
      </c>
      <c r="E1" s="52"/>
      <c r="F1" s="52"/>
      <c r="G1" s="52"/>
      <c r="H1" s="52"/>
      <c r="I1" s="52"/>
      <c r="J1" s="52"/>
      <c r="K1" s="52"/>
      <c r="L1" s="52"/>
      <c r="M1" s="53"/>
      <c r="N1" s="53"/>
      <c r="R1" s="54" t="n">
        <f aca="false">'Задание 1'!A5</f>
        <v>7</v>
      </c>
      <c r="S1" s="53" t="s">
        <v>45</v>
      </c>
      <c r="T1" s="53" t="s">
        <v>46</v>
      </c>
      <c r="U1" s="55" t="s">
        <v>47</v>
      </c>
      <c r="V1" s="53" t="s">
        <v>48</v>
      </c>
      <c r="W1" s="50"/>
      <c r="X1" s="53" t="s">
        <v>49</v>
      </c>
      <c r="Y1" s="56" t="n">
        <f aca="false">Y2+Y3+Y4</f>
        <v>7.40000000000002</v>
      </c>
    </row>
    <row r="2" customFormat="false" ht="15.75" hidden="false" customHeight="false" outlineLevel="0" collapsed="false">
      <c r="A2" s="50"/>
      <c r="B2" s="51"/>
      <c r="C2" s="51"/>
      <c r="D2" s="52" t="s">
        <v>50</v>
      </c>
      <c r="E2" s="52"/>
      <c r="F2" s="52"/>
      <c r="G2" s="52"/>
      <c r="H2" s="52"/>
      <c r="I2" s="52"/>
      <c r="J2" s="52"/>
      <c r="K2" s="52"/>
      <c r="L2" s="52"/>
      <c r="M2" s="53"/>
      <c r="N2" s="53"/>
      <c r="R2" s="53" t="s">
        <v>45</v>
      </c>
      <c r="S2" s="53" t="n">
        <v>0</v>
      </c>
      <c r="T2" s="57" t="n">
        <f aca="false">(D4+F4+H4+J4+L4)/(D4+E4+F4+G4+H4+I4+J4+K4+L4+M4+N4)</f>
        <v>0.702702702702703</v>
      </c>
      <c r="U2" s="58" t="n">
        <f aca="false">(E4+G4+I4+K4+M4)/(D4+E4+F4+G4+H4+I4+J4+K4+L4+M4+N4)</f>
        <v>0.27027027027027</v>
      </c>
      <c r="V2" s="57" t="n">
        <f aca="false">1-T2-U2</f>
        <v>0.027027027027027</v>
      </c>
      <c r="W2" s="50"/>
      <c r="X2" s="53" t="s">
        <v>51</v>
      </c>
      <c r="Y2" s="56" t="n">
        <f aca="false">Y4*T2/V2</f>
        <v>5.20000000000001</v>
      </c>
    </row>
    <row r="3" customFormat="false" ht="15" hidden="false" customHeight="true" outlineLevel="0" collapsed="false">
      <c r="A3" s="59" t="s">
        <v>2</v>
      </c>
      <c r="B3" s="51"/>
      <c r="C3" s="51"/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0" t="s">
        <v>11</v>
      </c>
      <c r="L3" s="60" t="s">
        <v>12</v>
      </c>
      <c r="M3" s="60" t="s">
        <v>13</v>
      </c>
      <c r="N3" s="60" t="s">
        <v>48</v>
      </c>
      <c r="R3" s="53" t="s">
        <v>46</v>
      </c>
      <c r="S3" s="53" t="n">
        <v>1</v>
      </c>
      <c r="T3" s="53" t="n">
        <v>0</v>
      </c>
      <c r="U3" s="55" t="n">
        <v>0</v>
      </c>
      <c r="V3" s="53" t="n">
        <v>0</v>
      </c>
      <c r="W3" s="50"/>
      <c r="X3" s="53" t="s">
        <v>52</v>
      </c>
      <c r="Y3" s="56" t="n">
        <f aca="false">Y4*U2/V2</f>
        <v>2</v>
      </c>
    </row>
    <row r="4" customFormat="false" ht="15.75" hidden="false" customHeight="false" outlineLevel="0" collapsed="false">
      <c r="A4" s="54" t="n">
        <f aca="false">'Задание 1'!A5</f>
        <v>7</v>
      </c>
      <c r="B4" s="61" t="n">
        <f aca="false">'Задание 1'!B5</f>
        <v>0.2</v>
      </c>
      <c r="C4" s="54" t="n">
        <f aca="false">'Задание 1'!C5</f>
        <v>700</v>
      </c>
      <c r="D4" s="61" t="n">
        <f aca="false">IF(ISNUMBER('Задание 1'!D5),'Задание 1'!D5,0)</f>
        <v>20</v>
      </c>
      <c r="E4" s="61" t="n">
        <f aca="false">IF(ISNUMBER('Задание 1'!E5),'Задание 1'!E5,0)</f>
        <v>0</v>
      </c>
      <c r="F4" s="61" t="n">
        <f aca="false">IF(ISNUMBER('Задание 1'!F5),'Задание 1'!F5,0)</f>
        <v>0</v>
      </c>
      <c r="G4" s="61" t="n">
        <f aca="false">IF(ISNUMBER('Задание 1'!G5),'Задание 1'!G5,0)</f>
        <v>10</v>
      </c>
      <c r="H4" s="61" t="n">
        <f aca="false">IF(ISNUMBER('Задание 1'!H5),'Задание 1'!H5,0)</f>
        <v>0</v>
      </c>
      <c r="I4" s="61" t="n">
        <f aca="false">IF(ISNUMBER('Задание 1'!I5),'Задание 1'!I5,0)</f>
        <v>0</v>
      </c>
      <c r="J4" s="61" t="n">
        <f aca="false">IF(ISNUMBER('Задание 1'!J5),'Задание 1'!J5,0)</f>
        <v>2</v>
      </c>
      <c r="K4" s="61" t="n">
        <f aca="false">IF(ISNUMBER('Задание 1'!K5),'Задание 1'!K5,0)</f>
        <v>0</v>
      </c>
      <c r="L4" s="61" t="n">
        <f aca="false">IF(ISNUMBER('Задание 1'!L5),'Задание 1'!L5,0)</f>
        <v>4</v>
      </c>
      <c r="M4" s="61" t="n">
        <f aca="false">IF(ISNUMBER('Задание 1'!M5),'Задание 1'!M5,0)</f>
        <v>0</v>
      </c>
      <c r="N4" s="53" t="n">
        <v>1</v>
      </c>
      <c r="R4" s="53" t="s">
        <v>47</v>
      </c>
      <c r="S4" s="53" t="n">
        <v>1</v>
      </c>
      <c r="T4" s="53" t="n">
        <v>0</v>
      </c>
      <c r="U4" s="55" t="n">
        <v>0</v>
      </c>
      <c r="V4" s="53" t="n">
        <v>0</v>
      </c>
      <c r="W4" s="50"/>
      <c r="X4" s="53" t="s">
        <v>53</v>
      </c>
      <c r="Y4" s="56" t="n">
        <f aca="false">B4</f>
        <v>0.2</v>
      </c>
    </row>
    <row r="5" customFormat="false" ht="15.75" hidden="false" customHeight="false" outlineLevel="0" collapsed="false">
      <c r="A5" s="54" t="n">
        <f aca="false">'Задание 1'!A6</f>
        <v>14</v>
      </c>
      <c r="B5" s="61" t="n">
        <f aca="false">'Задание 1'!B6</f>
        <v>0.4</v>
      </c>
      <c r="C5" s="54" t="n">
        <f aca="false">'Задание 1'!C6</f>
        <v>400</v>
      </c>
      <c r="D5" s="61" t="n">
        <f aca="false">IF(ISNUMBER('Задание 1'!D6),'Задание 1'!D6,0)</f>
        <v>10</v>
      </c>
      <c r="E5" s="61" t="n">
        <f aca="false">IF(ISNUMBER('Задание 1'!E6),'Задание 1'!E6,0)</f>
        <v>0</v>
      </c>
      <c r="F5" s="61" t="n">
        <f aca="false">IF(ISNUMBER('Задание 1'!F6),'Задание 1'!F6,0)</f>
        <v>30</v>
      </c>
      <c r="G5" s="61" t="n">
        <f aca="false">IF(ISNUMBER('Задание 1'!G6),'Задание 1'!G6,0)</f>
        <v>14</v>
      </c>
      <c r="H5" s="61" t="n">
        <f aca="false">IF(ISNUMBER('Задание 1'!H6),'Задание 1'!H6,0)</f>
        <v>0</v>
      </c>
      <c r="I5" s="61" t="n">
        <f aca="false">IF(ISNUMBER('Задание 1'!I6),'Задание 1'!I6,0)</f>
        <v>0</v>
      </c>
      <c r="J5" s="61" t="n">
        <f aca="false">IF(ISNUMBER('Задание 1'!J6),'Задание 1'!J6,0)</f>
        <v>4</v>
      </c>
      <c r="K5" s="61" t="n">
        <f aca="false">IF(ISNUMBER('Задание 1'!K6),'Задание 1'!K6,0)</f>
        <v>0</v>
      </c>
      <c r="L5" s="61" t="n">
        <f aca="false">IF(ISNUMBER('Задание 1'!L6),'Задание 1'!L6,0)</f>
        <v>6</v>
      </c>
      <c r="M5" s="61" t="n">
        <f aca="false">IF(ISNUMBER('Задание 1'!M6),'Задание 1'!M6,0)</f>
        <v>0</v>
      </c>
      <c r="N5" s="53" t="n">
        <v>1</v>
      </c>
      <c r="W5" s="50"/>
    </row>
    <row r="6" customFormat="false" ht="15.75" hidden="false" customHeight="false" outlineLevel="0" collapsed="false">
      <c r="A6" s="54" t="n">
        <f aca="false">'Задание 1'!A7</f>
        <v>10</v>
      </c>
      <c r="B6" s="61" t="n">
        <f aca="false">'Задание 1'!B7</f>
        <v>0.05</v>
      </c>
      <c r="C6" s="54" t="n">
        <f aca="false">'Задание 1'!C7</f>
        <v>1000</v>
      </c>
      <c r="D6" s="61" t="n">
        <f aca="false">IF(ISNUMBER('Задание 1'!D7),'Задание 1'!D7,0)</f>
        <v>0</v>
      </c>
      <c r="E6" s="61" t="n">
        <f aca="false">IF(ISNUMBER('Задание 1'!E7),'Задание 1'!E7,0)</f>
        <v>30</v>
      </c>
      <c r="F6" s="61" t="n">
        <f aca="false">IF(ISNUMBER('Задание 1'!F7),'Задание 1'!F7,0)</f>
        <v>0</v>
      </c>
      <c r="G6" s="61" t="n">
        <f aca="false">IF(ISNUMBER('Задание 1'!G7),'Задание 1'!G7,0)</f>
        <v>0</v>
      </c>
      <c r="H6" s="61" t="n">
        <f aca="false">IF(ISNUMBER('Задание 1'!H7),'Задание 1'!H7,0)</f>
        <v>0</v>
      </c>
      <c r="I6" s="61" t="n">
        <f aca="false">IF(ISNUMBER('Задание 1'!I7),'Задание 1'!I7,0)</f>
        <v>20</v>
      </c>
      <c r="J6" s="61" t="n">
        <f aca="false">IF(ISNUMBER('Задание 1'!J7),'Задание 1'!J7,0)</f>
        <v>6</v>
      </c>
      <c r="K6" s="61" t="n">
        <f aca="false">IF(ISNUMBER('Задание 1'!K7),'Задание 1'!K7,0)</f>
        <v>0</v>
      </c>
      <c r="L6" s="61" t="n">
        <f aca="false">IF(ISNUMBER('Задание 1'!L7),'Задание 1'!L7,0)</f>
        <v>8</v>
      </c>
      <c r="M6" s="61" t="n">
        <f aca="false">IF(ISNUMBER('Задание 1'!M7),'Задание 1'!M7,0)</f>
        <v>0</v>
      </c>
      <c r="N6" s="53" t="n">
        <v>1</v>
      </c>
      <c r="R6" s="54" t="n">
        <f aca="false">'Задание 1'!$A$6</f>
        <v>14</v>
      </c>
      <c r="S6" s="53" t="s">
        <v>45</v>
      </c>
      <c r="T6" s="53" t="s">
        <v>46</v>
      </c>
      <c r="U6" s="55" t="s">
        <v>47</v>
      </c>
      <c r="V6" s="53" t="s">
        <v>48</v>
      </c>
      <c r="W6" s="50"/>
      <c r="X6" s="53" t="s">
        <v>49</v>
      </c>
      <c r="Y6" s="56" t="n">
        <f aca="false">Y7+Y8+Y9</f>
        <v>26.0000000000001</v>
      </c>
    </row>
    <row r="7" customFormat="false" ht="15.75" hidden="false" customHeight="false" outlineLevel="0" collapsed="false">
      <c r="A7" s="54" t="n">
        <f aca="false">'Задание 1'!A8</f>
        <v>19</v>
      </c>
      <c r="B7" s="61" t="n">
        <f aca="false">'Задание 1'!B8</f>
        <v>0.05</v>
      </c>
      <c r="C7" s="54" t="n">
        <f aca="false">'Задание 1'!C8</f>
        <v>900</v>
      </c>
      <c r="D7" s="61" t="n">
        <f aca="false">IF(ISNUMBER('Задание 1'!D8),'Задание 1'!D8,0)</f>
        <v>0</v>
      </c>
      <c r="E7" s="61" t="n">
        <f aca="false">IF(ISNUMBER('Задание 1'!E8),'Задание 1'!E8,0)</f>
        <v>80</v>
      </c>
      <c r="F7" s="61" t="n">
        <f aca="false">IF(ISNUMBER('Задание 1'!F8),'Задание 1'!F8,0)</f>
        <v>0</v>
      </c>
      <c r="G7" s="61" t="n">
        <f aca="false">IF(ISNUMBER('Задание 1'!G8),'Задание 1'!G8,0)</f>
        <v>30</v>
      </c>
      <c r="H7" s="61" t="n">
        <f aca="false">IF(ISNUMBER('Задание 1'!H8),'Задание 1'!H8,0)</f>
        <v>0</v>
      </c>
      <c r="I7" s="61" t="n">
        <f aca="false">IF(ISNUMBER('Задание 1'!I8),'Задание 1'!I8,0)</f>
        <v>0</v>
      </c>
      <c r="J7" s="61" t="n">
        <f aca="false">IF(ISNUMBER('Задание 1'!J8),'Задание 1'!J8,0)</f>
        <v>8</v>
      </c>
      <c r="K7" s="61" t="n">
        <f aca="false">IF(ISNUMBER('Задание 1'!K8),'Задание 1'!K8,0)</f>
        <v>0</v>
      </c>
      <c r="L7" s="61" t="n">
        <f aca="false">IF(ISNUMBER('Задание 1'!L8),'Задание 1'!L8,0)</f>
        <v>0</v>
      </c>
      <c r="M7" s="61" t="n">
        <f aca="false">IF(ISNUMBER('Задание 1'!M8),'Задание 1'!M8,0)</f>
        <v>4</v>
      </c>
      <c r="N7" s="53" t="n">
        <v>1</v>
      </c>
      <c r="R7" s="53" t="s">
        <v>45</v>
      </c>
      <c r="S7" s="53" t="n">
        <v>0</v>
      </c>
      <c r="T7" s="57" t="n">
        <f aca="false">(D5+F5+H5+J5+L5)/(D5+E5+F5+G5+H5+I5+J5+K5+L5+M5+N5)</f>
        <v>0.769230769230769</v>
      </c>
      <c r="U7" s="58" t="n">
        <f aca="false">(E5+G5+I5+K5+M5)/(D5+E5+F5+G5+H5+I5+J5+K5+L5+M5+N5)</f>
        <v>0.215384615384615</v>
      </c>
      <c r="V7" s="57" t="n">
        <f aca="false">1-T7-U7</f>
        <v>0.0153846153846153</v>
      </c>
      <c r="W7" s="50"/>
      <c r="X7" s="53" t="s">
        <v>51</v>
      </c>
      <c r="Y7" s="56" t="n">
        <f aca="false">Y9*T7/V7</f>
        <v>20.0000000000001</v>
      </c>
    </row>
    <row r="8" customFormat="false" ht="15.75" hidden="false" customHeight="false" outlineLevel="0" collapsed="false">
      <c r="A8" s="54" t="n">
        <f aca="false">'Задание 1'!A9</f>
        <v>1</v>
      </c>
      <c r="B8" s="61" t="n">
        <f aca="false">'Задание 1'!B9</f>
        <v>0.2</v>
      </c>
      <c r="C8" s="54" t="n">
        <f aca="false">'Задание 1'!C9</f>
        <v>100</v>
      </c>
      <c r="D8" s="61" t="n">
        <f aca="false">IF(ISNUMBER('Задание 1'!D9),'Задание 1'!D9,0)</f>
        <v>20</v>
      </c>
      <c r="E8" s="61" t="n">
        <f aca="false">IF(ISNUMBER('Задание 1'!E9),'Задание 1'!E9,0)</f>
        <v>10</v>
      </c>
      <c r="F8" s="61" t="n">
        <f aca="false">IF(ISNUMBER('Задание 1'!F9),'Задание 1'!F9,0)</f>
        <v>0</v>
      </c>
      <c r="G8" s="61" t="n">
        <f aca="false">IF(ISNUMBER('Задание 1'!G9),'Задание 1'!G9,0)</f>
        <v>0</v>
      </c>
      <c r="H8" s="61" t="n">
        <f aca="false">IF(ISNUMBER('Задание 1'!H9),'Задание 1'!H9,0)</f>
        <v>0</v>
      </c>
      <c r="I8" s="61" t="n">
        <f aca="false">IF(ISNUMBER('Задание 1'!I9),'Задание 1'!I9,0)</f>
        <v>0</v>
      </c>
      <c r="J8" s="61" t="n">
        <f aca="false">IF(ISNUMBER('Задание 1'!J9),'Задание 1'!J9,0)</f>
        <v>4</v>
      </c>
      <c r="K8" s="61" t="n">
        <f aca="false">IF(ISNUMBER('Задание 1'!K9),'Задание 1'!K9,0)</f>
        <v>2</v>
      </c>
      <c r="L8" s="61" t="n">
        <f aca="false">IF(ISNUMBER('Задание 1'!L9),'Задание 1'!L9,0)</f>
        <v>0</v>
      </c>
      <c r="M8" s="61" t="n">
        <f aca="false">IF(ISNUMBER('Задание 1'!M9),'Задание 1'!M9,0)</f>
        <v>0</v>
      </c>
      <c r="N8" s="53" t="n">
        <v>1</v>
      </c>
      <c r="R8" s="53" t="s">
        <v>46</v>
      </c>
      <c r="S8" s="53" t="n">
        <v>1</v>
      </c>
      <c r="T8" s="53" t="n">
        <v>0</v>
      </c>
      <c r="U8" s="55" t="n">
        <v>0</v>
      </c>
      <c r="V8" s="53" t="n">
        <v>0</v>
      </c>
      <c r="W8" s="50"/>
      <c r="X8" s="53" t="s">
        <v>52</v>
      </c>
      <c r="Y8" s="56" t="n">
        <f aca="false">Y9*U7/V7</f>
        <v>5.60000000000002</v>
      </c>
    </row>
    <row r="9" customFormat="false" ht="15.75" hidden="false" customHeight="false" outlineLevel="0" collapsed="false">
      <c r="R9" s="53" t="s">
        <v>47</v>
      </c>
      <c r="S9" s="53" t="n">
        <v>1</v>
      </c>
      <c r="T9" s="53" t="n">
        <v>0</v>
      </c>
      <c r="U9" s="55" t="n">
        <v>0</v>
      </c>
      <c r="V9" s="53" t="n">
        <v>0</v>
      </c>
      <c r="W9" s="50"/>
      <c r="X9" s="53" t="s">
        <v>53</v>
      </c>
      <c r="Y9" s="56" t="n">
        <f aca="false">B5</f>
        <v>0.4</v>
      </c>
    </row>
    <row r="10" customFormat="false" ht="15.75" hidden="false" customHeight="false" outlineLevel="0" collapsed="false">
      <c r="A10" s="62" t="s">
        <v>54</v>
      </c>
      <c r="B10" s="51" t="s">
        <v>55</v>
      </c>
      <c r="C10" s="51" t="s">
        <v>56</v>
      </c>
      <c r="D10" s="60" t="s">
        <v>57</v>
      </c>
      <c r="E10" s="60" t="s">
        <v>58</v>
      </c>
      <c r="F10" s="50"/>
      <c r="G10" s="63"/>
      <c r="W10" s="50"/>
    </row>
    <row r="11" customFormat="false" ht="15.75" hidden="false" customHeight="false" outlineLevel="0" collapsed="false">
      <c r="A11" s="60" t="s">
        <v>4</v>
      </c>
      <c r="B11" s="61" t="n">
        <f aca="false">'Задание 1'!B12</f>
        <v>0.5</v>
      </c>
      <c r="C11" s="61" t="n">
        <f aca="false">'Задание 1'!C12</f>
        <v>5</v>
      </c>
      <c r="D11" s="53" t="n">
        <f aca="false">IF(ISNUMBER('Задание 1'!G12),'Задание 1'!G12,0)</f>
        <v>1</v>
      </c>
      <c r="E11" s="53" t="n">
        <f aca="false">IF(ISNUMBER('Задание 1'!H12),'Задание 1'!H12,0)</f>
        <v>0</v>
      </c>
      <c r="F11" s="53" t="n">
        <f aca="false">B11/C11*1024</f>
        <v>102.4</v>
      </c>
      <c r="G11" s="53" t="n">
        <f aca="false">F11*D11*10^-6</f>
        <v>0.0001024</v>
      </c>
      <c r="R11" s="54" t="n">
        <f aca="false">'Задание 1'!$A$7</f>
        <v>10</v>
      </c>
      <c r="S11" s="53" t="s">
        <v>45</v>
      </c>
      <c r="T11" s="53" t="s">
        <v>46</v>
      </c>
      <c r="U11" s="55" t="s">
        <v>47</v>
      </c>
      <c r="V11" s="53" t="s">
        <v>48</v>
      </c>
      <c r="W11" s="50"/>
      <c r="X11" s="53" t="s">
        <v>49</v>
      </c>
      <c r="Y11" s="56" t="n">
        <f aca="false">Y12+Y13+Y14</f>
        <v>26.0000000000001</v>
      </c>
    </row>
    <row r="12" customFormat="false" ht="17.25" hidden="false" customHeight="true" outlineLevel="0" collapsed="false">
      <c r="A12" s="60" t="s">
        <v>5</v>
      </c>
      <c r="B12" s="61" t="n">
        <f aca="false">'Задание 1'!B13</f>
        <v>1</v>
      </c>
      <c r="C12" s="61" t="n">
        <f aca="false">'Задание 1'!C13</f>
        <v>8</v>
      </c>
      <c r="D12" s="53" t="n">
        <f aca="false">IF(ISNUMBER('Задание 1'!G13),'Задание 1'!G13,0)</f>
        <v>0</v>
      </c>
      <c r="E12" s="53" t="n">
        <f aca="false">IF(ISNUMBER('Задание 1'!H13),'Задание 1'!H13,0)</f>
        <v>0.1</v>
      </c>
      <c r="F12" s="53" t="n">
        <f aca="false">B12/C12*1024</f>
        <v>128</v>
      </c>
      <c r="G12" s="53" t="n">
        <f aca="false">F12*E12*10^-6</f>
        <v>1.28E-005</v>
      </c>
      <c r="R12" s="53" t="s">
        <v>45</v>
      </c>
      <c r="S12" s="53" t="n">
        <v>0</v>
      </c>
      <c r="T12" s="57" t="n">
        <f aca="false">(D6+F6+H6+J6+L6)/(D6+E6+F6+G6+H6+I6+J6+K6+L6+M6+N6)</f>
        <v>0.215384615384615</v>
      </c>
      <c r="U12" s="58" t="n">
        <f aca="false">(E6+G6+I6+K6+M6)/(D6+E6+F6+G6+H6+I6+J6+K6+L6+M6+N6)</f>
        <v>0.769230769230769</v>
      </c>
      <c r="V12" s="57" t="n">
        <f aca="false">1-T12-U12</f>
        <v>0.0153846153846153</v>
      </c>
      <c r="W12" s="50"/>
      <c r="X12" s="53" t="s">
        <v>51</v>
      </c>
      <c r="Y12" s="56" t="n">
        <f aca="false">Y14*T12/V12</f>
        <v>5.60000000000002</v>
      </c>
    </row>
    <row r="13" customFormat="false" ht="15" hidden="false" customHeight="true" outlineLevel="0" collapsed="false">
      <c r="A13" s="60" t="s">
        <v>6</v>
      </c>
      <c r="B13" s="61" t="n">
        <f aca="false">'Задание 1'!B14</f>
        <v>1</v>
      </c>
      <c r="C13" s="61" t="n">
        <f aca="false">'Задание 1'!C14</f>
        <v>15</v>
      </c>
      <c r="D13" s="53" t="n">
        <f aca="false">IF(ISNUMBER('Задание 1'!G14),'Задание 1'!G14,0)</f>
        <v>2</v>
      </c>
      <c r="E13" s="53" t="n">
        <f aca="false">IF(ISNUMBER('Задание 1'!H14),'Задание 1'!H14,0)</f>
        <v>0</v>
      </c>
      <c r="F13" s="53" t="n">
        <f aca="false">B13/C13*1024</f>
        <v>68.2666666666667</v>
      </c>
      <c r="G13" s="53" t="n">
        <f aca="false">F13*D13*10^-6</f>
        <v>0.000136533333333333</v>
      </c>
      <c r="R13" s="53" t="s">
        <v>46</v>
      </c>
      <c r="S13" s="53" t="n">
        <v>1</v>
      </c>
      <c r="T13" s="53" t="n">
        <v>0</v>
      </c>
      <c r="U13" s="55" t="n">
        <v>0</v>
      </c>
      <c r="V13" s="53" t="n">
        <v>0</v>
      </c>
      <c r="W13" s="50"/>
      <c r="X13" s="53" t="s">
        <v>52</v>
      </c>
      <c r="Y13" s="56" t="n">
        <f aca="false">Y14*U12/V12</f>
        <v>20.0000000000001</v>
      </c>
    </row>
    <row r="14" customFormat="false" ht="15.75" hidden="false" customHeight="false" outlineLevel="0" collapsed="false">
      <c r="A14" s="60" t="s">
        <v>7</v>
      </c>
      <c r="B14" s="61" t="n">
        <f aca="false">'Задание 1'!B15</f>
        <v>1.5</v>
      </c>
      <c r="C14" s="61" t="n">
        <f aca="false">'Задание 1'!C15</f>
        <v>6</v>
      </c>
      <c r="D14" s="53" t="n">
        <f aca="false">IF(ISNUMBER('Задание 1'!G15),'Задание 1'!G15,0)</f>
        <v>0</v>
      </c>
      <c r="E14" s="53" t="n">
        <f aca="false">IF(ISNUMBER('Задание 1'!H15),'Задание 1'!H15,0)</f>
        <v>0.05</v>
      </c>
      <c r="F14" s="53" t="n">
        <f aca="false">B14/C14*1024</f>
        <v>256</v>
      </c>
      <c r="G14" s="53" t="n">
        <f aca="false">F14*E14*10^-6</f>
        <v>1.28E-005</v>
      </c>
      <c r="R14" s="53" t="s">
        <v>47</v>
      </c>
      <c r="S14" s="53" t="n">
        <v>1</v>
      </c>
      <c r="T14" s="53" t="n">
        <v>0</v>
      </c>
      <c r="U14" s="55" t="n">
        <v>0</v>
      </c>
      <c r="V14" s="53" t="n">
        <v>0</v>
      </c>
      <c r="W14" s="50"/>
      <c r="X14" s="53" t="s">
        <v>53</v>
      </c>
      <c r="Y14" s="56" t="n">
        <f aca="false">B5</f>
        <v>0.4</v>
      </c>
    </row>
    <row r="15" customFormat="false" ht="15.75" hidden="false" customHeight="false" outlineLevel="0" collapsed="false">
      <c r="A15" s="60" t="s">
        <v>8</v>
      </c>
      <c r="B15" s="61" t="n">
        <f aca="false">'Задание 1'!B16</f>
        <v>1.5</v>
      </c>
      <c r="C15" s="61" t="n">
        <f aca="false">'Задание 1'!C16</f>
        <v>14</v>
      </c>
      <c r="D15" s="53" t="n">
        <f aca="false">IF(ISNUMBER('Задание 1'!G16),'Задание 1'!G16,0)</f>
        <v>3</v>
      </c>
      <c r="E15" s="53" t="n">
        <f aca="false">IF(ISNUMBER('Задание 1'!H16),'Задание 1'!H16,0)</f>
        <v>0</v>
      </c>
      <c r="F15" s="53" t="n">
        <f aca="false">B15/C15*1024</f>
        <v>109.714285714286</v>
      </c>
      <c r="G15" s="53" t="n">
        <f aca="false">F15*D15*10^-6</f>
        <v>0.000329142857142857</v>
      </c>
      <c r="W15" s="50"/>
    </row>
    <row r="16" customFormat="false" ht="15.75" hidden="false" customHeight="false" outlineLevel="0" collapsed="false">
      <c r="A16" s="60" t="s">
        <v>9</v>
      </c>
      <c r="B16" s="61" t="n">
        <f aca="false">'Задание 1'!B17</f>
        <v>2</v>
      </c>
      <c r="C16" s="61" t="n">
        <f aca="false">'Задание 1'!C17</f>
        <v>18</v>
      </c>
      <c r="D16" s="53" t="n">
        <f aca="false">IF(ISNUMBER('Задание 1'!G17),'Задание 1'!G17,0)</f>
        <v>0</v>
      </c>
      <c r="E16" s="53" t="n">
        <f aca="false">IF(ISNUMBER('Задание 1'!H17),'Задание 1'!H17,0)</f>
        <v>0.06</v>
      </c>
      <c r="F16" s="53" t="n">
        <f aca="false">B16/C16*1024</f>
        <v>113.777777777778</v>
      </c>
      <c r="G16" s="53" t="n">
        <f aca="false">F16*E16*10^-6</f>
        <v>6.82666666666667E-006</v>
      </c>
      <c r="R16" s="54" t="n">
        <f aca="false">'Задание 1'!$A$8</f>
        <v>19</v>
      </c>
      <c r="S16" s="53" t="s">
        <v>45</v>
      </c>
      <c r="T16" s="53" t="s">
        <v>46</v>
      </c>
      <c r="U16" s="55" t="s">
        <v>47</v>
      </c>
      <c r="V16" s="53" t="s">
        <v>48</v>
      </c>
      <c r="W16" s="50"/>
      <c r="X16" s="53" t="s">
        <v>49</v>
      </c>
      <c r="Y16" s="56" t="n">
        <f aca="false">Y17+Y18+Y19</f>
        <v>6.15000000000005</v>
      </c>
    </row>
    <row r="17" customFormat="false" ht="15.75" hidden="false" customHeight="false" outlineLevel="0" collapsed="false">
      <c r="A17" s="60" t="s">
        <v>10</v>
      </c>
      <c r="B17" s="61" t="n">
        <f aca="false">'Задание 1'!B18</f>
        <v>2.5</v>
      </c>
      <c r="C17" s="61" t="n">
        <f aca="false">'Задание 1'!C18</f>
        <v>10</v>
      </c>
      <c r="D17" s="53" t="n">
        <f aca="false">IF(ISNUMBER('Задание 1'!G18),'Задание 1'!G18,0)</f>
        <v>2.5</v>
      </c>
      <c r="E17" s="53" t="n">
        <f aca="false">IF(ISNUMBER('Задание 1'!H18),'Задание 1'!H18,0)</f>
        <v>0</v>
      </c>
      <c r="F17" s="53" t="n">
        <f aca="false">B17/C17*1024</f>
        <v>256</v>
      </c>
      <c r="G17" s="53" t="n">
        <f aca="false">F17*D17*10^-6</f>
        <v>0.00064</v>
      </c>
      <c r="R17" s="53" t="s">
        <v>45</v>
      </c>
      <c r="S17" s="53" t="n">
        <v>0</v>
      </c>
      <c r="T17" s="57" t="n">
        <f aca="false">(D7+F7+H7+J7+L7)/(D7+E7+F7+G7+H7+I7+J7+K7+L7+M7+N7)</f>
        <v>0.0650406504065041</v>
      </c>
      <c r="U17" s="58" t="n">
        <f aca="false">(E7+G7+I7+K7+M7)/(D7+E7+F7+G7+H7+I7+J7+K7+L7+M7+N7)</f>
        <v>0.926829268292683</v>
      </c>
      <c r="V17" s="57" t="n">
        <f aca="false">1-T17-U17</f>
        <v>0.00813008130081294</v>
      </c>
      <c r="W17" s="50"/>
      <c r="X17" s="53" t="s">
        <v>51</v>
      </c>
      <c r="Y17" s="56" t="n">
        <f aca="false">Y19*T17/V17</f>
        <v>0.400000000000003</v>
      </c>
    </row>
    <row r="18" customFormat="false" ht="15.75" hidden="false" customHeight="false" outlineLevel="0" collapsed="false">
      <c r="A18" s="60" t="s">
        <v>11</v>
      </c>
      <c r="B18" s="61" t="n">
        <f aca="false">'Задание 1'!B19</f>
        <v>3</v>
      </c>
      <c r="C18" s="61" t="n">
        <f aca="false">'Задание 1'!C19</f>
        <v>15</v>
      </c>
      <c r="D18" s="53" t="n">
        <f aca="false">IF(ISNUMBER('Задание 1'!G19),'Задание 1'!G19,0)</f>
        <v>0</v>
      </c>
      <c r="E18" s="53" t="n">
        <f aca="false">IF(ISNUMBER('Задание 1'!H19),'Задание 1'!H19,0)</f>
        <v>0.13</v>
      </c>
      <c r="F18" s="53" t="n">
        <f aca="false">B18/C18*1024</f>
        <v>204.8</v>
      </c>
      <c r="G18" s="53" t="n">
        <f aca="false">F18*E18*10^-6</f>
        <v>2.6624E-005</v>
      </c>
      <c r="R18" s="53" t="s">
        <v>46</v>
      </c>
      <c r="S18" s="53" t="n">
        <v>1</v>
      </c>
      <c r="T18" s="53" t="n">
        <v>0</v>
      </c>
      <c r="U18" s="55" t="n">
        <v>0</v>
      </c>
      <c r="V18" s="53" t="n">
        <v>0</v>
      </c>
      <c r="W18" s="50"/>
      <c r="X18" s="53" t="s">
        <v>52</v>
      </c>
      <c r="Y18" s="56" t="n">
        <f aca="false">Y19*U17/V17</f>
        <v>5.70000000000005</v>
      </c>
    </row>
    <row r="19" customFormat="false" ht="15.75" hidden="false" customHeight="false" outlineLevel="0" collapsed="false">
      <c r="A19" s="60" t="s">
        <v>12</v>
      </c>
      <c r="B19" s="61" t="n">
        <f aca="false">'Задание 1'!B20</f>
        <v>4</v>
      </c>
      <c r="C19" s="61" t="n">
        <f aca="false">'Задание 1'!C20</f>
        <v>20</v>
      </c>
      <c r="D19" s="53" t="n">
        <f aca="false">IF(ISNUMBER('Задание 1'!G20),'Задание 1'!G20,0)</f>
        <v>2.5</v>
      </c>
      <c r="E19" s="53" t="n">
        <f aca="false">IF(ISNUMBER('Задание 1'!H20),'Задание 1'!H20,0)</f>
        <v>0</v>
      </c>
      <c r="F19" s="53" t="n">
        <f aca="false">B19/C19*1024</f>
        <v>204.8</v>
      </c>
      <c r="G19" s="53" t="n">
        <f aca="false">F19*D19*10^-6</f>
        <v>0.000512</v>
      </c>
      <c r="R19" s="53" t="s">
        <v>47</v>
      </c>
      <c r="S19" s="53" t="n">
        <v>1</v>
      </c>
      <c r="T19" s="53" t="n">
        <v>0</v>
      </c>
      <c r="U19" s="55" t="n">
        <v>0</v>
      </c>
      <c r="V19" s="53" t="n">
        <v>0</v>
      </c>
      <c r="W19" s="50"/>
      <c r="X19" s="53" t="s">
        <v>53</v>
      </c>
      <c r="Y19" s="56" t="n">
        <f aca="false">B7</f>
        <v>0.05</v>
      </c>
    </row>
    <row r="20" customFormat="false" ht="15.75" hidden="false" customHeight="false" outlineLevel="0" collapsed="false">
      <c r="A20" s="60" t="s">
        <v>13</v>
      </c>
      <c r="B20" s="61" t="n">
        <f aca="false">'Задание 1'!B21</f>
        <v>0.5</v>
      </c>
      <c r="C20" s="61" t="n">
        <f aca="false">'Задание 1'!C21</f>
        <v>5</v>
      </c>
      <c r="D20" s="53" t="n">
        <f aca="false">IF(ISNUMBER('Задание 1'!G21),'Задание 1'!G21,0)</f>
        <v>0</v>
      </c>
      <c r="E20" s="53" t="n">
        <f aca="false">IF(ISNUMBER('Задание 1'!H21),'Задание 1'!H21,0)</f>
        <v>0.12</v>
      </c>
      <c r="F20" s="53" t="n">
        <f aca="false">B20/C20*1024</f>
        <v>102.4</v>
      </c>
      <c r="G20" s="53" t="n">
        <f aca="false">F20*E20*10^-6</f>
        <v>1.2288E-005</v>
      </c>
      <c r="W20" s="50"/>
    </row>
    <row r="21" customFormat="false" ht="15.75" hidden="false" customHeight="false" outlineLevel="0" collapsed="false">
      <c r="R21" s="54" t="n">
        <f aca="false">'Задание 1'!$A$9</f>
        <v>1</v>
      </c>
      <c r="S21" s="53" t="s">
        <v>45</v>
      </c>
      <c r="T21" s="53" t="s">
        <v>46</v>
      </c>
      <c r="U21" s="55" t="s">
        <v>47</v>
      </c>
      <c r="V21" s="53" t="s">
        <v>48</v>
      </c>
      <c r="W21" s="50"/>
      <c r="X21" s="53" t="s">
        <v>49</v>
      </c>
      <c r="Y21" s="56" t="n">
        <f aca="false">Y22+Y23+Y24</f>
        <v>7.40000000000001</v>
      </c>
    </row>
    <row r="22" customFormat="false" ht="15.75" hidden="false" customHeight="false" outlineLevel="0" collapsed="false">
      <c r="A22" s="64" t="s">
        <v>59</v>
      </c>
      <c r="D22" s="50"/>
      <c r="E22" s="50"/>
      <c r="F22" s="50"/>
      <c r="G22" s="65"/>
      <c r="H22" s="50"/>
      <c r="I22" s="50"/>
      <c r="R22" s="53" t="s">
        <v>45</v>
      </c>
      <c r="S22" s="53" t="n">
        <v>0</v>
      </c>
      <c r="T22" s="57" t="n">
        <f aca="false">(D8+F8+H8+J8+L8)/(D8+E8+F8+G8+H8+I8+J8+K8+L8+M8+N8)</f>
        <v>0.648648648648649</v>
      </c>
      <c r="U22" s="58" t="n">
        <f aca="false">(E8+G8+I8+K8+M8)/(D8+E8+F8+G8+H8+I8+J8+K8+L8+M8+N8)</f>
        <v>0.324324324324324</v>
      </c>
      <c r="V22" s="57" t="n">
        <f aca="false">1-T22-U22</f>
        <v>0.027027027027027</v>
      </c>
      <c r="W22" s="50"/>
      <c r="X22" s="53" t="s">
        <v>51</v>
      </c>
      <c r="Y22" s="56" t="n">
        <f aca="false">Y24*T22/V22</f>
        <v>4.80000000000001</v>
      </c>
    </row>
    <row r="23" customFormat="false" ht="15.75" hidden="false" customHeight="false" outlineLevel="0" collapsed="false">
      <c r="A23" s="60" t="s">
        <v>60</v>
      </c>
      <c r="B23" s="66" t="n">
        <v>100000</v>
      </c>
      <c r="C23" s="66" t="n">
        <v>1000000</v>
      </c>
      <c r="D23" s="67" t="n">
        <v>10000000</v>
      </c>
      <c r="E23" s="68" t="n">
        <v>100000000</v>
      </c>
      <c r="F23" s="68" t="n">
        <v>1000000000</v>
      </c>
      <c r="G23" s="68" t="n">
        <v>10000000000</v>
      </c>
      <c r="H23" s="68" t="n">
        <v>100000000000</v>
      </c>
      <c r="I23" s="68" t="n">
        <v>1000000000000</v>
      </c>
      <c r="K23" s="60" t="s">
        <v>61</v>
      </c>
      <c r="L23" s="53"/>
      <c r="M23" s="53" t="s">
        <v>62</v>
      </c>
      <c r="N23" s="60" t="s">
        <v>63</v>
      </c>
      <c r="O23" s="53"/>
      <c r="P23" s="53" t="s">
        <v>62</v>
      </c>
      <c r="R23" s="53" t="s">
        <v>46</v>
      </c>
      <c r="S23" s="53" t="n">
        <v>1</v>
      </c>
      <c r="T23" s="53" t="n">
        <v>0</v>
      </c>
      <c r="U23" s="55" t="n">
        <v>0</v>
      </c>
      <c r="V23" s="53" t="n">
        <v>0</v>
      </c>
      <c r="W23" s="50"/>
      <c r="X23" s="53" t="s">
        <v>52</v>
      </c>
      <c r="Y23" s="56" t="n">
        <f aca="false">Y24*U22/V22</f>
        <v>2.4</v>
      </c>
    </row>
    <row r="24" customFormat="false" ht="15.75" hidden="false" customHeight="false" outlineLevel="0" collapsed="false">
      <c r="A24" s="54" t="n">
        <f aca="false">A$4</f>
        <v>7</v>
      </c>
      <c r="B24" s="57" t="n">
        <f aca="false">$C$4/B23</f>
        <v>0.007</v>
      </c>
      <c r="C24" s="68" t="n">
        <f aca="false">$C$4/C23</f>
        <v>0.0007</v>
      </c>
      <c r="D24" s="68" t="n">
        <f aca="false">$C$4/D23</f>
        <v>7E-005</v>
      </c>
      <c r="E24" s="68" t="n">
        <f aca="false">$C$4/E23</f>
        <v>7E-006</v>
      </c>
      <c r="F24" s="68" t="n">
        <f aca="false">$C$4/F23</f>
        <v>7E-007</v>
      </c>
      <c r="G24" s="68" t="n">
        <f aca="false">$C$4/G23</f>
        <v>7E-008</v>
      </c>
      <c r="H24" s="68" t="n">
        <f aca="false">$C$4/H23</f>
        <v>7E-009</v>
      </c>
      <c r="I24" s="68" t="n">
        <f aca="false">$C$4/I23</f>
        <v>7E-010</v>
      </c>
      <c r="K24" s="54" t="n">
        <f aca="false">A$4</f>
        <v>7</v>
      </c>
      <c r="L24" s="69" t="n">
        <f aca="false">D4*$G$11+F4*$G$13+H4*$G$15+J4*$G$17+L4*$G$19</f>
        <v>0.005376</v>
      </c>
      <c r="M24" s="69" t="n">
        <f aca="false">MAX(L24:L28)</f>
        <v>0.010752</v>
      </c>
      <c r="N24" s="54" t="n">
        <f aca="false">A$4</f>
        <v>7</v>
      </c>
      <c r="O24" s="69" t="n">
        <f aca="false">E4*$G$12+G4*$G$14+I4*$G$16+K4*$G$18+M4*$G$20</f>
        <v>0.000128</v>
      </c>
      <c r="P24" s="69" t="n">
        <f aca="false">MAX(O24:O28)</f>
        <v>0.001457152</v>
      </c>
      <c r="R24" s="53" t="s">
        <v>47</v>
      </c>
      <c r="S24" s="53" t="n">
        <v>1</v>
      </c>
      <c r="T24" s="53" t="n">
        <v>0</v>
      </c>
      <c r="U24" s="55" t="n">
        <v>0</v>
      </c>
      <c r="V24" s="53" t="n">
        <v>0</v>
      </c>
      <c r="W24" s="50"/>
      <c r="X24" s="53" t="s">
        <v>53</v>
      </c>
      <c r="Y24" s="56" t="n">
        <f aca="false">B8</f>
        <v>0.2</v>
      </c>
    </row>
    <row r="25" customFormat="false" ht="15.75" hidden="false" customHeight="false" outlineLevel="0" collapsed="false">
      <c r="A25" s="54" t="n">
        <f aca="false">A$5</f>
        <v>14</v>
      </c>
      <c r="B25" s="57" t="n">
        <f aca="false">$C$5/B23</f>
        <v>0.004</v>
      </c>
      <c r="C25" s="68" t="n">
        <f aca="false">$C$5/C23</f>
        <v>0.0004</v>
      </c>
      <c r="D25" s="68" t="n">
        <f aca="false">$C$5/D23</f>
        <v>4E-005</v>
      </c>
      <c r="E25" s="68" t="n">
        <f aca="false">$C$5/E23</f>
        <v>4E-006</v>
      </c>
      <c r="F25" s="68" t="n">
        <f aca="false">$C$5/F23</f>
        <v>4E-007</v>
      </c>
      <c r="G25" s="68" t="n">
        <f aca="false">$C$5/G23</f>
        <v>4E-008</v>
      </c>
      <c r="H25" s="68" t="n">
        <f aca="false">$C$5/H23</f>
        <v>4E-009</v>
      </c>
      <c r="I25" s="68" t="n">
        <f aca="false">$C$5/I23</f>
        <v>4E-010</v>
      </c>
      <c r="K25" s="54" t="n">
        <f aca="false">A$5</f>
        <v>14</v>
      </c>
      <c r="L25" s="69" t="n">
        <f aca="false">D5*$G$11+F5*$G$13+H5*$G$15+J5*$G$17+L5*$G$19</f>
        <v>0.010752</v>
      </c>
      <c r="N25" s="54" t="n">
        <f aca="false">A$5</f>
        <v>14</v>
      </c>
      <c r="O25" s="69" t="n">
        <f aca="false">E5*$G$12+G5*$G$14+I5*$G$16+K5*$G$18+M5*$G$20</f>
        <v>0.0001792</v>
      </c>
    </row>
    <row r="26" customFormat="false" ht="15.75" hidden="false" customHeight="false" outlineLevel="0" collapsed="false">
      <c r="A26" s="54" t="n">
        <f aca="false">A$6</f>
        <v>10</v>
      </c>
      <c r="B26" s="57" t="n">
        <f aca="false">$C$6/B23</f>
        <v>0.01</v>
      </c>
      <c r="C26" s="68" t="n">
        <f aca="false">$C$6/C23</f>
        <v>0.001</v>
      </c>
      <c r="D26" s="68" t="n">
        <f aca="false">$C$6/D23</f>
        <v>0.0001</v>
      </c>
      <c r="E26" s="68" t="n">
        <f aca="false">$C$6/E23</f>
        <v>1E-005</v>
      </c>
      <c r="F26" s="68" t="n">
        <f aca="false">$C$6/F23</f>
        <v>1E-006</v>
      </c>
      <c r="G26" s="68" t="n">
        <f aca="false">$C$6/G23</f>
        <v>1E-007</v>
      </c>
      <c r="H26" s="68" t="n">
        <f aca="false">$C$6/H23</f>
        <v>1E-008</v>
      </c>
      <c r="I26" s="68" t="n">
        <f aca="false">$C$6/I23</f>
        <v>1E-009</v>
      </c>
      <c r="K26" s="54" t="n">
        <f aca="false">A$6</f>
        <v>10</v>
      </c>
      <c r="L26" s="69" t="n">
        <f aca="false">D6*$G$11+F6*$G$13+H6*$G$15+J6*$G$17+L6*$G$19</f>
        <v>0.007936</v>
      </c>
      <c r="N26" s="54" t="n">
        <f aca="false">A$6</f>
        <v>10</v>
      </c>
      <c r="O26" s="69" t="n">
        <f aca="false">E6*$G$12+G6*$G$14+I6*$G$16+K6*$G$18+M6*$G$20</f>
        <v>0.000520533333333333</v>
      </c>
    </row>
    <row r="27" customFormat="false" ht="15.75" hidden="false" customHeight="false" outlineLevel="0" collapsed="false">
      <c r="A27" s="54" t="n">
        <f aca="false">A$7</f>
        <v>19</v>
      </c>
      <c r="B27" s="57" t="n">
        <f aca="false">$C$7/B23</f>
        <v>0.009</v>
      </c>
      <c r="C27" s="68" t="n">
        <f aca="false">$C$7/C23</f>
        <v>0.0009</v>
      </c>
      <c r="D27" s="68" t="n">
        <f aca="false">$C$7/D23</f>
        <v>9E-005</v>
      </c>
      <c r="E27" s="68" t="n">
        <f aca="false">$C$7/E23</f>
        <v>9E-006</v>
      </c>
      <c r="F27" s="68" t="n">
        <f aca="false">$C$7/F23</f>
        <v>9E-007</v>
      </c>
      <c r="G27" s="68" t="n">
        <f aca="false">$C$7/G23</f>
        <v>9E-008</v>
      </c>
      <c r="H27" s="68" t="n">
        <f aca="false">$C$7/H23</f>
        <v>9E-009</v>
      </c>
      <c r="I27" s="68" t="n">
        <f aca="false">$C$7/I23</f>
        <v>9E-010</v>
      </c>
      <c r="K27" s="54" t="n">
        <f aca="false">A$7</f>
        <v>19</v>
      </c>
      <c r="L27" s="69" t="n">
        <f aca="false">D7*$G$11+F7*$G$13+H7*$G$15+J7*$G$17+L7*$G$19</f>
        <v>0.00512</v>
      </c>
      <c r="N27" s="54" t="n">
        <f aca="false">A$7</f>
        <v>19</v>
      </c>
      <c r="O27" s="69" t="n">
        <f aca="false">E7*$G$12+G7*$G$14+I7*$G$16+K7*$G$18+M7*$G$20</f>
        <v>0.001457152</v>
      </c>
    </row>
    <row r="28" customFormat="false" ht="15.75" hidden="false" customHeight="false" outlineLevel="0" collapsed="false">
      <c r="A28" s="54" t="n">
        <f aca="false">A$8</f>
        <v>1</v>
      </c>
      <c r="B28" s="57" t="n">
        <f aca="false">$C$8/B23</f>
        <v>0.001</v>
      </c>
      <c r="C28" s="68" t="n">
        <f aca="false">$C$8/C23</f>
        <v>0.0001</v>
      </c>
      <c r="D28" s="68" t="n">
        <f aca="false">$C$8/D23</f>
        <v>1E-005</v>
      </c>
      <c r="E28" s="68" t="n">
        <f aca="false">$C$8/E23</f>
        <v>1E-006</v>
      </c>
      <c r="F28" s="68" t="n">
        <f aca="false">$C$8/F23</f>
        <v>1E-007</v>
      </c>
      <c r="G28" s="68" t="n">
        <f aca="false">$C$8/G23</f>
        <v>1E-008</v>
      </c>
      <c r="H28" s="68" t="n">
        <f aca="false">$C$8/H23</f>
        <v>1E-009</v>
      </c>
      <c r="I28" s="68" t="n">
        <f aca="false">$C$8/I23</f>
        <v>1E-010</v>
      </c>
      <c r="K28" s="54" t="n">
        <f aca="false">A$8</f>
        <v>1</v>
      </c>
      <c r="L28" s="69" t="n">
        <f aca="false">D8*$G$11+F8*$G$13+H8*$G$15+J8*$G$17+L8*$G$19</f>
        <v>0.004608</v>
      </c>
      <c r="N28" s="54" t="n">
        <f aca="false">A$8</f>
        <v>1</v>
      </c>
      <c r="O28" s="69" t="n">
        <f aca="false">E8*$G$12+G8*$G$14+I8*$G$16+K8*$G$18+M8*$G$20</f>
        <v>0.000181248</v>
      </c>
    </row>
    <row r="29" customFormat="false" ht="15.75" hidden="false" customHeight="false" outlineLevel="0" collapsed="false">
      <c r="A29" s="53" t="s">
        <v>22</v>
      </c>
      <c r="B29" s="61" t="n">
        <f aca="false">MAX(B24:B28)</f>
        <v>0.01</v>
      </c>
      <c r="C29" s="66" t="n">
        <f aca="false">MAX(C24:C28)</f>
        <v>0.001</v>
      </c>
      <c r="D29" s="66" t="n">
        <f aca="false">MAX(D24:D28)</f>
        <v>0.0001</v>
      </c>
      <c r="E29" s="66" t="n">
        <f aca="false">MAX(E24:E28)</f>
        <v>1E-005</v>
      </c>
      <c r="F29" s="66" t="n">
        <f aca="false">MAX(F24:F28)</f>
        <v>1E-006</v>
      </c>
      <c r="G29" s="66" t="n">
        <f aca="false">MAX(G24:G28)</f>
        <v>1E-007</v>
      </c>
      <c r="H29" s="66" t="n">
        <f aca="false">MAX(H24:H28)</f>
        <v>1E-008</v>
      </c>
      <c r="I29" s="66" t="n">
        <f aca="false">MAX(I24:I28)</f>
        <v>1E-009</v>
      </c>
    </row>
    <row r="30" customFormat="false" ht="15.75" hidden="false" customHeight="false" outlineLevel="0" collapsed="false">
      <c r="A30" s="64" t="s">
        <v>64</v>
      </c>
      <c r="E30" s="64"/>
    </row>
    <row r="31" customFormat="false" ht="15.75" hidden="false" customHeight="false" outlineLevel="0" collapsed="false">
      <c r="A31" s="60" t="s">
        <v>60</v>
      </c>
      <c r="B31" s="68" t="n">
        <v>100000</v>
      </c>
      <c r="C31" s="68" t="n">
        <v>1000000</v>
      </c>
      <c r="D31" s="67" t="n">
        <v>10000000</v>
      </c>
      <c r="E31" s="68" t="n">
        <v>100000000</v>
      </c>
      <c r="F31" s="68" t="n">
        <v>1000000000</v>
      </c>
      <c r="G31" s="68" t="n">
        <v>10000000000</v>
      </c>
      <c r="H31" s="68" t="n">
        <v>100000000000</v>
      </c>
      <c r="I31" s="68" t="n">
        <v>1000000000000</v>
      </c>
      <c r="K31" s="60" t="s">
        <v>61</v>
      </c>
      <c r="L31" s="53" t="s">
        <v>41</v>
      </c>
      <c r="M31" s="60" t="s">
        <v>65</v>
      </c>
      <c r="N31" s="60" t="s">
        <v>63</v>
      </c>
      <c r="O31" s="53"/>
      <c r="P31" s="60" t="s">
        <v>65</v>
      </c>
    </row>
    <row r="32" customFormat="false" ht="15.75" hidden="false" customHeight="false" outlineLevel="0" collapsed="false">
      <c r="A32" s="54" t="n">
        <f aca="false">A$4</f>
        <v>7</v>
      </c>
      <c r="B32" s="57" t="n">
        <f aca="false">$Y$1*B24</f>
        <v>0.0518000000000001</v>
      </c>
      <c r="C32" s="53" t="n">
        <f aca="false">$Y$6*C24</f>
        <v>0.0182000000000001</v>
      </c>
      <c r="D32" s="53" t="n">
        <f aca="false">$Y$6*D24</f>
        <v>0.00182000000000001</v>
      </c>
      <c r="E32" s="53" t="n">
        <f aca="false">$Y$6*E24</f>
        <v>0.000182000000000001</v>
      </c>
      <c r="F32" s="53" t="n">
        <f aca="false">$Y$6*F24</f>
        <v>1.82000000000001E-005</v>
      </c>
      <c r="G32" s="53" t="n">
        <f aca="false">$Y$6*G24</f>
        <v>1.82000000000001E-006</v>
      </c>
      <c r="H32" s="53" t="n">
        <f aca="false">$Y$6*H24</f>
        <v>1.82000000000001E-007</v>
      </c>
      <c r="I32" s="53" t="n">
        <f aca="false">$Y$6*I24</f>
        <v>1.82000000000001E-008</v>
      </c>
      <c r="K32" s="54" t="n">
        <f aca="false">A$4</f>
        <v>7</v>
      </c>
      <c r="L32" s="57" t="n">
        <f aca="false">Y2*L24</f>
        <v>0.0279552000000001</v>
      </c>
      <c r="M32" s="57" t="n">
        <f aca="false">SUM(L32:L36)</f>
        <v>0.311603200000001</v>
      </c>
      <c r="N32" s="54" t="n">
        <f aca="false">A$4</f>
        <v>7</v>
      </c>
      <c r="O32" s="57" t="n">
        <f aca="false">O24*Y3</f>
        <v>0.000256</v>
      </c>
      <c r="P32" s="57" t="n">
        <f aca="false">SUM(O32:O36)</f>
        <v>0.0204109482666668</v>
      </c>
    </row>
    <row r="33" customFormat="false" ht="15.75" hidden="false" customHeight="false" outlineLevel="0" collapsed="false">
      <c r="A33" s="54" t="n">
        <f aca="false">A$5</f>
        <v>14</v>
      </c>
      <c r="B33" s="57" t="n">
        <f aca="false">$Y$6*B25</f>
        <v>0.104</v>
      </c>
      <c r="C33" s="68" t="n">
        <f aca="false">$Y$6*C25</f>
        <v>0.0104</v>
      </c>
      <c r="D33" s="68" t="n">
        <f aca="false">$Y$6*D25</f>
        <v>0.00104</v>
      </c>
      <c r="E33" s="53" t="n">
        <f aca="false">$Y$6*E25</f>
        <v>0.000104</v>
      </c>
      <c r="F33" s="68" t="n">
        <f aca="false">$Y$6*F25</f>
        <v>1.04E-005</v>
      </c>
      <c r="G33" s="53" t="n">
        <f aca="false">$Y$6*G25</f>
        <v>1.04E-006</v>
      </c>
      <c r="H33" s="53" t="n">
        <f aca="false">$Y$6*H25</f>
        <v>1.04E-007</v>
      </c>
      <c r="I33" s="53" t="n">
        <f aca="false">$Y$6*I25</f>
        <v>1.04E-008</v>
      </c>
      <c r="K33" s="54" t="n">
        <f aca="false">A$5</f>
        <v>14</v>
      </c>
      <c r="L33" s="57" t="n">
        <f aca="false">L25*Y7</f>
        <v>0.215040000000001</v>
      </c>
      <c r="M33" s="50"/>
      <c r="N33" s="54" t="n">
        <f aca="false">A$5</f>
        <v>14</v>
      </c>
      <c r="O33" s="57" t="n">
        <f aca="false">O25*Y8</f>
        <v>0.00100352</v>
      </c>
      <c r="Q33" s="50"/>
    </row>
    <row r="34" customFormat="false" ht="15.75" hidden="false" customHeight="false" outlineLevel="0" collapsed="false">
      <c r="A34" s="54" t="n">
        <f aca="false">A$6</f>
        <v>10</v>
      </c>
      <c r="B34" s="57" t="n">
        <f aca="false">$Y$11*B26</f>
        <v>0.260000000000001</v>
      </c>
      <c r="C34" s="53" t="n">
        <f aca="false">$Y$11*C26</f>
        <v>0.0260000000000001</v>
      </c>
      <c r="D34" s="53" t="n">
        <f aca="false">$Y$11*D26</f>
        <v>0.00260000000000001</v>
      </c>
      <c r="E34" s="53" t="n">
        <f aca="false">$Y$11*E26</f>
        <v>0.000260000000000001</v>
      </c>
      <c r="F34" s="53" t="n">
        <f aca="false">$Y$11*F26</f>
        <v>2.60000000000001E-005</v>
      </c>
      <c r="G34" s="53" t="n">
        <f aca="false">$Y$11*G26</f>
        <v>2.60000000000001E-006</v>
      </c>
      <c r="H34" s="53" t="n">
        <f aca="false">$Y$11*H26</f>
        <v>2.60000000000001E-007</v>
      </c>
      <c r="I34" s="53" t="n">
        <f aca="false">$Y$11*I26</f>
        <v>2.60000000000001E-008</v>
      </c>
      <c r="K34" s="54" t="n">
        <f aca="false">A$6</f>
        <v>10</v>
      </c>
      <c r="L34" s="57" t="n">
        <f aca="false">L26*Y12</f>
        <v>0.0444416000000002</v>
      </c>
      <c r="M34" s="50"/>
      <c r="N34" s="54" t="n">
        <f aca="false">A$6</f>
        <v>10</v>
      </c>
      <c r="O34" s="57" t="n">
        <f aca="false">O26*Y13</f>
        <v>0.0104106666666667</v>
      </c>
      <c r="Q34" s="50"/>
      <c r="V34" s="70" t="n">
        <v>100000</v>
      </c>
      <c r="W34" s="70" t="n">
        <v>1000000</v>
      </c>
      <c r="X34" s="70" t="n">
        <v>10000000</v>
      </c>
      <c r="Y34" s="70" t="n">
        <v>100000000</v>
      </c>
      <c r="Z34" s="70" t="n">
        <v>1000000000</v>
      </c>
      <c r="AA34" s="70" t="n">
        <v>10000000000</v>
      </c>
      <c r="AB34" s="70" t="n">
        <v>100000000000</v>
      </c>
      <c r="AC34" s="70" t="n">
        <v>1000000000000</v>
      </c>
    </row>
    <row r="35" customFormat="false" ht="15.75" hidden="false" customHeight="false" outlineLevel="0" collapsed="false">
      <c r="A35" s="54" t="n">
        <f aca="false">A$7</f>
        <v>19</v>
      </c>
      <c r="B35" s="57" t="n">
        <f aca="false">$Y$16*B27</f>
        <v>0.0553500000000004</v>
      </c>
      <c r="C35" s="53" t="n">
        <f aca="false">$Y$16*C27</f>
        <v>0.00553500000000004</v>
      </c>
      <c r="D35" s="68" t="n">
        <f aca="false">$Y$16*D27</f>
        <v>0.000553500000000004</v>
      </c>
      <c r="E35" s="53" t="n">
        <f aca="false">$Y$16*E27</f>
        <v>5.53500000000004E-005</v>
      </c>
      <c r="F35" s="53" t="n">
        <f aca="false">$Y$16*F27</f>
        <v>5.53500000000004E-006</v>
      </c>
      <c r="G35" s="53" t="n">
        <f aca="false">$Y$16*G27</f>
        <v>5.53500000000005E-007</v>
      </c>
      <c r="H35" s="53" t="n">
        <f aca="false">$Y$16*H27</f>
        <v>5.53500000000004E-008</v>
      </c>
      <c r="I35" s="53" t="n">
        <f aca="false">$Y$16*I27</f>
        <v>5.53500000000004E-009</v>
      </c>
      <c r="K35" s="54" t="n">
        <f aca="false">A$7</f>
        <v>19</v>
      </c>
      <c r="L35" s="57" t="n">
        <f aca="false">L27*Y17</f>
        <v>0.00204800000000002</v>
      </c>
      <c r="M35" s="50"/>
      <c r="N35" s="54" t="n">
        <f aca="false">A$7</f>
        <v>19</v>
      </c>
      <c r="O35" s="57" t="n">
        <f aca="false">O27*Y18</f>
        <v>0.00830576640000007</v>
      </c>
      <c r="U35" s="49" t="s">
        <v>66</v>
      </c>
      <c r="V35" s="49" t="n">
        <v>0.00304018</v>
      </c>
      <c r="W35" s="49" t="n">
        <v>0.002452163</v>
      </c>
      <c r="X35" s="49" t="n">
        <v>0.002446234</v>
      </c>
      <c r="Y35" s="49" t="n">
        <v>0.002446175</v>
      </c>
      <c r="Z35" s="49" t="n">
        <v>0.002446174</v>
      </c>
      <c r="AA35" s="49" t="n">
        <v>0.002446174</v>
      </c>
      <c r="AB35" s="49" t="n">
        <v>0.002446174</v>
      </c>
      <c r="AC35" s="49" t="n">
        <v>0.002446174</v>
      </c>
    </row>
    <row r="36" customFormat="false" ht="15.75" hidden="false" customHeight="false" outlineLevel="0" collapsed="false">
      <c r="A36" s="54" t="n">
        <f aca="false">A$8</f>
        <v>1</v>
      </c>
      <c r="B36" s="57" t="n">
        <f aca="false">$Y$21*B28</f>
        <v>0.00740000000000001</v>
      </c>
      <c r="C36" s="53" t="n">
        <f aca="false">$Y$21*C28</f>
        <v>0.000740000000000001</v>
      </c>
      <c r="D36" s="53" t="n">
        <f aca="false">$Y$21*D28</f>
        <v>7.40000000000001E-005</v>
      </c>
      <c r="E36" s="53" t="n">
        <f aca="false">$Y$21*E28</f>
        <v>7.40000000000001E-006</v>
      </c>
      <c r="F36" s="68" t="n">
        <f aca="false">$Y$21*F28</f>
        <v>7.40000000000001E-007</v>
      </c>
      <c r="G36" s="53" t="n">
        <f aca="false">$Y$21*G28</f>
        <v>7.40000000000001E-008</v>
      </c>
      <c r="H36" s="53" t="n">
        <f aca="false">$Y$21*H28</f>
        <v>7.40000000000001E-009</v>
      </c>
      <c r="I36" s="53" t="n">
        <f aca="false">$Y$21*I28</f>
        <v>7.40000000000001E-010</v>
      </c>
      <c r="K36" s="54" t="n">
        <f aca="false">A$8</f>
        <v>1</v>
      </c>
      <c r="L36" s="57" t="n">
        <f aca="false">L28*Y22</f>
        <v>0.0221184</v>
      </c>
      <c r="M36" s="50"/>
      <c r="N36" s="54" t="n">
        <f aca="false">A$8</f>
        <v>1</v>
      </c>
      <c r="O36" s="57" t="n">
        <f aca="false">O28*Y23</f>
        <v>0.000434995200000001</v>
      </c>
      <c r="U36" s="49" t="s">
        <v>67</v>
      </c>
      <c r="V36" s="49" t="n">
        <v>0.006080359</v>
      </c>
      <c r="W36" s="49" t="n">
        <v>0.004904326</v>
      </c>
      <c r="X36" s="49" t="n">
        <v>0.004892468</v>
      </c>
      <c r="Y36" s="49" t="n">
        <v>0.00489235</v>
      </c>
      <c r="Z36" s="49" t="n">
        <v>0.004892348</v>
      </c>
      <c r="AA36" s="49" t="n">
        <v>0.004892348</v>
      </c>
      <c r="AB36" s="49" t="n">
        <v>0.004892348</v>
      </c>
      <c r="AC36" s="49" t="n">
        <v>0.004892348</v>
      </c>
    </row>
    <row r="37" customFormat="false" ht="15.75" hidden="false" customHeight="false" outlineLevel="0" collapsed="false">
      <c r="A37" s="60" t="s">
        <v>41</v>
      </c>
      <c r="B37" s="53" t="n">
        <f aca="false">SUM(B32:B36)</f>
        <v>0.478550000000002</v>
      </c>
      <c r="C37" s="53" t="n">
        <f aca="false">SUM(C32:C36)</f>
        <v>0.0608750000000002</v>
      </c>
      <c r="D37" s="53" t="n">
        <f aca="false">SUM(D32:D36)</f>
        <v>0.00608750000000002</v>
      </c>
      <c r="E37" s="53" t="n">
        <f aca="false">SUM(E32:E36)</f>
        <v>0.000608750000000002</v>
      </c>
      <c r="F37" s="53" t="n">
        <f aca="false">SUM(F32:F36)</f>
        <v>6.08750000000002E-005</v>
      </c>
      <c r="G37" s="53" t="n">
        <f aca="false">SUM(G32:G36)</f>
        <v>6.08750000000002E-006</v>
      </c>
      <c r="H37" s="53" t="n">
        <f aca="false">SUM(H32:H36)</f>
        <v>6.08750000000002E-007</v>
      </c>
      <c r="I37" s="53" t="n">
        <f aca="false">SUM(I32:I36)</f>
        <v>6.08750000000002E-008</v>
      </c>
    </row>
    <row r="38" customFormat="false" ht="15.75" hidden="false" customHeight="false" outlineLevel="0" collapsed="false"/>
    <row r="39" customFormat="false" ht="15.75" hidden="false" customHeight="false" outlineLevel="0" collapsed="false">
      <c r="A39" s="60" t="s">
        <v>68</v>
      </c>
      <c r="B39" s="60" t="s">
        <v>69</v>
      </c>
      <c r="C39" s="60" t="s">
        <v>70</v>
      </c>
      <c r="D39" s="66" t="n">
        <v>100000</v>
      </c>
      <c r="E39" s="66" t="n">
        <v>1000000</v>
      </c>
      <c r="F39" s="71" t="n">
        <v>10000000</v>
      </c>
      <c r="G39" s="66" t="n">
        <v>100000000</v>
      </c>
      <c r="H39" s="66" t="n">
        <v>1000000000</v>
      </c>
      <c r="I39" s="66" t="n">
        <v>10000000000</v>
      </c>
      <c r="J39" s="66" t="n">
        <v>100000000000</v>
      </c>
      <c r="K39" s="66" t="n">
        <v>1000000000000</v>
      </c>
    </row>
    <row r="40" customFormat="false" ht="15.75" hidden="false" customHeight="false" outlineLevel="0" collapsed="false">
      <c r="A40" s="54" t="n">
        <f aca="false">A$4</f>
        <v>7</v>
      </c>
      <c r="B40" s="72" t="n">
        <f aca="false">Y2*L24*L24/(2*(1-M24))</f>
        <v>7.59603027754417E-005</v>
      </c>
      <c r="C40" s="72" t="n">
        <f aca="false">Y3*O24*O24/(2*(1-$P$24))</f>
        <v>1.64079088171488E-008</v>
      </c>
      <c r="D40" s="72" t="n">
        <f aca="false">$Y1*B24*B24/2*(1-B29)</f>
        <v>0.000179487</v>
      </c>
      <c r="E40" s="72" t="n">
        <f aca="false">$Y1*C24*C24/2*(1-C29)</f>
        <v>1.811187E-006</v>
      </c>
      <c r="F40" s="72" t="n">
        <f aca="false">$Y1*D24*D24/2*(1-D29)</f>
        <v>1.8128187E-008</v>
      </c>
      <c r="G40" s="72" t="n">
        <f aca="false">$Y1*E24*E24/2*(1-E29)</f>
        <v>1.81298187E-010</v>
      </c>
      <c r="H40" s="72" t="n">
        <f aca="false">$Y1*F24*F24/2*(1-F29)</f>
        <v>1.812998187E-012</v>
      </c>
      <c r="I40" s="72" t="n">
        <f aca="false">$Y1*G24*G24/2*(1-G29)</f>
        <v>1.8129998187E-014</v>
      </c>
      <c r="J40" s="72" t="n">
        <f aca="false">$Y1*H24*H24/2*(1-H29)</f>
        <v>1.81299998187E-016</v>
      </c>
      <c r="K40" s="72" t="n">
        <f aca="false">$Y1*I24*I24/2*(1-I29)</f>
        <v>1.812999998187E-018</v>
      </c>
    </row>
    <row r="41" customFormat="false" ht="15.75" hidden="false" customHeight="false" outlineLevel="0" collapsed="false">
      <c r="A41" s="54" t="n">
        <f aca="false">A$5</f>
        <v>14</v>
      </c>
      <c r="B41" s="72" t="n">
        <f aca="false">Y7*L25*L25/(2*(1-M24))</f>
        <v>0.00116862004269911</v>
      </c>
      <c r="C41" s="73" t="n">
        <f aca="false">Y8*O25*O25/(2*(1-$P$24))</f>
        <v>9.00466035885125E-008</v>
      </c>
      <c r="D41" s="72" t="n">
        <f aca="false">$Y6*B25*B25/2*(1-B29)</f>
        <v>0.000205920000000001</v>
      </c>
      <c r="E41" s="72" t="n">
        <f aca="false">$Y6*C25*C25/2*(1-C29)</f>
        <v>2.07792000000001E-006</v>
      </c>
      <c r="F41" s="72" t="n">
        <f aca="false">$Y6*D25*D25/2*(1-D29)</f>
        <v>2.07979200000001E-008</v>
      </c>
      <c r="G41" s="72" t="n">
        <f aca="false">$Y6*E25*E25/2*(1-E29)</f>
        <v>2.07997920000001E-010</v>
      </c>
      <c r="H41" s="72" t="n">
        <f aca="false">$Y6*F25*F25/2*(1-F29)</f>
        <v>2.07999792000001E-012</v>
      </c>
      <c r="I41" s="72" t="n">
        <f aca="false">$Y6*G25*G25/2*(1-G29)</f>
        <v>2.07999979200001E-014</v>
      </c>
      <c r="J41" s="72" t="n">
        <f aca="false">$Y6*H25*H25/2*(1-H29)</f>
        <v>2.07999997920001E-016</v>
      </c>
      <c r="K41" s="72" t="n">
        <f aca="false">$Y6*I25*I25/2*(1-I29)</f>
        <v>2.07999999792001E-018</v>
      </c>
    </row>
    <row r="42" customFormat="false" ht="15.75" hidden="false" customHeight="false" outlineLevel="0" collapsed="false">
      <c r="A42" s="54" t="n">
        <f aca="false">A$6</f>
        <v>10</v>
      </c>
      <c r="B42" s="72" t="n">
        <f aca="false">Y12*L26*L26/(2*(1-M24))</f>
        <v>0.000178260930322832</v>
      </c>
      <c r="C42" s="73" t="n">
        <f aca="false">Y13*O26*O26/(2*(1-$P$24))</f>
        <v>2.71350349816047E-006</v>
      </c>
      <c r="D42" s="72" t="n">
        <f aca="false">$Y11*B26*B26/2*(1-B29)</f>
        <v>0.001287</v>
      </c>
      <c r="E42" s="72" t="n">
        <f aca="false">$Y11*C26*C26/2*(1-C29)</f>
        <v>1.2987E-005</v>
      </c>
      <c r="F42" s="72" t="n">
        <f aca="false">$Y11*D26*D26/2*(1-D29)</f>
        <v>1.29987000000001E-007</v>
      </c>
      <c r="G42" s="72" t="n">
        <f aca="false">$Y11*E26*E26/2*(1-E29)</f>
        <v>1.299987E-009</v>
      </c>
      <c r="H42" s="72" t="n">
        <f aca="false">$Y11*F26*F26/2*(1-F29)</f>
        <v>1.2999987E-011</v>
      </c>
      <c r="I42" s="72" t="n">
        <f aca="false">$Y11*G26*G26/2*(1-G29)</f>
        <v>1.29999987E-013</v>
      </c>
      <c r="J42" s="72" t="n">
        <f aca="false">$Y11*H26*H26/2*(1-H29)</f>
        <v>1.299999987E-015</v>
      </c>
      <c r="K42" s="72" t="n">
        <f aca="false">$Y11*I26*I26/2*(1-I29)</f>
        <v>1.2999999987E-017</v>
      </c>
    </row>
    <row r="43" customFormat="false" ht="15.75" hidden="false" customHeight="false" outlineLevel="0" collapsed="false">
      <c r="A43" s="54" t="n">
        <f aca="false">A$7</f>
        <v>19</v>
      </c>
      <c r="B43" s="72" t="n">
        <f aca="false">Y17*L27*L27/(2*(1-M24))</f>
        <v>5.29986413922499E-006</v>
      </c>
      <c r="C43" s="72" t="n">
        <f aca="false">Y18*O27*O27/(2*(1-$P$24))</f>
        <v>6.06021271171976E-006</v>
      </c>
      <c r="D43" s="72" t="n">
        <f aca="false">$Y16*B27*B27/2*(1-B29)</f>
        <v>0.000246584250000002</v>
      </c>
      <c r="E43" s="72" t="n">
        <f aca="false">$Y16*C27*C27/2*(1-C29)</f>
        <v>2.48825925000002E-006</v>
      </c>
      <c r="F43" s="72" t="n">
        <f aca="false">$Y16*D27*D27/2*(1-D29)</f>
        <v>2.49050092500002E-008</v>
      </c>
      <c r="G43" s="72" t="n">
        <f aca="false">$Y16*E27*E27/2*(1-E29)</f>
        <v>2.49072509250002E-010</v>
      </c>
      <c r="H43" s="72" t="n">
        <f aca="false">$Y16*F27*F27/2*(1-F29)</f>
        <v>2.49074750925002E-012</v>
      </c>
      <c r="I43" s="72" t="n">
        <f aca="false">$Y16*G27*G27/2*(1-G29)</f>
        <v>2.49074975092502E-014</v>
      </c>
      <c r="J43" s="72" t="n">
        <f aca="false">$Y16*H27*H27/2*(1-H29)</f>
        <v>2.49074997509252E-016</v>
      </c>
      <c r="K43" s="72" t="n">
        <f aca="false">$Y16*I27*I27/2*(1-I29)</f>
        <v>2.49074999750927E-018</v>
      </c>
    </row>
    <row r="44" customFormat="false" ht="15.75" hidden="false" customHeight="false" outlineLevel="0" collapsed="false">
      <c r="A44" s="54" t="n">
        <f aca="false">A$8</f>
        <v>1</v>
      </c>
      <c r="B44" s="72" t="n">
        <f aca="false">Y22*L28*L28/(2*(1-M24))</f>
        <v>5.15146794332666E-005</v>
      </c>
      <c r="C44" s="72" t="n">
        <f aca="false">Y23*O28*O28/(2*(1-$P$24))</f>
        <v>3.94785312255324E-008</v>
      </c>
      <c r="D44" s="72" t="n">
        <f aca="false">$Y21*B28*B28/2*(1-B29)</f>
        <v>3.66300000000001E-006</v>
      </c>
      <c r="E44" s="72" t="n">
        <f aca="false">$Y21*C28*C28/2*(1-C29)</f>
        <v>3.69630000000001E-008</v>
      </c>
      <c r="F44" s="72" t="n">
        <f aca="false">$Y21*D28*D28/2*(1-D29)</f>
        <v>3.69963000000001E-010</v>
      </c>
      <c r="G44" s="72" t="n">
        <f aca="false">$Y21*E28*E28/2*(1-E29)</f>
        <v>3.69996300000001E-012</v>
      </c>
      <c r="H44" s="72" t="n">
        <f aca="false">$Y21*F28*F28/2*(1-F29)</f>
        <v>3.69999630000001E-014</v>
      </c>
      <c r="I44" s="72" t="n">
        <f aca="false">$Y21*G28*G28/2*(1-G29)</f>
        <v>3.69999963000001E-016</v>
      </c>
      <c r="J44" s="72" t="n">
        <f aca="false">$Y21*H28*H28/2*(1-H29)</f>
        <v>3.69999996300001E-018</v>
      </c>
      <c r="K44" s="72" t="n">
        <f aca="false">$Y21*I28*I28/2*(1-I29)</f>
        <v>3.69999999630001E-020</v>
      </c>
    </row>
    <row r="45" customFormat="false" ht="15.75" hidden="false" customHeight="false" outlineLevel="0" collapsed="false">
      <c r="B45" s="53" t="n">
        <f aca="false">MAX(B40:B44)</f>
        <v>0.00116862004269911</v>
      </c>
      <c r="C45" s="53" t="n">
        <f aca="false">MAX(C40:C44)</f>
        <v>6.06021271171976E-006</v>
      </c>
      <c r="D45" s="53" t="n">
        <f aca="false">MAX(D40:D44)+$C$45+$B$45</f>
        <v>0.00246168025541083</v>
      </c>
      <c r="E45" s="53" t="n">
        <f aca="false">MAX(E40:E44)+$C$45+$B$45</f>
        <v>0.00118766725541083</v>
      </c>
      <c r="F45" s="53" t="n">
        <f aca="false">MAX(F40:F44)+$C$45+$B$45</f>
        <v>0.00117481024241082</v>
      </c>
      <c r="G45" s="53" t="n">
        <f aca="false">MAX(G40:G44)+$C$45+$B$45</f>
        <v>0.00117468155539783</v>
      </c>
      <c r="H45" s="53" t="n">
        <f aca="false">MAX(H40:H44)+$C$45+$B$45</f>
        <v>0.00117468026841081</v>
      </c>
      <c r="I45" s="53" t="n">
        <f aca="false">MAX(I40:I44)+$C$45+$B$45</f>
        <v>0.00117468025554082</v>
      </c>
      <c r="J45" s="53" t="n">
        <f aca="false">MAX(J40:J44)+$C$45+$B$45</f>
        <v>0.00117468025541212</v>
      </c>
      <c r="K45" s="53" t="n">
        <f aca="false">MAX(K40:K44)+$C$45+$B$45</f>
        <v>0.00117468025541084</v>
      </c>
      <c r="M45" s="70"/>
      <c r="N45" s="70"/>
      <c r="O45" s="74"/>
      <c r="P45" s="70"/>
      <c r="Q45" s="70"/>
    </row>
    <row r="46" customFormat="false" ht="15.75" hidden="false" customHeight="false" outlineLevel="0" collapsed="false">
      <c r="A46" s="64"/>
      <c r="R46" s="70"/>
      <c r="S46" s="70"/>
      <c r="T46" s="70"/>
    </row>
    <row r="47" customFormat="false" ht="15.75" hidden="false" customHeight="false" outlineLevel="0" collapsed="false">
      <c r="A47" s="60" t="s">
        <v>71</v>
      </c>
      <c r="B47" s="60" t="s">
        <v>69</v>
      </c>
      <c r="C47" s="60" t="s">
        <v>70</v>
      </c>
      <c r="D47" s="66" t="n">
        <v>100000</v>
      </c>
      <c r="E47" s="66" t="n">
        <v>1000000</v>
      </c>
      <c r="F47" s="71" t="n">
        <v>10000000</v>
      </c>
      <c r="G47" s="66" t="n">
        <v>100000000</v>
      </c>
      <c r="H47" s="66" t="n">
        <v>1000000000</v>
      </c>
      <c r="I47" s="66" t="n">
        <v>10000000000</v>
      </c>
      <c r="J47" s="66" t="n">
        <v>100000000000</v>
      </c>
      <c r="K47" s="66" t="n">
        <v>1000000000000</v>
      </c>
    </row>
    <row r="48" customFormat="false" ht="15.75" hidden="false" customHeight="false" outlineLevel="0" collapsed="false">
      <c r="A48" s="54" t="n">
        <f aca="false">A$4</f>
        <v>7</v>
      </c>
      <c r="B48" s="72" t="n">
        <f aca="false">2*B40</f>
        <v>0.000151920605550883</v>
      </c>
      <c r="C48" s="72" t="n">
        <f aca="false">2*C40</f>
        <v>3.28158176342975E-008</v>
      </c>
      <c r="D48" s="72" t="n">
        <f aca="false">2*D40</f>
        <v>0.000358974000000001</v>
      </c>
      <c r="E48" s="53" t="n">
        <f aca="false">2*E40</f>
        <v>3.62237400000001E-006</v>
      </c>
      <c r="F48" s="53" t="n">
        <f aca="false">2*F40</f>
        <v>3.62563740000001E-008</v>
      </c>
      <c r="G48" s="53" t="n">
        <f aca="false">2*G40</f>
        <v>3.62596374000001E-010</v>
      </c>
      <c r="H48" s="53" t="n">
        <f aca="false">2*H40</f>
        <v>3.62599637400001E-012</v>
      </c>
      <c r="I48" s="53" t="n">
        <f aca="false">2*I40</f>
        <v>3.62599963740001E-014</v>
      </c>
      <c r="J48" s="53" t="n">
        <f aca="false">2*J40</f>
        <v>3.62599996374001E-016</v>
      </c>
      <c r="K48" s="53" t="n">
        <f aca="false">2*K40</f>
        <v>3.62599999637401E-018</v>
      </c>
      <c r="M48" s="70"/>
      <c r="N48" s="70"/>
    </row>
    <row r="49" customFormat="false" ht="15.75" hidden="false" customHeight="false" outlineLevel="0" collapsed="false">
      <c r="A49" s="54" t="n">
        <f aca="false">A$5</f>
        <v>14</v>
      </c>
      <c r="B49" s="72" t="n">
        <f aca="false">2*B41</f>
        <v>0.00233724008539821</v>
      </c>
      <c r="C49" s="72" t="n">
        <f aca="false">2*C41</f>
        <v>1.80093207177025E-007</v>
      </c>
      <c r="D49" s="72" t="n">
        <f aca="false">2*D41</f>
        <v>0.000411840000000001</v>
      </c>
      <c r="E49" s="53" t="n">
        <f aca="false">2*E41</f>
        <v>4.15584000000002E-006</v>
      </c>
      <c r="F49" s="53" t="n">
        <f aca="false">2*F41</f>
        <v>4.15958400000002E-008</v>
      </c>
      <c r="G49" s="53" t="n">
        <f aca="false">2*G41</f>
        <v>4.15995840000001E-010</v>
      </c>
      <c r="H49" s="53" t="n">
        <f aca="false">2*H41</f>
        <v>4.15999584000001E-012</v>
      </c>
      <c r="I49" s="53" t="n">
        <f aca="false">2*I41</f>
        <v>4.15999958400002E-014</v>
      </c>
      <c r="J49" s="53" t="n">
        <f aca="false">2*J41</f>
        <v>4.15999995840002E-016</v>
      </c>
      <c r="K49" s="53" t="n">
        <f aca="false">2*K41</f>
        <v>4.15999999584001E-018</v>
      </c>
    </row>
    <row r="50" customFormat="false" ht="15.75" hidden="false" customHeight="false" outlineLevel="0" collapsed="false">
      <c r="A50" s="54" t="n">
        <f aca="false">A$6</f>
        <v>10</v>
      </c>
      <c r="B50" s="72" t="n">
        <f aca="false">2*B42</f>
        <v>0.000356521860645664</v>
      </c>
      <c r="C50" s="72" t="n">
        <f aca="false">2*C42</f>
        <v>5.42700699632094E-006</v>
      </c>
      <c r="D50" s="72" t="n">
        <f aca="false">2*D42</f>
        <v>0.00257400000000001</v>
      </c>
      <c r="E50" s="53" t="n">
        <f aca="false">2*E42</f>
        <v>2.59740000000001E-005</v>
      </c>
      <c r="F50" s="53" t="n">
        <f aca="false">2*F42</f>
        <v>2.59974000000001E-007</v>
      </c>
      <c r="G50" s="68" t="n">
        <f aca="false">2*G42</f>
        <v>2.59997400000001E-009</v>
      </c>
      <c r="H50" s="53" t="n">
        <f aca="false">2*H42</f>
        <v>2.59999740000001E-011</v>
      </c>
      <c r="I50" s="53" t="n">
        <f aca="false">2*I42</f>
        <v>2.59999974000001E-013</v>
      </c>
      <c r="J50" s="53" t="n">
        <f aca="false">2*J42</f>
        <v>2.59999997400001E-015</v>
      </c>
      <c r="K50" s="53" t="n">
        <f aca="false">2*K42</f>
        <v>2.59999999740001E-017</v>
      </c>
    </row>
    <row r="51" customFormat="false" ht="15.75" hidden="false" customHeight="false" outlineLevel="0" collapsed="false">
      <c r="A51" s="54" t="n">
        <f aca="false">A$7</f>
        <v>19</v>
      </c>
      <c r="B51" s="72" t="n">
        <f aca="false">2*B43</f>
        <v>1.059972827845E-005</v>
      </c>
      <c r="C51" s="72" t="n">
        <f aca="false">2*C43</f>
        <v>1.21204254234395E-005</v>
      </c>
      <c r="D51" s="72" t="n">
        <f aca="false">2*D43</f>
        <v>0.000493168500000004</v>
      </c>
      <c r="E51" s="53" t="n">
        <f aca="false">2*E43</f>
        <v>4.97651850000004E-006</v>
      </c>
      <c r="F51" s="53" t="n">
        <f aca="false">2*F43</f>
        <v>4.98100185000004E-008</v>
      </c>
      <c r="G51" s="53" t="n">
        <f aca="false">2*G43</f>
        <v>4.98145018500004E-010</v>
      </c>
      <c r="H51" s="53" t="n">
        <f aca="false">2*H43</f>
        <v>4.98149501850004E-012</v>
      </c>
      <c r="I51" s="53" t="n">
        <f aca="false">2*I43</f>
        <v>4.98149950185004E-014</v>
      </c>
      <c r="J51" s="53" t="n">
        <f aca="false">2*J43</f>
        <v>4.98149995018504E-016</v>
      </c>
      <c r="K51" s="53" t="n">
        <f aca="false">2*K43</f>
        <v>4.98149999501854E-018</v>
      </c>
      <c r="M51" s="70"/>
      <c r="N51" s="70"/>
    </row>
    <row r="52" customFormat="false" ht="15.75" hidden="false" customHeight="false" outlineLevel="0" collapsed="false">
      <c r="A52" s="54" t="n">
        <f aca="false">A$8</f>
        <v>1</v>
      </c>
      <c r="B52" s="72" t="n">
        <f aca="false">2*B44</f>
        <v>0.000103029358866533</v>
      </c>
      <c r="C52" s="72" t="n">
        <f aca="false">2*C44</f>
        <v>7.89570624510649E-008</v>
      </c>
      <c r="D52" s="72" t="n">
        <f aca="false">2*D44</f>
        <v>7.32600000000002E-006</v>
      </c>
      <c r="E52" s="53" t="n">
        <f aca="false">2*E44</f>
        <v>7.39260000000002E-008</v>
      </c>
      <c r="F52" s="53" t="n">
        <f aca="false">2*F44</f>
        <v>7.39926000000001E-010</v>
      </c>
      <c r="G52" s="53" t="n">
        <f aca="false">2*G44</f>
        <v>7.39992600000001E-012</v>
      </c>
      <c r="H52" s="53" t="n">
        <f aca="false">2*H44</f>
        <v>7.39999260000001E-014</v>
      </c>
      <c r="I52" s="53" t="n">
        <f aca="false">2*I44</f>
        <v>7.39999926000002E-016</v>
      </c>
      <c r="J52" s="53" t="n">
        <f aca="false">2*J44</f>
        <v>7.39999992600002E-018</v>
      </c>
      <c r="K52" s="53" t="n">
        <f aca="false">2*K44</f>
        <v>7.39999999260002E-020</v>
      </c>
    </row>
    <row r="53" customFormat="false" ht="15.75" hidden="false" customHeight="false" outlineLevel="0" collapsed="false">
      <c r="B53" s="53" t="n">
        <f aca="false">MAX(B48:B52)</f>
        <v>0.00233724008539821</v>
      </c>
      <c r="C53" s="53" t="n">
        <f aca="false">MAX(C48:C52)</f>
        <v>1.21204254234395E-005</v>
      </c>
      <c r="D53" s="53" t="n">
        <f aca="false">MAX(D48:D52)+$C$53+$B$53</f>
        <v>0.00492336051082166</v>
      </c>
      <c r="E53" s="53" t="n">
        <f aca="false">MAX(E48:E52)+$C$53+$B$53</f>
        <v>0.00237533451082165</v>
      </c>
      <c r="F53" s="53" t="n">
        <f aca="false">MAX(F48:F52)+$C$53+$B$53</f>
        <v>0.00234962048482165</v>
      </c>
      <c r="G53" s="53" t="n">
        <f aca="false">MAX(G48:G52)+$C$53+$B$53</f>
        <v>0.00234936311079565</v>
      </c>
      <c r="H53" s="53" t="n">
        <f aca="false">MAX(H48:H52)+$C$53+$B$53</f>
        <v>0.00234936053682162</v>
      </c>
      <c r="I53" s="53" t="n">
        <f aca="false">MAX(I48:I52)+$C$53+$B$53</f>
        <v>0.00234936051108165</v>
      </c>
      <c r="J53" s="53" t="n">
        <f aca="false">MAX(J48:J52)+$C$53+$B$53</f>
        <v>0.00234936051082425</v>
      </c>
      <c r="K53" s="53" t="n">
        <f aca="false">MAX(K48:K52)+$C$53+$B$53</f>
        <v>0.00234936051082168</v>
      </c>
    </row>
    <row r="54" customFormat="false" ht="15.75" hidden="false" customHeight="false" outlineLevel="0" collapsed="false"/>
    <row r="55" customFormat="false" ht="15.75" hidden="false" customHeight="false" outlineLevel="0" collapsed="false">
      <c r="A55" s="60" t="s">
        <v>72</v>
      </c>
      <c r="B55" s="60" t="s">
        <v>69</v>
      </c>
      <c r="C55" s="60" t="s">
        <v>70</v>
      </c>
      <c r="D55" s="66" t="n">
        <v>100000</v>
      </c>
      <c r="E55" s="66" t="n">
        <v>1000000</v>
      </c>
      <c r="F55" s="71" t="n">
        <v>10000000</v>
      </c>
      <c r="G55" s="66" t="n">
        <v>100000000</v>
      </c>
      <c r="H55" s="66" t="n">
        <v>1000000000</v>
      </c>
      <c r="I55" s="66" t="n">
        <v>10000000000</v>
      </c>
      <c r="J55" s="66" t="n">
        <v>100000000000</v>
      </c>
      <c r="K55" s="66" t="n">
        <v>1000000000000</v>
      </c>
    </row>
    <row r="56" customFormat="false" ht="15.75" hidden="false" customHeight="false" outlineLevel="0" collapsed="false">
      <c r="A56" s="54" t="n">
        <f aca="false">A$4</f>
        <v>7</v>
      </c>
      <c r="B56" s="53" t="n">
        <f aca="false">B40+L24</f>
        <v>0.00545196030277544</v>
      </c>
      <c r="C56" s="53" t="n">
        <f aca="false">C40+O24</f>
        <v>0.000128016407908817</v>
      </c>
      <c r="D56" s="53" t="n">
        <f aca="false">D40+B24</f>
        <v>0.007179487</v>
      </c>
      <c r="E56" s="53" t="n">
        <f aca="false">E40+C24</f>
        <v>0.000701811187</v>
      </c>
      <c r="F56" s="53" t="n">
        <f aca="false">F40+D24</f>
        <v>7.0018128187E-005</v>
      </c>
      <c r="G56" s="53" t="n">
        <f aca="false">G40+E24</f>
        <v>7.000181298187E-006</v>
      </c>
      <c r="H56" s="53" t="n">
        <f aca="false">H40+F24</f>
        <v>7.00001812998187E-007</v>
      </c>
      <c r="I56" s="53" t="n">
        <f aca="false">I40+G24</f>
        <v>7.00000181299982E-008</v>
      </c>
      <c r="J56" s="53" t="n">
        <f aca="false">J40+H24</f>
        <v>7.0000001813E-009</v>
      </c>
      <c r="K56" s="53" t="n">
        <f aca="false">K40+I24</f>
        <v>7.00000001813E-010</v>
      </c>
    </row>
    <row r="57" customFormat="false" ht="15.75" hidden="false" customHeight="false" outlineLevel="0" collapsed="false">
      <c r="A57" s="54" t="n">
        <f aca="false">A$5</f>
        <v>14</v>
      </c>
      <c r="B57" s="53" t="n">
        <f aca="false">B41+L25</f>
        <v>0.0119206200426991</v>
      </c>
      <c r="C57" s="53" t="n">
        <f aca="false">C41+O25</f>
        <v>0.000179290046603589</v>
      </c>
      <c r="D57" s="53" t="n">
        <f aca="false">D41+B25</f>
        <v>0.00420592</v>
      </c>
      <c r="E57" s="53" t="n">
        <f aca="false">E41+C25</f>
        <v>0.00040207792</v>
      </c>
      <c r="F57" s="53" t="n">
        <f aca="false">F41+D25</f>
        <v>4.002079792E-005</v>
      </c>
      <c r="G57" s="53" t="n">
        <f aca="false">G41+E25</f>
        <v>4.00020799792E-006</v>
      </c>
      <c r="H57" s="53" t="n">
        <f aca="false">H41+F25</f>
        <v>4.0000207999792E-007</v>
      </c>
      <c r="I57" s="53" t="n">
        <f aca="false">I41+G25</f>
        <v>4.00000207999979E-008</v>
      </c>
      <c r="J57" s="53" t="n">
        <f aca="false">J41+H25</f>
        <v>4.000000208E-009</v>
      </c>
      <c r="K57" s="53" t="n">
        <f aca="false">K41+I25</f>
        <v>4.0000000208E-010</v>
      </c>
    </row>
    <row r="58" customFormat="false" ht="15.75" hidden="false" customHeight="false" outlineLevel="0" collapsed="false">
      <c r="A58" s="54" t="n">
        <f aca="false">A$6</f>
        <v>10</v>
      </c>
      <c r="B58" s="53" t="n">
        <f aca="false">B42+L26</f>
        <v>0.00811426093032283</v>
      </c>
      <c r="C58" s="53" t="n">
        <f aca="false">C42+O26</f>
        <v>0.000523246836831494</v>
      </c>
      <c r="D58" s="53" t="n">
        <f aca="false">D42+B26</f>
        <v>0.011287</v>
      </c>
      <c r="E58" s="53" t="n">
        <f aca="false">E42+C26</f>
        <v>0.001012987</v>
      </c>
      <c r="F58" s="53" t="n">
        <f aca="false">F42+D26</f>
        <v>0.000100129987</v>
      </c>
      <c r="G58" s="53" t="n">
        <f aca="false">G42+E26</f>
        <v>1.0001299987E-005</v>
      </c>
      <c r="H58" s="53" t="n">
        <f aca="false">H42+F26</f>
        <v>1.000012999987E-006</v>
      </c>
      <c r="I58" s="53" t="n">
        <f aca="false">I42+G26</f>
        <v>1.00000129999987E-007</v>
      </c>
      <c r="J58" s="53" t="n">
        <f aca="false">J42+H26</f>
        <v>1.00000013E-008</v>
      </c>
      <c r="K58" s="53" t="n">
        <f aca="false">K42+I26</f>
        <v>1.000000013E-009</v>
      </c>
    </row>
    <row r="59" customFormat="false" ht="15.75" hidden="false" customHeight="false" outlineLevel="0" collapsed="false">
      <c r="A59" s="54" t="n">
        <f aca="false">A$7</f>
        <v>19</v>
      </c>
      <c r="B59" s="53" t="n">
        <f aca="false">B43+L27</f>
        <v>0.00512529986413922</v>
      </c>
      <c r="C59" s="53" t="n">
        <f aca="false">C43+O27</f>
        <v>0.00146321221271172</v>
      </c>
      <c r="D59" s="53" t="n">
        <f aca="false">D43+B27</f>
        <v>0.00924658425</v>
      </c>
      <c r="E59" s="53" t="n">
        <f aca="false">E43+C27</f>
        <v>0.00090248825925</v>
      </c>
      <c r="F59" s="53" t="n">
        <f aca="false">F43+D27</f>
        <v>9.002490500925E-005</v>
      </c>
      <c r="G59" s="53" t="n">
        <f aca="false">G43+E27</f>
        <v>9.00024907250925E-006</v>
      </c>
      <c r="H59" s="53" t="n">
        <f aca="false">H43+F27</f>
        <v>9.00002490747509E-007</v>
      </c>
      <c r="I59" s="53" t="n">
        <f aca="false">I43+G27</f>
        <v>9.00000249074975E-008</v>
      </c>
      <c r="J59" s="53" t="n">
        <f aca="false">J43+H27</f>
        <v>9.000000249075E-009</v>
      </c>
      <c r="K59" s="53" t="n">
        <f aca="false">K43+I27</f>
        <v>9.0000000249075E-010</v>
      </c>
    </row>
    <row r="60" customFormat="false" ht="15.75" hidden="false" customHeight="false" outlineLevel="0" collapsed="false">
      <c r="A60" s="54" t="n">
        <f aca="false">A$8</f>
        <v>1</v>
      </c>
      <c r="B60" s="53" t="n">
        <f aca="false">B44+L28</f>
        <v>0.00465951467943327</v>
      </c>
      <c r="C60" s="53" t="n">
        <f aca="false">C44+O28</f>
        <v>0.000181287478531226</v>
      </c>
      <c r="D60" s="57" t="n">
        <f aca="false">D44+B28</f>
        <v>0.001003663</v>
      </c>
      <c r="E60" s="53" t="n">
        <f aca="false">E44+C28</f>
        <v>0.000100036963</v>
      </c>
      <c r="F60" s="53" t="n">
        <f aca="false">F44+D28</f>
        <v>1.0000369963E-005</v>
      </c>
      <c r="G60" s="53" t="n">
        <f aca="false">G44+E28</f>
        <v>1.000003699963E-006</v>
      </c>
      <c r="H60" s="53" t="n">
        <f aca="false">H44+F28</f>
        <v>1.00000036999963E-007</v>
      </c>
      <c r="I60" s="53" t="n">
        <f aca="false">I44+G28</f>
        <v>1.000000037E-008</v>
      </c>
      <c r="J60" s="53" t="n">
        <f aca="false">J44+H28</f>
        <v>1.0000000037E-009</v>
      </c>
      <c r="K60" s="53" t="n">
        <f aca="false">K44+I28</f>
        <v>1.00000000037E-010</v>
      </c>
    </row>
    <row r="61" customFormat="false" ht="15.75" hidden="false" customHeight="false" outlineLevel="0" collapsed="false">
      <c r="B61" s="53" t="n">
        <f aca="false">MAX(B56:B60)</f>
        <v>0.0119206200426991</v>
      </c>
      <c r="C61" s="53" t="n">
        <f aca="false">MAX(C56:C60)</f>
        <v>0.00146321221271172</v>
      </c>
      <c r="D61" s="53" t="n">
        <f aca="false">MAX(D56:D60)+$C$61+$B$61</f>
        <v>0.0246708322554108</v>
      </c>
      <c r="E61" s="53" t="n">
        <f aca="false">MAX(E56:E60)+$C$61+$B$61</f>
        <v>0.0143968192554108</v>
      </c>
      <c r="F61" s="53" t="n">
        <f aca="false">MAX(F56:F60)+$C$61+$B$61</f>
        <v>0.0134839622424108</v>
      </c>
      <c r="G61" s="53" t="n">
        <f aca="false">MAX(G56:G60)+$C$61+$B$61</f>
        <v>0.0133938335553978</v>
      </c>
      <c r="H61" s="53" t="n">
        <f aca="false">MAX(H56:H60)+$C$61+$B$61</f>
        <v>0.0133848322684108</v>
      </c>
      <c r="I61" s="53" t="n">
        <f aca="false">MAX(I56:I60)+$C$61+$B$61</f>
        <v>0.0133839322555408</v>
      </c>
      <c r="J61" s="53" t="n">
        <f aca="false">MAX(J56:J60)+$C$61+$B$61</f>
        <v>0.0133838422554121</v>
      </c>
      <c r="K61" s="53" t="n">
        <f aca="false">MAX(K56:K60)+$C$61+$B$61</f>
        <v>0.0133838332554108</v>
      </c>
    </row>
    <row r="62" customFormat="false" ht="15.75" hidden="false" customHeight="false" outlineLevel="0" collapsed="false">
      <c r="A62" s="64"/>
      <c r="B62" s="64"/>
    </row>
    <row r="63" customFormat="false" ht="15.75" hidden="false" customHeight="false" outlineLevel="0" collapsed="false">
      <c r="A63" s="60" t="s">
        <v>73</v>
      </c>
      <c r="B63" s="60" t="s">
        <v>69</v>
      </c>
      <c r="C63" s="60" t="s">
        <v>70</v>
      </c>
      <c r="D63" s="66" t="n">
        <v>100000</v>
      </c>
      <c r="E63" s="66" t="n">
        <v>1000000</v>
      </c>
      <c r="F63" s="71" t="n">
        <v>10000000</v>
      </c>
      <c r="G63" s="66" t="n">
        <v>100000000</v>
      </c>
      <c r="H63" s="66" t="n">
        <v>1000000000</v>
      </c>
      <c r="I63" s="66" t="n">
        <v>10000000000</v>
      </c>
      <c r="J63" s="66" t="n">
        <v>100000000000</v>
      </c>
      <c r="K63" s="66" t="n">
        <v>1000000000000</v>
      </c>
    </row>
    <row r="64" customFormat="false" ht="15.75" hidden="false" customHeight="false" outlineLevel="0" collapsed="false">
      <c r="A64" s="54" t="n">
        <f aca="false">A$4</f>
        <v>7</v>
      </c>
      <c r="B64" s="69" t="n">
        <f aca="false">B48+L24</f>
        <v>0.00552792060555088</v>
      </c>
      <c r="C64" s="53" t="n">
        <f aca="false">O24+C48</f>
        <v>0.000128032815817634</v>
      </c>
      <c r="D64" s="53" t="n">
        <f aca="false">D48+B24</f>
        <v>0.007358974</v>
      </c>
      <c r="E64" s="53" t="n">
        <f aca="false">E48+C24</f>
        <v>0.000703622374</v>
      </c>
      <c r="F64" s="53" t="n">
        <f aca="false">F48+D24</f>
        <v>7.0036256374E-005</v>
      </c>
      <c r="G64" s="53" t="n">
        <f aca="false">G48+E24</f>
        <v>7.000362596374E-006</v>
      </c>
      <c r="H64" s="53" t="n">
        <f aca="false">H48+F24</f>
        <v>7.00003625996374E-007</v>
      </c>
      <c r="I64" s="53" t="n">
        <f aca="false">I48+G24</f>
        <v>7.00000362599964E-008</v>
      </c>
      <c r="J64" s="53" t="n">
        <f aca="false">J48+H24</f>
        <v>7.0000003626E-009</v>
      </c>
      <c r="K64" s="53" t="n">
        <f aca="false">K48+I24</f>
        <v>7.00000003626E-010</v>
      </c>
    </row>
    <row r="65" customFormat="false" ht="15.75" hidden="false" customHeight="false" outlineLevel="0" collapsed="false">
      <c r="A65" s="54" t="n">
        <f aca="false">A$5</f>
        <v>14</v>
      </c>
      <c r="B65" s="53" t="n">
        <f aca="false">B49+L25</f>
        <v>0.0130892400853982</v>
      </c>
      <c r="C65" s="53" t="n">
        <f aca="false">O25+C49</f>
        <v>0.000179380093207177</v>
      </c>
      <c r="D65" s="53" t="n">
        <f aca="false">D49+B25</f>
        <v>0.00441184</v>
      </c>
      <c r="E65" s="53" t="n">
        <f aca="false">E49+C25</f>
        <v>0.00040415584</v>
      </c>
      <c r="F65" s="53" t="n">
        <f aca="false">F49+D25</f>
        <v>4.004159584E-005</v>
      </c>
      <c r="G65" s="53" t="n">
        <f aca="false">G49+E25</f>
        <v>4.00041599584E-006</v>
      </c>
      <c r="H65" s="53" t="n">
        <f aca="false">H49+F25</f>
        <v>4.0000415999584E-007</v>
      </c>
      <c r="I65" s="53" t="n">
        <f aca="false">I49+G25</f>
        <v>4.00000415999958E-008</v>
      </c>
      <c r="J65" s="53" t="n">
        <f aca="false">J49+H25</f>
        <v>4.000000416E-009</v>
      </c>
      <c r="K65" s="53" t="n">
        <f aca="false">K49+I25</f>
        <v>4.0000000416E-010</v>
      </c>
    </row>
    <row r="66" customFormat="false" ht="15.75" hidden="false" customHeight="false" outlineLevel="0" collapsed="false">
      <c r="A66" s="54" t="n">
        <f aca="false">A$6</f>
        <v>10</v>
      </c>
      <c r="B66" s="53" t="n">
        <f aca="false">B50+L26</f>
        <v>0.00829252186064566</v>
      </c>
      <c r="C66" s="53" t="n">
        <f aca="false">O26+C50</f>
        <v>0.000525960340329654</v>
      </c>
      <c r="D66" s="53" t="n">
        <f aca="false">D50+B26</f>
        <v>0.012574</v>
      </c>
      <c r="E66" s="53" t="n">
        <f aca="false">E50+C26</f>
        <v>0.001025974</v>
      </c>
      <c r="F66" s="53" t="n">
        <f aca="false">F50+D26</f>
        <v>0.000100259974</v>
      </c>
      <c r="G66" s="53" t="n">
        <f aca="false">G50+E26</f>
        <v>1.0002599974E-005</v>
      </c>
      <c r="H66" s="53" t="n">
        <f aca="false">H50+F26</f>
        <v>1.000025999974E-006</v>
      </c>
      <c r="I66" s="53" t="n">
        <f aca="false">I50+G26</f>
        <v>1.00000259999974E-007</v>
      </c>
      <c r="J66" s="53" t="n">
        <f aca="false">J50+H26</f>
        <v>1.00000026E-008</v>
      </c>
      <c r="K66" s="53" t="n">
        <f aca="false">K50+I26</f>
        <v>1.000000026E-009</v>
      </c>
    </row>
    <row r="67" customFormat="false" ht="15.75" hidden="false" customHeight="false" outlineLevel="0" collapsed="false">
      <c r="A67" s="54" t="n">
        <f aca="false">A$7</f>
        <v>19</v>
      </c>
      <c r="B67" s="53" t="n">
        <f aca="false">B51+L27</f>
        <v>0.00513059972827845</v>
      </c>
      <c r="C67" s="53" t="n">
        <f aca="false">O27+C51</f>
        <v>0.00146927242542344</v>
      </c>
      <c r="D67" s="57" t="n">
        <f aca="false">D51+B27</f>
        <v>0.0094931685</v>
      </c>
      <c r="E67" s="53" t="n">
        <f aca="false">E51+C27</f>
        <v>0.0009049765185</v>
      </c>
      <c r="F67" s="53" t="n">
        <f aca="false">F51+D27</f>
        <v>9.00498100185E-005</v>
      </c>
      <c r="G67" s="68" t="n">
        <f aca="false">G51+E27</f>
        <v>9.0004981450185E-006</v>
      </c>
      <c r="H67" s="53" t="n">
        <f aca="false">H51+F27</f>
        <v>9.00004981495018E-007</v>
      </c>
      <c r="I67" s="53" t="n">
        <f aca="false">I51+G27</f>
        <v>9.0000049814995E-008</v>
      </c>
      <c r="J67" s="53" t="n">
        <f aca="false">J51+H27</f>
        <v>9.00000049814999E-009</v>
      </c>
      <c r="K67" s="53" t="n">
        <f aca="false">K51+I27</f>
        <v>9.000000049815E-010</v>
      </c>
    </row>
    <row r="68" customFormat="false" ht="15.75" hidden="false" customHeight="false" outlineLevel="0" collapsed="false">
      <c r="A68" s="54" t="n">
        <f aca="false">A$8</f>
        <v>1</v>
      </c>
      <c r="B68" s="53" t="n">
        <f aca="false">B52+L28</f>
        <v>0.00471102935886653</v>
      </c>
      <c r="C68" s="53" t="n">
        <f aca="false">O28+C52</f>
        <v>0.000181326957062451</v>
      </c>
      <c r="D68" s="53" t="n">
        <f aca="false">D52+B28</f>
        <v>0.001007326</v>
      </c>
      <c r="E68" s="53" t="n">
        <f aca="false">E52+C28</f>
        <v>0.000100073926</v>
      </c>
      <c r="F68" s="53" t="n">
        <f aca="false">F52+D28</f>
        <v>1.0000739926E-005</v>
      </c>
      <c r="G68" s="53" t="n">
        <f aca="false">G52+E28</f>
        <v>1.000007399926E-006</v>
      </c>
      <c r="H68" s="53" t="n">
        <f aca="false">H52+F28</f>
        <v>1.00000073999926E-007</v>
      </c>
      <c r="I68" s="53" t="n">
        <f aca="false">I52+G28</f>
        <v>1.00000007399999E-008</v>
      </c>
      <c r="J68" s="68" t="n">
        <f aca="false">J52+H28</f>
        <v>1.0000000074E-009</v>
      </c>
      <c r="K68" s="53" t="n">
        <f aca="false">K52+I28</f>
        <v>1.00000000074E-010</v>
      </c>
    </row>
    <row r="69" customFormat="false" ht="15.75" hidden="false" customHeight="false" outlineLevel="0" collapsed="false">
      <c r="B69" s="53" t="n">
        <f aca="false">MAX(B64:B68)</f>
        <v>0.0130892400853982</v>
      </c>
      <c r="C69" s="53" t="n">
        <f aca="false">MAX(C64:C68)</f>
        <v>0.00146927242542344</v>
      </c>
      <c r="D69" s="53" t="n">
        <f aca="false">MAX(D64:D68)+$B69+$C69</f>
        <v>0.0271325125108217</v>
      </c>
      <c r="E69" s="53" t="n">
        <f aca="false">MAX(E64:E68)+$B69+$C69</f>
        <v>0.0155844865108217</v>
      </c>
      <c r="F69" s="53" t="n">
        <f aca="false">MAX(F64:F68)+$B69+$C69</f>
        <v>0.0146587724848217</v>
      </c>
      <c r="G69" s="53" t="n">
        <f aca="false">MAX(G64:G68)+$B69+$C69</f>
        <v>0.0145685151107957</v>
      </c>
      <c r="H69" s="53" t="n">
        <f aca="false">MAX(H64:H68)+$B69+$C69</f>
        <v>0.0145595125368216</v>
      </c>
      <c r="I69" s="53" t="n">
        <f aca="false">MAX(I64:I68)+$B69+$C69</f>
        <v>0.0145586125110817</v>
      </c>
      <c r="J69" s="53" t="n">
        <f aca="false">MAX(J64:J68)+$B69+$C69</f>
        <v>0.0145585225108243</v>
      </c>
      <c r="K69" s="53" t="n">
        <f aca="false">MAX(K64:K68)+$B69+$C69</f>
        <v>0.0145585135108217</v>
      </c>
    </row>
  </sheetData>
  <mergeCells count="4">
    <mergeCell ref="B1:B3"/>
    <mergeCell ref="C1:C3"/>
    <mergeCell ref="D1:L1"/>
    <mergeCell ref="D2:L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2023-01-04T18:50:00Z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