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largoz\Desktop\Новая папка\СМО\"/>
    </mc:Choice>
  </mc:AlternateContent>
  <xr:revisionPtr revIDLastSave="0" documentId="13_ncr:1_{2054DB30-4573-4EFF-9CF2-4BEEB143ED4D}" xr6:coauthVersionLast="47" xr6:coauthVersionMax="47" xr10:uidLastSave="{00000000-0000-0000-0000-000000000000}"/>
  <bookViews>
    <workbookView xWindow="12960" yWindow="2535" windowWidth="22260" windowHeight="11400" activeTab="1" xr2:uid="{00000000-000D-0000-FFFF-FFFF00000000}"/>
  </bookViews>
  <sheets>
    <sheet name="М1" sheetId="1" r:id="rId1"/>
    <sheet name="М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23" i="1"/>
  <c r="T17" i="2"/>
  <c r="U17" i="2" l="1"/>
  <c r="U18" i="2"/>
  <c r="U19" i="2"/>
  <c r="Y19" i="2"/>
  <c r="T22" i="2"/>
  <c r="U22" i="2"/>
  <c r="Y24" i="2"/>
  <c r="T27" i="2"/>
  <c r="V27" i="2" s="1"/>
  <c r="U27" i="2"/>
  <c r="Y29" i="2"/>
  <c r="T32" i="2"/>
  <c r="V32" i="2" s="1"/>
  <c r="U32" i="2"/>
  <c r="Y34" i="2"/>
  <c r="Y39" i="2"/>
  <c r="U37" i="2"/>
  <c r="T3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Y47" i="1"/>
  <c r="X47" i="1"/>
  <c r="W47" i="1"/>
  <c r="V47" i="1"/>
  <c r="U47" i="1"/>
  <c r="T47" i="1"/>
  <c r="S47" i="1"/>
  <c r="R47" i="1"/>
  <c r="Y46" i="1"/>
  <c r="X46" i="1"/>
  <c r="W46" i="1"/>
  <c r="V46" i="1"/>
  <c r="U46" i="1"/>
  <c r="T46" i="1"/>
  <c r="S46" i="1"/>
  <c r="R46" i="1"/>
  <c r="Y45" i="1"/>
  <c r="X45" i="1"/>
  <c r="W45" i="1"/>
  <c r="V45" i="1"/>
  <c r="U45" i="1"/>
  <c r="T45" i="1"/>
  <c r="S45" i="1"/>
  <c r="R45" i="1"/>
  <c r="Y44" i="1"/>
  <c r="X44" i="1"/>
  <c r="W44" i="1"/>
  <c r="V44" i="1"/>
  <c r="U44" i="1"/>
  <c r="T44" i="1"/>
  <c r="S44" i="1"/>
  <c r="S48" i="1" s="1"/>
  <c r="R44" i="1"/>
  <c r="R48" i="1" s="1"/>
  <c r="Y43" i="1"/>
  <c r="Y48" i="1" s="1"/>
  <c r="X43" i="1"/>
  <c r="X48" i="1" s="1"/>
  <c r="W43" i="1"/>
  <c r="W48" i="1" s="1"/>
  <c r="V43" i="1"/>
  <c r="V48" i="1" s="1"/>
  <c r="U43" i="1"/>
  <c r="T43" i="1"/>
  <c r="S43" i="1"/>
  <c r="R43" i="1"/>
  <c r="U48" i="1"/>
  <c r="T48" i="1"/>
  <c r="Y42" i="1"/>
  <c r="X42" i="1"/>
  <c r="W42" i="1"/>
  <c r="V42" i="1"/>
  <c r="U42" i="1"/>
  <c r="T42" i="1"/>
  <c r="S42" i="1"/>
  <c r="R42" i="1"/>
  <c r="Y41" i="1"/>
  <c r="X41" i="1"/>
  <c r="W41" i="1"/>
  <c r="V41" i="1"/>
  <c r="U41" i="1"/>
  <c r="T41" i="1"/>
  <c r="S41" i="1"/>
  <c r="R41" i="1"/>
  <c r="Y40" i="1"/>
  <c r="X40" i="1"/>
  <c r="W40" i="1"/>
  <c r="V40" i="1"/>
  <c r="U40" i="1"/>
  <c r="T40" i="1"/>
  <c r="S40" i="1"/>
  <c r="R40" i="1"/>
  <c r="Y39" i="1"/>
  <c r="X39" i="1"/>
  <c r="W39" i="1"/>
  <c r="V39" i="1"/>
  <c r="U39" i="1"/>
  <c r="T39" i="1"/>
  <c r="S39" i="1"/>
  <c r="R39" i="1"/>
  <c r="Y38" i="1"/>
  <c r="X38" i="1"/>
  <c r="W38" i="1"/>
  <c r="V38" i="1"/>
  <c r="U38" i="1"/>
  <c r="T38" i="1"/>
  <c r="S38" i="1"/>
  <c r="R38" i="1"/>
  <c r="Y37" i="1"/>
  <c r="X37" i="1"/>
  <c r="W37" i="1"/>
  <c r="V37" i="1"/>
  <c r="U37" i="1"/>
  <c r="T37" i="1"/>
  <c r="S37" i="1"/>
  <c r="R37" i="1"/>
  <c r="Y33" i="1"/>
  <c r="X33" i="1"/>
  <c r="W33" i="1"/>
  <c r="V33" i="1"/>
  <c r="U33" i="1"/>
  <c r="T33" i="1"/>
  <c r="S33" i="1"/>
  <c r="R33" i="1"/>
  <c r="Y32" i="1"/>
  <c r="X32" i="1"/>
  <c r="W32" i="1"/>
  <c r="V32" i="1"/>
  <c r="U32" i="1"/>
  <c r="T32" i="1"/>
  <c r="S32" i="1"/>
  <c r="R32" i="1"/>
  <c r="Y31" i="1"/>
  <c r="X31" i="1"/>
  <c r="W31" i="1"/>
  <c r="V31" i="1"/>
  <c r="U31" i="1"/>
  <c r="T31" i="1"/>
  <c r="T34" i="1" s="1"/>
  <c r="S31" i="1"/>
  <c r="R31" i="1"/>
  <c r="Y30" i="1"/>
  <c r="X30" i="1"/>
  <c r="W30" i="1"/>
  <c r="V30" i="1"/>
  <c r="U30" i="1"/>
  <c r="T30" i="1"/>
  <c r="S30" i="1"/>
  <c r="R30" i="1"/>
  <c r="Y29" i="1"/>
  <c r="Y34" i="1" s="1"/>
  <c r="X29" i="1"/>
  <c r="X34" i="1" s="1"/>
  <c r="W29" i="1"/>
  <c r="W34" i="1" s="1"/>
  <c r="V29" i="1"/>
  <c r="V34" i="1" s="1"/>
  <c r="U29" i="1"/>
  <c r="T29" i="1"/>
  <c r="S29" i="1"/>
  <c r="R29" i="1"/>
  <c r="U34" i="1"/>
  <c r="S34" i="1"/>
  <c r="R34" i="1"/>
  <c r="R28" i="1"/>
  <c r="S28" i="1"/>
  <c r="T28" i="1"/>
  <c r="U28" i="1"/>
  <c r="V28" i="1"/>
  <c r="W28" i="1"/>
  <c r="X28" i="1"/>
  <c r="Y28" i="1"/>
  <c r="Y27" i="1"/>
  <c r="X27" i="1"/>
  <c r="W27" i="1"/>
  <c r="V27" i="1"/>
  <c r="U27" i="1"/>
  <c r="T27" i="1"/>
  <c r="S27" i="1"/>
  <c r="Y26" i="1"/>
  <c r="X26" i="1"/>
  <c r="W26" i="1"/>
  <c r="V26" i="1"/>
  <c r="U26" i="1"/>
  <c r="T26" i="1"/>
  <c r="S26" i="1"/>
  <c r="Y25" i="1"/>
  <c r="X25" i="1"/>
  <c r="W25" i="1"/>
  <c r="V25" i="1"/>
  <c r="U25" i="1"/>
  <c r="T25" i="1"/>
  <c r="S25" i="1"/>
  <c r="Y24" i="1"/>
  <c r="X24" i="1"/>
  <c r="W24" i="1"/>
  <c r="V24" i="1"/>
  <c r="U24" i="1"/>
  <c r="T24" i="1"/>
  <c r="S24" i="1"/>
  <c r="R24" i="1"/>
  <c r="Y23" i="1"/>
  <c r="X23" i="1"/>
  <c r="W23" i="1"/>
  <c r="V23" i="1"/>
  <c r="U23" i="1"/>
  <c r="T23" i="1"/>
  <c r="S23" i="1"/>
  <c r="R23" i="1"/>
  <c r="R27" i="1"/>
  <c r="R26" i="1"/>
  <c r="R25" i="1"/>
  <c r="N28" i="1"/>
  <c r="M28" i="1"/>
  <c r="L28" i="1"/>
  <c r="K28" i="1"/>
  <c r="J28" i="1"/>
  <c r="I28" i="1"/>
  <c r="H28" i="1"/>
  <c r="G28" i="1"/>
  <c r="N27" i="1"/>
  <c r="N26" i="1"/>
  <c r="N25" i="1"/>
  <c r="N24" i="1"/>
  <c r="N23" i="1"/>
  <c r="M27" i="1"/>
  <c r="M26" i="1"/>
  <c r="M25" i="1"/>
  <c r="M24" i="1"/>
  <c r="M23" i="1"/>
  <c r="L27" i="1"/>
  <c r="L26" i="1"/>
  <c r="L25" i="1"/>
  <c r="L24" i="1"/>
  <c r="L23" i="1"/>
  <c r="K27" i="1"/>
  <c r="K26" i="1"/>
  <c r="K25" i="1"/>
  <c r="K24" i="1"/>
  <c r="K23" i="1"/>
  <c r="J27" i="1"/>
  <c r="J26" i="1"/>
  <c r="J25" i="1"/>
  <c r="J24" i="1"/>
  <c r="J23" i="1"/>
  <c r="I27" i="1"/>
  <c r="I26" i="1"/>
  <c r="I25" i="1"/>
  <c r="I24" i="1"/>
  <c r="I23" i="1"/>
  <c r="H27" i="1"/>
  <c r="H26" i="1"/>
  <c r="H25" i="1"/>
  <c r="H24" i="1"/>
  <c r="H23" i="1"/>
  <c r="G27" i="1"/>
  <c r="G25" i="1"/>
  <c r="G24" i="1"/>
  <c r="N21" i="1"/>
  <c r="N20" i="1"/>
  <c r="N19" i="1"/>
  <c r="N18" i="1"/>
  <c r="N17" i="1"/>
  <c r="M21" i="1"/>
  <c r="M20" i="1"/>
  <c r="M19" i="1"/>
  <c r="M18" i="1"/>
  <c r="M17" i="1"/>
  <c r="L21" i="1"/>
  <c r="L20" i="1"/>
  <c r="L19" i="1"/>
  <c r="L18" i="1"/>
  <c r="L17" i="1"/>
  <c r="K21" i="1"/>
  <c r="K20" i="1"/>
  <c r="K19" i="1"/>
  <c r="K18" i="1"/>
  <c r="K17" i="1"/>
  <c r="J21" i="1"/>
  <c r="J20" i="1"/>
  <c r="J19" i="1"/>
  <c r="J18" i="1"/>
  <c r="I18" i="1"/>
  <c r="J17" i="1"/>
  <c r="I21" i="1"/>
  <c r="I20" i="1"/>
  <c r="I19" i="1"/>
  <c r="I17" i="1"/>
  <c r="H21" i="1"/>
  <c r="H20" i="1"/>
  <c r="H19" i="1"/>
  <c r="H18" i="1"/>
  <c r="H17" i="1"/>
  <c r="G21" i="1"/>
  <c r="G20" i="1"/>
  <c r="G19" i="1"/>
  <c r="G18" i="1"/>
  <c r="G17" i="1"/>
  <c r="N15" i="1"/>
  <c r="N14" i="1"/>
  <c r="N13" i="1"/>
  <c r="N12" i="1"/>
  <c r="N11" i="1"/>
  <c r="M15" i="1"/>
  <c r="M14" i="1"/>
  <c r="M13" i="1"/>
  <c r="M12" i="1"/>
  <c r="M11" i="1"/>
  <c r="L15" i="1"/>
  <c r="L14" i="1"/>
  <c r="L13" i="1"/>
  <c r="L12" i="1"/>
  <c r="L11" i="1"/>
  <c r="K15" i="1"/>
  <c r="K14" i="1"/>
  <c r="K13" i="1"/>
  <c r="K12" i="1"/>
  <c r="K11" i="1"/>
  <c r="J15" i="1"/>
  <c r="J14" i="1"/>
  <c r="J13" i="1"/>
  <c r="J12" i="1"/>
  <c r="J11" i="1"/>
  <c r="I15" i="1"/>
  <c r="I14" i="1"/>
  <c r="I13" i="1"/>
  <c r="I12" i="1"/>
  <c r="I11" i="1"/>
  <c r="H11" i="1"/>
  <c r="H15" i="1"/>
  <c r="H14" i="1"/>
  <c r="H13" i="1"/>
  <c r="H12" i="1"/>
  <c r="G15" i="1"/>
  <c r="G14" i="1"/>
  <c r="G13" i="1"/>
  <c r="G12" i="1"/>
  <c r="G11" i="1"/>
  <c r="V17" i="2" l="1"/>
  <c r="Y17" i="2" s="1"/>
  <c r="E17" i="2"/>
  <c r="F17" i="2"/>
  <c r="Y27" i="2"/>
  <c r="V22" i="2"/>
  <c r="Y23" i="2" s="1"/>
  <c r="D17" i="2"/>
  <c r="C17" i="2"/>
  <c r="Y32" i="2"/>
  <c r="Y28" i="2"/>
  <c r="Y33" i="2"/>
  <c r="O12" i="2"/>
  <c r="O19" i="2"/>
  <c r="O20" i="2"/>
  <c r="O22" i="2"/>
  <c r="O23" i="2"/>
  <c r="O21" i="2"/>
  <c r="O14" i="2"/>
  <c r="O16" i="2"/>
  <c r="V37" i="2"/>
  <c r="Y37" i="2" s="1"/>
  <c r="O15" i="2"/>
  <c r="G17" i="2"/>
  <c r="H17" i="2"/>
  <c r="O13" i="2"/>
  <c r="I17" i="2"/>
  <c r="J17" i="2"/>
  <c r="Y18" i="2" l="1"/>
  <c r="Y31" i="2"/>
  <c r="Y26" i="2"/>
  <c r="I22" i="2" s="1"/>
  <c r="Y22" i="2"/>
  <c r="Y21" i="2" s="1"/>
  <c r="Y16" i="2"/>
  <c r="Y38" i="2"/>
  <c r="Y36" i="2" s="1"/>
  <c r="O36" i="2"/>
  <c r="P19" i="2"/>
  <c r="D30" i="2" s="1"/>
  <c r="O33" i="2"/>
  <c r="O37" i="2"/>
  <c r="I30" i="2"/>
  <c r="E30" i="2"/>
  <c r="L30" i="2"/>
  <c r="K30" i="2"/>
  <c r="J30" i="2"/>
  <c r="F22" i="2"/>
  <c r="P12" i="2"/>
  <c r="C30" i="2" s="1"/>
  <c r="O26" i="2"/>
  <c r="O29" i="2"/>
  <c r="O34" i="2"/>
  <c r="J22" i="2"/>
  <c r="E22" i="2"/>
  <c r="O28" i="2"/>
  <c r="O30" i="2"/>
  <c r="O35" i="2"/>
  <c r="H22" i="2"/>
  <c r="D22" i="2" l="1"/>
  <c r="G30" i="2"/>
  <c r="C22" i="2"/>
  <c r="G22" i="2"/>
  <c r="H30" i="2"/>
  <c r="F30" i="2"/>
  <c r="O27" i="2"/>
  <c r="P26" i="2" s="1"/>
  <c r="J29" i="2"/>
  <c r="G29" i="2"/>
  <c r="G45" i="2" s="1"/>
  <c r="I29" i="2"/>
  <c r="I37" i="2" s="1"/>
  <c r="J21" i="2"/>
  <c r="E29" i="2"/>
  <c r="E37" i="2" s="1"/>
  <c r="H29" i="2"/>
  <c r="H45" i="2" s="1"/>
  <c r="F29" i="2"/>
  <c r="F45" i="2" s="1"/>
  <c r="G21" i="2"/>
  <c r="D21" i="2"/>
  <c r="C21" i="2"/>
  <c r="I21" i="2"/>
  <c r="H21" i="2"/>
  <c r="L29" i="2"/>
  <c r="L37" i="2" s="1"/>
  <c r="K29" i="2"/>
  <c r="C28" i="2"/>
  <c r="C44" i="2" s="1"/>
  <c r="D31" i="2"/>
  <c r="D47" i="2" s="1"/>
  <c r="D55" i="2" s="1"/>
  <c r="D32" i="2"/>
  <c r="D40" i="2" s="1"/>
  <c r="E21" i="2"/>
  <c r="F21" i="2"/>
  <c r="D29" i="2"/>
  <c r="D37" i="2" s="1"/>
  <c r="C32" i="2"/>
  <c r="C48" i="2" s="1"/>
  <c r="C56" i="2" s="1"/>
  <c r="D28" i="2"/>
  <c r="D44" i="2" s="1"/>
  <c r="D46" i="2"/>
  <c r="D54" i="2" s="1"/>
  <c r="D38" i="2"/>
  <c r="G38" i="2"/>
  <c r="G54" i="2" s="1"/>
  <c r="G46" i="2"/>
  <c r="H38" i="2"/>
  <c r="H54" i="2" s="1"/>
  <c r="H46" i="2"/>
  <c r="I38" i="2"/>
  <c r="I54" i="2" s="1"/>
  <c r="I46" i="2"/>
  <c r="C46" i="2"/>
  <c r="C54" i="2" s="1"/>
  <c r="C38" i="2"/>
  <c r="J38" i="2"/>
  <c r="J54" i="2" s="1"/>
  <c r="J46" i="2"/>
  <c r="L32" i="2"/>
  <c r="K32" i="2"/>
  <c r="J32" i="2"/>
  <c r="I32" i="2"/>
  <c r="H32" i="2"/>
  <c r="F32" i="2"/>
  <c r="E24" i="2"/>
  <c r="E32" i="2"/>
  <c r="D24" i="2"/>
  <c r="C24" i="2"/>
  <c r="G32" i="2"/>
  <c r="F24" i="2"/>
  <c r="H24" i="2"/>
  <c r="I24" i="2"/>
  <c r="J24" i="2"/>
  <c r="G24" i="2"/>
  <c r="J37" i="2"/>
  <c r="J45" i="2"/>
  <c r="K38" i="2"/>
  <c r="K54" i="2" s="1"/>
  <c r="K46" i="2"/>
  <c r="P33" i="2"/>
  <c r="L38" i="2"/>
  <c r="L54" i="2" s="1"/>
  <c r="L46" i="2"/>
  <c r="J28" i="2"/>
  <c r="I28" i="2"/>
  <c r="F20" i="2"/>
  <c r="H28" i="2"/>
  <c r="F28" i="2"/>
  <c r="E20" i="2"/>
  <c r="G28" i="2"/>
  <c r="D20" i="2"/>
  <c r="C20" i="2"/>
  <c r="L28" i="2"/>
  <c r="E28" i="2"/>
  <c r="K28" i="2"/>
  <c r="J20" i="2"/>
  <c r="H20" i="2"/>
  <c r="I20" i="2"/>
  <c r="G20" i="2"/>
  <c r="I45" i="2"/>
  <c r="J31" i="2"/>
  <c r="E23" i="2"/>
  <c r="I31" i="2"/>
  <c r="H31" i="2"/>
  <c r="F31" i="2"/>
  <c r="E31" i="2"/>
  <c r="G31" i="2"/>
  <c r="F23" i="2"/>
  <c r="D23" i="2"/>
  <c r="C23" i="2"/>
  <c r="L31" i="2"/>
  <c r="K31" i="2"/>
  <c r="G23" i="2"/>
  <c r="I23" i="2"/>
  <c r="H23" i="2"/>
  <c r="J23" i="2"/>
  <c r="E46" i="2"/>
  <c r="E38" i="2"/>
  <c r="E54" i="2" s="1"/>
  <c r="C31" i="2"/>
  <c r="F46" i="2"/>
  <c r="F38" i="2"/>
  <c r="F54" i="2" s="1"/>
  <c r="K37" i="2"/>
  <c r="K45" i="2"/>
  <c r="C29" i="2"/>
  <c r="G37" i="2"/>
  <c r="AA12" i="1"/>
  <c r="AA11" i="1"/>
  <c r="AA10" i="1"/>
  <c r="AA9" i="1"/>
  <c r="AA8" i="1"/>
  <c r="Z12" i="1"/>
  <c r="Z11" i="1"/>
  <c r="Z10" i="1"/>
  <c r="Z9" i="1"/>
  <c r="Z8" i="1"/>
  <c r="Y12" i="1"/>
  <c r="Y11" i="1"/>
  <c r="Y10" i="1"/>
  <c r="Y9" i="1"/>
  <c r="Y8" i="1"/>
  <c r="Y20" i="1"/>
  <c r="Y19" i="1"/>
  <c r="Y18" i="1"/>
  <c r="Y17" i="1"/>
  <c r="Y16" i="1"/>
  <c r="X20" i="1"/>
  <c r="X19" i="1"/>
  <c r="X18" i="1"/>
  <c r="X17" i="1"/>
  <c r="X16" i="1"/>
  <c r="W16" i="1"/>
  <c r="W20" i="1"/>
  <c r="W19" i="1"/>
  <c r="W18" i="1"/>
  <c r="W17" i="1"/>
  <c r="V20" i="1"/>
  <c r="V19" i="1"/>
  <c r="V18" i="1"/>
  <c r="V17" i="1"/>
  <c r="V16" i="1"/>
  <c r="U20" i="1"/>
  <c r="U19" i="1"/>
  <c r="U18" i="1"/>
  <c r="U17" i="1"/>
  <c r="U16" i="1"/>
  <c r="T20" i="1"/>
  <c r="T19" i="1"/>
  <c r="T18" i="1"/>
  <c r="T17" i="1"/>
  <c r="T16" i="1"/>
  <c r="S20" i="1"/>
  <c r="S19" i="1"/>
  <c r="S18" i="1"/>
  <c r="S17" i="1"/>
  <c r="S16" i="1"/>
  <c r="R20" i="1"/>
  <c r="R19" i="1"/>
  <c r="R18" i="1"/>
  <c r="R17" i="1"/>
  <c r="R16" i="1"/>
  <c r="Q20" i="1"/>
  <c r="Q19" i="1"/>
  <c r="Q18" i="1"/>
  <c r="Q17" i="1"/>
  <c r="Q16" i="1"/>
  <c r="P20" i="1"/>
  <c r="P19" i="1"/>
  <c r="P18" i="1"/>
  <c r="P17" i="1"/>
  <c r="P16" i="1"/>
  <c r="I53" i="2" l="1"/>
  <c r="L45" i="2"/>
  <c r="D45" i="2"/>
  <c r="D53" i="2" s="1"/>
  <c r="D39" i="2"/>
  <c r="F37" i="2"/>
  <c r="F53" i="2" s="1"/>
  <c r="E45" i="2"/>
  <c r="D48" i="2"/>
  <c r="D56" i="2" s="1"/>
  <c r="C36" i="2"/>
  <c r="H37" i="2"/>
  <c r="H53" i="2" s="1"/>
  <c r="G53" i="2"/>
  <c r="C33" i="2"/>
  <c r="C40" i="2"/>
  <c r="L53" i="2"/>
  <c r="J53" i="2"/>
  <c r="K53" i="2"/>
  <c r="E53" i="2"/>
  <c r="D36" i="2"/>
  <c r="D41" i="2" s="1"/>
  <c r="D33" i="2"/>
  <c r="D25" i="2"/>
  <c r="C25" i="2"/>
  <c r="F25" i="2"/>
  <c r="C52" i="2"/>
  <c r="E47" i="2"/>
  <c r="E39" i="2"/>
  <c r="E55" i="2" s="1"/>
  <c r="K44" i="2"/>
  <c r="K36" i="2"/>
  <c r="K52" i="2" s="1"/>
  <c r="H48" i="2"/>
  <c r="H40" i="2"/>
  <c r="H56" i="2" s="1"/>
  <c r="H47" i="2"/>
  <c r="H39" i="2"/>
  <c r="H55" i="2" s="1"/>
  <c r="L44" i="2"/>
  <c r="L36" i="2"/>
  <c r="J48" i="2"/>
  <c r="J40" i="2"/>
  <c r="J56" i="2" s="1"/>
  <c r="I39" i="2"/>
  <c r="I55" i="2" s="1"/>
  <c r="I47" i="2"/>
  <c r="K40" i="2"/>
  <c r="K56" i="2" s="1"/>
  <c r="K48" i="2"/>
  <c r="L48" i="2"/>
  <c r="L40" i="2"/>
  <c r="L56" i="2" s="1"/>
  <c r="C39" i="2"/>
  <c r="C47" i="2"/>
  <c r="C55" i="2" s="1"/>
  <c r="J39" i="2"/>
  <c r="J55" i="2" s="1"/>
  <c r="J47" i="2"/>
  <c r="G36" i="2"/>
  <c r="G52" i="2" s="1"/>
  <c r="G44" i="2"/>
  <c r="E36" i="2"/>
  <c r="E52" i="2" s="1"/>
  <c r="E44" i="2"/>
  <c r="K47" i="2"/>
  <c r="K39" i="2"/>
  <c r="K55" i="2" s="1"/>
  <c r="E25" i="2"/>
  <c r="G48" i="2"/>
  <c r="G40" i="2"/>
  <c r="G56" i="2" s="1"/>
  <c r="L47" i="2"/>
  <c r="L39" i="2"/>
  <c r="L55" i="2" s="1"/>
  <c r="F36" i="2"/>
  <c r="F52" i="2" s="1"/>
  <c r="F44" i="2"/>
  <c r="D52" i="2"/>
  <c r="G25" i="2"/>
  <c r="H36" i="2"/>
  <c r="H52" i="2" s="1"/>
  <c r="H44" i="2"/>
  <c r="F47" i="2"/>
  <c r="F39" i="2"/>
  <c r="F55" i="2" s="1"/>
  <c r="C45" i="2"/>
  <c r="C53" i="2" s="1"/>
  <c r="C37" i="2"/>
  <c r="I25" i="2"/>
  <c r="E48" i="2"/>
  <c r="E40" i="2"/>
  <c r="E56" i="2" s="1"/>
  <c r="I48" i="2"/>
  <c r="I40" i="2"/>
  <c r="I56" i="2" s="1"/>
  <c r="H25" i="2"/>
  <c r="I36" i="2"/>
  <c r="I52" i="2" s="1"/>
  <c r="I44" i="2"/>
  <c r="G47" i="2"/>
  <c r="G39" i="2"/>
  <c r="G55" i="2" s="1"/>
  <c r="J25" i="2"/>
  <c r="J44" i="2"/>
  <c r="J36" i="2"/>
  <c r="J52" i="2" s="1"/>
  <c r="F40" i="2"/>
  <c r="F56" i="2" s="1"/>
  <c r="F48" i="2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D49" i="2" l="1"/>
  <c r="D57" i="2"/>
  <c r="L52" i="2"/>
  <c r="K33" i="2"/>
  <c r="H33" i="2"/>
  <c r="E33" i="2"/>
  <c r="J33" i="2"/>
  <c r="F33" i="2"/>
  <c r="G33" i="2"/>
  <c r="I33" i="2"/>
  <c r="L33" i="2"/>
  <c r="C41" i="2"/>
  <c r="L41" i="2" s="1"/>
  <c r="C57" i="2"/>
  <c r="C49" i="2"/>
  <c r="H41" i="2" l="1"/>
  <c r="J41" i="2"/>
  <c r="G41" i="2"/>
  <c r="I41" i="2"/>
  <c r="F41" i="2"/>
  <c r="E41" i="2"/>
  <c r="K41" i="2"/>
  <c r="L57" i="2"/>
  <c r="K57" i="2"/>
  <c r="J57" i="2"/>
  <c r="I57" i="2"/>
  <c r="H57" i="2"/>
  <c r="F57" i="2"/>
  <c r="E57" i="2"/>
  <c r="G57" i="2"/>
  <c r="L49" i="2"/>
  <c r="K49" i="2"/>
  <c r="J49" i="2"/>
  <c r="I49" i="2"/>
  <c r="H49" i="2"/>
  <c r="F49" i="2"/>
  <c r="E49" i="2"/>
  <c r="G49" i="2"/>
</calcChain>
</file>

<file path=xl/sharedStrings.xml><?xml version="1.0" encoding="utf-8"?>
<sst xmlns="http://schemas.openxmlformats.org/spreadsheetml/2006/main" count="186" uniqueCount="58">
  <si>
    <t>№ потока</t>
  </si>
  <si>
    <t>Интенсивность потока</t>
  </si>
  <si>
    <t>Среднее количество операций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</si>
  <si>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</si>
  <si>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</si>
  <si>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</si>
  <si>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</si>
  <si>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</si>
  <si>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</si>
  <si>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</si>
  <si>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</si>
  <si>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</si>
  <si>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</si>
  <si>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Sk</t>
  </si>
  <si>
    <t>Среднее число операций обращения к файлам и их номера</t>
  </si>
  <si>
    <t>V</t>
  </si>
  <si>
    <t>G</t>
  </si>
  <si>
    <t>НМД1</t>
  </si>
  <si>
    <t>НМД2</t>
  </si>
  <si>
    <t>V/G</t>
  </si>
  <si>
    <t>MAX</t>
  </si>
  <si>
    <t>Время обслуживание одного процессора</t>
  </si>
  <si>
    <t>НДМ1</t>
  </si>
  <si>
    <t>НДМ2</t>
  </si>
  <si>
    <t>МАX</t>
  </si>
  <si>
    <t>w</t>
  </si>
  <si>
    <t>v=0</t>
  </si>
  <si>
    <t>Pi</t>
  </si>
  <si>
    <t>R</t>
  </si>
  <si>
    <t>SUMM</t>
  </si>
  <si>
    <t>v=1</t>
  </si>
  <si>
    <t>Интенсивность
потока</t>
  </si>
  <si>
    <t>Среднее количество
 операций</t>
  </si>
  <si>
    <t>Среднее число операций обращения к файлам данных при обслуживании процесса Nij</t>
  </si>
  <si>
    <t>№ файла</t>
  </si>
  <si>
    <t>Мбайт</t>
  </si>
  <si>
    <t>Кбайт</t>
  </si>
  <si>
    <t>НМД 1</t>
  </si>
  <si>
    <t>НМД 2</t>
  </si>
  <si>
    <t>Номера файлов, к которым выполняется обращение</t>
  </si>
  <si>
    <t>ВЗУ1</t>
  </si>
  <si>
    <t>Макс</t>
  </si>
  <si>
    <t>ВЗУ2</t>
  </si>
  <si>
    <t>МАКС</t>
  </si>
  <si>
    <t>S1</t>
  </si>
  <si>
    <t>S2</t>
  </si>
  <si>
    <t>S3</t>
  </si>
  <si>
    <t>L1</t>
  </si>
  <si>
    <t>Сумма</t>
  </si>
  <si>
    <t>L2</t>
  </si>
  <si>
    <t>L3</t>
  </si>
  <si>
    <t>Lk</t>
  </si>
  <si>
    <t>w vi=0</t>
  </si>
  <si>
    <t>СМО2</t>
  </si>
  <si>
    <t>СМО3</t>
  </si>
  <si>
    <t>w vi=1</t>
  </si>
  <si>
    <t>u vi=0</t>
  </si>
  <si>
    <t>u vi=1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</si>
</sst>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4" xfId="0" applyBorder="1"/>
    <xf numFmtId="0" fontId="5" fillId="0" borderId="4" xfId="4" applyFont="1" applyBorder="1"/>
    <xf numFmtId="0" fontId="0" fillId="0" borderId="27" xfId="0" applyBorder="1"/>
    <xf numFmtId="0" fontId="0" fillId="0" borderId="31" xfId="0" applyBorder="1"/>
    <xf numFmtId="0" fontId="0" fillId="0" borderId="25" xfId="0" applyBorder="1"/>
    <xf numFmtId="0" fontId="0" fillId="0" borderId="33" xfId="0" applyBorder="1"/>
    <xf numFmtId="0" fontId="2" fillId="0" borderId="34" xfId="1" applyFill="1" applyBorder="1"/>
    <xf numFmtId="0" fontId="2" fillId="0" borderId="37" xfId="1" applyFill="1" applyBorder="1"/>
    <xf numFmtId="0" fontId="2" fillId="0" borderId="38" xfId="1" applyFill="1" applyBorder="1"/>
    <xf numFmtId="0" fontId="2" fillId="0" borderId="39" xfId="1" applyFill="1" applyBorder="1"/>
    <xf numFmtId="0" fontId="0" fillId="0" borderId="7" xfId="0" applyBorder="1"/>
    <xf numFmtId="0" fontId="0" fillId="0" borderId="8" xfId="0" applyBorder="1"/>
    <xf numFmtId="0" fontId="2" fillId="0" borderId="40" xfId="1" applyFill="1" applyBorder="1"/>
    <xf numFmtId="0" fontId="2" fillId="0" borderId="2" xfId="1" applyFill="1"/>
    <xf numFmtId="0" fontId="0" fillId="0" borderId="41" xfId="0" applyBorder="1"/>
    <xf numFmtId="0" fontId="2" fillId="0" borderId="42" xfId="1" applyFill="1" applyBorder="1"/>
    <xf numFmtId="0" fontId="2" fillId="0" borderId="43" xfId="1" applyFill="1" applyBorder="1"/>
    <xf numFmtId="0" fontId="2" fillId="0" borderId="44" xfId="1" applyFill="1" applyBorder="1"/>
    <xf numFmtId="0" fontId="0" fillId="0" borderId="6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9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12" xfId="0" applyBorder="1"/>
    <xf numFmtId="0" fontId="5" fillId="0" borderId="0" xfId="0" applyFont="1"/>
    <xf numFmtId="0" fontId="5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/>
    <xf numFmtId="0" fontId="7" fillId="0" borderId="4" xfId="0" applyFont="1" applyBorder="1"/>
    <xf numFmtId="0" fontId="10" fillId="0" borderId="4" xfId="0" applyFont="1" applyBorder="1"/>
    <xf numFmtId="1" fontId="5" fillId="0" borderId="4" xfId="0" applyNumberFormat="1" applyFont="1" applyBorder="1"/>
    <xf numFmtId="0" fontId="5" fillId="0" borderId="25" xfId="0" applyFont="1" applyBorder="1"/>
    <xf numFmtId="0" fontId="5" fillId="0" borderId="32" xfId="0" applyFont="1" applyBorder="1"/>
    <xf numFmtId="164" fontId="5" fillId="0" borderId="4" xfId="0" applyNumberFormat="1" applyFont="1" applyBorder="1"/>
    <xf numFmtId="164" fontId="5" fillId="0" borderId="25" xfId="0" applyNumberFormat="1" applyFont="1" applyBorder="1"/>
    <xf numFmtId="0" fontId="5" fillId="0" borderId="5" xfId="0" applyFont="1" applyBorder="1"/>
    <xf numFmtId="0" fontId="9" fillId="0" borderId="5" xfId="1" applyFont="1" applyFill="1" applyBorder="1"/>
    <xf numFmtId="0" fontId="9" fillId="0" borderId="7" xfId="1" applyFont="1" applyFill="1" applyBorder="1"/>
    <xf numFmtId="0" fontId="9" fillId="0" borderId="8" xfId="1" applyFont="1" applyFill="1" applyBorder="1"/>
    <xf numFmtId="0" fontId="9" fillId="0" borderId="47" xfId="1" applyFont="1" applyFill="1" applyBorder="1"/>
    <xf numFmtId="0" fontId="9" fillId="0" borderId="10" xfId="1" applyFont="1" applyFill="1" applyBorder="1"/>
    <xf numFmtId="0" fontId="9" fillId="0" borderId="11" xfId="1" applyFont="1" applyFill="1" applyBorder="1"/>
    <xf numFmtId="0" fontId="9" fillId="0" borderId="5" xfId="1" applyNumberFormat="1" applyFont="1" applyFill="1" applyBorder="1"/>
    <xf numFmtId="0" fontId="9" fillId="0" borderId="16" xfId="1" applyFont="1" applyFill="1" applyBorder="1"/>
    <xf numFmtId="0" fontId="9" fillId="0" borderId="4" xfId="2" applyFont="1" applyFill="1" applyBorder="1"/>
    <xf numFmtId="0" fontId="9" fillId="0" borderId="30" xfId="1" applyFont="1" applyFill="1" applyBorder="1"/>
    <xf numFmtId="0" fontId="9" fillId="0" borderId="17" xfId="1" applyFont="1" applyFill="1" applyBorder="1"/>
    <xf numFmtId="0" fontId="9" fillId="0" borderId="4" xfId="1" applyFont="1" applyFill="1" applyBorder="1"/>
    <xf numFmtId="0" fontId="9" fillId="0" borderId="15" xfId="1" applyNumberFormat="1" applyFont="1" applyFill="1" applyBorder="1"/>
    <xf numFmtId="0" fontId="9" fillId="0" borderId="49" xfId="1" applyNumberFormat="1" applyFont="1" applyFill="1" applyBorder="1"/>
    <xf numFmtId="0" fontId="9" fillId="0" borderId="41" xfId="1" applyNumberFormat="1" applyFont="1" applyFill="1" applyBorder="1"/>
    <xf numFmtId="0" fontId="9" fillId="0" borderId="46" xfId="1" applyNumberFormat="1" applyFont="1" applyFill="1" applyBorder="1"/>
    <xf numFmtId="0" fontId="9" fillId="0" borderId="47" xfId="1" applyNumberFormat="1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9" fillId="0" borderId="56" xfId="1" applyFont="1" applyFill="1" applyBorder="1"/>
    <xf numFmtId="0" fontId="9" fillId="0" borderId="57" xfId="1" applyFont="1" applyFill="1" applyBorder="1"/>
    <xf numFmtId="0" fontId="9" fillId="0" borderId="25" xfId="2" applyNumberFormat="1" applyFont="1" applyFill="1" applyBorder="1"/>
    <xf numFmtId="0" fontId="5" fillId="0" borderId="33" xfId="0" applyFont="1" applyBorder="1"/>
    <xf numFmtId="0" fontId="10" fillId="0" borderId="33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46" xfId="0" applyFont="1" applyBorder="1"/>
    <xf numFmtId="0" fontId="5" fillId="0" borderId="47" xfId="0" applyFont="1" applyBorder="1"/>
    <xf numFmtId="0" fontId="8" fillId="0" borderId="33" xfId="0" applyFont="1" applyBorder="1"/>
    <xf numFmtId="165" fontId="5" fillId="0" borderId="33" xfId="0" applyNumberFormat="1" applyFont="1" applyBorder="1"/>
    <xf numFmtId="165" fontId="8" fillId="0" borderId="33" xfId="0" applyNumberFormat="1" applyFont="1" applyBorder="1"/>
    <xf numFmtId="0" fontId="5" fillId="0" borderId="9" xfId="3" applyNumberFormat="1" applyFont="1" applyFill="1" applyBorder="1"/>
    <xf numFmtId="0" fontId="5" fillId="0" borderId="10" xfId="3" applyNumberFormat="1" applyFont="1" applyFill="1" applyBorder="1"/>
    <xf numFmtId="0" fontId="5" fillId="0" borderId="11" xfId="3" applyNumberFormat="1" applyFont="1" applyFill="1" applyBorder="1"/>
    <xf numFmtId="0" fontId="5" fillId="0" borderId="9" xfId="3" applyFont="1" applyFill="1" applyBorder="1"/>
    <xf numFmtId="0" fontId="5" fillId="0" borderId="10" xfId="3" applyFont="1" applyFill="1" applyBorder="1"/>
    <xf numFmtId="0" fontId="5" fillId="0" borderId="11" xfId="3" applyFont="1" applyFill="1" applyBorder="1"/>
    <xf numFmtId="0" fontId="9" fillId="0" borderId="37" xfId="1" applyFont="1" applyFill="1" applyBorder="1"/>
    <xf numFmtId="0" fontId="9" fillId="0" borderId="38" xfId="1" applyFont="1" applyFill="1" applyBorder="1"/>
    <xf numFmtId="0" fontId="9" fillId="0" borderId="58" xfId="1" applyNumberFormat="1" applyFont="1" applyFill="1" applyBorder="1"/>
    <xf numFmtId="0" fontId="9" fillId="0" borderId="40" xfId="1" applyFont="1" applyFill="1" applyBorder="1"/>
    <xf numFmtId="0" fontId="9" fillId="0" borderId="2" xfId="1" applyFont="1" applyFill="1"/>
    <xf numFmtId="0" fontId="9" fillId="0" borderId="59" xfId="1" applyNumberFormat="1" applyFont="1" applyFill="1" applyBorder="1"/>
    <xf numFmtId="0" fontId="9" fillId="0" borderId="42" xfId="1" applyFont="1" applyFill="1" applyBorder="1"/>
    <xf numFmtId="0" fontId="9" fillId="0" borderId="43" xfId="1" applyFont="1" applyFill="1" applyBorder="1"/>
    <xf numFmtId="0" fontId="9" fillId="0" borderId="60" xfId="1" applyNumberFormat="1" applyFont="1" applyFill="1" applyBorder="1"/>
    <xf numFmtId="0" fontId="6" fillId="0" borderId="3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</cellXfs>
  <cellStyles count="5">
    <cellStyle name="Вывод" xfId="1" builtinId="21"/>
    <cellStyle name="Вычисление" xfId="2" builtinId="22"/>
    <cellStyle name="Гиперссылка" xfId="4" builtinId="8"/>
    <cellStyle name="Обычный" xfId="0" builtinId="0"/>
    <cellStyle name="Примечание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ω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ru-RU" sz="1400" b="0" i="0" u="none" strike="noStrike" baseline="0">
                <a:effectLst/>
              </a:rPr>
              <a:t>от</a:t>
            </a:r>
            <a:r>
              <a:rPr lang="en-US" sz="1400" b="0" i="0" u="none" strike="noStrike" baseline="0">
                <a:effectLst/>
              </a:rPr>
              <a:t> Vp</a:t>
            </a:r>
            <a:r>
              <a:rPr lang="ru-RU" sz="1400" b="0" i="0" u="none" strike="noStrike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М1!$R$22:$Y$22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М1!$R$28:$Y$28</c:f>
              <c:numCache>
                <c:formatCode>General</c:formatCode>
                <c:ptCount val="8"/>
                <c:pt idx="0">
                  <c:v>2.5096807484976833E-3</c:v>
                </c:pt>
                <c:pt idx="1">
                  <c:v>1.3759226018902166E-3</c:v>
                </c:pt>
                <c:pt idx="2">
                  <c:v>1.2628281010828707E-3</c:v>
                </c:pt>
                <c:pt idx="3">
                  <c:v>1.2515214570972706E-3</c:v>
                </c:pt>
                <c:pt idx="4">
                  <c:v>1.2503908207526363E-3</c:v>
                </c:pt>
                <c:pt idx="5">
                  <c:v>1.2502777573987051E-3</c:v>
                </c:pt>
                <c:pt idx="6">
                  <c:v>1.2502664510661175E-3</c:v>
                </c:pt>
                <c:pt idx="7">
                  <c:v>1.2502653204328866E-3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E-4EC8-8BC5-89E2A5161F6E}"/>
            </c:ext>
          </c:extLst>
        </c:ser>
        <c:ser>
          <c:idx val="1"/>
          <c:order val="1"/>
          <c:tx>
            <c:v>v=2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М1!$R$22:$Y$22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М1!$R$34:$Y$34</c:f>
              <c:numCache>
                <c:formatCode>General</c:formatCode>
                <c:ptCount val="8"/>
                <c:pt idx="0">
                  <c:v>5.0193614969953667E-3</c:v>
                </c:pt>
                <c:pt idx="1">
                  <c:v>2.7518452037804332E-3</c:v>
                </c:pt>
                <c:pt idx="2">
                  <c:v>2.5256562021657414E-3</c:v>
                </c:pt>
                <c:pt idx="3">
                  <c:v>2.5030429141945413E-3</c:v>
                </c:pt>
                <c:pt idx="4">
                  <c:v>2.5007816415052726E-3</c:v>
                </c:pt>
                <c:pt idx="5">
                  <c:v>2.5005555147974102E-3</c:v>
                </c:pt>
                <c:pt idx="6">
                  <c:v>2.500532902132235E-3</c:v>
                </c:pt>
                <c:pt idx="7">
                  <c:v>2.5005306408657731E-3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E-4EC8-8BC5-89E2A516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19087"/>
        <c:axId val="551518671"/>
      </c:lineChart>
      <c:catAx>
        <c:axId val="55151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18671"/>
        <c:crosses val="autoZero"/>
        <c:auto val="1"/>
        <c:lblAlgn val="ctr"/>
        <c:lblOffset val="100"/>
        <c:noMultiLvlLbl val="0"/>
      </c:catAx>
      <c:valAx>
        <c:axId val="5515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 </a:t>
            </a:r>
            <a:r>
              <a:rPr lang="ru-RU" sz="1400" b="0" i="0" u="none" strike="noStrike" baseline="0">
                <a:effectLst/>
              </a:rPr>
              <a:t>от</a:t>
            </a:r>
            <a:r>
              <a:rPr lang="en-US" sz="1400" b="0" i="0" u="none" strike="noStrike" baseline="0">
                <a:effectLst/>
              </a:rPr>
              <a:t> Vp</a:t>
            </a:r>
            <a:r>
              <a:rPr lang="ru-RU" sz="1400" b="0" i="0" u="none" strike="noStrike" baseline="0">
                <a:effectLst/>
              </a:rPr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М1!$R$36:$Y$36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М1!$R$42:$Y$42</c:f>
              <c:numCache>
                <c:formatCode>General</c:formatCode>
                <c:ptCount val="8"/>
                <c:pt idx="0">
                  <c:v>5.922914741516435E-2</c:v>
                </c:pt>
                <c:pt idx="1">
                  <c:v>3.0195389268556881E-2</c:v>
                </c:pt>
                <c:pt idx="2">
                  <c:v>2.7292294767749532E-2</c:v>
                </c:pt>
                <c:pt idx="3">
                  <c:v>2.7001988123763934E-2</c:v>
                </c:pt>
                <c:pt idx="4">
                  <c:v>2.6972957487419298E-2</c:v>
                </c:pt>
                <c:pt idx="5">
                  <c:v>2.6970054424065366E-2</c:v>
                </c:pt>
                <c:pt idx="6">
                  <c:v>2.6969764117732782E-2</c:v>
                </c:pt>
                <c:pt idx="7">
                  <c:v>2.6969735087099551E-2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2-4836-9DD1-C309FF802841}"/>
            </c:ext>
          </c:extLst>
        </c:ser>
        <c:ser>
          <c:idx val="1"/>
          <c:order val="1"/>
          <c:tx>
            <c:v>v=1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М1!$R$36:$Y$36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М1!$R$48:$Y$48</c:f>
              <c:numCache>
                <c:formatCode>General</c:formatCode>
                <c:ptCount val="8"/>
                <c:pt idx="0">
                  <c:v>6.1738828163662024E-2</c:v>
                </c:pt>
                <c:pt idx="1">
                  <c:v>3.1571311870447094E-2</c:v>
                </c:pt>
                <c:pt idx="2">
                  <c:v>2.8555122868832408E-2</c:v>
                </c:pt>
                <c:pt idx="3">
                  <c:v>2.8253509580861202E-2</c:v>
                </c:pt>
                <c:pt idx="4">
                  <c:v>2.8223348308171938E-2</c:v>
                </c:pt>
                <c:pt idx="5">
                  <c:v>2.8220332181464074E-2</c:v>
                </c:pt>
                <c:pt idx="6">
                  <c:v>2.8220030568798897E-2</c:v>
                </c:pt>
                <c:pt idx="7">
                  <c:v>2.8220000407532437E-2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2-4836-9DD1-C309FF80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519087"/>
        <c:axId val="551518671"/>
      </c:lineChart>
      <c:catAx>
        <c:axId val="55151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18671"/>
        <c:crosses val="autoZero"/>
        <c:auto val="1"/>
        <c:lblAlgn val="ctr"/>
        <c:lblOffset val="100"/>
        <c:noMultiLvlLbl val="0"/>
      </c:catAx>
      <c:valAx>
        <c:axId val="5515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5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 </a:t>
            </a:r>
            <a:r>
              <a:rPr lang="ru-RU"/>
              <a:t>от </a:t>
            </a:r>
            <a:r>
              <a:rPr lang="en-US"/>
              <a:t>Vp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v=0</c:v>
          </c:tx>
          <c:spPr>
            <a:ln w="31750"/>
          </c:spPr>
          <c:marker>
            <c:symbol val="none"/>
          </c:marker>
          <c:cat>
            <c:numRef>
              <c:f>М2!$E$51:$L$51</c:f>
              <c:numCache>
                <c:formatCode>0E+00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М2!$E$49:$L$49</c:f>
              <c:numCache>
                <c:formatCode>General</c:formatCode>
                <c:ptCount val="8"/>
                <c:pt idx="0">
                  <c:v>3.9148520944095273E-2</c:v>
                </c:pt>
                <c:pt idx="1">
                  <c:v>2.9061484532683864E-2</c:v>
                </c:pt>
                <c:pt idx="2">
                  <c:v>2.8150712982049068E-2</c:v>
                </c:pt>
                <c:pt idx="3">
                  <c:v>2.8060605364376979E-2</c:v>
                </c:pt>
                <c:pt idx="4">
                  <c:v>2.8051604288297994E-2</c:v>
                </c:pt>
                <c:pt idx="5">
                  <c:v>2.8050704277537301E-2</c:v>
                </c:pt>
                <c:pt idx="6">
                  <c:v>2.8050614277429695E-2</c:v>
                </c:pt>
                <c:pt idx="7">
                  <c:v>2.8050605277428618E-2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64-49DE-9ED3-B37C3B51AB1B}"/>
            </c:ext>
          </c:extLst>
        </c:ser>
        <c:ser>
          <c:idx val="1"/>
          <c:order val="1"/>
          <c:tx>
            <c:v>v=1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М2!$E$51:$L$51</c:f>
              <c:numCache>
                <c:formatCode>0E+00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М2!$E$57:$L$57</c:f>
              <c:numCache>
                <c:formatCode>General</c:formatCode>
                <c:ptCount val="8"/>
                <c:pt idx="0">
                  <c:v>7.9047834580458928E-2</c:v>
                </c:pt>
                <c:pt idx="1">
                  <c:v>5.4045082055206382E-2</c:v>
                </c:pt>
                <c:pt idx="2">
                  <c:v>5.1547307052706132E-2</c:v>
                </c:pt>
                <c:pt idx="3">
                  <c:v>5.1297554305178877E-2</c:v>
                </c:pt>
                <c:pt idx="4">
                  <c:v>5.1272579277706107E-2</c:v>
                </c:pt>
                <c:pt idx="5">
                  <c:v>5.1270081777431378E-2</c:v>
                </c:pt>
                <c:pt idx="6">
                  <c:v>5.126983202742863E-2</c:v>
                </c:pt>
                <c:pt idx="7">
                  <c:v>5.1269807052428604E-2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64-49DE-9ED3-B37C3B51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01135"/>
        <c:axId val="482100303"/>
      </c:lineChart>
      <c:catAx>
        <c:axId val="482101135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00303"/>
        <c:crosses val="autoZero"/>
        <c:auto val="1"/>
        <c:lblAlgn val="ctr"/>
        <c:lblOffset val="100"/>
        <c:noMultiLvlLbl val="0"/>
      </c:catAx>
      <c:valAx>
        <c:axId val="4821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01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 </a:t>
            </a:r>
            <a:r>
              <a:rPr lang="ru-RU"/>
              <a:t>от </a:t>
            </a:r>
            <a:r>
              <a:rPr lang="en-US"/>
              <a:t>Vp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v=0</c:v>
          </c:tx>
          <c:spPr>
            <a:ln w="28575"/>
          </c:spPr>
          <c:marker>
            <c:symbol val="none"/>
          </c:marker>
          <c:cat>
            <c:numRef>
              <c:f>М2!$E$35:$L$35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М2!$E$33:$L$33</c:f>
              <c:numCache>
                <c:formatCode>General</c:formatCode>
                <c:ptCount val="8"/>
                <c:pt idx="0">
                  <c:v>5.9293209440952708E-3</c:v>
                </c:pt>
                <c:pt idx="1">
                  <c:v>4.8422845326838672E-3</c:v>
                </c:pt>
                <c:pt idx="2">
                  <c:v>4.8315129820490745E-3</c:v>
                </c:pt>
                <c:pt idx="3">
                  <c:v>4.8314053643769821E-3</c:v>
                </c:pt>
                <c:pt idx="4">
                  <c:v>4.8314042882979984E-3</c:v>
                </c:pt>
                <c:pt idx="5">
                  <c:v>4.8314042775373057E-3</c:v>
                </c:pt>
                <c:pt idx="6">
                  <c:v>4.8314042774296991E-3</c:v>
                </c:pt>
                <c:pt idx="7">
                  <c:v>4.8314042774286236E-3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7E-4B39-B55C-A9CF91E18706}"/>
            </c:ext>
          </c:extLst>
        </c:ser>
        <c:ser>
          <c:idx val="1"/>
          <c:order val="1"/>
          <c:tx>
            <c:v>v=1</c:v>
          </c:tx>
          <c:spPr>
            <a:ln w="31750"/>
          </c:spPr>
          <c:marker>
            <c:symbol val="none"/>
          </c:marker>
          <c:cat>
            <c:numRef>
              <c:f>М2!$E$35:$L$35</c:f>
              <c:numCache>
                <c:formatCode>General</c:formatCode>
                <c:ptCount val="8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  <c:pt idx="4">
                  <c:v>1000000000</c:v>
                </c:pt>
                <c:pt idx="5">
                  <c:v>10000000000</c:v>
                </c:pt>
                <c:pt idx="6">
                  <c:v>100000000000</c:v>
                </c:pt>
                <c:pt idx="7">
                  <c:v>1000000000000</c:v>
                </c:pt>
              </c:numCache>
            </c:numRef>
          </c:cat>
          <c:val>
            <c:numRef>
              <c:f>М2!$E$41:$L$41</c:f>
              <c:numCache>
                <c:formatCode>General</c:formatCode>
                <c:ptCount val="8"/>
                <c:pt idx="0">
                  <c:v>1.1858641888190542E-2</c:v>
                </c:pt>
                <c:pt idx="1">
                  <c:v>9.6845690653677343E-3</c:v>
                </c:pt>
                <c:pt idx="2">
                  <c:v>9.663025964098149E-3</c:v>
                </c:pt>
                <c:pt idx="3">
                  <c:v>9.6628107287539643E-3</c:v>
                </c:pt>
                <c:pt idx="4">
                  <c:v>9.6628085765959968E-3</c:v>
                </c:pt>
                <c:pt idx="5">
                  <c:v>9.6628085550746114E-3</c:v>
                </c:pt>
                <c:pt idx="6">
                  <c:v>9.6628085548593982E-3</c:v>
                </c:pt>
                <c:pt idx="7">
                  <c:v>9.6628085548572471E-3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7E-4B39-B55C-A9CF91E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01135"/>
        <c:axId val="482100303"/>
      </c:lineChart>
      <c:catAx>
        <c:axId val="4821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00303"/>
        <c:crosses val="autoZero"/>
        <c:auto val="1"/>
        <c:lblAlgn val="ctr"/>
        <c:lblOffset val="100"/>
        <c:noMultiLvlLbl val="0"/>
      </c:catAx>
      <c:valAx>
        <c:axId val="4821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21011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11206</xdr:rowOff>
    </xdr:from>
    <xdr:to>
      <xdr:col>3</xdr:col>
      <xdr:colOff>1914526</xdr:colOff>
      <xdr:row>25</xdr:row>
      <xdr:rowOff>81642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4255095-48D6-4BD3-B465-DE7C93078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16808</xdr:colOff>
      <xdr:row>25</xdr:row>
      <xdr:rowOff>104055</xdr:rowOff>
    </xdr:from>
    <xdr:to>
      <xdr:col>3</xdr:col>
      <xdr:colOff>1914525</xdr:colOff>
      <xdr:row>48</xdr:row>
      <xdr:rowOff>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463F19F-7765-4F4B-88C4-36D3EC406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144657</xdr:colOff>
      <xdr:row>39</xdr:row>
      <xdr:rowOff>203979</xdr:rowOff>
    </xdr:from>
    <xdr:to>
      <xdr:col>31</xdr:col>
      <xdr:colOff>326571</xdr:colOff>
      <xdr:row>55</xdr:row>
      <xdr:rowOff>13607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76DA22-A698-42A7-88DE-5D4E944C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585107</xdr:colOff>
      <xdr:row>40</xdr:row>
      <xdr:rowOff>13607</xdr:rowOff>
    </xdr:from>
    <xdr:to>
      <xdr:col>22</xdr:col>
      <xdr:colOff>45844</xdr:colOff>
      <xdr:row>55</xdr:row>
      <xdr:rowOff>27342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AE8F5F-02DA-45D8-9EA6-937F942A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8"/>
  <sheetViews>
    <sheetView topLeftCell="E30" zoomScale="115" zoomScaleNormal="115" workbookViewId="0">
      <selection activeCell="R48" sqref="R48"/>
    </sheetView>
  </sheetViews>
  <sheetFormatPr defaultRowHeight="15" x14ac:dyDescent="0.25"/>
  <cols>
    <col min="2" max="2" width="9.85546875" customWidth="1"/>
    <col min="3" max="3" width="22" customWidth="1"/>
    <col min="4" max="4" width="29.7109375" customWidth="1"/>
    <col min="5" max="14" width="6.42578125" customWidth="1"/>
    <col min="15" max="15" width="9.140625" customWidth="1"/>
    <col min="21" max="21" width="10" bestFit="1" customWidth="1"/>
    <col min="22" max="23" width="9.140625" customWidth="1"/>
  </cols>
  <sheetData>
    <row r="1" spans="2:27" ht="15.75" thickBot="1" x14ac:dyDescent="0.3"/>
    <row r="2" spans="2:27" ht="15.75" thickBot="1" x14ac:dyDescent="0.3">
      <c r="B2" s="110" t="s">
        <v>0</v>
      </c>
      <c r="C2" s="108" t="s">
        <v>1</v>
      </c>
      <c r="D2" s="106" t="s">
        <v>2</v>
      </c>
      <c r="E2" s="112" t="s">
        <v>14</v>
      </c>
      <c r="F2" s="113"/>
      <c r="G2" s="113"/>
      <c r="H2" s="113"/>
      <c r="I2" s="113"/>
      <c r="J2" s="113"/>
      <c r="K2" s="113"/>
      <c r="L2" s="113"/>
      <c r="M2" s="113"/>
      <c r="N2" s="114"/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</row>
    <row r="3" spans="2:27" ht="15.75" thickBot="1" x14ac:dyDescent="0.3">
      <c r="B3" s="111"/>
      <c r="C3" s="109"/>
      <c r="D3" s="107"/>
      <c r="E3" s="12" t="s">
        <v>3</v>
      </c>
      <c r="F3" s="10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P3" s="9" t="s">
        <v>3</v>
      </c>
      <c r="Q3" s="16">
        <v>0.5</v>
      </c>
      <c r="R3" s="17">
        <v>5</v>
      </c>
      <c r="S3" s="17">
        <v>1</v>
      </c>
      <c r="T3" s="18">
        <v>0</v>
      </c>
      <c r="U3" s="19">
        <f t="shared" ref="U3:U12" si="0">Q3/R3*1024</f>
        <v>102.4</v>
      </c>
      <c r="V3" s="20">
        <f t="shared" ref="V3:V12" si="1">U3*MAX(S3:T3)*10^(-6)</f>
        <v>1.024E-4</v>
      </c>
    </row>
    <row r="4" spans="2:27" ht="15.75" thickBot="1" x14ac:dyDescent="0.3">
      <c r="B4" s="27">
        <v>1</v>
      </c>
      <c r="C4" s="19">
        <v>0.5</v>
      </c>
      <c r="D4" s="28">
        <v>100</v>
      </c>
      <c r="E4" s="19">
        <v>20</v>
      </c>
      <c r="F4" s="19">
        <v>10</v>
      </c>
      <c r="G4" s="19">
        <v>0</v>
      </c>
      <c r="H4" s="19">
        <v>0</v>
      </c>
      <c r="I4" s="19">
        <v>0</v>
      </c>
      <c r="J4" s="19">
        <v>0</v>
      </c>
      <c r="K4" s="19">
        <v>4</v>
      </c>
      <c r="L4" s="19">
        <v>2</v>
      </c>
      <c r="M4" s="19">
        <v>0</v>
      </c>
      <c r="N4" s="20">
        <v>0</v>
      </c>
      <c r="P4" s="9" t="s">
        <v>4</v>
      </c>
      <c r="Q4" s="21">
        <v>1</v>
      </c>
      <c r="R4" s="22">
        <v>8</v>
      </c>
      <c r="S4" s="22">
        <v>0</v>
      </c>
      <c r="T4" s="15">
        <v>0.1</v>
      </c>
      <c r="U4" s="6">
        <f t="shared" si="0"/>
        <v>128</v>
      </c>
      <c r="V4" s="23">
        <f t="shared" si="1"/>
        <v>1.2799999999999999E-5</v>
      </c>
    </row>
    <row r="5" spans="2:27" ht="15.75" thickBot="1" x14ac:dyDescent="0.3">
      <c r="B5" s="29">
        <v>20</v>
      </c>
      <c r="C5" s="1">
        <v>0.1</v>
      </c>
      <c r="D5" s="11">
        <v>1000</v>
      </c>
      <c r="E5" s="1">
        <v>100</v>
      </c>
      <c r="F5" s="1">
        <v>0</v>
      </c>
      <c r="G5" s="1">
        <v>40</v>
      </c>
      <c r="H5" s="1">
        <v>0</v>
      </c>
      <c r="I5" s="1">
        <v>20</v>
      </c>
      <c r="J5" s="1">
        <v>10</v>
      </c>
      <c r="K5" s="1">
        <v>0</v>
      </c>
      <c r="L5" s="1">
        <v>16</v>
      </c>
      <c r="M5" s="1">
        <v>0</v>
      </c>
      <c r="N5" s="30">
        <v>0</v>
      </c>
      <c r="P5" s="9" t="s">
        <v>5</v>
      </c>
      <c r="Q5" s="21">
        <v>1</v>
      </c>
      <c r="R5" s="22">
        <v>15</v>
      </c>
      <c r="S5" s="22">
        <v>2</v>
      </c>
      <c r="T5" s="15">
        <v>0</v>
      </c>
      <c r="U5" s="6">
        <f t="shared" si="0"/>
        <v>68.266666666666666</v>
      </c>
      <c r="V5" s="23">
        <f t="shared" si="1"/>
        <v>1.3653333333333334E-4</v>
      </c>
    </row>
    <row r="6" spans="2:27" ht="15.75" thickBot="1" x14ac:dyDescent="0.3">
      <c r="B6" s="29">
        <v>4</v>
      </c>
      <c r="C6" s="1">
        <v>0.05</v>
      </c>
      <c r="D6" s="11">
        <v>400</v>
      </c>
      <c r="E6" s="1">
        <v>24</v>
      </c>
      <c r="F6" s="1">
        <v>8</v>
      </c>
      <c r="G6" s="1">
        <v>0</v>
      </c>
      <c r="H6" s="1">
        <v>0</v>
      </c>
      <c r="I6" s="1">
        <v>0</v>
      </c>
      <c r="J6" s="1">
        <v>6</v>
      </c>
      <c r="K6" s="1">
        <v>0</v>
      </c>
      <c r="L6" s="1">
        <v>4</v>
      </c>
      <c r="M6" s="1">
        <v>0</v>
      </c>
      <c r="N6" s="30">
        <v>0</v>
      </c>
      <c r="P6" s="9" t="s">
        <v>6</v>
      </c>
      <c r="Q6" s="21">
        <v>1.5</v>
      </c>
      <c r="R6" s="22">
        <v>6</v>
      </c>
      <c r="S6" s="22">
        <v>0</v>
      </c>
      <c r="T6" s="15">
        <v>0.05</v>
      </c>
      <c r="U6" s="6">
        <f t="shared" si="0"/>
        <v>256</v>
      </c>
      <c r="V6" s="23">
        <f t="shared" si="1"/>
        <v>1.2799999999999999E-5</v>
      </c>
    </row>
    <row r="7" spans="2:27" ht="15.75" thickBot="1" x14ac:dyDescent="0.3">
      <c r="B7" s="29">
        <v>16</v>
      </c>
      <c r="C7" s="1">
        <v>0.05</v>
      </c>
      <c r="D7" s="11">
        <v>600</v>
      </c>
      <c r="E7" s="1">
        <v>0</v>
      </c>
      <c r="F7" s="1">
        <v>30</v>
      </c>
      <c r="G7" s="1">
        <v>50</v>
      </c>
      <c r="H7" s="1">
        <v>12</v>
      </c>
      <c r="I7" s="1">
        <v>8</v>
      </c>
      <c r="J7" s="1">
        <v>0</v>
      </c>
      <c r="K7" s="1">
        <v>6</v>
      </c>
      <c r="L7" s="1">
        <v>0</v>
      </c>
      <c r="M7" s="1">
        <v>4</v>
      </c>
      <c r="N7" s="30">
        <v>0</v>
      </c>
      <c r="P7" s="9" t="s">
        <v>7</v>
      </c>
      <c r="Q7" s="21">
        <v>2</v>
      </c>
      <c r="R7" s="22">
        <v>18</v>
      </c>
      <c r="S7" s="22">
        <v>3</v>
      </c>
      <c r="T7" s="15">
        <v>0</v>
      </c>
      <c r="U7" s="6">
        <f t="shared" si="0"/>
        <v>113.77777777777777</v>
      </c>
      <c r="V7" s="23">
        <f t="shared" si="1"/>
        <v>3.413333333333333E-4</v>
      </c>
      <c r="Y7" s="9" t="s">
        <v>22</v>
      </c>
      <c r="Z7" s="9" t="s">
        <v>23</v>
      </c>
      <c r="AA7" s="9" t="s">
        <v>24</v>
      </c>
    </row>
    <row r="8" spans="2:27" ht="15.75" thickBot="1" x14ac:dyDescent="0.3">
      <c r="B8" s="31">
        <v>10</v>
      </c>
      <c r="C8" s="2">
        <v>0.05</v>
      </c>
      <c r="D8" s="32">
        <v>1000</v>
      </c>
      <c r="E8" s="2">
        <v>0</v>
      </c>
      <c r="F8" s="2">
        <v>30</v>
      </c>
      <c r="G8" s="2">
        <v>0</v>
      </c>
      <c r="H8" s="2">
        <v>0</v>
      </c>
      <c r="I8" s="2">
        <v>0</v>
      </c>
      <c r="J8" s="2">
        <v>20</v>
      </c>
      <c r="K8" s="2">
        <v>6</v>
      </c>
      <c r="L8" s="2">
        <v>0</v>
      </c>
      <c r="M8" s="2">
        <v>8</v>
      </c>
      <c r="N8" s="3">
        <v>0</v>
      </c>
      <c r="P8" s="9" t="s">
        <v>8</v>
      </c>
      <c r="Q8" s="21">
        <v>2.5</v>
      </c>
      <c r="R8" s="22">
        <v>10</v>
      </c>
      <c r="S8" s="22">
        <v>0</v>
      </c>
      <c r="T8" s="15">
        <v>0.06</v>
      </c>
      <c r="U8" s="6">
        <f t="shared" si="0"/>
        <v>256</v>
      </c>
      <c r="V8" s="23">
        <f t="shared" si="1"/>
        <v>1.5359999999999999E-5</v>
      </c>
      <c r="X8" s="9">
        <v>1</v>
      </c>
      <c r="Y8" s="27">
        <f t="shared" ref="Y8:Z12" si="2">SUM(P16,R16,T16,V16,X16)</f>
        <v>2.4575999999999999E-3</v>
      </c>
      <c r="Z8" s="19">
        <f t="shared" si="2"/>
        <v>1.2287999999999999E-3</v>
      </c>
      <c r="AA8" s="20">
        <f>MAX(Y8,Z8)</f>
        <v>2.4575999999999999E-3</v>
      </c>
    </row>
    <row r="9" spans="2:27" ht="15.75" thickBot="1" x14ac:dyDescent="0.3">
      <c r="P9" s="9" t="s">
        <v>9</v>
      </c>
      <c r="Q9" s="21">
        <v>3</v>
      </c>
      <c r="R9" s="22">
        <v>15</v>
      </c>
      <c r="S9" s="22">
        <v>2.5</v>
      </c>
      <c r="T9" s="15">
        <v>0</v>
      </c>
      <c r="U9" s="6">
        <f t="shared" si="0"/>
        <v>204.8</v>
      </c>
      <c r="V9" s="23">
        <f t="shared" si="1"/>
        <v>5.1199999999999998E-4</v>
      </c>
      <c r="X9" s="9">
        <v>20</v>
      </c>
      <c r="Y9" s="33">
        <f t="shared" si="2"/>
        <v>2.0479999999999999E-3</v>
      </c>
      <c r="Z9" s="6">
        <f t="shared" si="2"/>
        <v>3.3279999999999996E-4</v>
      </c>
      <c r="AA9" s="23">
        <f>MAX(Y9,Z9)</f>
        <v>2.0479999999999999E-3</v>
      </c>
    </row>
    <row r="10" spans="2:27" ht="15.75" thickBot="1" x14ac:dyDescent="0.3">
      <c r="G10" s="14">
        <v>100000</v>
      </c>
      <c r="H10" s="14">
        <v>1000000</v>
      </c>
      <c r="I10" s="14">
        <v>10000000</v>
      </c>
      <c r="J10" s="14">
        <v>100000000</v>
      </c>
      <c r="K10" s="14">
        <v>1000000000</v>
      </c>
      <c r="L10" s="14">
        <v>10000000000</v>
      </c>
      <c r="M10" s="14">
        <v>100000000000</v>
      </c>
      <c r="N10" s="14">
        <v>1000000000000</v>
      </c>
      <c r="P10" s="9" t="s">
        <v>10</v>
      </c>
      <c r="Q10" s="21">
        <v>4</v>
      </c>
      <c r="R10" s="22">
        <v>20</v>
      </c>
      <c r="S10" s="22">
        <v>0</v>
      </c>
      <c r="T10" s="15">
        <v>0.13</v>
      </c>
      <c r="U10" s="6">
        <f t="shared" si="0"/>
        <v>204.8</v>
      </c>
      <c r="V10" s="23">
        <f t="shared" si="1"/>
        <v>2.6624000000000001E-5</v>
      </c>
      <c r="X10" s="9">
        <v>4</v>
      </c>
      <c r="Y10" s="33">
        <f t="shared" si="2"/>
        <v>3.2767999999999999E-3</v>
      </c>
      <c r="Z10" s="6">
        <f t="shared" si="2"/>
        <v>2.4575999999999999E-3</v>
      </c>
      <c r="AA10" s="23">
        <f>MAX(Y10,Z10)</f>
        <v>3.2767999999999999E-3</v>
      </c>
    </row>
    <row r="11" spans="2:27" ht="15.75" thickBot="1" x14ac:dyDescent="0.3">
      <c r="F11" s="13">
        <v>1</v>
      </c>
      <c r="G11" s="27">
        <f>D4/G10</f>
        <v>1E-3</v>
      </c>
      <c r="H11" s="19">
        <f>D4/H10</f>
        <v>1E-4</v>
      </c>
      <c r="I11" s="19">
        <f>D4/I10</f>
        <v>1.0000000000000001E-5</v>
      </c>
      <c r="J11" s="19">
        <f>D4/J10</f>
        <v>9.9999999999999995E-7</v>
      </c>
      <c r="K11" s="19">
        <f>D4/K10</f>
        <v>9.9999999999999995E-8</v>
      </c>
      <c r="L11" s="19">
        <f>D4/L10</f>
        <v>1E-8</v>
      </c>
      <c r="M11" s="19">
        <f>D4/M10</f>
        <v>1.0000000000000001E-9</v>
      </c>
      <c r="N11" s="20">
        <f>D4/N10</f>
        <v>1E-10</v>
      </c>
      <c r="P11" s="9" t="s">
        <v>11</v>
      </c>
      <c r="Q11" s="21">
        <v>3</v>
      </c>
      <c r="R11" s="22">
        <v>10</v>
      </c>
      <c r="S11" s="22">
        <v>2.5</v>
      </c>
      <c r="T11" s="15">
        <v>0</v>
      </c>
      <c r="U11" s="6">
        <f t="shared" si="0"/>
        <v>307.2</v>
      </c>
      <c r="V11" s="23">
        <f t="shared" si="1"/>
        <v>7.6800000000000002E-4</v>
      </c>
      <c r="X11" s="9">
        <v>16</v>
      </c>
      <c r="Y11" s="33">
        <f t="shared" si="2"/>
        <v>8.7039999999999991E-4</v>
      </c>
      <c r="Z11" s="6">
        <f t="shared" si="2"/>
        <v>5.3760000000000006E-4</v>
      </c>
      <c r="AA11" s="23">
        <f>MAX(Y11,Z11)</f>
        <v>8.7039999999999991E-4</v>
      </c>
    </row>
    <row r="12" spans="2:27" ht="15.75" thickBot="1" x14ac:dyDescent="0.3">
      <c r="F12" s="13">
        <v>20</v>
      </c>
      <c r="G12" s="29">
        <f>D5/G10</f>
        <v>0.01</v>
      </c>
      <c r="H12" s="1">
        <f>D5/H10</f>
        <v>1E-3</v>
      </c>
      <c r="I12" s="1">
        <f>D5/I10</f>
        <v>1E-4</v>
      </c>
      <c r="J12" s="1">
        <f>D5/J10</f>
        <v>1.0000000000000001E-5</v>
      </c>
      <c r="K12" s="1">
        <f>D5/K10</f>
        <v>9.9999999999999995E-7</v>
      </c>
      <c r="L12" s="1">
        <f>D5/L10</f>
        <v>9.9999999999999995E-8</v>
      </c>
      <c r="M12" s="1">
        <f>D5/M10</f>
        <v>1E-8</v>
      </c>
      <c r="N12" s="30">
        <f>D5/N10</f>
        <v>1.0000000000000001E-9</v>
      </c>
      <c r="P12" s="9" t="s">
        <v>12</v>
      </c>
      <c r="Q12" s="24">
        <v>0.5</v>
      </c>
      <c r="R12" s="25">
        <v>5</v>
      </c>
      <c r="S12" s="25">
        <v>0</v>
      </c>
      <c r="T12" s="26">
        <v>0.12</v>
      </c>
      <c r="U12" s="7">
        <f t="shared" si="0"/>
        <v>102.4</v>
      </c>
      <c r="V12" s="8">
        <f t="shared" si="1"/>
        <v>1.2288E-5</v>
      </c>
      <c r="X12" s="9">
        <v>10</v>
      </c>
      <c r="Y12" s="34">
        <f t="shared" si="2"/>
        <v>4.7786666666666663E-3</v>
      </c>
      <c r="Z12" s="7">
        <f t="shared" si="2"/>
        <v>1.7066666666666664E-2</v>
      </c>
      <c r="AA12" s="8">
        <f>MAX(Y12,Z12)</f>
        <v>1.7066666666666664E-2</v>
      </c>
    </row>
    <row r="13" spans="2:27" ht="15.75" thickBot="1" x14ac:dyDescent="0.3">
      <c r="F13" s="13">
        <v>4</v>
      </c>
      <c r="G13" s="29">
        <f>D6/G10</f>
        <v>4.0000000000000001E-3</v>
      </c>
      <c r="H13" s="1">
        <f>D6/H10</f>
        <v>4.0000000000000002E-4</v>
      </c>
      <c r="I13" s="1">
        <f>D6/I10</f>
        <v>4.0000000000000003E-5</v>
      </c>
      <c r="J13" s="1">
        <f>D6/J10</f>
        <v>3.9999999999999998E-6</v>
      </c>
      <c r="K13" s="1">
        <f>D6/K10</f>
        <v>3.9999999999999998E-7</v>
      </c>
      <c r="L13" s="1">
        <f>D6/L10</f>
        <v>4.0000000000000001E-8</v>
      </c>
      <c r="M13" s="1">
        <f>D6/M10</f>
        <v>4.0000000000000002E-9</v>
      </c>
      <c r="N13" s="30">
        <f>D6/N10</f>
        <v>4.0000000000000001E-10</v>
      </c>
    </row>
    <row r="14" spans="2:27" ht="15.75" thickBot="1" x14ac:dyDescent="0.3">
      <c r="F14" s="13">
        <v>16</v>
      </c>
      <c r="G14" s="29">
        <f>D7/G10</f>
        <v>6.0000000000000001E-3</v>
      </c>
      <c r="H14" s="1">
        <f>D7/H10</f>
        <v>5.9999999999999995E-4</v>
      </c>
      <c r="I14" s="1">
        <f>D7/I10</f>
        <v>6.0000000000000002E-5</v>
      </c>
      <c r="J14" s="1">
        <f>D7/J10</f>
        <v>6.0000000000000002E-6</v>
      </c>
      <c r="K14" s="1">
        <f>D7/K10</f>
        <v>5.9999999999999997E-7</v>
      </c>
      <c r="L14" s="1">
        <f>D7/L10</f>
        <v>5.9999999999999995E-8</v>
      </c>
      <c r="M14" s="1">
        <f>D7/M10</f>
        <v>6E-9</v>
      </c>
      <c r="N14" s="30">
        <f>D7/N10</f>
        <v>6E-10</v>
      </c>
      <c r="P14" s="115" t="s">
        <v>21</v>
      </c>
      <c r="Q14" s="116"/>
      <c r="R14" s="116"/>
      <c r="S14" s="116"/>
      <c r="T14" s="116"/>
      <c r="U14" s="116"/>
      <c r="V14" s="116"/>
      <c r="W14" s="116"/>
      <c r="X14" s="116"/>
      <c r="Y14" s="117"/>
    </row>
    <row r="15" spans="2:27" ht="15.75" thickBot="1" x14ac:dyDescent="0.3">
      <c r="F15" s="13">
        <v>10</v>
      </c>
      <c r="G15" s="31">
        <f>D8/G10</f>
        <v>0.01</v>
      </c>
      <c r="H15" s="2">
        <f>D8/H10</f>
        <v>1E-3</v>
      </c>
      <c r="I15" s="2">
        <f>D8/I10</f>
        <v>1E-4</v>
      </c>
      <c r="J15" s="2">
        <f>D8/J10</f>
        <v>1.0000000000000001E-5</v>
      </c>
      <c r="K15" s="2">
        <f>D8/K10</f>
        <v>9.9999999999999995E-7</v>
      </c>
      <c r="L15" s="2">
        <f>D8/L10</f>
        <v>9.9999999999999995E-8</v>
      </c>
      <c r="M15" s="2">
        <f>D8/M10</f>
        <v>1E-8</v>
      </c>
      <c r="N15" s="3">
        <f>D8/N10</f>
        <v>1.0000000000000001E-9</v>
      </c>
      <c r="P15" s="9" t="s">
        <v>3</v>
      </c>
      <c r="Q15" s="9" t="s">
        <v>4</v>
      </c>
      <c r="R15" s="9" t="s">
        <v>5</v>
      </c>
      <c r="S15" s="9" t="s">
        <v>6</v>
      </c>
      <c r="T15" s="9" t="s">
        <v>7</v>
      </c>
      <c r="U15" s="9" t="s">
        <v>8</v>
      </c>
      <c r="V15" s="9" t="s">
        <v>9</v>
      </c>
      <c r="W15" s="9" t="s">
        <v>10</v>
      </c>
      <c r="X15" s="9" t="s">
        <v>11</v>
      </c>
      <c r="Y15" s="9" t="s">
        <v>12</v>
      </c>
    </row>
    <row r="16" spans="2:27" ht="15.75" thickBot="1" x14ac:dyDescent="0.3">
      <c r="P16" s="27">
        <f>E4*V3</f>
        <v>2.0479999999999999E-3</v>
      </c>
      <c r="Q16" s="19">
        <f>F4*V3</f>
        <v>1.024E-3</v>
      </c>
      <c r="R16" s="19">
        <f>G4*V3</f>
        <v>0</v>
      </c>
      <c r="S16" s="19">
        <f>H4*V3</f>
        <v>0</v>
      </c>
      <c r="T16" s="19">
        <f>I4*V3</f>
        <v>0</v>
      </c>
      <c r="U16" s="19">
        <f>J4*V3</f>
        <v>0</v>
      </c>
      <c r="V16" s="19">
        <f>K4*V3</f>
        <v>4.0959999999999998E-4</v>
      </c>
      <c r="W16" s="19">
        <f>L4*V3</f>
        <v>2.0479999999999999E-4</v>
      </c>
      <c r="X16" s="19">
        <f>M4*V3</f>
        <v>0</v>
      </c>
      <c r="Y16" s="20">
        <f>N4*V3</f>
        <v>0</v>
      </c>
    </row>
    <row r="17" spans="5:25" ht="15.75" thickBot="1" x14ac:dyDescent="0.3">
      <c r="E17" s="103" t="s">
        <v>15</v>
      </c>
      <c r="F17" s="13">
        <v>1</v>
      </c>
      <c r="G17" s="27">
        <f>G11+AA8</f>
        <v>3.4575999999999999E-3</v>
      </c>
      <c r="H17" s="19">
        <f>H11+AA8</f>
        <v>2.5575999999999997E-3</v>
      </c>
      <c r="I17" s="19">
        <f>I11+AA8</f>
        <v>2.4675999999999999E-3</v>
      </c>
      <c r="J17" s="19">
        <f>J11+AA8</f>
        <v>2.4586E-3</v>
      </c>
      <c r="K17" s="19">
        <f>K11+AA8</f>
        <v>2.4576999999999997E-3</v>
      </c>
      <c r="L17" s="19">
        <f>L11+AA8</f>
        <v>2.4576099999999998E-3</v>
      </c>
      <c r="M17" s="19">
        <f>M11+AA8</f>
        <v>2.4576009999999998E-3</v>
      </c>
      <c r="N17" s="20">
        <f>N11+AA8</f>
        <v>2.4576000999999999E-3</v>
      </c>
      <c r="P17" s="33">
        <f>E5*V4</f>
        <v>1.2799999999999999E-3</v>
      </c>
      <c r="Q17" s="6">
        <f>F5*V4</f>
        <v>0</v>
      </c>
      <c r="R17" s="6">
        <f>G5*V4</f>
        <v>5.1199999999999998E-4</v>
      </c>
      <c r="S17" s="6">
        <f>H5*V4</f>
        <v>0</v>
      </c>
      <c r="T17" s="6">
        <f>I5*V4</f>
        <v>2.5599999999999999E-4</v>
      </c>
      <c r="U17" s="6">
        <f>J5*V4</f>
        <v>1.2799999999999999E-4</v>
      </c>
      <c r="V17" s="6">
        <f>K5*V4</f>
        <v>0</v>
      </c>
      <c r="W17" s="6">
        <f>L5*V4</f>
        <v>2.0479999999999999E-4</v>
      </c>
      <c r="X17" s="6">
        <f>M5*V4</f>
        <v>0</v>
      </c>
      <c r="Y17" s="23">
        <f>N5*V4</f>
        <v>0</v>
      </c>
    </row>
    <row r="18" spans="5:25" ht="15.75" thickBot="1" x14ac:dyDescent="0.3">
      <c r="E18" s="104"/>
      <c r="F18" s="13">
        <v>20</v>
      </c>
      <c r="G18" s="29">
        <f>G12+AA9</f>
        <v>1.2048E-2</v>
      </c>
      <c r="H18" s="1">
        <f>H12+AA9</f>
        <v>3.0479999999999999E-3</v>
      </c>
      <c r="I18" s="1">
        <f>I12+AA9</f>
        <v>2.1479999999999997E-3</v>
      </c>
      <c r="J18" s="1">
        <f>J12+AA9</f>
        <v>2.0579999999999999E-3</v>
      </c>
      <c r="K18" s="1">
        <f>K12+AA9</f>
        <v>2.049E-3</v>
      </c>
      <c r="L18" s="1">
        <f>L12+AA9</f>
        <v>2.0480999999999997E-3</v>
      </c>
      <c r="M18" s="1">
        <f>M12+AA9</f>
        <v>2.0480099999999998E-3</v>
      </c>
      <c r="N18" s="30">
        <f>N12+AA9</f>
        <v>2.0480009999999998E-3</v>
      </c>
      <c r="P18" s="33">
        <f>E6*V5</f>
        <v>3.2767999999999999E-3</v>
      </c>
      <c r="Q18" s="6">
        <f>F6*V5</f>
        <v>1.0922666666666667E-3</v>
      </c>
      <c r="R18" s="6">
        <f>G6*V5</f>
        <v>0</v>
      </c>
      <c r="S18" s="6">
        <f>H6*V5</f>
        <v>0</v>
      </c>
      <c r="T18" s="6">
        <f>I6*V5</f>
        <v>0</v>
      </c>
      <c r="U18" s="6">
        <f>J6*V5</f>
        <v>8.1919999999999996E-4</v>
      </c>
      <c r="V18" s="6">
        <f>K6*V5</f>
        <v>0</v>
      </c>
      <c r="W18" s="6">
        <f>L6*V5</f>
        <v>5.4613333333333334E-4</v>
      </c>
      <c r="X18" s="6">
        <f>M6*V5</f>
        <v>0</v>
      </c>
      <c r="Y18" s="23">
        <f>N6*V5</f>
        <v>0</v>
      </c>
    </row>
    <row r="19" spans="5:25" ht="15.75" thickBot="1" x14ac:dyDescent="0.3">
      <c r="E19" s="104"/>
      <c r="F19" s="13">
        <v>4</v>
      </c>
      <c r="G19" s="29">
        <f>G13+AA10</f>
        <v>7.2767999999999999E-3</v>
      </c>
      <c r="H19" s="1">
        <f>H13+AA10</f>
        <v>3.6768E-3</v>
      </c>
      <c r="I19" s="1">
        <f>I13+AA10</f>
        <v>3.3168E-3</v>
      </c>
      <c r="J19" s="1">
        <f>J13+AA10</f>
        <v>3.2807999999999999E-3</v>
      </c>
      <c r="K19" s="1">
        <f>K13+AA10</f>
        <v>3.2771999999999996E-3</v>
      </c>
      <c r="L19" s="1">
        <f>L13+AA10</f>
        <v>3.27684E-3</v>
      </c>
      <c r="M19" s="1">
        <f>M13+AA10</f>
        <v>3.2768039999999999E-3</v>
      </c>
      <c r="N19" s="30">
        <f>N13+AA10</f>
        <v>3.2768004E-3</v>
      </c>
      <c r="P19" s="33">
        <f>E7*V6</f>
        <v>0</v>
      </c>
      <c r="Q19" s="6">
        <f>F7*V6</f>
        <v>3.8400000000000001E-4</v>
      </c>
      <c r="R19" s="6">
        <f>G7*V6</f>
        <v>6.3999999999999994E-4</v>
      </c>
      <c r="S19" s="6">
        <f>H7*V6</f>
        <v>1.5359999999999999E-4</v>
      </c>
      <c r="T19" s="6">
        <f>I7*V6</f>
        <v>1.024E-4</v>
      </c>
      <c r="U19" s="6">
        <f>J7*V6</f>
        <v>0</v>
      </c>
      <c r="V19" s="6">
        <f>K7*V6</f>
        <v>7.6799999999999997E-5</v>
      </c>
      <c r="W19" s="6">
        <f>L7*V6</f>
        <v>0</v>
      </c>
      <c r="X19" s="6">
        <f>M7*V6</f>
        <v>5.1199999999999998E-5</v>
      </c>
      <c r="Y19" s="23">
        <f>N7*V6</f>
        <v>0</v>
      </c>
    </row>
    <row r="20" spans="5:25" ht="15.75" thickBot="1" x14ac:dyDescent="0.3">
      <c r="E20" s="104"/>
      <c r="F20" s="13">
        <v>16</v>
      </c>
      <c r="G20" s="29">
        <f>G14+AA11</f>
        <v>6.8704000000000005E-3</v>
      </c>
      <c r="H20" s="1">
        <f>H14+AA11</f>
        <v>1.4703999999999997E-3</v>
      </c>
      <c r="I20" s="1">
        <f>I14+AA11</f>
        <v>9.3039999999999996E-4</v>
      </c>
      <c r="J20" s="1">
        <f>J14+AA11</f>
        <v>8.7639999999999994E-4</v>
      </c>
      <c r="K20" s="1">
        <f>K14+AA11</f>
        <v>8.7099999999999992E-4</v>
      </c>
      <c r="L20" s="1">
        <f>L14+AA11</f>
        <v>8.7045999999999988E-4</v>
      </c>
      <c r="M20" s="1">
        <f>M14+AA11</f>
        <v>8.7040599999999989E-4</v>
      </c>
      <c r="N20" s="30">
        <f>N14+AA11</f>
        <v>8.7040059999999989E-4</v>
      </c>
      <c r="P20" s="34">
        <f>E8*V7</f>
        <v>0</v>
      </c>
      <c r="Q20" s="7">
        <f>F8*V7</f>
        <v>1.0239999999999999E-2</v>
      </c>
      <c r="R20" s="7">
        <f>G8*V7</f>
        <v>0</v>
      </c>
      <c r="S20" s="7">
        <f>H8*V7</f>
        <v>0</v>
      </c>
      <c r="T20" s="7">
        <f>I8*V7</f>
        <v>0</v>
      </c>
      <c r="U20" s="7">
        <f>J8*V7</f>
        <v>6.8266666666666658E-3</v>
      </c>
      <c r="V20" s="7">
        <f>K8*V7</f>
        <v>2.0479999999999999E-3</v>
      </c>
      <c r="W20" s="7">
        <f>L8*V7</f>
        <v>0</v>
      </c>
      <c r="X20" s="7">
        <f>M8*V7</f>
        <v>2.7306666666666664E-3</v>
      </c>
      <c r="Y20" s="8">
        <f>N8*V7</f>
        <v>0</v>
      </c>
    </row>
    <row r="21" spans="5:25" ht="15.75" thickBot="1" x14ac:dyDescent="0.3">
      <c r="E21" s="105"/>
      <c r="F21" s="13">
        <v>10</v>
      </c>
      <c r="G21" s="31">
        <f>G15+AA12</f>
        <v>2.7066666666666662E-2</v>
      </c>
      <c r="H21" s="2">
        <f>H15+AA12</f>
        <v>1.8066666666666665E-2</v>
      </c>
      <c r="I21" s="2">
        <f>I15+AA12</f>
        <v>1.7166666666666663E-2</v>
      </c>
      <c r="J21" s="2">
        <f>J15+AA12</f>
        <v>1.7076666666666664E-2</v>
      </c>
      <c r="K21" s="2">
        <f>K15+AA12</f>
        <v>1.7067666666666665E-2</v>
      </c>
      <c r="L21" s="2">
        <f>L15+AA12</f>
        <v>1.7066766666666663E-2</v>
      </c>
      <c r="M21" s="2">
        <f>M15+AA12</f>
        <v>1.7066676666666666E-2</v>
      </c>
      <c r="N21" s="3">
        <f>N15+AA12</f>
        <v>1.7066667666666663E-2</v>
      </c>
    </row>
    <row r="22" spans="5:25" ht="15.75" thickBot="1" x14ac:dyDescent="0.3">
      <c r="Q22" s="9" t="s">
        <v>25</v>
      </c>
      <c r="R22" s="14">
        <v>100000</v>
      </c>
      <c r="S22" s="14">
        <v>1000000</v>
      </c>
      <c r="T22" s="14">
        <v>10000000</v>
      </c>
      <c r="U22" s="14">
        <v>100000000</v>
      </c>
      <c r="V22" s="14">
        <v>1000000000</v>
      </c>
      <c r="W22" s="14">
        <v>10000000000</v>
      </c>
      <c r="X22" s="14">
        <v>100000000000</v>
      </c>
      <c r="Y22" s="14">
        <v>1000000000000</v>
      </c>
    </row>
    <row r="23" spans="5:25" ht="15.75" thickBot="1" x14ac:dyDescent="0.3">
      <c r="E23" s="103" t="s">
        <v>27</v>
      </c>
      <c r="F23" s="13">
        <v>1</v>
      </c>
      <c r="G23" s="27">
        <f>G17*C4</f>
        <v>1.7288E-3</v>
      </c>
      <c r="H23" s="19">
        <f>H17*C4</f>
        <v>1.2787999999999999E-3</v>
      </c>
      <c r="I23" s="19">
        <f>I17*C4</f>
        <v>1.2338E-3</v>
      </c>
      <c r="J23" s="19">
        <f>J17*C4</f>
        <v>1.2293E-3</v>
      </c>
      <c r="K23" s="19">
        <f>K17*C4</f>
        <v>1.2288499999999999E-3</v>
      </c>
      <c r="L23" s="19">
        <f>L17*C4</f>
        <v>1.2288049999999999E-3</v>
      </c>
      <c r="M23" s="19">
        <f>M17*C4</f>
        <v>1.2288004999999999E-3</v>
      </c>
      <c r="N23" s="20">
        <f>N17*C4</f>
        <v>1.22880005E-3</v>
      </c>
      <c r="P23" s="9" t="s">
        <v>26</v>
      </c>
      <c r="Q23" s="13">
        <v>1</v>
      </c>
      <c r="R23" s="27">
        <f>C4*G17/(2*(1-G28))</f>
        <v>8.6873873607800278E-4</v>
      </c>
      <c r="S23" s="19">
        <f>C4*H17/(2*(1-H28))</f>
        <v>6.4115952982329719E-4</v>
      </c>
      <c r="T23" s="19">
        <f>C4*I17/(2*(1-I28))</f>
        <v>6.1845807731111607E-4</v>
      </c>
      <c r="U23" s="19">
        <f>C4*J17/(2*(1-J28))</f>
        <v>6.1618849532720963E-4</v>
      </c>
      <c r="V23" s="19">
        <f>C4*K17/(2*(1-K28))</f>
        <v>6.1596154276008183E-4</v>
      </c>
      <c r="W23" s="19">
        <f>C4*L17/(2*(1-L28))</f>
        <v>6.1593884755968033E-4</v>
      </c>
      <c r="X23" s="19">
        <f>C4*M17/(2*(1-M28))</f>
        <v>6.1593657804020325E-4</v>
      </c>
      <c r="Y23" s="20">
        <f>C4*N17/(2*(1-N28))</f>
        <v>6.159363510882612E-4</v>
      </c>
    </row>
    <row r="24" spans="5:25" ht="15.75" thickBot="1" x14ac:dyDescent="0.3">
      <c r="E24" s="104"/>
      <c r="F24" s="13">
        <v>20</v>
      </c>
      <c r="G24" s="29">
        <f>G18*C5</f>
        <v>1.2048E-3</v>
      </c>
      <c r="H24" s="1">
        <f>H18*C5</f>
        <v>3.0480000000000004E-4</v>
      </c>
      <c r="I24" s="1">
        <f>I18*C5</f>
        <v>2.1479999999999999E-4</v>
      </c>
      <c r="J24" s="1">
        <f>J18*C5</f>
        <v>2.0580000000000002E-4</v>
      </c>
      <c r="K24" s="1">
        <f>K18*C5</f>
        <v>2.0490000000000002E-4</v>
      </c>
      <c r="L24" s="1">
        <f>L18*C5</f>
        <v>2.0480999999999999E-4</v>
      </c>
      <c r="M24" s="1">
        <f>M18*C5</f>
        <v>2.0480100000000001E-4</v>
      </c>
      <c r="N24" s="30">
        <f>N18*C5</f>
        <v>2.048001E-4</v>
      </c>
      <c r="P24" s="9" t="s">
        <v>26</v>
      </c>
      <c r="Q24" s="13">
        <v>20</v>
      </c>
      <c r="R24" s="29">
        <f>C5*G18/(2*(1-G28))</f>
        <v>6.0542366336579004E-4</v>
      </c>
      <c r="S24" s="1">
        <f>C5*H18/(2*(1-H28))</f>
        <v>1.5281938120905616E-4</v>
      </c>
      <c r="T24" s="1">
        <f>C5*I18/(2*(1-I28))</f>
        <v>1.076712554761126E-4</v>
      </c>
      <c r="U24" s="1">
        <f>C5*J18/(2*(1-J28))</f>
        <v>1.0315756311587063E-4</v>
      </c>
      <c r="V24" s="1">
        <f>C5*K18/(2*(1-K28))</f>
        <v>1.0270620507917222E-4</v>
      </c>
      <c r="W24" s="1">
        <f>C5*L18/(2*(1-L28))</f>
        <v>1.0266106938749282E-4</v>
      </c>
      <c r="X24" s="1">
        <f>C5*M18/(2*(1-M28))</f>
        <v>1.0265655581944481E-4</v>
      </c>
      <c r="Y24" s="30">
        <f>C5*N18/(2*(1-N28))</f>
        <v>1.0265610446265118E-4</v>
      </c>
    </row>
    <row r="25" spans="5:25" ht="15.75" thickBot="1" x14ac:dyDescent="0.3">
      <c r="E25" s="104"/>
      <c r="F25" s="13">
        <v>4</v>
      </c>
      <c r="G25" s="29">
        <f>G19*C6</f>
        <v>3.6384000000000004E-4</v>
      </c>
      <c r="H25" s="1">
        <f>H19*C6</f>
        <v>1.8384E-4</v>
      </c>
      <c r="I25" s="1">
        <f>I19*C6</f>
        <v>1.6584E-4</v>
      </c>
      <c r="J25" s="1">
        <f>J19*C6</f>
        <v>1.6404000000000001E-4</v>
      </c>
      <c r="K25" s="1">
        <f>K19*C6</f>
        <v>1.6385999999999999E-4</v>
      </c>
      <c r="L25" s="1">
        <f>L19*C6</f>
        <v>1.6384200000000001E-4</v>
      </c>
      <c r="M25" s="1">
        <f>M19*C6</f>
        <v>1.6384020000000002E-4</v>
      </c>
      <c r="N25" s="30">
        <f>N19*C6</f>
        <v>1.6384002E-4</v>
      </c>
      <c r="P25" s="9" t="s">
        <v>26</v>
      </c>
      <c r="Q25" s="13">
        <v>4</v>
      </c>
      <c r="R25" s="29">
        <f>C6*G19/(2*(1-G28))</f>
        <v>1.8283312224353341E-4</v>
      </c>
      <c r="S25" s="1">
        <f>C6*H19/(2*(1-H28))</f>
        <v>9.2172949611131507E-5</v>
      </c>
      <c r="T25" s="1">
        <f>C6*I19/(2*(1-I28))</f>
        <v>8.3129427412283581E-5</v>
      </c>
      <c r="U25" s="1">
        <f>C6*J19/(2*(1-J28))</f>
        <v>8.2225299579822232E-5</v>
      </c>
      <c r="V25" s="1">
        <f>C6*K19/(2*(1-K28))</f>
        <v>8.2134889039888525E-5</v>
      </c>
      <c r="W25" s="1">
        <f>C6*L19/(2*(1-L28))</f>
        <v>8.212584800832772E-5</v>
      </c>
      <c r="X25" s="1">
        <f>C6*M19/(2*(1-M28))</f>
        <v>8.2124943905395972E-5</v>
      </c>
      <c r="Y25" s="30">
        <f>C6*N19/(2*(1-N28))</f>
        <v>8.2124853495105037E-5</v>
      </c>
    </row>
    <row r="26" spans="5:25" ht="15.75" thickBot="1" x14ac:dyDescent="0.3">
      <c r="E26" s="104"/>
      <c r="F26" s="13">
        <v>16</v>
      </c>
      <c r="G26" s="29">
        <f>G20*C7</f>
        <v>3.4352000000000004E-4</v>
      </c>
      <c r="H26" s="1">
        <f>H20*C7</f>
        <v>7.3519999999999987E-5</v>
      </c>
      <c r="I26" s="1">
        <f>I20*C7</f>
        <v>4.6520000000000002E-5</v>
      </c>
      <c r="J26" s="1">
        <f>J20*C7</f>
        <v>4.3819999999999997E-5</v>
      </c>
      <c r="K26" s="1">
        <f>K20*C7</f>
        <v>4.3550000000000001E-5</v>
      </c>
      <c r="L26" s="1">
        <f>L20*C7</f>
        <v>4.3522999999999996E-5</v>
      </c>
      <c r="M26" s="1">
        <f>M20*C7</f>
        <v>4.3520299999999997E-5</v>
      </c>
      <c r="N26" s="30">
        <f>N20*C7</f>
        <v>4.3520029999999999E-5</v>
      </c>
      <c r="P26" s="9" t="s">
        <v>26</v>
      </c>
      <c r="Q26" s="13">
        <v>16</v>
      </c>
      <c r="R26" s="29">
        <f>C7*G20/(2*(1-G28))</f>
        <v>1.7262212553072396E-4</v>
      </c>
      <c r="S26" s="1">
        <f>C7*H20/(2*(1-H28))</f>
        <v>3.6861157829690965E-5</v>
      </c>
      <c r="T26" s="1">
        <f>C7*I20/(2*(1-I28))</f>
        <v>2.3318746763262375E-5</v>
      </c>
      <c r="U26" s="1">
        <f>C7*J20/(2*(1-J28))</f>
        <v>2.1964841670250001E-5</v>
      </c>
      <c r="V26" s="1">
        <f>C7*K20/(2*(1-K28))</f>
        <v>2.1829454520243776E-5</v>
      </c>
      <c r="W26" s="1">
        <f>C7*L20/(2*(1-L28))</f>
        <v>2.1815915838835264E-5</v>
      </c>
      <c r="X26" s="1">
        <f>C7*M20/(2*(1-M28))</f>
        <v>2.1814561971030334E-5</v>
      </c>
      <c r="Y26" s="30">
        <f>C7*N20/(2*(1-N28))</f>
        <v>2.1814426584253197E-5</v>
      </c>
    </row>
    <row r="27" spans="5:25" ht="15.75" thickBot="1" x14ac:dyDescent="0.3">
      <c r="E27" s="105"/>
      <c r="F27" s="13">
        <v>10</v>
      </c>
      <c r="G27" s="41">
        <f>G21*C8</f>
        <v>1.3533333333333331E-3</v>
      </c>
      <c r="H27" s="4">
        <f>H21*C8</f>
        <v>9.0333333333333325E-4</v>
      </c>
      <c r="I27" s="4">
        <f>I21*C8</f>
        <v>8.5833333333333324E-4</v>
      </c>
      <c r="J27" s="4">
        <f>J21*C8</f>
        <v>8.5383333333333318E-4</v>
      </c>
      <c r="K27" s="4">
        <f>K21*C8</f>
        <v>8.5338333333333325E-4</v>
      </c>
      <c r="L27" s="4">
        <f>L21*C8</f>
        <v>8.5333833333333319E-4</v>
      </c>
      <c r="M27" s="4">
        <f>M21*C8</f>
        <v>8.5333383333333328E-4</v>
      </c>
      <c r="N27" s="5">
        <f>N21*C8</f>
        <v>8.5333338333333324E-4</v>
      </c>
      <c r="P27" s="9" t="s">
        <v>26</v>
      </c>
      <c r="Q27" s="13">
        <v>10</v>
      </c>
      <c r="R27" s="41">
        <f>C8*G21/(2*(1-G28))</f>
        <v>6.800631012796334E-4</v>
      </c>
      <c r="S27" s="4">
        <f>C8*H21/(2*(1-H28))</f>
        <v>4.5290958341704079E-4</v>
      </c>
      <c r="T27" s="4">
        <f>C8*I21/(2*(1-I28))</f>
        <v>4.3025059412009608E-4</v>
      </c>
      <c r="U27" s="4">
        <f>C8*J21/(2*(1-J28))</f>
        <v>4.2798525740411812E-4</v>
      </c>
      <c r="V27" s="4">
        <f>C8*K21/(2*(1-K28))</f>
        <v>4.2775872935324992E-4</v>
      </c>
      <c r="W27" s="4">
        <f>C8*L21/(2*(1-L28))</f>
        <v>4.2773607660436897E-4</v>
      </c>
      <c r="X27" s="4">
        <f>C8*M21/(2*(1-M28))</f>
        <v>4.2773381133004299E-4</v>
      </c>
      <c r="Y27" s="5">
        <f>C8*N21/(2*(1-N28))</f>
        <v>4.2773358480261591E-4</v>
      </c>
    </row>
    <row r="28" spans="5:25" ht="15.75" thickBot="1" x14ac:dyDescent="0.3">
      <c r="F28" s="13" t="s">
        <v>28</v>
      </c>
      <c r="G28" s="35">
        <f t="shared" ref="G28:N28" si="3">SUM(G23:G27)</f>
        <v>4.9942933333333326E-3</v>
      </c>
      <c r="H28" s="36">
        <f t="shared" si="3"/>
        <v>2.7442933333333332E-3</v>
      </c>
      <c r="I28" s="36">
        <f t="shared" si="3"/>
        <v>2.5192933333333333E-3</v>
      </c>
      <c r="J28" s="36">
        <f t="shared" si="3"/>
        <v>2.4967933333333329E-3</v>
      </c>
      <c r="K28" s="36">
        <f t="shared" si="3"/>
        <v>2.4945433333333333E-3</v>
      </c>
      <c r="L28" s="36">
        <f t="shared" si="3"/>
        <v>2.4943183333333329E-3</v>
      </c>
      <c r="M28" s="36">
        <f t="shared" si="3"/>
        <v>2.494295833333333E-3</v>
      </c>
      <c r="N28" s="37">
        <f t="shared" si="3"/>
        <v>2.4942935833333333E-3</v>
      </c>
      <c r="Q28" s="13" t="s">
        <v>29</v>
      </c>
      <c r="R28" s="38">
        <f t="shared" ref="R28:Y28" si="4">SUM(R23:R27)</f>
        <v>2.5096807484976833E-3</v>
      </c>
      <c r="S28" s="39">
        <f t="shared" si="4"/>
        <v>1.3759226018902166E-3</v>
      </c>
      <c r="T28" s="39">
        <f t="shared" si="4"/>
        <v>1.2628281010828707E-3</v>
      </c>
      <c r="U28" s="39">
        <f t="shared" si="4"/>
        <v>1.2515214570972706E-3</v>
      </c>
      <c r="V28" s="39">
        <f t="shared" si="4"/>
        <v>1.2503908207526363E-3</v>
      </c>
      <c r="W28" s="39">
        <f t="shared" si="4"/>
        <v>1.2502777573987051E-3</v>
      </c>
      <c r="X28" s="39">
        <f t="shared" si="4"/>
        <v>1.2502664510661175E-3</v>
      </c>
      <c r="Y28" s="40">
        <f t="shared" si="4"/>
        <v>1.2502653204328866E-3</v>
      </c>
    </row>
    <row r="29" spans="5:25" ht="15.75" thickBot="1" x14ac:dyDescent="0.3">
      <c r="P29" s="9" t="s">
        <v>30</v>
      </c>
      <c r="Q29" s="13">
        <v>1</v>
      </c>
      <c r="R29" s="27">
        <f>2*R23</f>
        <v>1.7374774721560056E-3</v>
      </c>
      <c r="S29" s="19">
        <f t="shared" ref="S29:Y29" si="5">2*S23</f>
        <v>1.2823190596465944E-3</v>
      </c>
      <c r="T29" s="19">
        <f t="shared" si="5"/>
        <v>1.2369161546222321E-3</v>
      </c>
      <c r="U29" s="19">
        <f t="shared" si="5"/>
        <v>1.2323769906544193E-3</v>
      </c>
      <c r="V29" s="19">
        <f t="shared" si="5"/>
        <v>1.2319230855201637E-3</v>
      </c>
      <c r="W29" s="19">
        <f t="shared" si="5"/>
        <v>1.2318776951193607E-3</v>
      </c>
      <c r="X29" s="19">
        <f t="shared" si="5"/>
        <v>1.2318731560804065E-3</v>
      </c>
      <c r="Y29" s="20">
        <f t="shared" si="5"/>
        <v>1.2318727021765224E-3</v>
      </c>
    </row>
    <row r="30" spans="5:25" ht="15.75" thickBot="1" x14ac:dyDescent="0.3">
      <c r="P30" s="9" t="s">
        <v>30</v>
      </c>
      <c r="Q30" s="13">
        <v>20</v>
      </c>
      <c r="R30" s="29">
        <f t="shared" ref="R30:Y30" si="6">2*R24</f>
        <v>1.2108473267315801E-3</v>
      </c>
      <c r="S30" s="1">
        <f t="shared" si="6"/>
        <v>3.0563876241811232E-4</v>
      </c>
      <c r="T30" s="1">
        <f t="shared" si="6"/>
        <v>2.153425109522252E-4</v>
      </c>
      <c r="U30" s="1">
        <f t="shared" si="6"/>
        <v>2.0631512623174125E-4</v>
      </c>
      <c r="V30" s="1">
        <f t="shared" si="6"/>
        <v>2.0541241015834444E-4</v>
      </c>
      <c r="W30" s="1">
        <f t="shared" si="6"/>
        <v>2.0532213877498564E-4</v>
      </c>
      <c r="X30" s="1">
        <f t="shared" si="6"/>
        <v>2.0531311163888961E-4</v>
      </c>
      <c r="Y30" s="30">
        <f t="shared" si="6"/>
        <v>2.0531220892530235E-4</v>
      </c>
    </row>
    <row r="31" spans="5:25" ht="15.75" thickBot="1" x14ac:dyDescent="0.3">
      <c r="P31" s="9" t="s">
        <v>30</v>
      </c>
      <c r="Q31" s="13">
        <v>4</v>
      </c>
      <c r="R31" s="29">
        <f t="shared" ref="R31:Y31" si="7">2*R25</f>
        <v>3.6566624448706683E-4</v>
      </c>
      <c r="S31" s="1">
        <f t="shared" si="7"/>
        <v>1.8434589922226301E-4</v>
      </c>
      <c r="T31" s="1">
        <f t="shared" si="7"/>
        <v>1.6625885482456716E-4</v>
      </c>
      <c r="U31" s="1">
        <f t="shared" si="7"/>
        <v>1.6445059915964446E-4</v>
      </c>
      <c r="V31" s="1">
        <f t="shared" si="7"/>
        <v>1.6426977807977705E-4</v>
      </c>
      <c r="W31" s="1">
        <f t="shared" si="7"/>
        <v>1.6425169601665544E-4</v>
      </c>
      <c r="X31" s="1">
        <f t="shared" si="7"/>
        <v>1.6424988781079194E-4</v>
      </c>
      <c r="Y31" s="30">
        <f t="shared" si="7"/>
        <v>1.6424970699021007E-4</v>
      </c>
    </row>
    <row r="32" spans="5:25" ht="15.75" thickBot="1" x14ac:dyDescent="0.3">
      <c r="P32" s="9" t="s">
        <v>30</v>
      </c>
      <c r="Q32" s="13">
        <v>16</v>
      </c>
      <c r="R32" s="29">
        <f t="shared" ref="R32:Y32" si="8">2*R26</f>
        <v>3.4524425106144792E-4</v>
      </c>
      <c r="S32" s="1">
        <f t="shared" si="8"/>
        <v>7.372231565938193E-5</v>
      </c>
      <c r="T32" s="1">
        <f t="shared" si="8"/>
        <v>4.6637493526524749E-5</v>
      </c>
      <c r="U32" s="1">
        <f t="shared" si="8"/>
        <v>4.3929683340500002E-5</v>
      </c>
      <c r="V32" s="1">
        <f t="shared" si="8"/>
        <v>4.3658909040487552E-5</v>
      </c>
      <c r="W32" s="1">
        <f t="shared" si="8"/>
        <v>4.3631831677670528E-5</v>
      </c>
      <c r="X32" s="1">
        <f t="shared" si="8"/>
        <v>4.3629123942060667E-5</v>
      </c>
      <c r="Y32" s="30">
        <f t="shared" si="8"/>
        <v>4.3628853168506393E-5</v>
      </c>
    </row>
    <row r="33" spans="16:25" ht="15.75" thickBot="1" x14ac:dyDescent="0.3">
      <c r="P33" s="9" t="s">
        <v>30</v>
      </c>
      <c r="Q33" s="13">
        <v>10</v>
      </c>
      <c r="R33" s="31">
        <f t="shared" ref="R33:Y33" si="9">2*R27</f>
        <v>1.3601262025592668E-3</v>
      </c>
      <c r="S33" s="2">
        <f t="shared" si="9"/>
        <v>9.0581916683408158E-4</v>
      </c>
      <c r="T33" s="2">
        <f t="shared" si="9"/>
        <v>8.6050118824019216E-4</v>
      </c>
      <c r="U33" s="2">
        <f t="shared" si="9"/>
        <v>8.5597051480823625E-4</v>
      </c>
      <c r="V33" s="2">
        <f t="shared" si="9"/>
        <v>8.5551745870649984E-4</v>
      </c>
      <c r="W33" s="2">
        <f t="shared" si="9"/>
        <v>8.5547215320873793E-4</v>
      </c>
      <c r="X33" s="2">
        <f t="shared" si="9"/>
        <v>8.5546762266008598E-4</v>
      </c>
      <c r="Y33" s="3">
        <f t="shared" si="9"/>
        <v>8.5546716960523182E-4</v>
      </c>
    </row>
    <row r="34" spans="16:25" ht="15.75" thickBot="1" x14ac:dyDescent="0.3">
      <c r="Q34" s="13" t="s">
        <v>29</v>
      </c>
      <c r="R34" s="34">
        <f t="shared" ref="R34:Y34" si="10">SUM(R29:R33)</f>
        <v>5.0193614969953667E-3</v>
      </c>
      <c r="S34" s="7">
        <f t="shared" si="10"/>
        <v>2.7518452037804332E-3</v>
      </c>
      <c r="T34" s="7">
        <f t="shared" si="10"/>
        <v>2.5256562021657414E-3</v>
      </c>
      <c r="U34" s="7">
        <f t="shared" si="10"/>
        <v>2.5030429141945413E-3</v>
      </c>
      <c r="V34" s="7">
        <f t="shared" si="10"/>
        <v>2.5007816415052726E-3</v>
      </c>
      <c r="W34" s="7">
        <f t="shared" si="10"/>
        <v>2.5005555147974102E-3</v>
      </c>
      <c r="X34" s="7">
        <f t="shared" si="10"/>
        <v>2.500532902132235E-3</v>
      </c>
      <c r="Y34" s="8">
        <f t="shared" si="10"/>
        <v>2.5005306408657731E-3</v>
      </c>
    </row>
    <row r="35" spans="16:25" ht="15.75" thickBot="1" x14ac:dyDescent="0.3"/>
    <row r="36" spans="16:25" ht="15.75" thickBot="1" x14ac:dyDescent="0.3">
      <c r="Q36" s="9" t="s">
        <v>25</v>
      </c>
      <c r="R36" s="9">
        <v>100000</v>
      </c>
      <c r="S36" s="9">
        <v>1000000</v>
      </c>
      <c r="T36" s="9">
        <v>10000000</v>
      </c>
      <c r="U36" s="9">
        <v>100000000</v>
      </c>
      <c r="V36" s="9">
        <v>1000000000</v>
      </c>
      <c r="W36" s="9">
        <v>10000000000</v>
      </c>
      <c r="X36" s="9">
        <v>100000000000</v>
      </c>
      <c r="Y36" s="9">
        <v>1000000000000</v>
      </c>
    </row>
    <row r="37" spans="16:25" ht="15.75" thickBot="1" x14ac:dyDescent="0.3">
      <c r="P37" s="9" t="s">
        <v>26</v>
      </c>
      <c r="Q37" s="9">
        <v>1</v>
      </c>
      <c r="R37" s="27">
        <f>G17+R23</f>
        <v>4.3263387360780031E-3</v>
      </c>
      <c r="S37" s="19">
        <f t="shared" ref="S37:Y37" si="11">H17+S23</f>
        <v>3.198759529823297E-3</v>
      </c>
      <c r="T37" s="19">
        <f t="shared" si="11"/>
        <v>3.0860580773111159E-3</v>
      </c>
      <c r="U37" s="19">
        <f t="shared" si="11"/>
        <v>3.0747884953272095E-3</v>
      </c>
      <c r="V37" s="19">
        <f t="shared" si="11"/>
        <v>3.0736615427600818E-3</v>
      </c>
      <c r="W37" s="19">
        <f t="shared" si="11"/>
        <v>3.0735488475596802E-3</v>
      </c>
      <c r="X37" s="19">
        <f t="shared" si="11"/>
        <v>3.0735375780402028E-3</v>
      </c>
      <c r="Y37" s="20">
        <f t="shared" si="11"/>
        <v>3.0735364510882613E-3</v>
      </c>
    </row>
    <row r="38" spans="16:25" ht="15.75" thickBot="1" x14ac:dyDescent="0.3">
      <c r="P38" s="9" t="s">
        <v>26</v>
      </c>
      <c r="Q38" s="9">
        <v>20</v>
      </c>
      <c r="R38" s="29">
        <f t="shared" ref="R38:Y38" si="12">G18+R24</f>
        <v>1.265342366336579E-2</v>
      </c>
      <c r="S38" s="1">
        <f t="shared" si="12"/>
        <v>3.2008193812090562E-3</v>
      </c>
      <c r="T38" s="1">
        <f t="shared" si="12"/>
        <v>2.2556712554761124E-3</v>
      </c>
      <c r="U38" s="1">
        <f t="shared" si="12"/>
        <v>2.1611575631158707E-3</v>
      </c>
      <c r="V38" s="1">
        <f t="shared" si="12"/>
        <v>2.1517062050791722E-3</v>
      </c>
      <c r="W38" s="1">
        <f t="shared" si="12"/>
        <v>2.1507610693874924E-3</v>
      </c>
      <c r="X38" s="1">
        <f t="shared" si="12"/>
        <v>2.1506665558194446E-3</v>
      </c>
      <c r="Y38" s="30">
        <f t="shared" si="12"/>
        <v>2.150657104462651E-3</v>
      </c>
    </row>
    <row r="39" spans="16:25" ht="15.75" thickBot="1" x14ac:dyDescent="0.3">
      <c r="P39" s="9" t="s">
        <v>26</v>
      </c>
      <c r="Q39" s="9">
        <v>4</v>
      </c>
      <c r="R39" s="29">
        <f t="shared" ref="R39:Y39" si="13">G19+R25</f>
        <v>7.4596331222435332E-3</v>
      </c>
      <c r="S39" s="1">
        <f t="shared" si="13"/>
        <v>3.7689729496111317E-3</v>
      </c>
      <c r="T39" s="1">
        <f t="shared" si="13"/>
        <v>3.3999294274122834E-3</v>
      </c>
      <c r="U39" s="1">
        <f t="shared" si="13"/>
        <v>3.3630252995798223E-3</v>
      </c>
      <c r="V39" s="1">
        <f t="shared" si="13"/>
        <v>3.359334889039888E-3</v>
      </c>
      <c r="W39" s="1">
        <f t="shared" si="13"/>
        <v>3.3589658480083278E-3</v>
      </c>
      <c r="X39" s="1">
        <f t="shared" si="13"/>
        <v>3.3589289439053959E-3</v>
      </c>
      <c r="Y39" s="30">
        <f t="shared" si="13"/>
        <v>3.3589252534951051E-3</v>
      </c>
    </row>
    <row r="40" spans="16:25" ht="15.75" thickBot="1" x14ac:dyDescent="0.3">
      <c r="P40" s="9" t="s">
        <v>26</v>
      </c>
      <c r="Q40" s="9">
        <v>16</v>
      </c>
      <c r="R40" s="29">
        <f t="shared" ref="R40:Y40" si="14">G20+R26</f>
        <v>7.0430221255307242E-3</v>
      </c>
      <c r="S40" s="1">
        <f t="shared" si="14"/>
        <v>1.5072611578296907E-3</v>
      </c>
      <c r="T40" s="1">
        <f t="shared" si="14"/>
        <v>9.5371874676326233E-4</v>
      </c>
      <c r="U40" s="1">
        <f t="shared" si="14"/>
        <v>8.983648416702499E-4</v>
      </c>
      <c r="V40" s="1">
        <f t="shared" si="14"/>
        <v>8.9282945452024375E-4</v>
      </c>
      <c r="W40" s="1">
        <f t="shared" si="14"/>
        <v>8.922759158388351E-4</v>
      </c>
      <c r="X40" s="1">
        <f t="shared" si="14"/>
        <v>8.9222056197103025E-4</v>
      </c>
      <c r="Y40" s="30">
        <f t="shared" si="14"/>
        <v>8.9221502658425305E-4</v>
      </c>
    </row>
    <row r="41" spans="16:25" ht="15.75" thickBot="1" x14ac:dyDescent="0.3">
      <c r="P41" s="9" t="s">
        <v>26</v>
      </c>
      <c r="Q41" s="9">
        <v>10</v>
      </c>
      <c r="R41" s="31">
        <f t="shared" ref="R41:Y41" si="15">G21+R27</f>
        <v>2.7746729767946295E-2</v>
      </c>
      <c r="S41" s="2">
        <f t="shared" si="15"/>
        <v>1.8519576250083707E-2</v>
      </c>
      <c r="T41" s="2">
        <f t="shared" si="15"/>
        <v>1.759691726078676E-2</v>
      </c>
      <c r="U41" s="2">
        <f t="shared" si="15"/>
        <v>1.7504651924070781E-2</v>
      </c>
      <c r="V41" s="2">
        <f t="shared" si="15"/>
        <v>1.7495425396019913E-2</v>
      </c>
      <c r="W41" s="2">
        <f t="shared" si="15"/>
        <v>1.7494502743271034E-2</v>
      </c>
      <c r="X41" s="2">
        <f t="shared" si="15"/>
        <v>1.749441047799671E-2</v>
      </c>
      <c r="Y41" s="3">
        <f t="shared" si="15"/>
        <v>1.7494401251469279E-2</v>
      </c>
    </row>
    <row r="42" spans="16:25" ht="15.75" thickBot="1" x14ac:dyDescent="0.3">
      <c r="Q42" s="9" t="s">
        <v>29</v>
      </c>
      <c r="R42" s="35">
        <f>SUM(R37:R41)</f>
        <v>5.922914741516435E-2</v>
      </c>
      <c r="S42" s="36">
        <f t="shared" ref="S42:Y42" si="16">SUM(S37:S41)</f>
        <v>3.0195389268556881E-2</v>
      </c>
      <c r="T42" s="36">
        <f t="shared" si="16"/>
        <v>2.7292294767749532E-2</v>
      </c>
      <c r="U42" s="36">
        <f t="shared" si="16"/>
        <v>2.7001988123763934E-2</v>
      </c>
      <c r="V42" s="36">
        <f t="shared" si="16"/>
        <v>2.6972957487419298E-2</v>
      </c>
      <c r="W42" s="36">
        <f t="shared" si="16"/>
        <v>2.6970054424065366E-2</v>
      </c>
      <c r="X42" s="36">
        <f t="shared" si="16"/>
        <v>2.6969764117732782E-2</v>
      </c>
      <c r="Y42" s="37">
        <f t="shared" si="16"/>
        <v>2.6969735087099551E-2</v>
      </c>
    </row>
    <row r="43" spans="16:25" ht="15.75" thickBot="1" x14ac:dyDescent="0.3">
      <c r="P43" s="9" t="s">
        <v>30</v>
      </c>
      <c r="Q43" s="9">
        <v>1</v>
      </c>
      <c r="R43" s="27">
        <f t="shared" ref="R43:Y47" si="17">R29+G17</f>
        <v>5.1950774721560055E-3</v>
      </c>
      <c r="S43" s="19">
        <f t="shared" si="17"/>
        <v>3.8399190596465939E-3</v>
      </c>
      <c r="T43" s="19">
        <f t="shared" si="17"/>
        <v>3.7045161546222323E-3</v>
      </c>
      <c r="U43" s="19">
        <f t="shared" si="17"/>
        <v>3.6909769906544191E-3</v>
      </c>
      <c r="V43" s="19">
        <f t="shared" si="17"/>
        <v>3.6896230855201634E-3</v>
      </c>
      <c r="W43" s="19">
        <f t="shared" si="17"/>
        <v>3.6894876951193605E-3</v>
      </c>
      <c r="X43" s="19">
        <f t="shared" si="17"/>
        <v>3.6894741560804063E-3</v>
      </c>
      <c r="Y43" s="20">
        <f t="shared" si="17"/>
        <v>3.6894728021765223E-3</v>
      </c>
    </row>
    <row r="44" spans="16:25" ht="15.75" thickBot="1" x14ac:dyDescent="0.3">
      <c r="P44" s="9" t="s">
        <v>30</v>
      </c>
      <c r="Q44" s="9">
        <v>20</v>
      </c>
      <c r="R44" s="29">
        <f t="shared" si="17"/>
        <v>1.325884732673158E-2</v>
      </c>
      <c r="S44" s="1">
        <f t="shared" si="17"/>
        <v>3.3536387624181121E-3</v>
      </c>
      <c r="T44" s="1">
        <f t="shared" si="17"/>
        <v>2.363342510952225E-3</v>
      </c>
      <c r="U44" s="1">
        <f t="shared" si="17"/>
        <v>2.264315126231741E-3</v>
      </c>
      <c r="V44" s="1">
        <f t="shared" si="17"/>
        <v>2.2544124101583447E-3</v>
      </c>
      <c r="W44" s="1">
        <f t="shared" si="17"/>
        <v>2.2534221387749856E-3</v>
      </c>
      <c r="X44" s="1">
        <f t="shared" si="17"/>
        <v>2.2533231116388893E-3</v>
      </c>
      <c r="Y44" s="30">
        <f t="shared" si="17"/>
        <v>2.2533132089253022E-3</v>
      </c>
    </row>
    <row r="45" spans="16:25" ht="15.75" thickBot="1" x14ac:dyDescent="0.3">
      <c r="P45" s="9" t="s">
        <v>30</v>
      </c>
      <c r="Q45" s="9">
        <v>4</v>
      </c>
      <c r="R45" s="29">
        <f t="shared" si="17"/>
        <v>7.6424662444870665E-3</v>
      </c>
      <c r="S45" s="1">
        <f t="shared" si="17"/>
        <v>3.8611458992222629E-3</v>
      </c>
      <c r="T45" s="1">
        <f t="shared" si="17"/>
        <v>3.4830588548245673E-3</v>
      </c>
      <c r="U45" s="1">
        <f t="shared" si="17"/>
        <v>3.4452505991596446E-3</v>
      </c>
      <c r="V45" s="1">
        <f t="shared" si="17"/>
        <v>3.4414697780797768E-3</v>
      </c>
      <c r="W45" s="1">
        <f t="shared" si="17"/>
        <v>3.4410916960166556E-3</v>
      </c>
      <c r="X45" s="1">
        <f t="shared" si="17"/>
        <v>3.4410538878107918E-3</v>
      </c>
      <c r="Y45" s="30">
        <f t="shared" si="17"/>
        <v>3.4410501069902103E-3</v>
      </c>
    </row>
    <row r="46" spans="16:25" ht="15.75" thickBot="1" x14ac:dyDescent="0.3">
      <c r="P46" s="9" t="s">
        <v>30</v>
      </c>
      <c r="Q46" s="9">
        <v>16</v>
      </c>
      <c r="R46" s="29">
        <f t="shared" si="17"/>
        <v>7.2156442510614488E-3</v>
      </c>
      <c r="S46" s="1">
        <f t="shared" si="17"/>
        <v>1.5441223156593816E-3</v>
      </c>
      <c r="T46" s="1">
        <f t="shared" si="17"/>
        <v>9.7703749352652481E-4</v>
      </c>
      <c r="U46" s="1">
        <f t="shared" si="17"/>
        <v>9.2032968334049997E-4</v>
      </c>
      <c r="V46" s="1">
        <f t="shared" si="17"/>
        <v>9.1465890904048747E-4</v>
      </c>
      <c r="W46" s="1">
        <f t="shared" si="17"/>
        <v>9.1409183167767043E-4</v>
      </c>
      <c r="X46" s="1">
        <f t="shared" si="17"/>
        <v>9.1403512394206061E-4</v>
      </c>
      <c r="Y46" s="30">
        <f t="shared" si="17"/>
        <v>9.1402945316850631E-4</v>
      </c>
    </row>
    <row r="47" spans="16:25" ht="15.75" thickBot="1" x14ac:dyDescent="0.3">
      <c r="P47" s="9" t="s">
        <v>30</v>
      </c>
      <c r="Q47" s="9">
        <v>10</v>
      </c>
      <c r="R47" s="31">
        <f t="shared" si="17"/>
        <v>2.842679286922593E-2</v>
      </c>
      <c r="S47" s="2">
        <f t="shared" si="17"/>
        <v>1.8972485833500745E-2</v>
      </c>
      <c r="T47" s="2">
        <f t="shared" si="17"/>
        <v>1.8027167854906857E-2</v>
      </c>
      <c r="U47" s="2">
        <f t="shared" si="17"/>
        <v>1.7932637181474899E-2</v>
      </c>
      <c r="V47" s="2">
        <f t="shared" si="17"/>
        <v>1.7923184125373165E-2</v>
      </c>
      <c r="W47" s="2">
        <f t="shared" si="17"/>
        <v>1.79222388198754E-2</v>
      </c>
      <c r="X47" s="2">
        <f t="shared" si="17"/>
        <v>1.7922144289326751E-2</v>
      </c>
      <c r="Y47" s="3">
        <f t="shared" si="17"/>
        <v>1.7922134836271895E-2</v>
      </c>
    </row>
    <row r="48" spans="16:25" ht="15.75" thickBot="1" x14ac:dyDescent="0.3">
      <c r="Q48" s="9" t="s">
        <v>29</v>
      </c>
      <c r="R48" s="35">
        <f>SUM(R43:R47)</f>
        <v>6.1738828163662024E-2</v>
      </c>
      <c r="S48" s="36">
        <f t="shared" ref="S48" si="18">SUM(S43:S47)</f>
        <v>3.1571311870447094E-2</v>
      </c>
      <c r="T48" s="36">
        <f t="shared" ref="T48" si="19">SUM(T43:T47)</f>
        <v>2.8555122868832408E-2</v>
      </c>
      <c r="U48" s="36">
        <f t="shared" ref="U48" si="20">SUM(U43:U47)</f>
        <v>2.8253509580861202E-2</v>
      </c>
      <c r="V48" s="36">
        <f t="shared" ref="V48" si="21">SUM(V43:V47)</f>
        <v>2.8223348308171938E-2</v>
      </c>
      <c r="W48" s="36">
        <f t="shared" ref="W48" si="22">SUM(W43:W47)</f>
        <v>2.8220332181464074E-2</v>
      </c>
      <c r="X48" s="36">
        <f t="shared" ref="X48" si="23">SUM(X43:X47)</f>
        <v>2.8220030568798897E-2</v>
      </c>
      <c r="Y48" s="37">
        <f t="shared" ref="Y48" si="24">SUM(Y43:Y47)</f>
        <v>2.8220000407532437E-2</v>
      </c>
    </row>
  </sheetData>
  <mergeCells count="7">
    <mergeCell ref="P14:Y14"/>
    <mergeCell ref="E17:E21"/>
    <mergeCell ref="E23:E27"/>
    <mergeCell ref="D2:D3"/>
    <mergeCell ref="C2:C3"/>
    <mergeCell ref="B2:B3"/>
    <mergeCell ref="E2:N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A975-E35C-4F25-A521-67F3D8DC4F34}">
  <dimension ref="A1:BC127"/>
  <sheetViews>
    <sheetView tabSelected="1" topLeftCell="A25" zoomScale="70" zoomScaleNormal="70" workbookViewId="0">
      <selection activeCell="G47" sqref="G47"/>
    </sheetView>
  </sheetViews>
  <sheetFormatPr defaultRowHeight="15" x14ac:dyDescent="0.25"/>
  <cols>
    <col min="1" max="4" width="9.28515625" bestFit="1" customWidth="1"/>
    <col min="5" max="5" width="10.28515625" bestFit="1" customWidth="1"/>
    <col min="6" max="6" width="11.28515625" bestFit="1" customWidth="1"/>
    <col min="7" max="8" width="12.28515625" bestFit="1" customWidth="1"/>
    <col min="9" max="24" width="9.28515625" bestFit="1" customWidth="1"/>
  </cols>
  <sheetData>
    <row r="1" spans="2:27" ht="15.75" thickBot="1" x14ac:dyDescent="0.3">
      <c r="Z1" s="42"/>
      <c r="AA1" s="42"/>
    </row>
    <row r="2" spans="2:27" ht="15.75" thickBot="1" x14ac:dyDescent="0.3">
      <c r="B2" s="121" t="s">
        <v>0</v>
      </c>
      <c r="C2" s="118" t="s">
        <v>31</v>
      </c>
      <c r="D2" s="118" t="s">
        <v>32</v>
      </c>
      <c r="E2" s="124" t="s">
        <v>33</v>
      </c>
      <c r="F2" s="125"/>
      <c r="G2" s="125"/>
      <c r="H2" s="125"/>
      <c r="I2" s="125"/>
      <c r="J2" s="125"/>
      <c r="K2" s="125"/>
      <c r="L2" s="125"/>
      <c r="M2" s="125"/>
      <c r="N2" s="125"/>
      <c r="O2" s="126"/>
      <c r="P2" s="42"/>
      <c r="Q2" s="42"/>
      <c r="R2" s="44" t="s">
        <v>34</v>
      </c>
      <c r="S2" s="45" t="s">
        <v>35</v>
      </c>
      <c r="T2" s="45" t="s">
        <v>36</v>
      </c>
      <c r="U2" s="46" t="s">
        <v>37</v>
      </c>
      <c r="V2" s="46" t="s">
        <v>38</v>
      </c>
      <c r="W2" s="43" t="s">
        <v>19</v>
      </c>
      <c r="X2" s="43" t="s">
        <v>20</v>
      </c>
      <c r="Y2" s="42"/>
      <c r="AA2" s="42"/>
    </row>
    <row r="3" spans="2:27" ht="15.75" thickBot="1" x14ac:dyDescent="0.3">
      <c r="B3" s="122"/>
      <c r="C3" s="119"/>
      <c r="D3" s="119"/>
      <c r="E3" s="124" t="s">
        <v>39</v>
      </c>
      <c r="F3" s="125"/>
      <c r="G3" s="125"/>
      <c r="H3" s="125"/>
      <c r="I3" s="125"/>
      <c r="J3" s="125"/>
      <c r="K3" s="125"/>
      <c r="L3" s="125"/>
      <c r="M3" s="125"/>
      <c r="N3" s="125"/>
      <c r="O3" s="126"/>
      <c r="P3" s="42"/>
      <c r="Q3" s="42"/>
      <c r="R3" s="46" t="s">
        <v>3</v>
      </c>
      <c r="S3" s="94">
        <v>0.5</v>
      </c>
      <c r="T3" s="95">
        <v>5</v>
      </c>
      <c r="U3" s="95">
        <v>1</v>
      </c>
      <c r="V3" s="95">
        <v>0</v>
      </c>
      <c r="W3" s="95">
        <f>S3/T3*1024</f>
        <v>102.4</v>
      </c>
      <c r="X3" s="96">
        <f t="shared" ref="X3:X12" si="0">MAX(U3,V3)*$W3*10^(-6)</f>
        <v>1.024E-4</v>
      </c>
      <c r="Y3" s="42"/>
      <c r="AA3" s="42"/>
    </row>
    <row r="4" spans="2:27" ht="15.75" thickBot="1" x14ac:dyDescent="0.3">
      <c r="B4" s="123"/>
      <c r="C4" s="120"/>
      <c r="D4" s="120"/>
      <c r="E4" s="46" t="s">
        <v>3</v>
      </c>
      <c r="F4" s="46" t="s">
        <v>4</v>
      </c>
      <c r="G4" s="46" t="s">
        <v>5</v>
      </c>
      <c r="H4" s="46" t="s">
        <v>6</v>
      </c>
      <c r="I4" s="46" t="s">
        <v>7</v>
      </c>
      <c r="J4" s="46" t="s">
        <v>8</v>
      </c>
      <c r="K4" s="46" t="s">
        <v>9</v>
      </c>
      <c r="L4" s="46" t="s">
        <v>10</v>
      </c>
      <c r="M4" s="46" t="s">
        <v>11</v>
      </c>
      <c r="N4" s="46" t="s">
        <v>12</v>
      </c>
      <c r="O4" s="46" t="s">
        <v>13</v>
      </c>
      <c r="P4" s="42"/>
      <c r="Q4" s="42"/>
      <c r="R4" s="46" t="s">
        <v>4</v>
      </c>
      <c r="S4" s="97">
        <v>1</v>
      </c>
      <c r="T4" s="98">
        <v>8</v>
      </c>
      <c r="U4" s="98">
        <v>0</v>
      </c>
      <c r="V4" s="98">
        <v>0.1</v>
      </c>
      <c r="W4" s="98">
        <f t="shared" ref="W4:W12" si="1">S4/T4*1024</f>
        <v>128</v>
      </c>
      <c r="X4" s="99">
        <f t="shared" si="0"/>
        <v>1.2799999999999999E-5</v>
      </c>
      <c r="Y4" s="42"/>
      <c r="AA4" s="42"/>
    </row>
    <row r="5" spans="2:27" ht="15.75" thickBot="1" x14ac:dyDescent="0.3">
      <c r="B5" s="63">
        <v>1</v>
      </c>
      <c r="C5" s="66">
        <v>0.5</v>
      </c>
      <c r="D5" s="66">
        <v>100</v>
      </c>
      <c r="E5" s="62">
        <v>20</v>
      </c>
      <c r="F5" s="56">
        <v>10</v>
      </c>
      <c r="G5" s="56">
        <v>0</v>
      </c>
      <c r="H5" s="56">
        <v>0</v>
      </c>
      <c r="I5" s="56">
        <v>0</v>
      </c>
      <c r="J5" s="56">
        <v>0</v>
      </c>
      <c r="K5" s="56">
        <v>4</v>
      </c>
      <c r="L5" s="56">
        <v>2</v>
      </c>
      <c r="M5" s="56">
        <v>0</v>
      </c>
      <c r="N5" s="56">
        <v>0</v>
      </c>
      <c r="O5" s="57">
        <v>1</v>
      </c>
      <c r="P5" s="42"/>
      <c r="Q5" s="42"/>
      <c r="R5" s="46" t="s">
        <v>5</v>
      </c>
      <c r="S5" s="97">
        <v>1</v>
      </c>
      <c r="T5" s="98">
        <v>15</v>
      </c>
      <c r="U5" s="98">
        <v>2</v>
      </c>
      <c r="V5" s="98">
        <v>0</v>
      </c>
      <c r="W5" s="98">
        <f t="shared" si="1"/>
        <v>68.266666666666666</v>
      </c>
      <c r="X5" s="99">
        <f t="shared" si="0"/>
        <v>1.3653333333333334E-4</v>
      </c>
      <c r="Y5" s="42"/>
      <c r="AA5" s="42"/>
    </row>
    <row r="6" spans="2:27" ht="15.75" thickBot="1" x14ac:dyDescent="0.3">
      <c r="B6" s="63">
        <v>20</v>
      </c>
      <c r="C6" s="66">
        <v>0.1</v>
      </c>
      <c r="D6" s="66">
        <v>1000</v>
      </c>
      <c r="E6" s="64">
        <v>100</v>
      </c>
      <c r="F6" s="55">
        <v>0</v>
      </c>
      <c r="G6" s="55">
        <v>40</v>
      </c>
      <c r="H6" s="55">
        <v>0</v>
      </c>
      <c r="I6" s="55">
        <v>20</v>
      </c>
      <c r="J6" s="55">
        <v>10</v>
      </c>
      <c r="K6" s="55">
        <v>0</v>
      </c>
      <c r="L6" s="55">
        <v>16</v>
      </c>
      <c r="M6" s="55">
        <v>0</v>
      </c>
      <c r="N6" s="55">
        <v>0</v>
      </c>
      <c r="O6" s="58">
        <v>1</v>
      </c>
      <c r="P6" s="42"/>
      <c r="Q6" s="42"/>
      <c r="R6" s="46" t="s">
        <v>6</v>
      </c>
      <c r="S6" s="97">
        <v>1.5</v>
      </c>
      <c r="T6" s="98">
        <v>6</v>
      </c>
      <c r="U6" s="98">
        <v>0</v>
      </c>
      <c r="V6" s="98">
        <v>0.05</v>
      </c>
      <c r="W6" s="98">
        <f t="shared" si="1"/>
        <v>256</v>
      </c>
      <c r="X6" s="99">
        <f t="shared" si="0"/>
        <v>1.2799999999999999E-5</v>
      </c>
      <c r="Y6" s="42"/>
      <c r="AA6" s="42"/>
    </row>
    <row r="7" spans="2:27" ht="15.75" thickBot="1" x14ac:dyDescent="0.3">
      <c r="B7" s="63">
        <v>4</v>
      </c>
      <c r="C7" s="66">
        <v>0.05</v>
      </c>
      <c r="D7" s="66">
        <v>400</v>
      </c>
      <c r="E7" s="64">
        <v>24</v>
      </c>
      <c r="F7" s="55">
        <v>8</v>
      </c>
      <c r="G7" s="55">
        <v>0</v>
      </c>
      <c r="H7" s="55">
        <v>0</v>
      </c>
      <c r="I7" s="55">
        <v>0</v>
      </c>
      <c r="J7" s="55">
        <v>6</v>
      </c>
      <c r="K7" s="55">
        <v>0</v>
      </c>
      <c r="L7" s="55">
        <v>4</v>
      </c>
      <c r="M7" s="55">
        <v>0</v>
      </c>
      <c r="N7" s="55">
        <v>0</v>
      </c>
      <c r="O7" s="58">
        <v>1</v>
      </c>
      <c r="P7" s="42"/>
      <c r="Q7" s="42"/>
      <c r="R7" s="46" t="s">
        <v>7</v>
      </c>
      <c r="S7" s="97">
        <v>2</v>
      </c>
      <c r="T7" s="98">
        <v>18</v>
      </c>
      <c r="U7" s="98">
        <v>3</v>
      </c>
      <c r="V7" s="98">
        <v>0</v>
      </c>
      <c r="W7" s="98">
        <f t="shared" si="1"/>
        <v>113.77777777777777</v>
      </c>
      <c r="X7" s="99">
        <f t="shared" si="0"/>
        <v>3.413333333333333E-4</v>
      </c>
      <c r="Y7" s="42"/>
      <c r="AA7" s="42"/>
    </row>
    <row r="8" spans="2:27" ht="15.75" thickBot="1" x14ac:dyDescent="0.3">
      <c r="B8" s="63">
        <v>16</v>
      </c>
      <c r="C8" s="66">
        <v>0.05</v>
      </c>
      <c r="D8" s="66">
        <v>600</v>
      </c>
      <c r="E8" s="64">
        <v>0</v>
      </c>
      <c r="F8" s="55">
        <v>30</v>
      </c>
      <c r="G8" s="55">
        <v>50</v>
      </c>
      <c r="H8" s="55">
        <v>12</v>
      </c>
      <c r="I8" s="55">
        <v>8</v>
      </c>
      <c r="J8" s="55">
        <v>0</v>
      </c>
      <c r="K8" s="55">
        <v>6</v>
      </c>
      <c r="L8" s="55">
        <v>0</v>
      </c>
      <c r="M8" s="55">
        <v>4</v>
      </c>
      <c r="N8" s="55">
        <v>0</v>
      </c>
      <c r="O8" s="58">
        <v>1</v>
      </c>
      <c r="P8" s="42"/>
      <c r="Q8" s="42"/>
      <c r="R8" s="46" t="s">
        <v>8</v>
      </c>
      <c r="S8" s="97">
        <v>2.5</v>
      </c>
      <c r="T8" s="98">
        <v>10</v>
      </c>
      <c r="U8" s="98">
        <v>0</v>
      </c>
      <c r="V8" s="98">
        <v>0.06</v>
      </c>
      <c r="W8" s="98">
        <f t="shared" si="1"/>
        <v>256</v>
      </c>
      <c r="X8" s="99">
        <f t="shared" si="0"/>
        <v>1.5359999999999999E-5</v>
      </c>
      <c r="Y8" s="42"/>
      <c r="AA8" s="42"/>
    </row>
    <row r="9" spans="2:27" ht="15.75" thickBot="1" x14ac:dyDescent="0.3">
      <c r="B9" s="63">
        <v>10</v>
      </c>
      <c r="C9" s="66">
        <v>0.05</v>
      </c>
      <c r="D9" s="66">
        <v>1000</v>
      </c>
      <c r="E9" s="65">
        <v>0</v>
      </c>
      <c r="F9" s="59">
        <v>30</v>
      </c>
      <c r="G9" s="59">
        <v>0</v>
      </c>
      <c r="H9" s="59">
        <v>0</v>
      </c>
      <c r="I9" s="59">
        <v>0</v>
      </c>
      <c r="J9" s="59">
        <v>20</v>
      </c>
      <c r="K9" s="59">
        <v>6</v>
      </c>
      <c r="L9" s="59">
        <v>0</v>
      </c>
      <c r="M9" s="59">
        <v>8</v>
      </c>
      <c r="N9" s="59">
        <v>0</v>
      </c>
      <c r="O9" s="60">
        <v>1</v>
      </c>
      <c r="P9" s="42"/>
      <c r="Q9" s="42"/>
      <c r="R9" s="46" t="s">
        <v>9</v>
      </c>
      <c r="S9" s="97">
        <v>3</v>
      </c>
      <c r="T9" s="98">
        <v>15</v>
      </c>
      <c r="U9" s="98">
        <v>2.5</v>
      </c>
      <c r="V9" s="98">
        <v>0</v>
      </c>
      <c r="W9" s="98">
        <f t="shared" si="1"/>
        <v>204.8</v>
      </c>
      <c r="X9" s="99">
        <f t="shared" si="0"/>
        <v>5.1199999999999998E-4</v>
      </c>
      <c r="Y9" s="42"/>
      <c r="AA9" s="42"/>
    </row>
    <row r="10" spans="2:27" ht="15.75" thickBot="1" x14ac:dyDescent="0.3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6" t="s">
        <v>10</v>
      </c>
      <c r="S10" s="97">
        <v>4</v>
      </c>
      <c r="T10" s="98">
        <v>20</v>
      </c>
      <c r="U10" s="98">
        <v>0</v>
      </c>
      <c r="V10" s="98">
        <v>0.13</v>
      </c>
      <c r="W10" s="98">
        <f t="shared" si="1"/>
        <v>204.8</v>
      </c>
      <c r="X10" s="99">
        <f t="shared" si="0"/>
        <v>2.6624000000000001E-5</v>
      </c>
      <c r="Y10" s="42"/>
      <c r="AA10" s="42"/>
    </row>
    <row r="11" spans="2:27" ht="15.75" thickBot="1" x14ac:dyDescent="0.3">
      <c r="B11" s="47" t="s">
        <v>0</v>
      </c>
      <c r="C11" s="43">
        <v>100000</v>
      </c>
      <c r="D11" s="43">
        <v>1000000</v>
      </c>
      <c r="E11" s="48">
        <v>10000000</v>
      </c>
      <c r="F11" s="43">
        <v>100000000</v>
      </c>
      <c r="G11" s="43">
        <v>1000000000</v>
      </c>
      <c r="H11" s="43">
        <v>10000000000</v>
      </c>
      <c r="I11" s="43">
        <v>100000000000</v>
      </c>
      <c r="J11" s="43">
        <v>1000000000000</v>
      </c>
      <c r="K11" s="42"/>
      <c r="N11" s="46" t="s">
        <v>40</v>
      </c>
      <c r="O11" s="43"/>
      <c r="P11" s="43" t="s">
        <v>41</v>
      </c>
      <c r="R11" s="46" t="s">
        <v>11</v>
      </c>
      <c r="S11" s="97">
        <v>3</v>
      </c>
      <c r="T11" s="98">
        <v>10</v>
      </c>
      <c r="U11" s="98">
        <v>2.5</v>
      </c>
      <c r="V11" s="98">
        <v>0</v>
      </c>
      <c r="W11" s="98">
        <f t="shared" si="1"/>
        <v>307.2</v>
      </c>
      <c r="X11" s="99">
        <f t="shared" si="0"/>
        <v>7.6800000000000002E-4</v>
      </c>
      <c r="Y11" s="42"/>
      <c r="AA11" s="42"/>
    </row>
    <row r="12" spans="2:27" ht="15.75" thickBot="1" x14ac:dyDescent="0.3">
      <c r="B12" s="63">
        <v>1</v>
      </c>
      <c r="C12" s="68">
        <f t="shared" ref="C12:J16" si="2">$D5/C$11</f>
        <v>1E-3</v>
      </c>
      <c r="D12" s="67">
        <f t="shared" si="2"/>
        <v>1E-4</v>
      </c>
      <c r="E12" s="67">
        <f t="shared" si="2"/>
        <v>1.0000000000000001E-5</v>
      </c>
      <c r="F12" s="67">
        <f t="shared" si="2"/>
        <v>9.9999999999999995E-7</v>
      </c>
      <c r="G12" s="67">
        <f t="shared" si="2"/>
        <v>9.9999999999999995E-8</v>
      </c>
      <c r="H12" s="67">
        <f t="shared" si="2"/>
        <v>1E-8</v>
      </c>
      <c r="I12" s="67">
        <f t="shared" si="2"/>
        <v>1.0000000000000001E-9</v>
      </c>
      <c r="J12" s="69">
        <f t="shared" si="2"/>
        <v>1E-10</v>
      </c>
      <c r="K12" s="42"/>
      <c r="N12" s="63">
        <v>1</v>
      </c>
      <c r="O12" s="43">
        <f>E5*X3+G5*X5+I5*X7+K5*X9+M5*X11</f>
        <v>4.0959999999999998E-3</v>
      </c>
      <c r="P12" s="75">
        <f>MAX(O12:O16)</f>
        <v>2.2527999999999996E-2</v>
      </c>
      <c r="R12" s="46" t="s">
        <v>12</v>
      </c>
      <c r="S12" s="100">
        <v>0.5</v>
      </c>
      <c r="T12" s="101">
        <v>5</v>
      </c>
      <c r="U12" s="101">
        <v>0</v>
      </c>
      <c r="V12" s="101">
        <v>0.12</v>
      </c>
      <c r="W12" s="101">
        <f t="shared" si="1"/>
        <v>102.4</v>
      </c>
      <c r="X12" s="102">
        <f t="shared" si="0"/>
        <v>1.2288E-5</v>
      </c>
      <c r="Y12" s="42"/>
      <c r="AA12" s="42"/>
    </row>
    <row r="13" spans="2:27" ht="15.75" thickBot="1" x14ac:dyDescent="0.3">
      <c r="B13" s="63">
        <v>20</v>
      </c>
      <c r="C13" s="70">
        <f t="shared" si="2"/>
        <v>0.01</v>
      </c>
      <c r="D13" s="61">
        <f t="shared" si="2"/>
        <v>1E-3</v>
      </c>
      <c r="E13" s="61">
        <f t="shared" si="2"/>
        <v>1E-4</v>
      </c>
      <c r="F13" s="61">
        <f t="shared" si="2"/>
        <v>1.0000000000000001E-5</v>
      </c>
      <c r="G13" s="61">
        <f t="shared" si="2"/>
        <v>9.9999999999999995E-7</v>
      </c>
      <c r="H13" s="61">
        <f t="shared" si="2"/>
        <v>9.9999999999999995E-8</v>
      </c>
      <c r="I13" s="61">
        <f t="shared" si="2"/>
        <v>1E-8</v>
      </c>
      <c r="J13" s="71">
        <f t="shared" si="2"/>
        <v>1.0000000000000001E-9</v>
      </c>
      <c r="K13" s="42"/>
      <c r="N13" s="63">
        <v>20</v>
      </c>
      <c r="O13" s="43">
        <f>E6*X3+G6*X5+I6*X7+K6*X9+M6*X11</f>
        <v>2.2527999999999996E-2</v>
      </c>
      <c r="P13" s="42"/>
      <c r="R13" s="42"/>
      <c r="S13" s="42"/>
      <c r="T13" s="42"/>
      <c r="U13" s="42"/>
      <c r="V13" s="42"/>
      <c r="W13" s="42"/>
      <c r="X13" s="42"/>
      <c r="Y13" s="42"/>
      <c r="AA13" s="42"/>
    </row>
    <row r="14" spans="2:27" ht="15.75" thickBot="1" x14ac:dyDescent="0.3">
      <c r="B14" s="63">
        <v>4</v>
      </c>
      <c r="C14" s="70">
        <f t="shared" si="2"/>
        <v>4.0000000000000001E-3</v>
      </c>
      <c r="D14" s="61">
        <f t="shared" si="2"/>
        <v>4.0000000000000002E-4</v>
      </c>
      <c r="E14" s="61">
        <f t="shared" si="2"/>
        <v>4.0000000000000003E-5</v>
      </c>
      <c r="F14" s="61">
        <f t="shared" si="2"/>
        <v>3.9999999999999998E-6</v>
      </c>
      <c r="G14" s="61">
        <f t="shared" si="2"/>
        <v>3.9999999999999998E-7</v>
      </c>
      <c r="H14" s="61">
        <f t="shared" si="2"/>
        <v>4.0000000000000001E-8</v>
      </c>
      <c r="I14" s="61">
        <f t="shared" si="2"/>
        <v>4.0000000000000002E-9</v>
      </c>
      <c r="J14" s="71">
        <f t="shared" si="2"/>
        <v>4.0000000000000001E-10</v>
      </c>
      <c r="K14" s="42"/>
      <c r="N14" s="63">
        <v>4</v>
      </c>
      <c r="O14" s="43">
        <f>E7*X3+G7*X5+I7*X7+K7*X9+M7*X11</f>
        <v>2.4575999999999999E-3</v>
      </c>
      <c r="P14" s="42"/>
      <c r="R14" s="42"/>
      <c r="S14" s="42"/>
      <c r="T14" s="42"/>
      <c r="U14" s="42"/>
      <c r="V14" s="42"/>
      <c r="W14" s="42"/>
      <c r="X14" s="42"/>
      <c r="Y14" s="42"/>
      <c r="AA14" s="42"/>
    </row>
    <row r="15" spans="2:27" ht="15.75" thickBot="1" x14ac:dyDescent="0.3">
      <c r="B15" s="63">
        <v>16</v>
      </c>
      <c r="C15" s="70">
        <f t="shared" si="2"/>
        <v>6.0000000000000001E-3</v>
      </c>
      <c r="D15" s="61">
        <f t="shared" si="2"/>
        <v>5.9999999999999995E-4</v>
      </c>
      <c r="E15" s="61">
        <f t="shared" si="2"/>
        <v>6.0000000000000002E-5</v>
      </c>
      <c r="F15" s="61">
        <f t="shared" si="2"/>
        <v>6.0000000000000002E-6</v>
      </c>
      <c r="G15" s="61">
        <f t="shared" si="2"/>
        <v>5.9999999999999997E-7</v>
      </c>
      <c r="H15" s="61">
        <f t="shared" si="2"/>
        <v>5.9999999999999995E-8</v>
      </c>
      <c r="I15" s="61">
        <f t="shared" si="2"/>
        <v>6E-9</v>
      </c>
      <c r="J15" s="71">
        <f t="shared" si="2"/>
        <v>6E-10</v>
      </c>
      <c r="K15" s="42"/>
      <c r="N15" s="63">
        <v>16</v>
      </c>
      <c r="O15" s="43">
        <f>E8*X3+G8*X5+I8*X7+K8*X9+M8*X11</f>
        <v>1.5701333333333331E-2</v>
      </c>
      <c r="P15" s="42"/>
      <c r="R15" s="42"/>
      <c r="S15" s="42"/>
      <c r="T15" s="42"/>
      <c r="U15" s="42"/>
      <c r="V15" s="42"/>
      <c r="W15" s="42"/>
      <c r="X15" s="42"/>
      <c r="Y15" s="42"/>
      <c r="AA15" s="42"/>
    </row>
    <row r="16" spans="2:27" ht="15.75" thickBot="1" x14ac:dyDescent="0.3">
      <c r="B16" s="63">
        <v>10</v>
      </c>
      <c r="C16" s="70">
        <f t="shared" si="2"/>
        <v>0.01</v>
      </c>
      <c r="D16" s="61">
        <f t="shared" si="2"/>
        <v>1E-3</v>
      </c>
      <c r="E16" s="61">
        <f t="shared" si="2"/>
        <v>1E-4</v>
      </c>
      <c r="F16" s="61">
        <f t="shared" si="2"/>
        <v>1.0000000000000001E-5</v>
      </c>
      <c r="G16" s="61">
        <f t="shared" si="2"/>
        <v>9.9999999999999995E-7</v>
      </c>
      <c r="H16" s="61">
        <f t="shared" si="2"/>
        <v>9.9999999999999995E-8</v>
      </c>
      <c r="I16" s="61">
        <f t="shared" si="2"/>
        <v>1E-8</v>
      </c>
      <c r="J16" s="71">
        <f t="shared" si="2"/>
        <v>1.0000000000000001E-9</v>
      </c>
      <c r="K16" s="42"/>
      <c r="N16" s="63">
        <v>10</v>
      </c>
      <c r="O16" s="43">
        <f>E9*X3+G9*X5+I9*X7+K9*X9+M9*X11</f>
        <v>9.2160000000000002E-3</v>
      </c>
      <c r="P16" s="42"/>
      <c r="R16" s="49">
        <v>1</v>
      </c>
      <c r="S16" s="43" t="s">
        <v>44</v>
      </c>
      <c r="T16" s="43" t="s">
        <v>45</v>
      </c>
      <c r="U16" s="50" t="s">
        <v>46</v>
      </c>
      <c r="V16" s="43" t="s">
        <v>13</v>
      </c>
      <c r="W16" s="42"/>
      <c r="X16" s="43" t="s">
        <v>47</v>
      </c>
      <c r="Y16" s="51">
        <f>Y17+Y18+Y19</f>
        <v>27.750000000000028</v>
      </c>
      <c r="AA16" s="42"/>
    </row>
    <row r="17" spans="2:27" ht="15.75" thickBot="1" x14ac:dyDescent="0.3">
      <c r="B17" s="63" t="s">
        <v>43</v>
      </c>
      <c r="C17" s="72">
        <f>MAX(C12:C16)</f>
        <v>0.01</v>
      </c>
      <c r="D17" s="73">
        <f t="shared" ref="D17:J17" si="3">MAX(D12:D16)</f>
        <v>1E-3</v>
      </c>
      <c r="E17" s="73">
        <f t="shared" si="3"/>
        <v>1E-4</v>
      </c>
      <c r="F17" s="73">
        <f t="shared" si="3"/>
        <v>1.0000000000000001E-5</v>
      </c>
      <c r="G17" s="73">
        <f t="shared" si="3"/>
        <v>9.9999999999999995E-7</v>
      </c>
      <c r="H17" s="73">
        <f t="shared" si="3"/>
        <v>9.9999999999999995E-8</v>
      </c>
      <c r="I17" s="73">
        <f t="shared" si="3"/>
        <v>1E-8</v>
      </c>
      <c r="J17" s="74">
        <f t="shared" si="3"/>
        <v>1.0000000000000001E-9</v>
      </c>
      <c r="K17" s="42"/>
      <c r="R17" s="43" t="s">
        <v>44</v>
      </c>
      <c r="S17" s="43">
        <v>0</v>
      </c>
      <c r="T17" s="52">
        <f>((E5+G5+I5+K5+M5)/SUM(E5:O5))</f>
        <v>0.64864864864864868</v>
      </c>
      <c r="U17" s="53">
        <f>(F5+H5+J5+L5+N5)/(SUM(E5:N5))</f>
        <v>0.33333333333333331</v>
      </c>
      <c r="V17" s="52">
        <f>1-T17-U17</f>
        <v>1.8018018018018001E-2</v>
      </c>
      <c r="W17" s="42"/>
      <c r="X17" s="43" t="s">
        <v>49</v>
      </c>
      <c r="Y17" s="51">
        <f>Y19*T17/V17</f>
        <v>18.000000000000018</v>
      </c>
      <c r="AA17" s="42"/>
    </row>
    <row r="18" spans="2:27" ht="15.75" thickBot="1" x14ac:dyDescent="0.3">
      <c r="K18" s="42"/>
      <c r="N18" s="46" t="s">
        <v>42</v>
      </c>
      <c r="O18" s="43"/>
      <c r="P18" s="43" t="s">
        <v>41</v>
      </c>
      <c r="R18" s="43" t="s">
        <v>45</v>
      </c>
      <c r="S18" s="43">
        <v>1</v>
      </c>
      <c r="T18" s="43">
        <v>0</v>
      </c>
      <c r="U18" s="53">
        <f>(F6+H6+J6+L6+N6)/(SUM(E6:N6))</f>
        <v>0.13978494623655913</v>
      </c>
      <c r="V18" s="43">
        <v>0</v>
      </c>
      <c r="W18" s="42"/>
      <c r="X18" s="43" t="s">
        <v>50</v>
      </c>
      <c r="Y18" s="51">
        <f>Y19*U17/V17</f>
        <v>9.2500000000000089</v>
      </c>
      <c r="AA18" s="42"/>
    </row>
    <row r="19" spans="2:27" ht="15.75" thickBot="1" x14ac:dyDescent="0.3">
      <c r="B19" s="47" t="s">
        <v>0</v>
      </c>
      <c r="C19" s="78">
        <v>100000</v>
      </c>
      <c r="D19" s="78">
        <v>1000000</v>
      </c>
      <c r="E19" s="79">
        <v>10000000</v>
      </c>
      <c r="F19" s="78">
        <v>100000000</v>
      </c>
      <c r="G19" s="78">
        <v>1000000000</v>
      </c>
      <c r="H19" s="78">
        <v>10000000000</v>
      </c>
      <c r="I19" s="78">
        <v>100000000000</v>
      </c>
      <c r="J19" s="78">
        <v>1000000000000</v>
      </c>
      <c r="N19" s="63">
        <v>1</v>
      </c>
      <c r="O19" s="43">
        <f>F5*X4+H5*X6+J5*X8+L5*X10+N5*X12</f>
        <v>1.8124800000000001E-4</v>
      </c>
      <c r="P19" s="76">
        <f>MAX(O19:O23)</f>
        <v>6.912E-4</v>
      </c>
      <c r="R19" s="43" t="s">
        <v>46</v>
      </c>
      <c r="S19" s="43">
        <v>1</v>
      </c>
      <c r="T19" s="43">
        <v>0</v>
      </c>
      <c r="U19" s="53">
        <f>(F7+H7+J7+L7+N7)/(SUM(E7:N7))</f>
        <v>0.42857142857142855</v>
      </c>
      <c r="V19" s="43">
        <v>0</v>
      </c>
      <c r="W19" s="42"/>
      <c r="X19" s="43" t="s">
        <v>51</v>
      </c>
      <c r="Y19" s="51">
        <f>C5</f>
        <v>0.5</v>
      </c>
      <c r="AA19" s="42"/>
    </row>
    <row r="20" spans="2:27" ht="15.75" thickBot="1" x14ac:dyDescent="0.3">
      <c r="B20" s="63">
        <v>1</v>
      </c>
      <c r="C20" s="80">
        <f t="shared" ref="C20:J20" si="4">C12*$Y$16</f>
        <v>2.7750000000000028E-2</v>
      </c>
      <c r="D20" s="81">
        <f t="shared" si="4"/>
        <v>2.7750000000000032E-3</v>
      </c>
      <c r="E20" s="81">
        <f t="shared" si="4"/>
        <v>2.7750000000000029E-4</v>
      </c>
      <c r="F20" s="81">
        <f t="shared" si="4"/>
        <v>2.7750000000000027E-5</v>
      </c>
      <c r="G20" s="81">
        <f t="shared" si="4"/>
        <v>2.7750000000000027E-6</v>
      </c>
      <c r="H20" s="81">
        <f t="shared" si="4"/>
        <v>2.7750000000000031E-7</v>
      </c>
      <c r="I20" s="81">
        <f t="shared" si="4"/>
        <v>2.775000000000003E-8</v>
      </c>
      <c r="J20" s="82">
        <f t="shared" si="4"/>
        <v>2.7750000000000029E-9</v>
      </c>
      <c r="N20" s="63">
        <v>20</v>
      </c>
      <c r="O20" s="43">
        <f>F6*X4+H6*X6+J6*X8+L6*X10+N6*X12</f>
        <v>5.7958399999999996E-4</v>
      </c>
      <c r="P20" s="42"/>
      <c r="R20" s="42"/>
      <c r="S20" s="42"/>
      <c r="T20" s="52"/>
      <c r="U20" s="53"/>
      <c r="V20" s="42"/>
      <c r="W20" s="42"/>
      <c r="X20" s="42"/>
      <c r="Y20" s="42"/>
      <c r="AA20" s="42"/>
    </row>
    <row r="21" spans="2:27" ht="15.75" thickBot="1" x14ac:dyDescent="0.3">
      <c r="B21" s="63">
        <v>20</v>
      </c>
      <c r="C21" s="83">
        <f t="shared" ref="C21:J21" si="5">C12*$Y$21</f>
        <v>2.1738749999999838E-2</v>
      </c>
      <c r="D21" s="54">
        <f t="shared" si="5"/>
        <v>2.1738749999999835E-3</v>
      </c>
      <c r="E21" s="54">
        <f t="shared" si="5"/>
        <v>2.1738749999999839E-4</v>
      </c>
      <c r="F21" s="54">
        <f t="shared" si="5"/>
        <v>2.1738749999999837E-5</v>
      </c>
      <c r="G21" s="54">
        <f t="shared" si="5"/>
        <v>2.1738749999999835E-6</v>
      </c>
      <c r="H21" s="54">
        <f t="shared" si="5"/>
        <v>2.1738749999999836E-7</v>
      </c>
      <c r="I21" s="54">
        <f t="shared" si="5"/>
        <v>2.1738749999999838E-8</v>
      </c>
      <c r="J21" s="84">
        <f t="shared" si="5"/>
        <v>2.1738749999999839E-9</v>
      </c>
      <c r="N21" s="63">
        <v>4</v>
      </c>
      <c r="O21" s="43">
        <f>F7*X4+H7*X6+J7*X8+L7*X10+N7*X12</f>
        <v>3.0105599999999996E-4</v>
      </c>
      <c r="P21" s="42"/>
      <c r="R21" s="49">
        <v>20</v>
      </c>
      <c r="S21" s="43" t="s">
        <v>44</v>
      </c>
      <c r="T21" s="52" t="s">
        <v>45</v>
      </c>
      <c r="U21" s="53" t="s">
        <v>46</v>
      </c>
      <c r="V21" s="43" t="s">
        <v>13</v>
      </c>
      <c r="W21" s="42"/>
      <c r="X21" s="43" t="s">
        <v>47</v>
      </c>
      <c r="Y21" s="51">
        <f>Y22+Y23+Y24</f>
        <v>21.738749999999836</v>
      </c>
      <c r="AA21" s="42"/>
    </row>
    <row r="22" spans="2:27" ht="15.75" thickBot="1" x14ac:dyDescent="0.3">
      <c r="B22" s="63">
        <v>4</v>
      </c>
      <c r="C22" s="83">
        <f t="shared" ref="C22:J22" si="6">C12*$Y$26</f>
        <v>3.7624999999999915E-3</v>
      </c>
      <c r="D22" s="54">
        <f t="shared" si="6"/>
        <v>3.7624999999999914E-4</v>
      </c>
      <c r="E22" s="54">
        <f t="shared" si="6"/>
        <v>3.7624999999999918E-5</v>
      </c>
      <c r="F22" s="54">
        <f t="shared" si="6"/>
        <v>3.7624999999999911E-6</v>
      </c>
      <c r="G22" s="54">
        <f t="shared" si="6"/>
        <v>3.762499999999991E-7</v>
      </c>
      <c r="H22" s="54">
        <f t="shared" si="6"/>
        <v>3.7624999999999915E-8</v>
      </c>
      <c r="I22" s="54">
        <f t="shared" si="6"/>
        <v>3.7624999999999915E-9</v>
      </c>
      <c r="J22" s="84">
        <f t="shared" si="6"/>
        <v>3.7624999999999914E-10</v>
      </c>
      <c r="N22" s="63">
        <v>16</v>
      </c>
      <c r="O22" s="43">
        <f>F8*X4+H8*X6+J8*X8+L8*X10+N8*X12</f>
        <v>5.3760000000000006E-4</v>
      </c>
      <c r="P22" s="42"/>
      <c r="R22" s="43" t="s">
        <v>44</v>
      </c>
      <c r="S22" s="43">
        <v>0</v>
      </c>
      <c r="T22" s="52">
        <f>((E6+G6+I6+K6+M6)/SUM(E6:O6))</f>
        <v>0.85561497326203206</v>
      </c>
      <c r="U22" s="53">
        <f>(F6+H6+J6+L6+N6)/(SUM(E6:N6))</f>
        <v>0.13978494623655913</v>
      </c>
      <c r="V22" s="52">
        <f>1-T22-U22</f>
        <v>4.6000805014088098E-3</v>
      </c>
      <c r="W22" s="42"/>
      <c r="X22" s="43" t="s">
        <v>49</v>
      </c>
      <c r="Y22" s="51">
        <f>Y24*T22/V22</f>
        <v>18.599999999999859</v>
      </c>
      <c r="AA22" s="42"/>
    </row>
    <row r="23" spans="2:27" ht="15.75" thickBot="1" x14ac:dyDescent="0.3">
      <c r="B23" s="63">
        <v>16</v>
      </c>
      <c r="C23" s="83">
        <f t="shared" ref="C23:J23" si="7">C12*$Y$31</f>
        <v>8.9779411764705514E-3</v>
      </c>
      <c r="D23" s="54">
        <f t="shared" si="7"/>
        <v>8.9779411764705523E-4</v>
      </c>
      <c r="E23" s="54">
        <f t="shared" si="7"/>
        <v>8.9779411764705526E-5</v>
      </c>
      <c r="F23" s="54">
        <f t="shared" si="7"/>
        <v>8.9779411764705509E-6</v>
      </c>
      <c r="G23" s="54">
        <f t="shared" si="7"/>
        <v>8.9779411764705509E-7</v>
      </c>
      <c r="H23" s="54">
        <f t="shared" si="7"/>
        <v>8.9779411764705522E-8</v>
      </c>
      <c r="I23" s="54">
        <f t="shared" si="7"/>
        <v>8.9779411764705518E-9</v>
      </c>
      <c r="J23" s="84">
        <f t="shared" si="7"/>
        <v>8.9779411764705518E-10</v>
      </c>
      <c r="N23" s="63">
        <v>10</v>
      </c>
      <c r="O23" s="43">
        <f>F9*X4+H9*X6+J9*X8+L9*X10+N9*X12</f>
        <v>6.912E-4</v>
      </c>
      <c r="P23" s="42"/>
      <c r="R23" s="43" t="s">
        <v>45</v>
      </c>
      <c r="S23" s="43">
        <v>1</v>
      </c>
      <c r="T23" s="52">
        <v>0</v>
      </c>
      <c r="U23" s="53">
        <v>0</v>
      </c>
      <c r="V23" s="43">
        <v>0</v>
      </c>
      <c r="W23" s="42"/>
      <c r="X23" s="43" t="s">
        <v>50</v>
      </c>
      <c r="Y23" s="51">
        <f>Y24*U22/V22</f>
        <v>3.0387499999999767</v>
      </c>
      <c r="AA23" s="42"/>
    </row>
    <row r="24" spans="2:27" ht="15.75" thickBot="1" x14ac:dyDescent="0.3">
      <c r="B24" s="63">
        <v>10</v>
      </c>
      <c r="C24" s="83">
        <f t="shared" ref="C24:J24" si="8">C12*$Y$36</f>
        <v>1.4857142857142911E-2</v>
      </c>
      <c r="D24" s="54">
        <f t="shared" si="8"/>
        <v>1.4857142857142912E-3</v>
      </c>
      <c r="E24" s="54">
        <f t="shared" si="8"/>
        <v>1.4857142857142912E-4</v>
      </c>
      <c r="F24" s="54">
        <f t="shared" si="8"/>
        <v>1.4857142857142911E-5</v>
      </c>
      <c r="G24" s="54">
        <f t="shared" si="8"/>
        <v>1.4857142857142911E-6</v>
      </c>
      <c r="H24" s="54">
        <f t="shared" si="8"/>
        <v>1.485714285714291E-7</v>
      </c>
      <c r="I24" s="54">
        <f t="shared" si="8"/>
        <v>1.4857142857142912E-8</v>
      </c>
      <c r="J24" s="84">
        <f t="shared" si="8"/>
        <v>1.4857142857142911E-9</v>
      </c>
      <c r="N24" s="42"/>
      <c r="O24" s="42"/>
      <c r="P24" s="42"/>
      <c r="R24" s="43" t="s">
        <v>46</v>
      </c>
      <c r="S24" s="43">
        <v>1</v>
      </c>
      <c r="T24" s="52">
        <v>0</v>
      </c>
      <c r="U24" s="53">
        <v>0</v>
      </c>
      <c r="V24" s="43">
        <v>0</v>
      </c>
      <c r="W24" s="42"/>
      <c r="X24" s="43" t="s">
        <v>51</v>
      </c>
      <c r="Y24" s="51">
        <f>C6</f>
        <v>0.1</v>
      </c>
      <c r="AA24" s="42"/>
    </row>
    <row r="25" spans="2:27" ht="15.75" thickBot="1" x14ac:dyDescent="0.3">
      <c r="B25" s="77" t="s">
        <v>28</v>
      </c>
      <c r="C25" s="72">
        <f>SUM(C20:C24)</f>
        <v>7.7086334033613327E-2</v>
      </c>
      <c r="D25" s="73">
        <f t="shared" ref="D25:J25" si="9">SUM(D20:D24)</f>
        <v>7.7086334033613316E-3</v>
      </c>
      <c r="E25" s="73">
        <f t="shared" si="9"/>
        <v>7.7086334033613329E-4</v>
      </c>
      <c r="F25" s="73">
        <f t="shared" si="9"/>
        <v>7.708633403361331E-5</v>
      </c>
      <c r="G25" s="73">
        <f t="shared" si="9"/>
        <v>7.708633403361331E-6</v>
      </c>
      <c r="H25" s="73">
        <f t="shared" si="9"/>
        <v>7.7086334033613317E-7</v>
      </c>
      <c r="I25" s="73">
        <f t="shared" si="9"/>
        <v>7.7086334033613311E-8</v>
      </c>
      <c r="J25" s="74">
        <f t="shared" si="9"/>
        <v>7.7086334033613315E-9</v>
      </c>
      <c r="K25" s="42"/>
      <c r="L25" s="42"/>
      <c r="M25" s="42"/>
      <c r="N25" s="46" t="s">
        <v>40</v>
      </c>
      <c r="O25" s="43" t="s">
        <v>28</v>
      </c>
      <c r="P25" s="46" t="s">
        <v>48</v>
      </c>
      <c r="R25" s="42"/>
      <c r="S25" s="42"/>
      <c r="T25" s="52"/>
      <c r="U25" s="53"/>
      <c r="V25" s="42"/>
      <c r="W25" s="42"/>
      <c r="X25" s="42"/>
      <c r="Y25" s="42"/>
      <c r="AA25" s="42"/>
    </row>
    <row r="26" spans="2:27" ht="15.75" thickBot="1" x14ac:dyDescent="0.3">
      <c r="N26" s="63">
        <v>1</v>
      </c>
      <c r="O26" s="43">
        <f>O12*Y17</f>
        <v>7.3728000000000071E-2</v>
      </c>
      <c r="P26" s="66">
        <f>SUM(O26:O30)</f>
        <v>0.61375829333332987</v>
      </c>
      <c r="R26" s="49">
        <v>4</v>
      </c>
      <c r="S26" s="43" t="s">
        <v>44</v>
      </c>
      <c r="T26" s="52" t="s">
        <v>45</v>
      </c>
      <c r="U26" s="53" t="s">
        <v>46</v>
      </c>
      <c r="V26" s="43" t="s">
        <v>13</v>
      </c>
      <c r="W26" s="42"/>
      <c r="X26" s="43" t="s">
        <v>47</v>
      </c>
      <c r="Y26" s="51">
        <f>Y27+Y28+Y29</f>
        <v>3.7624999999999913</v>
      </c>
      <c r="AA26" s="42"/>
    </row>
    <row r="27" spans="2:27" ht="15.75" thickBot="1" x14ac:dyDescent="0.3">
      <c r="B27" s="46" t="s">
        <v>52</v>
      </c>
      <c r="C27" s="85" t="s">
        <v>53</v>
      </c>
      <c r="D27" s="85" t="s">
        <v>54</v>
      </c>
      <c r="E27" s="78">
        <v>100000</v>
      </c>
      <c r="F27" s="78">
        <v>1000000</v>
      </c>
      <c r="G27" s="85">
        <v>10000000</v>
      </c>
      <c r="H27" s="78">
        <v>100000000</v>
      </c>
      <c r="I27" s="78">
        <v>1000000000</v>
      </c>
      <c r="J27" s="78">
        <v>10000000000</v>
      </c>
      <c r="K27" s="78">
        <v>100000000000</v>
      </c>
      <c r="L27" s="78">
        <v>1000000000000</v>
      </c>
      <c r="N27" s="63">
        <v>20</v>
      </c>
      <c r="O27" s="43">
        <f>Y22*O13</f>
        <v>0.41902079999999675</v>
      </c>
      <c r="P27" s="42"/>
      <c r="R27" s="43" t="s">
        <v>44</v>
      </c>
      <c r="S27" s="43">
        <v>0</v>
      </c>
      <c r="T27" s="52">
        <f>((E7+G7+I7+K7+M7)/SUM(E7:O7))</f>
        <v>0.55813953488372092</v>
      </c>
      <c r="U27" s="53">
        <f>(F7+H7+J7+L7+N7)/(SUM(E7:N7))</f>
        <v>0.42857142857142855</v>
      </c>
      <c r="V27" s="52">
        <f>1-T27-U27</f>
        <v>1.328903654485053E-2</v>
      </c>
      <c r="W27" s="42"/>
      <c r="X27" s="43" t="s">
        <v>49</v>
      </c>
      <c r="Y27" s="51">
        <f>Y29*T27/V27</f>
        <v>2.0999999999999952</v>
      </c>
      <c r="AA27" s="42"/>
    </row>
    <row r="28" spans="2:27" ht="15.75" thickBot="1" x14ac:dyDescent="0.3">
      <c r="B28" s="63">
        <v>1</v>
      </c>
      <c r="C28" s="80">
        <f>Y17*O12*O12/(2*(1-P12))</f>
        <v>1.5447495580436077E-4</v>
      </c>
      <c r="D28" s="81">
        <f>Y18*O19*O19/(2*(1-$P$19))</f>
        <v>1.5204021365167619E-7</v>
      </c>
      <c r="E28" s="81">
        <f t="shared" ref="E28:L28" si="10">$Y$16*C12*C12/(2*(1-C$17))</f>
        <v>1.4015151515151529E-5</v>
      </c>
      <c r="F28" s="81">
        <f t="shared" si="10"/>
        <v>1.3888888888888904E-7</v>
      </c>
      <c r="G28" s="81">
        <f t="shared" si="10"/>
        <v>1.3876387638763892E-9</v>
      </c>
      <c r="H28" s="81">
        <f t="shared" si="10"/>
        <v>1.3875138751387527E-11</v>
      </c>
      <c r="I28" s="81">
        <f t="shared" si="10"/>
        <v>1.3875013875013887E-13</v>
      </c>
      <c r="J28" s="81">
        <f t="shared" si="10"/>
        <v>1.3875001387500153E-15</v>
      </c>
      <c r="K28" s="81">
        <f t="shared" si="10"/>
        <v>1.3875000138750018E-17</v>
      </c>
      <c r="L28" s="82">
        <f t="shared" si="10"/>
        <v>1.3875000013875014E-19</v>
      </c>
      <c r="M28" s="42"/>
      <c r="N28" s="63">
        <v>4</v>
      </c>
      <c r="O28" s="43">
        <f>O14*Y27</f>
        <v>5.1609599999999879E-3</v>
      </c>
      <c r="P28" s="42"/>
      <c r="R28" s="43" t="s">
        <v>45</v>
      </c>
      <c r="S28" s="43">
        <v>1</v>
      </c>
      <c r="T28" s="52">
        <v>0</v>
      </c>
      <c r="U28" s="53">
        <v>0</v>
      </c>
      <c r="V28" s="43">
        <v>0</v>
      </c>
      <c r="W28" s="42"/>
      <c r="X28" s="43" t="s">
        <v>50</v>
      </c>
      <c r="Y28" s="51">
        <f>Y29*U27/V27</f>
        <v>1.6124999999999963</v>
      </c>
      <c r="AA28" s="42"/>
    </row>
    <row r="29" spans="2:27" ht="15.75" thickBot="1" x14ac:dyDescent="0.3">
      <c r="B29" s="63">
        <v>20</v>
      </c>
      <c r="C29" s="83">
        <f>Y22*O13*O13/(2*(1-P12))</f>
        <v>4.8286296601846015E-3</v>
      </c>
      <c r="D29" s="54">
        <f>Y23*O20*O20/(2*(1-$P$19))</f>
        <v>5.1073784533565194E-7</v>
      </c>
      <c r="E29" s="54">
        <f t="shared" ref="E29:L29" si="11">$Y$21*C13*C13/(2*(1-C$17))</f>
        <v>1.0979166666666585E-3</v>
      </c>
      <c r="F29" s="54">
        <f t="shared" si="11"/>
        <v>1.0880255255255174E-5</v>
      </c>
      <c r="G29" s="54">
        <f t="shared" si="11"/>
        <v>1.0870462046204539E-7</v>
      </c>
      <c r="H29" s="54">
        <f t="shared" si="11"/>
        <v>1.0869483694836869E-9</v>
      </c>
      <c r="I29" s="54">
        <f t="shared" si="11"/>
        <v>1.0869385869385787E-11</v>
      </c>
      <c r="J29" s="54">
        <f t="shared" si="11"/>
        <v>1.0869376086937526E-13</v>
      </c>
      <c r="K29" s="54">
        <f t="shared" si="11"/>
        <v>1.086937510869367E-15</v>
      </c>
      <c r="L29" s="84">
        <f t="shared" si="11"/>
        <v>1.0869375010869295E-17</v>
      </c>
      <c r="M29" s="42"/>
      <c r="N29" s="63">
        <v>16</v>
      </c>
      <c r="O29" s="43">
        <f>Y32*O15</f>
        <v>8.6357333333332939E-2</v>
      </c>
      <c r="P29" s="42"/>
      <c r="R29" s="43" t="s">
        <v>46</v>
      </c>
      <c r="S29" s="43">
        <v>1</v>
      </c>
      <c r="T29" s="52">
        <v>0</v>
      </c>
      <c r="U29" s="53">
        <v>0</v>
      </c>
      <c r="V29" s="43">
        <v>0</v>
      </c>
      <c r="W29" s="42"/>
      <c r="X29" s="43" t="s">
        <v>51</v>
      </c>
      <c r="Y29" s="51">
        <f>C7</f>
        <v>0.05</v>
      </c>
      <c r="AA29" s="42"/>
    </row>
    <row r="30" spans="2:27" ht="15.75" thickBot="1" x14ac:dyDescent="0.3">
      <c r="B30" s="63">
        <v>4</v>
      </c>
      <c r="C30" s="83">
        <f>Y27*O14*O14/(2*(1-P12))</f>
        <v>6.4879481437831311E-6</v>
      </c>
      <c r="D30" s="54">
        <f>Y28*O21*O21/(2*(1-$P$19))</f>
        <v>7.3124782928359894E-8</v>
      </c>
      <c r="E30" s="54">
        <f t="shared" ref="E30:L30" si="12">$Y$26*C14*C14/(2*(1-C$17))</f>
        <v>3.0404040404040335E-5</v>
      </c>
      <c r="F30" s="54">
        <f t="shared" si="12"/>
        <v>3.0130130130130062E-7</v>
      </c>
      <c r="G30" s="54">
        <f t="shared" si="12"/>
        <v>3.0103010301030039E-9</v>
      </c>
      <c r="H30" s="54">
        <f t="shared" si="12"/>
        <v>3.0100301003009953E-11</v>
      </c>
      <c r="I30" s="54">
        <f t="shared" si="12"/>
        <v>3.0100030100030027E-13</v>
      </c>
      <c r="J30" s="54">
        <f t="shared" si="12"/>
        <v>3.0100003010000231E-15</v>
      </c>
      <c r="K30" s="54">
        <f t="shared" si="12"/>
        <v>3.0100000300999941E-17</v>
      </c>
      <c r="L30" s="84">
        <f t="shared" si="12"/>
        <v>3.0100000030099928E-19</v>
      </c>
      <c r="M30" s="42"/>
      <c r="N30" s="63">
        <v>10</v>
      </c>
      <c r="O30" s="43">
        <f>O16*Y37</f>
        <v>2.949120000000011E-2</v>
      </c>
      <c r="P30" s="42"/>
      <c r="R30" s="42"/>
      <c r="S30" s="42"/>
      <c r="T30" s="52"/>
      <c r="U30" s="53"/>
      <c r="V30" s="42"/>
      <c r="W30" s="42"/>
      <c r="X30" s="42"/>
      <c r="Y30" s="42"/>
      <c r="AA30" s="42"/>
    </row>
    <row r="31" spans="2:27" ht="15.75" thickBot="1" x14ac:dyDescent="0.3">
      <c r="B31" s="63">
        <v>16</v>
      </c>
      <c r="C31" s="83">
        <f>Y32*O15*O15/(2*(1-P12))</f>
        <v>6.9358778381602647E-4</v>
      </c>
      <c r="D31" s="54">
        <f>Y33*O22*O22/(2*(1-$P$19))</f>
        <v>4.9570371464285322E-7</v>
      </c>
      <c r="E31" s="54">
        <f t="shared" ref="E31:L31" si="13">$Y$31*C15*C15/(2*(1-C$17))</f>
        <v>1.6323529411764641E-4</v>
      </c>
      <c r="F31" s="54">
        <f t="shared" si="13"/>
        <v>1.6176470588235225E-6</v>
      </c>
      <c r="G31" s="54">
        <f t="shared" si="13"/>
        <v>1.6161910308677858E-8</v>
      </c>
      <c r="H31" s="54">
        <f t="shared" si="13"/>
        <v>1.6160455722204216E-10</v>
      </c>
      <c r="I31" s="54">
        <f t="shared" si="13"/>
        <v>1.6160310277957268E-12</v>
      </c>
      <c r="J31" s="54">
        <f t="shared" si="13"/>
        <v>1.6160295733676561E-14</v>
      </c>
      <c r="K31" s="54">
        <f t="shared" si="13"/>
        <v>1.6160294279249936E-16</v>
      </c>
      <c r="L31" s="84">
        <f t="shared" si="13"/>
        <v>1.6160294133807287E-18</v>
      </c>
      <c r="M31" s="42"/>
      <c r="N31" s="42"/>
      <c r="O31" s="42"/>
      <c r="P31" s="42"/>
      <c r="R31" s="49">
        <v>16</v>
      </c>
      <c r="S31" s="43" t="s">
        <v>44</v>
      </c>
      <c r="T31" s="52" t="s">
        <v>45</v>
      </c>
      <c r="U31" s="53" t="s">
        <v>46</v>
      </c>
      <c r="V31" s="43" t="s">
        <v>13</v>
      </c>
      <c r="W31" s="42"/>
      <c r="X31" s="43" t="s">
        <v>47</v>
      </c>
      <c r="Y31" s="51">
        <f>Y32+Y33+Y34</f>
        <v>8.9779411764705515</v>
      </c>
      <c r="AA31" s="42"/>
    </row>
    <row r="32" spans="2:27" ht="15.75" thickBot="1" x14ac:dyDescent="0.3">
      <c r="B32" s="63">
        <v>10</v>
      </c>
      <c r="C32" s="83">
        <f>Y37*O16*O16/(2*(1-P12))</f>
        <v>1.3902746022392509E-4</v>
      </c>
      <c r="D32" s="54">
        <f>Y38*O23*O23/(2*(1-$P$19))</f>
        <v>2.7746172440104989E-6</v>
      </c>
      <c r="E32" s="54">
        <f t="shared" ref="E32:L32" si="14">$Y$36*C16*C16/(2*(1-C$17))</f>
        <v>7.5036075036075307E-4</v>
      </c>
      <c r="F32" s="54">
        <f t="shared" si="14"/>
        <v>7.4360074360074631E-6</v>
      </c>
      <c r="G32" s="54">
        <f t="shared" si="14"/>
        <v>7.4293143600074567E-8</v>
      </c>
      <c r="H32" s="54">
        <f t="shared" si="14"/>
        <v>7.4286457150286066E-10</v>
      </c>
      <c r="I32" s="54">
        <f t="shared" si="14"/>
        <v>7.4285788571503116E-12</v>
      </c>
      <c r="J32" s="54">
        <f t="shared" si="14"/>
        <v>7.4285721714286714E-14</v>
      </c>
      <c r="K32" s="54">
        <f t="shared" si="14"/>
        <v>7.4285715028571706E-16</v>
      </c>
      <c r="L32" s="84">
        <f t="shared" si="14"/>
        <v>7.4285714360000275E-18</v>
      </c>
      <c r="M32" s="42"/>
      <c r="N32" s="46" t="s">
        <v>42</v>
      </c>
      <c r="O32" s="43"/>
      <c r="P32" s="46" t="s">
        <v>48</v>
      </c>
      <c r="R32" s="43" t="s">
        <v>44</v>
      </c>
      <c r="S32" s="43">
        <v>0</v>
      </c>
      <c r="T32" s="52">
        <f>((E8+G8+I8+K8+M8)/SUM(E8:O8))</f>
        <v>0.61261261261261257</v>
      </c>
      <c r="U32" s="53">
        <f>(F8+H8+J8+L8+N8)/(SUM(E8:N8))</f>
        <v>0.38181818181818183</v>
      </c>
      <c r="V32" s="52">
        <f>1-T32-U32</f>
        <v>5.5692055692055931E-3</v>
      </c>
      <c r="W32" s="42"/>
      <c r="X32" s="43" t="s">
        <v>49</v>
      </c>
      <c r="Y32" s="51">
        <f>Y34*T32/V32</f>
        <v>5.499999999999976</v>
      </c>
      <c r="AA32" s="42"/>
    </row>
    <row r="33" spans="2:27" ht="15.75" thickBot="1" x14ac:dyDescent="0.3">
      <c r="B33" s="42"/>
      <c r="C33" s="88">
        <f>MAX(C28:C32)</f>
        <v>4.8286296601846015E-3</v>
      </c>
      <c r="D33" s="89">
        <f>MAX(D28:D32)</f>
        <v>2.7746172440104989E-6</v>
      </c>
      <c r="E33" s="89">
        <f t="shared" ref="E33:L33" si="15">MAX(E28:E32)+$C$33+$D$33</f>
        <v>5.9293209440952708E-3</v>
      </c>
      <c r="F33" s="89">
        <f t="shared" si="15"/>
        <v>4.8422845326838672E-3</v>
      </c>
      <c r="G33" s="89">
        <f t="shared" si="15"/>
        <v>4.8315129820490745E-3</v>
      </c>
      <c r="H33" s="89">
        <f t="shared" si="15"/>
        <v>4.8314053643769821E-3</v>
      </c>
      <c r="I33" s="89">
        <f t="shared" si="15"/>
        <v>4.8314042882979984E-3</v>
      </c>
      <c r="J33" s="89">
        <f t="shared" si="15"/>
        <v>4.8314042775373057E-3</v>
      </c>
      <c r="K33" s="89">
        <f t="shared" si="15"/>
        <v>4.8314042774296991E-3</v>
      </c>
      <c r="L33" s="90">
        <f t="shared" si="15"/>
        <v>4.8314042774286236E-3</v>
      </c>
      <c r="M33" s="42"/>
      <c r="N33" s="63">
        <v>1</v>
      </c>
      <c r="O33" s="43">
        <f>O19*Y18</f>
        <v>1.6765440000000016E-3</v>
      </c>
      <c r="P33" s="76">
        <f>SUM(O33:O37)</f>
        <v>1.3788925999327739E-2</v>
      </c>
      <c r="R33" s="43" t="s">
        <v>45</v>
      </c>
      <c r="S33" s="43">
        <v>1</v>
      </c>
      <c r="T33" s="52">
        <v>0</v>
      </c>
      <c r="U33" s="53">
        <v>0</v>
      </c>
      <c r="V33" s="43">
        <v>0</v>
      </c>
      <c r="W33" s="42"/>
      <c r="X33" s="43" t="s">
        <v>50</v>
      </c>
      <c r="Y33" s="51">
        <f>Y34*U32/V32</f>
        <v>3.4279411764705738</v>
      </c>
      <c r="AA33" s="42"/>
    </row>
    <row r="34" spans="2:27" ht="15.75" thickBot="1" x14ac:dyDescent="0.3">
      <c r="M34" s="42"/>
      <c r="N34" s="63">
        <v>20</v>
      </c>
      <c r="O34" s="43">
        <f>O20*Y23</f>
        <v>1.7612108799999863E-3</v>
      </c>
      <c r="P34" s="42"/>
      <c r="R34" s="43" t="s">
        <v>46</v>
      </c>
      <c r="S34" s="43">
        <v>1</v>
      </c>
      <c r="T34" s="52">
        <v>0</v>
      </c>
      <c r="U34" s="53">
        <v>0</v>
      </c>
      <c r="V34" s="43">
        <v>0</v>
      </c>
      <c r="W34" s="42"/>
      <c r="X34" s="43" t="s">
        <v>51</v>
      </c>
      <c r="Y34" s="51">
        <f>C8</f>
        <v>0.05</v>
      </c>
      <c r="AA34" s="42"/>
    </row>
    <row r="35" spans="2:27" ht="15.75" thickBot="1" x14ac:dyDescent="0.3">
      <c r="B35" s="46" t="s">
        <v>55</v>
      </c>
      <c r="C35" s="85" t="s">
        <v>53</v>
      </c>
      <c r="D35" s="85" t="s">
        <v>54</v>
      </c>
      <c r="E35" s="78">
        <v>100000</v>
      </c>
      <c r="F35" s="78">
        <v>1000000</v>
      </c>
      <c r="G35" s="85">
        <v>10000000</v>
      </c>
      <c r="H35" s="78">
        <v>100000000</v>
      </c>
      <c r="I35" s="78">
        <v>1000000000</v>
      </c>
      <c r="J35" s="78">
        <v>10000000000</v>
      </c>
      <c r="K35" s="78">
        <v>100000000000</v>
      </c>
      <c r="L35" s="78">
        <v>1000000000000</v>
      </c>
      <c r="M35" s="42"/>
      <c r="N35" s="63">
        <v>4</v>
      </c>
      <c r="O35" s="43">
        <f>O21*Y28</f>
        <v>4.854527999999988E-4</v>
      </c>
      <c r="P35" s="42"/>
      <c r="R35" s="42"/>
      <c r="S35" s="42"/>
      <c r="T35" s="52"/>
      <c r="U35" s="53"/>
      <c r="V35" s="42"/>
      <c r="W35" s="42"/>
      <c r="X35" s="42"/>
      <c r="Y35" s="42"/>
      <c r="AA35" s="42"/>
    </row>
    <row r="36" spans="2:27" ht="15.75" thickBot="1" x14ac:dyDescent="0.3">
      <c r="B36" s="63">
        <v>1</v>
      </c>
      <c r="C36" s="80">
        <f t="shared" ref="C36:L36" si="16">2*C28</f>
        <v>3.0894991160872155E-4</v>
      </c>
      <c r="D36" s="81">
        <f t="shared" si="16"/>
        <v>3.0408042730335238E-7</v>
      </c>
      <c r="E36" s="81">
        <f t="shared" si="16"/>
        <v>2.8030303030303058E-5</v>
      </c>
      <c r="F36" s="81">
        <f t="shared" si="16"/>
        <v>2.7777777777777808E-7</v>
      </c>
      <c r="G36" s="81">
        <f t="shared" si="16"/>
        <v>2.7752775277527785E-9</v>
      </c>
      <c r="H36" s="81">
        <f t="shared" si="16"/>
        <v>2.7750277502775055E-11</v>
      </c>
      <c r="I36" s="81">
        <f t="shared" si="16"/>
        <v>2.7750027750027774E-13</v>
      </c>
      <c r="J36" s="81">
        <f t="shared" si="16"/>
        <v>2.7750002775000306E-15</v>
      </c>
      <c r="K36" s="81">
        <f t="shared" si="16"/>
        <v>2.7750000277500036E-17</v>
      </c>
      <c r="L36" s="82">
        <f t="shared" si="16"/>
        <v>2.7750000027750028E-19</v>
      </c>
      <c r="M36" s="42"/>
      <c r="N36" s="63">
        <v>16</v>
      </c>
      <c r="O36" s="43">
        <f>O22*Y33</f>
        <v>1.8428611764705807E-3</v>
      </c>
      <c r="P36" s="42"/>
      <c r="R36" s="49">
        <v>10</v>
      </c>
      <c r="S36" s="43" t="s">
        <v>44</v>
      </c>
      <c r="T36" s="52" t="s">
        <v>45</v>
      </c>
      <c r="U36" s="53" t="s">
        <v>46</v>
      </c>
      <c r="V36" s="43" t="s">
        <v>13</v>
      </c>
      <c r="W36" s="42"/>
      <c r="X36" s="43" t="s">
        <v>47</v>
      </c>
      <c r="Y36" s="51">
        <f>Y37+Y38+Y39</f>
        <v>14.857142857142911</v>
      </c>
      <c r="AA36" s="42"/>
    </row>
    <row r="37" spans="2:27" ht="15.75" thickBot="1" x14ac:dyDescent="0.3">
      <c r="B37" s="63">
        <v>20</v>
      </c>
      <c r="C37" s="83">
        <f t="shared" ref="C37:L37" si="17">2*C29</f>
        <v>9.657259320369203E-3</v>
      </c>
      <c r="D37" s="54">
        <f t="shared" si="17"/>
        <v>1.0214756906713039E-6</v>
      </c>
      <c r="E37" s="54">
        <f t="shared" si="17"/>
        <v>2.195833333333317E-3</v>
      </c>
      <c r="F37" s="54">
        <f t="shared" si="17"/>
        <v>2.1760510510510349E-5</v>
      </c>
      <c r="G37" s="54">
        <f t="shared" si="17"/>
        <v>2.1740924092409077E-7</v>
      </c>
      <c r="H37" s="54">
        <f t="shared" si="17"/>
        <v>2.1738967389673738E-9</v>
      </c>
      <c r="I37" s="54">
        <f t="shared" si="17"/>
        <v>2.1738771738771573E-11</v>
      </c>
      <c r="J37" s="54">
        <f t="shared" si="17"/>
        <v>2.1738752173875052E-13</v>
      </c>
      <c r="K37" s="54">
        <f t="shared" si="17"/>
        <v>2.1738750217387341E-15</v>
      </c>
      <c r="L37" s="84">
        <f t="shared" si="17"/>
        <v>2.1738750021738591E-17</v>
      </c>
      <c r="M37" s="42"/>
      <c r="N37" s="63">
        <v>10</v>
      </c>
      <c r="O37" s="43">
        <f>O23*Y38</f>
        <v>8.0228571428571718E-3</v>
      </c>
      <c r="P37" s="42"/>
      <c r="R37" s="43" t="s">
        <v>44</v>
      </c>
      <c r="S37" s="43">
        <v>0</v>
      </c>
      <c r="T37" s="52">
        <f>((E9+G9+I9+K9+M9)/SUM(E9:O9))</f>
        <v>0.2153846153846154</v>
      </c>
      <c r="U37" s="53">
        <f>(F9+H9+J9+L9+N9)/(SUM(E9:N9))</f>
        <v>0.78125</v>
      </c>
      <c r="V37" s="52">
        <f>1-T37-U37</f>
        <v>3.3653846153846034E-3</v>
      </c>
      <c r="W37" s="42"/>
      <c r="X37" s="43" t="s">
        <v>49</v>
      </c>
      <c r="Y37" s="51">
        <f>Y39*T37/V37</f>
        <v>3.2000000000000117</v>
      </c>
      <c r="AA37" s="42"/>
    </row>
    <row r="38" spans="2:27" ht="15.75" thickBot="1" x14ac:dyDescent="0.3">
      <c r="B38" s="63">
        <v>4</v>
      </c>
      <c r="C38" s="83">
        <f t="shared" ref="C38:L38" si="18">2*C30</f>
        <v>1.2975896287566262E-5</v>
      </c>
      <c r="D38" s="54">
        <f t="shared" si="18"/>
        <v>1.4624956585671979E-7</v>
      </c>
      <c r="E38" s="54">
        <f t="shared" si="18"/>
        <v>6.080808080808067E-5</v>
      </c>
      <c r="F38" s="54">
        <f t="shared" si="18"/>
        <v>6.0260260260260123E-7</v>
      </c>
      <c r="G38" s="54">
        <f t="shared" si="18"/>
        <v>6.0206020602060078E-9</v>
      </c>
      <c r="H38" s="54">
        <f t="shared" si="18"/>
        <v>6.0200602006019905E-11</v>
      </c>
      <c r="I38" s="54">
        <f t="shared" si="18"/>
        <v>6.0200060200060053E-13</v>
      </c>
      <c r="J38" s="54">
        <f t="shared" si="18"/>
        <v>6.0200006020000463E-15</v>
      </c>
      <c r="K38" s="54">
        <f t="shared" si="18"/>
        <v>6.0200000601999882E-17</v>
      </c>
      <c r="L38" s="84">
        <f t="shared" si="18"/>
        <v>6.0200000060199857E-19</v>
      </c>
      <c r="M38" s="42"/>
      <c r="N38" s="42"/>
      <c r="R38" s="43" t="s">
        <v>45</v>
      </c>
      <c r="S38" s="43">
        <v>1</v>
      </c>
      <c r="T38" s="43">
        <v>0</v>
      </c>
      <c r="U38" s="50">
        <v>0</v>
      </c>
      <c r="V38" s="43">
        <v>0</v>
      </c>
      <c r="W38" s="42"/>
      <c r="X38" s="43" t="s">
        <v>50</v>
      </c>
      <c r="Y38" s="51">
        <f>Y39*U37/V37</f>
        <v>11.607142857142899</v>
      </c>
      <c r="AA38" s="42"/>
    </row>
    <row r="39" spans="2:27" ht="15.75" thickBot="1" x14ac:dyDescent="0.3">
      <c r="B39" s="63">
        <v>16</v>
      </c>
      <c r="C39" s="83">
        <f t="shared" ref="C39:L39" si="19">2*C31</f>
        <v>1.3871755676320529E-3</v>
      </c>
      <c r="D39" s="54">
        <f t="shared" si="19"/>
        <v>9.9140742928570644E-7</v>
      </c>
      <c r="E39" s="54">
        <f t="shared" si="19"/>
        <v>3.2647058823529282E-4</v>
      </c>
      <c r="F39" s="54">
        <f t="shared" si="19"/>
        <v>3.235294117647045E-6</v>
      </c>
      <c r="G39" s="54">
        <f t="shared" si="19"/>
        <v>3.2323820617355716E-8</v>
      </c>
      <c r="H39" s="54">
        <f t="shared" si="19"/>
        <v>3.2320911444408433E-10</v>
      </c>
      <c r="I39" s="54">
        <f t="shared" si="19"/>
        <v>3.2320620555914536E-12</v>
      </c>
      <c r="J39" s="54">
        <f t="shared" si="19"/>
        <v>3.2320591467353123E-14</v>
      </c>
      <c r="K39" s="54">
        <f t="shared" si="19"/>
        <v>3.2320588558499872E-16</v>
      </c>
      <c r="L39" s="84">
        <f t="shared" si="19"/>
        <v>3.2320588267614574E-18</v>
      </c>
      <c r="M39" s="42"/>
      <c r="N39" s="42"/>
      <c r="R39" s="43" t="s">
        <v>46</v>
      </c>
      <c r="S39" s="43">
        <v>1</v>
      </c>
      <c r="T39" s="43">
        <v>0</v>
      </c>
      <c r="U39" s="50">
        <v>0</v>
      </c>
      <c r="V39" s="43">
        <v>0</v>
      </c>
      <c r="W39" s="42"/>
      <c r="X39" s="43" t="s">
        <v>51</v>
      </c>
      <c r="Y39" s="51">
        <f>C9</f>
        <v>0.05</v>
      </c>
      <c r="AA39" s="42"/>
    </row>
    <row r="40" spans="2:27" ht="15.75" thickBot="1" x14ac:dyDescent="0.3">
      <c r="B40" s="63">
        <v>10</v>
      </c>
      <c r="C40" s="83">
        <f t="shared" ref="C40:L40" si="20">2*C32</f>
        <v>2.7805492044785017E-4</v>
      </c>
      <c r="D40" s="54">
        <f t="shared" si="20"/>
        <v>5.5492344880209979E-6</v>
      </c>
      <c r="E40" s="54">
        <f t="shared" si="20"/>
        <v>1.5007215007215061E-3</v>
      </c>
      <c r="F40" s="54">
        <f t="shared" si="20"/>
        <v>1.4872014872014926E-5</v>
      </c>
      <c r="G40" s="54">
        <f t="shared" si="20"/>
        <v>1.4858628720014913E-7</v>
      </c>
      <c r="H40" s="54">
        <f t="shared" si="20"/>
        <v>1.4857291430057213E-9</v>
      </c>
      <c r="I40" s="54">
        <f t="shared" si="20"/>
        <v>1.4857157714300623E-11</v>
      </c>
      <c r="J40" s="54">
        <f t="shared" si="20"/>
        <v>1.4857144342857343E-13</v>
      </c>
      <c r="K40" s="54">
        <f t="shared" si="20"/>
        <v>1.4857143005714341E-15</v>
      </c>
      <c r="L40" s="84">
        <f t="shared" si="20"/>
        <v>1.4857142872000055E-17</v>
      </c>
      <c r="M40" s="42"/>
      <c r="N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spans="2:27" ht="15.75" thickBot="1" x14ac:dyDescent="0.3">
      <c r="B41" s="42"/>
      <c r="C41" s="88">
        <f>MAX(C36:C40)</f>
        <v>9.657259320369203E-3</v>
      </c>
      <c r="D41" s="89">
        <f>MAX(D36:D40)</f>
        <v>5.5492344880209979E-6</v>
      </c>
      <c r="E41" s="89">
        <f t="shared" ref="E41:L41" si="21">MAX(E36:E40)+$C$41+$D$41</f>
        <v>1.1858641888190542E-2</v>
      </c>
      <c r="F41" s="89">
        <f t="shared" si="21"/>
        <v>9.6845690653677343E-3</v>
      </c>
      <c r="G41" s="89">
        <f t="shared" si="21"/>
        <v>9.663025964098149E-3</v>
      </c>
      <c r="H41" s="89">
        <f t="shared" si="21"/>
        <v>9.6628107287539643E-3</v>
      </c>
      <c r="I41" s="89">
        <f t="shared" si="21"/>
        <v>9.6628085765959968E-3</v>
      </c>
      <c r="J41" s="89">
        <f t="shared" si="21"/>
        <v>9.6628085550746114E-3</v>
      </c>
      <c r="K41" s="89">
        <f t="shared" si="21"/>
        <v>9.6628085548593982E-3</v>
      </c>
      <c r="L41" s="90">
        <f t="shared" si="21"/>
        <v>9.6628085548572471E-3</v>
      </c>
      <c r="M41" s="42"/>
      <c r="N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spans="2:27" ht="15.75" thickBot="1" x14ac:dyDescent="0.3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2:27" ht="15.75" thickBot="1" x14ac:dyDescent="0.3">
      <c r="B43" s="46" t="s">
        <v>56</v>
      </c>
      <c r="C43" s="85" t="s">
        <v>53</v>
      </c>
      <c r="D43" s="85" t="s">
        <v>54</v>
      </c>
      <c r="E43" s="78">
        <v>100000</v>
      </c>
      <c r="F43" s="78">
        <v>1000000</v>
      </c>
      <c r="G43" s="85">
        <v>10000000</v>
      </c>
      <c r="H43" s="78">
        <v>100000000</v>
      </c>
      <c r="I43" s="78">
        <v>1000000000</v>
      </c>
      <c r="J43" s="78">
        <v>10000000000</v>
      </c>
      <c r="K43" s="78">
        <v>100000000000</v>
      </c>
      <c r="L43" s="78">
        <v>1000000000000</v>
      </c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2:27" ht="15.75" thickBot="1" x14ac:dyDescent="0.3">
      <c r="B44" s="63">
        <v>1</v>
      </c>
      <c r="C44" s="80">
        <f>C28+O12</f>
        <v>4.2504749558043608E-3</v>
      </c>
      <c r="D44" s="81">
        <f>D28+O19</f>
        <v>1.8140004021365168E-4</v>
      </c>
      <c r="E44" s="81">
        <f t="shared" ref="E44:L48" si="22">E28+C12</f>
        <v>1.0140151515151516E-3</v>
      </c>
      <c r="F44" s="81">
        <f t="shared" si="22"/>
        <v>1.001388888888889E-4</v>
      </c>
      <c r="G44" s="81">
        <f t="shared" si="22"/>
        <v>1.0001387638763878E-5</v>
      </c>
      <c r="H44" s="81">
        <f t="shared" si="22"/>
        <v>1.0000138751387514E-6</v>
      </c>
      <c r="I44" s="81">
        <f t="shared" si="22"/>
        <v>1.0000013875013875E-7</v>
      </c>
      <c r="J44" s="81">
        <f t="shared" si="22"/>
        <v>1.0000001387500139E-8</v>
      </c>
      <c r="K44" s="81">
        <f t="shared" si="22"/>
        <v>1.0000000138750003E-9</v>
      </c>
      <c r="L44" s="82">
        <f t="shared" si="22"/>
        <v>1.0000000013875E-10</v>
      </c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2:27" ht="15.75" thickBot="1" x14ac:dyDescent="0.3">
      <c r="B45" s="63">
        <v>20</v>
      </c>
      <c r="C45" s="83">
        <f>C29+O13</f>
        <v>2.7356629660184598E-2</v>
      </c>
      <c r="D45" s="54">
        <f>D29+O20</f>
        <v>5.8009473784533558E-4</v>
      </c>
      <c r="E45" s="54">
        <f t="shared" si="22"/>
        <v>1.1097916666666659E-2</v>
      </c>
      <c r="F45" s="54">
        <f t="shared" si="22"/>
        <v>1.0108802552552551E-3</v>
      </c>
      <c r="G45" s="54">
        <f t="shared" si="22"/>
        <v>1.0010870462046205E-4</v>
      </c>
      <c r="H45" s="54">
        <f t="shared" si="22"/>
        <v>1.0001086948369484E-5</v>
      </c>
      <c r="I45" s="54">
        <f t="shared" si="22"/>
        <v>1.0000108693858693E-6</v>
      </c>
      <c r="J45" s="54">
        <f t="shared" si="22"/>
        <v>1.0000010869376087E-7</v>
      </c>
      <c r="K45" s="54">
        <f t="shared" si="22"/>
        <v>1.0000001086937512E-8</v>
      </c>
      <c r="L45" s="84">
        <f t="shared" si="22"/>
        <v>1.000000010869375E-9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2:27" ht="15.75" thickBot="1" x14ac:dyDescent="0.3">
      <c r="B46" s="63">
        <v>4</v>
      </c>
      <c r="C46" s="83">
        <f>C30+O14</f>
        <v>2.4640879481437829E-3</v>
      </c>
      <c r="D46" s="54">
        <f>D30+O21</f>
        <v>3.0112912478292832E-4</v>
      </c>
      <c r="E46" s="54">
        <f t="shared" si="22"/>
        <v>4.0304040404040408E-3</v>
      </c>
      <c r="F46" s="54">
        <f t="shared" si="22"/>
        <v>4.0030130130130133E-4</v>
      </c>
      <c r="G46" s="54">
        <f t="shared" si="22"/>
        <v>4.0003010301030106E-5</v>
      </c>
      <c r="H46" s="54">
        <f t="shared" si="22"/>
        <v>4.0000301003010026E-6</v>
      </c>
      <c r="I46" s="54">
        <f t="shared" si="22"/>
        <v>4.0000030100030098E-7</v>
      </c>
      <c r="J46" s="54">
        <f t="shared" si="22"/>
        <v>4.0000003010000301E-8</v>
      </c>
      <c r="K46" s="54">
        <f t="shared" si="22"/>
        <v>4.0000000301000009E-9</v>
      </c>
      <c r="L46" s="84">
        <f t="shared" si="22"/>
        <v>4.0000000030100003E-10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2:27" ht="15.75" thickBot="1" x14ac:dyDescent="0.3">
      <c r="B47" s="63">
        <v>16</v>
      </c>
      <c r="C47" s="83">
        <f>C31+O15</f>
        <v>1.6394921117149356E-2</v>
      </c>
      <c r="D47" s="54">
        <f>D31+O22</f>
        <v>5.3809570371464292E-4</v>
      </c>
      <c r="E47" s="54">
        <f t="shared" si="22"/>
        <v>6.1632352941176465E-3</v>
      </c>
      <c r="F47" s="54">
        <f t="shared" si="22"/>
        <v>6.0161764705882344E-4</v>
      </c>
      <c r="G47" s="54">
        <f t="shared" si="22"/>
        <v>6.0016161910308676E-5</v>
      </c>
      <c r="H47" s="54">
        <f t="shared" si="22"/>
        <v>6.0001616045572221E-6</v>
      </c>
      <c r="I47" s="54">
        <f t="shared" si="22"/>
        <v>6.0000161603102778E-7</v>
      </c>
      <c r="J47" s="54">
        <f t="shared" si="22"/>
        <v>6.0000016160295731E-8</v>
      </c>
      <c r="K47" s="54">
        <f t="shared" si="22"/>
        <v>6.0000001616029427E-9</v>
      </c>
      <c r="L47" s="84">
        <f t="shared" si="22"/>
        <v>6.0000000161602936E-10</v>
      </c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2:27" ht="15.75" thickBot="1" x14ac:dyDescent="0.3">
      <c r="B48" s="63">
        <v>10</v>
      </c>
      <c r="C48" s="83">
        <f>C32+O16</f>
        <v>9.3550274602239251E-3</v>
      </c>
      <c r="D48" s="54">
        <f>D32+O23</f>
        <v>6.9397461724401044E-4</v>
      </c>
      <c r="E48" s="54">
        <f t="shared" si="22"/>
        <v>1.0750360750360753E-2</v>
      </c>
      <c r="F48" s="54">
        <f t="shared" si="22"/>
        <v>1.0074360074360075E-3</v>
      </c>
      <c r="G48" s="54">
        <f t="shared" si="22"/>
        <v>1.0007429314360008E-4</v>
      </c>
      <c r="H48" s="54">
        <f t="shared" si="22"/>
        <v>1.0000742864571504E-5</v>
      </c>
      <c r="I48" s="54">
        <f t="shared" si="22"/>
        <v>1.000007428578857E-6</v>
      </c>
      <c r="J48" s="54">
        <f t="shared" si="22"/>
        <v>1.0000007428572171E-7</v>
      </c>
      <c r="K48" s="54">
        <f t="shared" si="22"/>
        <v>1.0000000742857151E-8</v>
      </c>
      <c r="L48" s="84">
        <f t="shared" si="22"/>
        <v>1.0000000074285714E-9</v>
      </c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5.75" thickBot="1" x14ac:dyDescent="0.3">
      <c r="B49" s="42"/>
      <c r="C49" s="88">
        <f>MAX(C44:C48)</f>
        <v>2.7356629660184598E-2</v>
      </c>
      <c r="D49" s="89">
        <f>MAX(D44:D48)</f>
        <v>6.9397461724401044E-4</v>
      </c>
      <c r="E49" s="89">
        <f t="shared" ref="E49:L49" si="23">MAX(E44:E48)+$C$49+$D$49</f>
        <v>3.9148520944095273E-2</v>
      </c>
      <c r="F49" s="89">
        <f t="shared" si="23"/>
        <v>2.9061484532683864E-2</v>
      </c>
      <c r="G49" s="89">
        <f t="shared" si="23"/>
        <v>2.8150712982049068E-2</v>
      </c>
      <c r="H49" s="89">
        <f t="shared" si="23"/>
        <v>2.8060605364376979E-2</v>
      </c>
      <c r="I49" s="89">
        <f t="shared" si="23"/>
        <v>2.8051604288297994E-2</v>
      </c>
      <c r="J49" s="89">
        <f t="shared" si="23"/>
        <v>2.8050704277537301E-2</v>
      </c>
      <c r="K49" s="89">
        <f t="shared" si="23"/>
        <v>2.8050614277429695E-2</v>
      </c>
      <c r="L49" s="90">
        <f t="shared" si="23"/>
        <v>2.8050605277428618E-2</v>
      </c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5.75" thickBot="1" x14ac:dyDescent="0.3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5.75" thickBot="1" x14ac:dyDescent="0.3">
      <c r="B51" s="46" t="s">
        <v>57</v>
      </c>
      <c r="C51" s="85" t="s">
        <v>53</v>
      </c>
      <c r="D51" s="85" t="s">
        <v>54</v>
      </c>
      <c r="E51" s="86">
        <v>100000</v>
      </c>
      <c r="F51" s="86">
        <v>1000000</v>
      </c>
      <c r="G51" s="87">
        <v>10000000</v>
      </c>
      <c r="H51" s="86">
        <v>100000000</v>
      </c>
      <c r="I51" s="86">
        <v>1000000000</v>
      </c>
      <c r="J51" s="86">
        <v>10000000000</v>
      </c>
      <c r="K51" s="86">
        <v>100000000000</v>
      </c>
      <c r="L51" s="86">
        <v>1000000000000</v>
      </c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5.75" thickBot="1" x14ac:dyDescent="0.3">
      <c r="B52" s="63">
        <v>1</v>
      </c>
      <c r="C52" s="80">
        <f>O12+C44</f>
        <v>8.3464749558043606E-3</v>
      </c>
      <c r="D52" s="81">
        <f>O19+D44</f>
        <v>3.6264804021365166E-4</v>
      </c>
      <c r="E52" s="81">
        <f t="shared" ref="E52:L56" si="24">E36+C20</f>
        <v>2.7778030303030332E-2</v>
      </c>
      <c r="F52" s="81">
        <f t="shared" si="24"/>
        <v>2.775277777777781E-3</v>
      </c>
      <c r="G52" s="81">
        <f t="shared" si="24"/>
        <v>2.7750277527752805E-4</v>
      </c>
      <c r="H52" s="81">
        <f t="shared" si="24"/>
        <v>2.775002775027753E-5</v>
      </c>
      <c r="I52" s="81">
        <f t="shared" si="24"/>
        <v>2.7750002775002803E-6</v>
      </c>
      <c r="J52" s="81">
        <f t="shared" si="24"/>
        <v>2.7750000277500057E-7</v>
      </c>
      <c r="K52" s="81">
        <f t="shared" si="24"/>
        <v>2.7750000027750031E-8</v>
      </c>
      <c r="L52" s="82">
        <f t="shared" si="24"/>
        <v>2.775000000277503E-9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5.75" thickBot="1" x14ac:dyDescent="0.3">
      <c r="B53" s="63">
        <v>20</v>
      </c>
      <c r="C53" s="83">
        <f>O13+C45</f>
        <v>4.9884629660184594E-2</v>
      </c>
      <c r="D53" s="54">
        <f>O20+D45</f>
        <v>1.1596787378453355E-3</v>
      </c>
      <c r="E53" s="54">
        <f t="shared" si="24"/>
        <v>2.3934583333333155E-2</v>
      </c>
      <c r="F53" s="54">
        <f t="shared" si="24"/>
        <v>2.1956355105104937E-3</v>
      </c>
      <c r="G53" s="54">
        <f t="shared" si="24"/>
        <v>2.1760490924092247E-4</v>
      </c>
      <c r="H53" s="54">
        <f t="shared" si="24"/>
        <v>2.1740923896738802E-5</v>
      </c>
      <c r="I53" s="54">
        <f t="shared" si="24"/>
        <v>2.1738967387717223E-6</v>
      </c>
      <c r="J53" s="54">
        <f t="shared" si="24"/>
        <v>2.1738771738752011E-7</v>
      </c>
      <c r="K53" s="54">
        <f t="shared" si="24"/>
        <v>2.1738752173874861E-8</v>
      </c>
      <c r="L53" s="84">
        <f t="shared" si="24"/>
        <v>2.1738750217387337E-9</v>
      </c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5.75" thickBot="1" x14ac:dyDescent="0.3">
      <c r="B54" s="63">
        <v>4</v>
      </c>
      <c r="C54" s="83">
        <f>O14+C46</f>
        <v>4.9216879481437832E-3</v>
      </c>
      <c r="D54" s="54">
        <f>O21+D46</f>
        <v>6.0218512478292822E-4</v>
      </c>
      <c r="E54" s="54">
        <f t="shared" si="24"/>
        <v>3.8233080808080721E-3</v>
      </c>
      <c r="F54" s="54">
        <f t="shared" si="24"/>
        <v>3.7685260260260172E-4</v>
      </c>
      <c r="G54" s="54">
        <f t="shared" si="24"/>
        <v>3.7631020602060123E-5</v>
      </c>
      <c r="H54" s="54">
        <f t="shared" si="24"/>
        <v>3.7625602006019971E-6</v>
      </c>
      <c r="I54" s="54">
        <f t="shared" si="24"/>
        <v>3.7625060200060109E-7</v>
      </c>
      <c r="J54" s="54">
        <f t="shared" si="24"/>
        <v>3.7625006020000516E-8</v>
      </c>
      <c r="K54" s="54">
        <f t="shared" si="24"/>
        <v>3.7625000601999921E-9</v>
      </c>
      <c r="L54" s="84">
        <f t="shared" si="24"/>
        <v>3.7625000060199917E-10</v>
      </c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5.75" thickBot="1" x14ac:dyDescent="0.3">
      <c r="B55" s="63">
        <v>16</v>
      </c>
      <c r="C55" s="83">
        <f>O15+C47</f>
        <v>3.2096254450482684E-2</v>
      </c>
      <c r="D55" s="54">
        <f>O22+D47</f>
        <v>1.075695703714643E-3</v>
      </c>
      <c r="E55" s="54">
        <f t="shared" si="24"/>
        <v>9.3044117647058441E-3</v>
      </c>
      <c r="F55" s="54">
        <f t="shared" si="24"/>
        <v>9.0102941176470222E-4</v>
      </c>
      <c r="G55" s="54">
        <f t="shared" si="24"/>
        <v>8.9811735585322875E-5</v>
      </c>
      <c r="H55" s="54">
        <f t="shared" si="24"/>
        <v>8.9782643855849948E-6</v>
      </c>
      <c r="I55" s="54">
        <f t="shared" si="24"/>
        <v>8.977973497091107E-7</v>
      </c>
      <c r="J55" s="54">
        <f t="shared" si="24"/>
        <v>8.9779444085296994E-8</v>
      </c>
      <c r="K55" s="54">
        <f t="shared" si="24"/>
        <v>8.9779414996764373E-9</v>
      </c>
      <c r="L55" s="84">
        <f t="shared" si="24"/>
        <v>8.9779412087911402E-10</v>
      </c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5.75" thickBot="1" x14ac:dyDescent="0.3">
      <c r="B56" s="63">
        <v>10</v>
      </c>
      <c r="C56" s="83">
        <f>O16+C48</f>
        <v>1.8571027460223925E-2</v>
      </c>
      <c r="D56" s="54">
        <f>O23+D48</f>
        <v>1.3851746172440105E-3</v>
      </c>
      <c r="E56" s="54">
        <f t="shared" si="24"/>
        <v>1.6357864357864418E-2</v>
      </c>
      <c r="F56" s="54">
        <f t="shared" si="24"/>
        <v>1.500586300586306E-3</v>
      </c>
      <c r="G56" s="54">
        <f t="shared" si="24"/>
        <v>1.4872001485862927E-4</v>
      </c>
      <c r="H56" s="54">
        <f t="shared" si="24"/>
        <v>1.4858628586285916E-5</v>
      </c>
      <c r="I56" s="54">
        <f t="shared" si="24"/>
        <v>1.4857291428720055E-6</v>
      </c>
      <c r="J56" s="54">
        <f t="shared" si="24"/>
        <v>1.4857157714287253E-7</v>
      </c>
      <c r="K56" s="54">
        <f t="shared" si="24"/>
        <v>1.4857144342857212E-8</v>
      </c>
      <c r="L56" s="84">
        <f t="shared" si="24"/>
        <v>1.4857143005714339E-9</v>
      </c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5.75" thickBot="1" x14ac:dyDescent="0.3">
      <c r="B57" s="42"/>
      <c r="C57" s="91">
        <f>MAX(C52:C56)</f>
        <v>4.9884629660184594E-2</v>
      </c>
      <c r="D57" s="92">
        <f>MAX(D52:D56)</f>
        <v>1.3851746172440105E-3</v>
      </c>
      <c r="E57" s="92">
        <f t="shared" ref="E57:L57" si="25">MAX(E52:E56)+$C$57+$D$57</f>
        <v>7.9047834580458928E-2</v>
      </c>
      <c r="F57" s="92">
        <f t="shared" si="25"/>
        <v>5.4045082055206382E-2</v>
      </c>
      <c r="G57" s="92">
        <f t="shared" si="25"/>
        <v>5.1547307052706132E-2</v>
      </c>
      <c r="H57" s="92">
        <f t="shared" si="25"/>
        <v>5.1297554305178877E-2</v>
      </c>
      <c r="I57" s="92">
        <f t="shared" si="25"/>
        <v>5.1272579277706107E-2</v>
      </c>
      <c r="J57" s="92">
        <f t="shared" si="25"/>
        <v>5.1270081777431378E-2</v>
      </c>
      <c r="K57" s="92">
        <f t="shared" si="25"/>
        <v>5.126983202742863E-2</v>
      </c>
      <c r="L57" s="93">
        <f t="shared" si="25"/>
        <v>5.1269807052428604E-2</v>
      </c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x14ac:dyDescent="0.25"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x14ac:dyDescent="0.25"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x14ac:dyDescent="0.25"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x14ac:dyDescent="0.25">
      <c r="Z61" s="42"/>
      <c r="AA61" s="42"/>
    </row>
    <row r="62" spans="1:27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55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55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55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BC67" s="42"/>
    </row>
    <row r="68" spans="1:55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BC68" s="42"/>
    </row>
    <row r="69" spans="1:55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BC69" s="42"/>
    </row>
    <row r="70" spans="1:55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BC70" s="42"/>
    </row>
    <row r="71" spans="1:55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BC71" s="42"/>
    </row>
    <row r="72" spans="1:55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BC72" s="42"/>
    </row>
    <row r="73" spans="1:55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BC73" s="42"/>
    </row>
    <row r="74" spans="1:55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BC74" s="42"/>
    </row>
    <row r="75" spans="1:55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BC75" s="42"/>
    </row>
    <row r="76" spans="1:55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BC76" s="42"/>
    </row>
    <row r="77" spans="1:55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BC77" s="42"/>
    </row>
    <row r="78" spans="1:55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BC78" s="42"/>
    </row>
    <row r="79" spans="1:55" x14ac:dyDescent="0.25">
      <c r="BC79" s="42"/>
    </row>
    <row r="80" spans="1:55" x14ac:dyDescent="0.25">
      <c r="BC80" s="42"/>
    </row>
    <row r="81" spans="55:55" x14ac:dyDescent="0.25">
      <c r="BC81" s="42"/>
    </row>
    <row r="82" spans="55:55" x14ac:dyDescent="0.25">
      <c r="BC82" s="42"/>
    </row>
    <row r="83" spans="55:55" x14ac:dyDescent="0.25">
      <c r="BC83" s="42"/>
    </row>
    <row r="84" spans="55:55" x14ac:dyDescent="0.25">
      <c r="BC84" s="42"/>
    </row>
    <row r="85" spans="55:55" x14ac:dyDescent="0.25">
      <c r="BC85" s="42"/>
    </row>
    <row r="86" spans="55:55" x14ac:dyDescent="0.25">
      <c r="BC86" s="42"/>
    </row>
    <row r="87" spans="55:55" x14ac:dyDescent="0.25">
      <c r="BC87" s="42"/>
    </row>
    <row r="88" spans="55:55" x14ac:dyDescent="0.25">
      <c r="BC88" s="42"/>
    </row>
    <row r="89" spans="55:55" x14ac:dyDescent="0.25">
      <c r="BC89" s="42"/>
    </row>
    <row r="90" spans="55:55" x14ac:dyDescent="0.25">
      <c r="BC90" s="42"/>
    </row>
    <row r="91" spans="55:55" x14ac:dyDescent="0.25">
      <c r="BC91" s="42"/>
    </row>
    <row r="92" spans="55:55" x14ac:dyDescent="0.25">
      <c r="BC92" s="42"/>
    </row>
    <row r="93" spans="55:55" x14ac:dyDescent="0.25">
      <c r="BC93" s="42"/>
    </row>
    <row r="94" spans="55:55" x14ac:dyDescent="0.25">
      <c r="BC94" s="42"/>
    </row>
    <row r="95" spans="55:55" x14ac:dyDescent="0.25">
      <c r="BC95" s="42"/>
    </row>
    <row r="96" spans="55:55" x14ac:dyDescent="0.25">
      <c r="BC96" s="42"/>
    </row>
    <row r="97" spans="55:55" x14ac:dyDescent="0.25">
      <c r="BC97" s="42"/>
    </row>
    <row r="98" spans="55:55" x14ac:dyDescent="0.25">
      <c r="BC98" s="42"/>
    </row>
    <row r="99" spans="55:55" x14ac:dyDescent="0.25">
      <c r="BC99" s="42"/>
    </row>
    <row r="100" spans="55:55" x14ac:dyDescent="0.25">
      <c r="BC100" s="42"/>
    </row>
    <row r="101" spans="55:55" x14ac:dyDescent="0.25">
      <c r="BC101" s="42"/>
    </row>
    <row r="102" spans="55:55" x14ac:dyDescent="0.25">
      <c r="BC102" s="42"/>
    </row>
    <row r="103" spans="55:55" x14ac:dyDescent="0.25">
      <c r="BC103" s="42"/>
    </row>
    <row r="104" spans="55:55" x14ac:dyDescent="0.25">
      <c r="BC104" s="42"/>
    </row>
    <row r="105" spans="55:55" x14ac:dyDescent="0.25">
      <c r="BC105" s="42"/>
    </row>
    <row r="106" spans="55:55" x14ac:dyDescent="0.25">
      <c r="BC106" s="42"/>
    </row>
    <row r="107" spans="55:55" x14ac:dyDescent="0.25">
      <c r="BC107" s="42"/>
    </row>
    <row r="108" spans="55:55" x14ac:dyDescent="0.25">
      <c r="BC108" s="42"/>
    </row>
    <row r="109" spans="55:55" x14ac:dyDescent="0.25">
      <c r="BC109" s="42"/>
    </row>
    <row r="110" spans="55:55" x14ac:dyDescent="0.25">
      <c r="BC110" s="42"/>
    </row>
    <row r="111" spans="55:55" x14ac:dyDescent="0.25">
      <c r="BC111" s="42"/>
    </row>
    <row r="112" spans="55:55" x14ac:dyDescent="0.25">
      <c r="BC112" s="42"/>
    </row>
    <row r="113" spans="31:55" x14ac:dyDescent="0.25">
      <c r="BC113" s="42"/>
    </row>
    <row r="114" spans="31:55" x14ac:dyDescent="0.25">
      <c r="BC114" s="42"/>
    </row>
    <row r="115" spans="31:55" x14ac:dyDescent="0.25">
      <c r="BC115" s="42"/>
    </row>
    <row r="116" spans="31:55" x14ac:dyDescent="0.25">
      <c r="BC116" s="42"/>
    </row>
    <row r="117" spans="31:55" x14ac:dyDescent="0.25">
      <c r="BC117" s="42"/>
    </row>
    <row r="118" spans="31:55" x14ac:dyDescent="0.25">
      <c r="BC118" s="42"/>
    </row>
    <row r="119" spans="31:55" x14ac:dyDescent="0.25">
      <c r="BC119" s="42"/>
    </row>
    <row r="120" spans="31:55" x14ac:dyDescent="0.25">
      <c r="BC120" s="42"/>
    </row>
    <row r="121" spans="31:55" x14ac:dyDescent="0.25">
      <c r="BC121" s="42"/>
    </row>
    <row r="122" spans="31:55" x14ac:dyDescent="0.25">
      <c r="BC122" s="42"/>
    </row>
    <row r="123" spans="31:55" x14ac:dyDescent="0.25">
      <c r="BC123" s="42"/>
    </row>
    <row r="124" spans="31:55" x14ac:dyDescent="0.25">
      <c r="BC124" s="42"/>
    </row>
    <row r="125" spans="31:55" x14ac:dyDescent="0.25">
      <c r="BC125" s="42"/>
    </row>
    <row r="126" spans="31:55" x14ac:dyDescent="0.25"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</row>
    <row r="127" spans="31:55" x14ac:dyDescent="0.25"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</row>
  </sheetData>
  <mergeCells count="5">
    <mergeCell ref="C2:C4"/>
    <mergeCell ref="D2:D4"/>
    <mergeCell ref="B2:B4"/>
    <mergeCell ref="E3:O3"/>
    <mergeCell ref="E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М1</vt:lpstr>
      <vt:lpstr>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Llargoz</dc:creator>
  <cp:lastModifiedBy>Llargoz</cp:lastModifiedBy>
  <dcterms:created xsi:type="dcterms:W3CDTF">2015-06-05T18:19:34Z</dcterms:created>
  <dcterms:modified xsi:type="dcterms:W3CDTF">2022-12-16T14:58:22Z</dcterms:modified>
</cp:coreProperties>
</file>