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rcumcirc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<sst xmlns="http://schemas.openxmlformats.org/spreadsheetml/2006/main" count="162" uniqueCount="87">
  <si>
    <t xml:space="preserve">Circumcircle / Circumcenter</t>
  </si>
  <si>
    <t xml:space="preserve">The circumcenter is the intersection of the perpendicular bisectors of the sides</t>
  </si>
  <si>
    <t xml:space="preserve">It is the intersection of the perpendicular bisectors of the sides</t>
  </si>
  <si>
    <t xml:space="preserve">This can be used to fit a circle to any three points</t>
  </si>
  <si>
    <t xml:space="preserve">Fred Seelig</t>
  </si>
  <si>
    <t xml:space="preserve">Updated Nov. 7, 2011</t>
  </si>
  <si>
    <t xml:space="preserve">Consistent with equations found in "circumcenter," Everything2 writeup</t>
  </si>
  <si>
    <t xml:space="preserve">Triangle - Vertices</t>
  </si>
  <si>
    <t xml:space="preserve">x</t>
  </si>
  <si>
    <t xml:space="preserve">y</t>
  </si>
  <si>
    <t xml:space="preserve">x^2+y^2</t>
  </si>
  <si>
    <t xml:space="preserve">Triangle</t>
  </si>
  <si>
    <t xml:space="preserve">Vertex</t>
  </si>
  <si>
    <t xml:space="preserve">A</t>
  </si>
  <si>
    <t xml:space="preserve">B</t>
  </si>
  <si>
    <t xml:space="preserve">C</t>
  </si>
  <si>
    <t xml:space="preserve">(hide)</t>
  </si>
  <si>
    <t xml:space="preserve">Circumcenter</t>
  </si>
  <si>
    <t xml:space="preserve">Side Lengths, Semiperimeter, Area</t>
  </si>
  <si>
    <t xml:space="preserve">d</t>
  </si>
  <si>
    <r>
      <rPr>
        <sz val="10"/>
        <rFont val="Verdana"/>
        <family val="0"/>
      </rPr>
      <t xml:space="preserve">d</t>
    </r>
    <r>
      <rPr>
        <vertAlign val="superscript"/>
        <sz val="10"/>
        <rFont val="Verdana"/>
        <family val="0"/>
      </rPr>
      <t xml:space="preserve">2</t>
    </r>
  </si>
  <si>
    <t xml:space="preserve">length of side BC</t>
  </si>
  <si>
    <t xml:space="preserve">a</t>
  </si>
  <si>
    <t xml:space="preserve">length of side AC</t>
  </si>
  <si>
    <t xml:space="preserve">b</t>
  </si>
  <si>
    <t xml:space="preserve">Radial Lines</t>
  </si>
  <si>
    <t xml:space="preserve">length of side AB</t>
  </si>
  <si>
    <t xml:space="preserve">c</t>
  </si>
  <si>
    <t xml:space="preserve">semiperimeter</t>
  </si>
  <si>
    <t xml:space="preserve">s</t>
  </si>
  <si>
    <t xml:space="preserve">Area of triangle</t>
  </si>
  <si>
    <t xml:space="preserve">K</t>
  </si>
  <si>
    <t xml:space="preserve">Circumcircle</t>
  </si>
  <si>
    <r>
      <rPr>
        <sz val="10"/>
        <rFont val="Verdana"/>
        <family val="0"/>
      </rPr>
      <t xml:space="preserve">2*(A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*(C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-B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)+B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*(A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-C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)+ C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*(B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-A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))</t>
    </r>
  </si>
  <si>
    <t xml:space="preserve">D</t>
  </si>
  <si>
    <r>
      <rPr>
        <sz val="10"/>
        <rFont val="Verdana"/>
        <family val="0"/>
      </rPr>
      <t xml:space="preserve">O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 = (dA*(C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-B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 + dB*(A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-C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 + dC*(B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-A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))/D</t>
    </r>
  </si>
  <si>
    <t xml:space="preserve">O</t>
  </si>
  <si>
    <r>
      <rPr>
        <sz val="10"/>
        <rFont val="Verdana"/>
        <family val="0"/>
      </rPr>
      <t xml:space="preserve">O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 = -(dA*(C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-B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) + dB*(A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-C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) + dC*(B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-A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))/D</t>
    </r>
  </si>
  <si>
    <t xml:space="preserve">radius of circumcircle</t>
  </si>
  <si>
    <t xml:space="preserve">a*b*c /(4K)</t>
  </si>
  <si>
    <t xml:space="preserve">R</t>
  </si>
  <si>
    <t xml:space="preserve">Area of circumcircle</t>
  </si>
  <si>
    <r>
      <rPr>
        <sz val="10"/>
        <rFont val="Symbol"/>
        <family val="0"/>
      </rPr>
      <t xml:space="preserve">p</t>
    </r>
    <r>
      <rPr>
        <sz val="10"/>
        <rFont val="Verdana"/>
        <family val="0"/>
      </rPr>
      <t xml:space="preserve">*R</t>
    </r>
    <r>
      <rPr>
        <vertAlign val="superscript"/>
        <sz val="10"/>
        <rFont val="Verdana"/>
        <family val="0"/>
      </rPr>
      <t xml:space="preserve">2</t>
    </r>
  </si>
  <si>
    <t xml:space="preserve">A_circum</t>
  </si>
  <si>
    <t xml:space="preserve">Interior Angles</t>
  </si>
  <si>
    <t xml:space="preserve">deg</t>
  </si>
  <si>
    <t xml:space="preserve">rad</t>
  </si>
  <si>
    <t xml:space="preserve">Perpendicular bisectors</t>
  </si>
  <si>
    <r>
      <rPr>
        <sz val="10"/>
        <rFont val="Verdana"/>
        <family val="0"/>
      </rPr>
      <t xml:space="preserve">acos((b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+c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-a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)/(2bc))</t>
    </r>
  </si>
  <si>
    <r>
      <rPr>
        <sz val="10"/>
        <rFont val="Verdana"/>
        <family val="0"/>
      </rPr>
      <t xml:space="preserve">acos((c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+a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-b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)/(2bc))</t>
    </r>
  </si>
  <si>
    <r>
      <rPr>
        <sz val="10"/>
        <rFont val="Verdana"/>
        <family val="0"/>
      </rPr>
      <t xml:space="preserve">acos((a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+b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-c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)/(2bc))</t>
    </r>
  </si>
  <si>
    <t xml:space="preserve">g</t>
  </si>
  <si>
    <t xml:space="preserve">Radial Angles</t>
  </si>
  <si>
    <r>
      <rPr>
        <sz val="10"/>
        <rFont val="Verdana"/>
        <family val="0"/>
      </rPr>
      <t xml:space="preserve">2</t>
    </r>
    <r>
      <rPr>
        <sz val="10"/>
        <rFont val="Symbol"/>
        <family val="0"/>
      </rPr>
      <t xml:space="preserve">a</t>
    </r>
  </si>
  <si>
    <r>
      <rPr>
        <sz val="10"/>
        <rFont val="Symbol"/>
        <family val="0"/>
      </rPr>
      <t xml:space="preserve">f</t>
    </r>
    <r>
      <rPr>
        <vertAlign val="subscript"/>
        <sz val="10"/>
        <rFont val="Verdana"/>
        <family val="0"/>
      </rPr>
      <t xml:space="preserve">A</t>
    </r>
  </si>
  <si>
    <r>
      <rPr>
        <sz val="10"/>
        <rFont val="Verdana"/>
        <family val="0"/>
      </rPr>
      <t xml:space="preserve">2</t>
    </r>
    <r>
      <rPr>
        <sz val="10"/>
        <rFont val="Symbol"/>
        <family val="0"/>
      </rPr>
      <t xml:space="preserve">b</t>
    </r>
  </si>
  <si>
    <r>
      <rPr>
        <sz val="10"/>
        <rFont val="Symbol"/>
        <family val="0"/>
      </rPr>
      <t xml:space="preserve">f</t>
    </r>
    <r>
      <rPr>
        <vertAlign val="subscript"/>
        <sz val="10"/>
        <rFont val="Verdana"/>
        <family val="0"/>
      </rPr>
      <t xml:space="preserve">B</t>
    </r>
  </si>
  <si>
    <r>
      <rPr>
        <sz val="10"/>
        <rFont val="Verdana"/>
        <family val="0"/>
      </rPr>
      <t xml:space="preserve">2</t>
    </r>
    <r>
      <rPr>
        <sz val="10"/>
        <rFont val="Symbol"/>
        <family val="0"/>
      </rPr>
      <t xml:space="preserve">g</t>
    </r>
  </si>
  <si>
    <r>
      <rPr>
        <sz val="10"/>
        <rFont val="Symbol"/>
        <family val="0"/>
      </rPr>
      <t xml:space="preserve">f</t>
    </r>
    <r>
      <rPr>
        <vertAlign val="subscript"/>
        <sz val="10"/>
        <rFont val="Verdana"/>
        <family val="0"/>
      </rPr>
      <t xml:space="preserve">C</t>
    </r>
  </si>
  <si>
    <t xml:space="preserve">Projection of O onto Sides</t>
  </si>
  <si>
    <t xml:space="preserve">Footers of altitudes from O' onto sides</t>
  </si>
  <si>
    <t xml:space="preserve">Point on line P1</t>
  </si>
  <si>
    <t xml:space="preserve">Point on line P2</t>
  </si>
  <si>
    <t xml:space="preserve">Point not on line Q</t>
  </si>
  <si>
    <t xml:space="preserve">Footer on line  F=P1+k0(P2-P1)</t>
  </si>
  <si>
    <t xml:space="preserve">(Algorithm found on "Altitudes" worksheet)</t>
  </si>
  <si>
    <t xml:space="preserve">F, Q0</t>
  </si>
  <si>
    <t xml:space="preserve">Distance between point Q and line</t>
  </si>
  <si>
    <t xml:space="preserve">Point on line</t>
  </si>
  <si>
    <t xml:space="preserve">Point not on line</t>
  </si>
  <si>
    <t xml:space="preserve">This is transportable code - easy to cut and paste into other worksheets</t>
  </si>
  <si>
    <t xml:space="preserve">Incenter and Circumcircle</t>
  </si>
  <si>
    <t xml:space="preserve">Incenter</t>
  </si>
  <si>
    <t xml:space="preserve">O'</t>
  </si>
  <si>
    <t xml:space="preserve">radius of incircle</t>
  </si>
  <si>
    <t xml:space="preserve">K/s = 2K / (a+b+c))</t>
  </si>
  <si>
    <t xml:space="preserve">r</t>
  </si>
  <si>
    <t xml:space="preserve">[1]</t>
  </si>
  <si>
    <t xml:space="preserve">NOTES</t>
  </si>
  <si>
    <t xml:space="preserve">O'x = (a*Ax + b*Bx + c*Cz)/(a*b*c)</t>
  </si>
  <si>
    <t xml:space="preserve">O'y = (a*Ay + b*By + c*Cy)/(a*b*c)</t>
  </si>
  <si>
    <r>
      <rPr>
        <sz val="10"/>
        <rFont val="Verdana"/>
        <family val="0"/>
      </rPr>
      <t xml:space="preserve">O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 = ((A</t>
    </r>
    <r>
      <rPr>
        <vertAlign val="subscript"/>
        <sz val="10"/>
        <rFont val="Verdana"/>
        <family val="0"/>
      </rPr>
      <t xml:space="preserve">x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+A</t>
    </r>
    <r>
      <rPr>
        <vertAlign val="subscript"/>
        <sz val="10"/>
        <rFont val="Verdana"/>
        <family val="0"/>
      </rPr>
      <t xml:space="preserve">y</t>
    </r>
    <r>
      <rPr>
        <vertAlign val="superscript"/>
        <sz val="10"/>
        <rFont val="Verdana"/>
        <family val="0"/>
      </rPr>
      <t xml:space="preserve">2</t>
    </r>
    <r>
      <rPr>
        <sz val="10"/>
        <rFont val="Verdana"/>
        <family val="0"/>
      </rPr>
      <t xml:space="preserve">)*(C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-B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 + (Bx2+By2)*(A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-C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 + (Cx2+Cy2)*(B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-A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))/(2*(Ax*(Cy-By)+Bx*(Ay-Cy)+ Cx*(By-Ay)))</t>
    </r>
  </si>
  <si>
    <r>
      <rPr>
        <sz val="10"/>
        <rFont val="Verdana"/>
        <family val="0"/>
      </rPr>
      <t xml:space="preserve">O</t>
    </r>
    <r>
      <rPr>
        <vertAlign val="subscript"/>
        <sz val="10"/>
        <rFont val="Verdana"/>
        <family val="0"/>
      </rPr>
      <t xml:space="preserve">y</t>
    </r>
    <r>
      <rPr>
        <sz val="10"/>
        <rFont val="Verdana"/>
        <family val="0"/>
      </rPr>
      <t xml:space="preserve"> = -((Ax2+Ay2)*(C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-B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) + (Bx2+By2)*(A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-C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) + (Cx2+Cy2)*(B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-A</t>
    </r>
    <r>
      <rPr>
        <vertAlign val="subscript"/>
        <sz val="10"/>
        <rFont val="Verdana"/>
        <family val="0"/>
      </rPr>
      <t xml:space="preserve">x</t>
    </r>
    <r>
      <rPr>
        <sz val="10"/>
        <rFont val="Verdana"/>
        <family val="0"/>
      </rPr>
      <t xml:space="preserve">))/2*(Ax*(Cy-By)+Bx*(Ay-Cy)+ Cx*(By-Ay))</t>
    </r>
  </si>
  <si>
    <t xml:space="preserve">Transportable code is HIGHLY CONDENSED, and should not be changed</t>
  </si>
  <si>
    <t xml:space="preserve">Sources</t>
  </si>
  <si>
    <t xml:space="preserve">http://en.wikipedia.org/wiki/Circumscribed_circle</t>
  </si>
  <si>
    <t xml:space="preserve">Rourke has a sign error in two terms for Ox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</si>
</sst>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M\ D&quot;, &quot;YYYY"/>
    <numFmt numFmtId="166" formatCode="General"/>
    <numFmt numFmtId="167" formatCode="0.0"/>
    <numFmt numFmtId="168" formatCode="0.00"/>
    <numFmt numFmtId="169" formatCode="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Verdana"/>
      <family val="0"/>
    </font>
    <font>
      <b val="true"/>
      <sz val="10"/>
      <name val="Verdana"/>
      <family val="0"/>
    </font>
    <font>
      <sz val="10"/>
      <name val="Verdana"/>
      <family val="0"/>
    </font>
    <font>
      <vertAlign val="superscript"/>
      <sz val="10"/>
      <name val="Verdana"/>
      <family val="0"/>
    </font>
    <font>
      <vertAlign val="subscript"/>
      <sz val="10"/>
      <name val="Verdana"/>
      <family val="0"/>
    </font>
    <font>
      <sz val="10"/>
      <name val="Symbol"/>
      <family val="0"/>
    </font>
    <font>
      <b val="true"/>
      <sz val="11"/>
      <color rgb="FF000000"/>
      <name val="Verdana"/>
      <family val="2"/>
    </font>
    <font>
      <sz val="9"/>
      <color rgb="FF000000"/>
      <name val="Verdana"/>
      <family val="2"/>
    </font>
    <font>
      <sz val="7.35"/>
      <color rgb="FF000000"/>
      <name val="Verdana"/>
      <family val="2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CF305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C0C0C0"/>
        <bgColor rgb="FFCDCDC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DCD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1FB714"/>
      <rgbColor rgb="FF003300"/>
      <rgbColor rgb="FF272727"/>
      <rgbColor rgb="FFDD2D3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latin typeface="Verdana"/>
              </a:defRPr>
            </a:pPr>
            <a:r>
              <a:rPr b="1" sz="1100" spc="-1" strike="noStrike">
                <a:solidFill>
                  <a:srgbClr val="000000"/>
                </a:solidFill>
                <a:latin typeface="Verdana"/>
              </a:rPr>
              <a:t>Circumcircle
"Circumcenter", Ex. 2</a:t>
            </a:r>
          </a:p>
        </c:rich>
      </c:tx>
      <c:layout>
        <c:manualLayout>
          <c:xMode val="edge"/>
          <c:yMode val="edge"/>
          <c:x val="0.374200153570514"/>
          <c:y val="0.035647943387881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300951769005"/>
          <c:y val="0.157024062278839"/>
          <c:w val="0.840126902534035"/>
          <c:h val="0.8276716206652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1fb714"/>
            </a:solidFill>
            <a:ln w="12600">
              <a:solidFill>
                <a:srgbClr val="1fb714"/>
              </a:solidFill>
              <a:round/>
            </a:ln>
          </c:spPr>
          <c:marker>
            <c:symbol val="circle"/>
            <c:size val="2"/>
            <c:spPr>
              <a:solidFill>
                <a:srgbClr val="1fb71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Circumcircle!$J$12:$J$15</c:f>
              <c:numCache>
                <c:formatCode>General</c:formatCode>
                <c:ptCount val="4"/>
                <c:pt idx="0">
                  <c:v>-3</c:v>
                </c:pt>
                <c:pt idx="1">
                  <c:v>6</c:v>
                </c:pt>
                <c:pt idx="2">
                  <c:v>2</c:v>
                </c:pt>
                <c:pt idx="3">
                  <c:v>-3</c:v>
                </c:pt>
              </c:numCache>
            </c:numRef>
          </c:xVal>
          <c:yVal>
            <c:numRef>
              <c:f>Circumcircle!$K$12:$K$15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7</c:v>
                </c:pt>
                <c:pt idx="3">
                  <c:v>-2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dd2d32"/>
            </a:solidFill>
            <a:ln>
              <a:noFill/>
            </a:ln>
          </c:spPr>
          <c:marker>
            <c:symbol val="circle"/>
            <c:size val="7"/>
            <c:spPr>
              <a:solidFill>
                <a:srgbClr val="dd2d32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Circumcircle!$J$18:$J$18</c:f>
              <c:numCache>
                <c:formatCode>General</c:formatCode>
                <c:ptCount val="1"/>
                <c:pt idx="0">
                  <c:v>0.894366197183099</c:v>
                </c:pt>
              </c:numCache>
            </c:numRef>
          </c:xVal>
          <c:yVal>
            <c:numRef>
              <c:f>Circumcircle!$K$18:$K$18</c:f>
              <c:numCache>
                <c:formatCode>General</c:formatCode>
                <c:ptCount val="1"/>
                <c:pt idx="0">
                  <c:v>1.72535211267606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dd0806"/>
            </a:solidFill>
            <a:ln w="12600">
              <a:solidFill>
                <a:srgbClr val="dd080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Circumcircle!$J$46:$J$82</c:f>
              <c:numCache>
                <c:formatCode>General</c:formatCode>
                <c:ptCount val="37"/>
                <c:pt idx="0">
                  <c:v>6.28364596735483</c:v>
                </c:pt>
                <c:pt idx="1">
                  <c:v>6.20177069800007</c:v>
                </c:pt>
                <c:pt idx="2">
                  <c:v>5.95863262856425</c:v>
                </c:pt>
                <c:pt idx="3">
                  <c:v>5.56161938625338</c:v>
                </c:pt>
                <c:pt idx="4">
                  <c:v>5.02279401753668</c:v>
                </c:pt>
                <c:pt idx="5">
                  <c:v>4.35852845858381</c:v>
                </c:pt>
                <c:pt idx="6">
                  <c:v>3.58900608226897</c:v>
                </c:pt>
                <c:pt idx="7">
                  <c:v>2.73760843659936</c:v>
                </c:pt>
                <c:pt idx="8">
                  <c:v>1.83020480821067</c:v>
                </c:pt>
                <c:pt idx="9">
                  <c:v>0.894366197183099</c:v>
                </c:pt>
                <c:pt idx="10">
                  <c:v>-0.0414724138444761</c:v>
                </c:pt>
                <c:pt idx="11">
                  <c:v>-0.948876042233164</c:v>
                </c:pt>
                <c:pt idx="12">
                  <c:v>-1.80027368790277</c:v>
                </c:pt>
                <c:pt idx="13">
                  <c:v>-2.56979606421761</c:v>
                </c:pt>
                <c:pt idx="14">
                  <c:v>-3.23406162317048</c:v>
                </c:pt>
                <c:pt idx="15">
                  <c:v>-3.77288699188718</c:v>
                </c:pt>
                <c:pt idx="16">
                  <c:v>-4.16990023419806</c:v>
                </c:pt>
                <c:pt idx="17">
                  <c:v>-4.41303830363388</c:v>
                </c:pt>
                <c:pt idx="18">
                  <c:v>-4.49491357298864</c:v>
                </c:pt>
                <c:pt idx="19">
                  <c:v>-4.41303830363388</c:v>
                </c:pt>
                <c:pt idx="20">
                  <c:v>-4.16990023419806</c:v>
                </c:pt>
                <c:pt idx="21">
                  <c:v>-3.77288699188718</c:v>
                </c:pt>
                <c:pt idx="22">
                  <c:v>-3.23406162317048</c:v>
                </c:pt>
                <c:pt idx="23">
                  <c:v>-2.56979606421761</c:v>
                </c:pt>
                <c:pt idx="24">
                  <c:v>-1.80027368790277</c:v>
                </c:pt>
                <c:pt idx="25">
                  <c:v>-0.948876042233164</c:v>
                </c:pt>
                <c:pt idx="26">
                  <c:v>-0.0414724138444762</c:v>
                </c:pt>
                <c:pt idx="27">
                  <c:v>0.894366197183098</c:v>
                </c:pt>
                <c:pt idx="28">
                  <c:v>1.83020480821067</c:v>
                </c:pt>
                <c:pt idx="29">
                  <c:v>2.73760843659936</c:v>
                </c:pt>
                <c:pt idx="30">
                  <c:v>3.58900608226896</c:v>
                </c:pt>
                <c:pt idx="31">
                  <c:v>4.35852845858381</c:v>
                </c:pt>
                <c:pt idx="32">
                  <c:v>5.02279401753668</c:v>
                </c:pt>
                <c:pt idx="33">
                  <c:v>5.56161938625338</c:v>
                </c:pt>
                <c:pt idx="34">
                  <c:v>5.95863262856425</c:v>
                </c:pt>
                <c:pt idx="35">
                  <c:v>6.20177069800007</c:v>
                </c:pt>
                <c:pt idx="36">
                  <c:v>6.28364596735483</c:v>
                </c:pt>
              </c:numCache>
            </c:numRef>
          </c:xVal>
          <c:yVal>
            <c:numRef>
              <c:f>Circumcircle!$K$46:$K$82</c:f>
              <c:numCache>
                <c:formatCode>General</c:formatCode>
                <c:ptCount val="37"/>
                <c:pt idx="0">
                  <c:v>1.72535211267606</c:v>
                </c:pt>
                <c:pt idx="1">
                  <c:v>2.66119072370363</c:v>
                </c:pt>
                <c:pt idx="2">
                  <c:v>3.56859435209232</c:v>
                </c:pt>
                <c:pt idx="3">
                  <c:v>4.41999199776192</c:v>
                </c:pt>
                <c:pt idx="4">
                  <c:v>5.18951437407677</c:v>
                </c:pt>
                <c:pt idx="5">
                  <c:v>5.85377993302964</c:v>
                </c:pt>
                <c:pt idx="6">
                  <c:v>6.39260530174634</c:v>
                </c:pt>
                <c:pt idx="7">
                  <c:v>6.78961854405721</c:v>
                </c:pt>
                <c:pt idx="8">
                  <c:v>7.03275661349303</c:v>
                </c:pt>
                <c:pt idx="9">
                  <c:v>7.11463188284779</c:v>
                </c:pt>
                <c:pt idx="10">
                  <c:v>7.03275661349303</c:v>
                </c:pt>
                <c:pt idx="11">
                  <c:v>6.78961854405721</c:v>
                </c:pt>
                <c:pt idx="12">
                  <c:v>6.39260530174634</c:v>
                </c:pt>
                <c:pt idx="13">
                  <c:v>5.85377993302964</c:v>
                </c:pt>
                <c:pt idx="14">
                  <c:v>5.18951437407677</c:v>
                </c:pt>
                <c:pt idx="15">
                  <c:v>4.41999199776193</c:v>
                </c:pt>
                <c:pt idx="16">
                  <c:v>3.56859435209232</c:v>
                </c:pt>
                <c:pt idx="17">
                  <c:v>2.66119072370363</c:v>
                </c:pt>
                <c:pt idx="18">
                  <c:v>1.72535211267606</c:v>
                </c:pt>
                <c:pt idx="19">
                  <c:v>0.789513501648483</c:v>
                </c:pt>
                <c:pt idx="20">
                  <c:v>-0.117890126740207</c:v>
                </c:pt>
                <c:pt idx="21">
                  <c:v>-0.969287772409811</c:v>
                </c:pt>
                <c:pt idx="22">
                  <c:v>-1.73881014872465</c:v>
                </c:pt>
                <c:pt idx="23">
                  <c:v>-2.40307570767752</c:v>
                </c:pt>
                <c:pt idx="24">
                  <c:v>-2.94190107639423</c:v>
                </c:pt>
                <c:pt idx="25">
                  <c:v>-3.3389143187051</c:v>
                </c:pt>
                <c:pt idx="26">
                  <c:v>-3.58205238814092</c:v>
                </c:pt>
                <c:pt idx="27">
                  <c:v>-3.66392765749568</c:v>
                </c:pt>
                <c:pt idx="28">
                  <c:v>-3.58205238814092</c:v>
                </c:pt>
                <c:pt idx="29">
                  <c:v>-3.3389143187051</c:v>
                </c:pt>
                <c:pt idx="30">
                  <c:v>-2.94190107639423</c:v>
                </c:pt>
                <c:pt idx="31">
                  <c:v>-2.40307570767752</c:v>
                </c:pt>
                <c:pt idx="32">
                  <c:v>-1.73881014872466</c:v>
                </c:pt>
                <c:pt idx="33">
                  <c:v>-0.969287772409809</c:v>
                </c:pt>
                <c:pt idx="34">
                  <c:v>-0.117890126740207</c:v>
                </c:pt>
                <c:pt idx="35">
                  <c:v>0.789513501648481</c:v>
                </c:pt>
                <c:pt idx="36">
                  <c:v>1.72535211267606</c:v>
                </c:pt>
              </c:numCache>
            </c:numRef>
          </c:yVal>
          <c:smooth val="0"/>
        </c:ser>
        <c:axId val="12620447"/>
        <c:axId val="91238468"/>
      </c:scatterChart>
      <c:valAx>
        <c:axId val="1262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cccccc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Verdana"/>
              </a:defRPr>
            </a:pPr>
          </a:p>
        </c:txPr>
        <c:crossAx val="91238468"/>
        <c:crosses val="autoZero"/>
        <c:crossBetween val="midCat"/>
        <c:majorUnit val="2"/>
      </c:valAx>
      <c:valAx>
        <c:axId val="9123846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cccccc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Verdana"/>
              </a:defRPr>
            </a:pPr>
          </a:p>
        </c:txPr>
        <c:crossAx val="12620447"/>
        <c:crosses val="autoZero"/>
        <c:crossBetween val="midCat"/>
        <c:majorUnit val="2"/>
        <c:minorUnit val="1"/>
      </c:valAx>
      <c:spPr>
        <a:solidFill>
          <a:srgbClr val="cdcdcd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594634753624352"/>
          <c:y val="0.00230007077140835"/>
          <c:w val="0.40532508734589"/>
          <c:h val="0.205414012738854"/>
        </c:manualLayout>
      </c:layout>
      <c:spPr>
        <a:solidFill>
          <a:srgbClr val="272727"/>
        </a:solidFill>
        <a:ln>
          <a:noFill/>
        </a:ln>
      </c:spPr>
      <c:txPr>
        <a:bodyPr/>
        <a:lstStyle/>
        <a:p>
          <a:pPr>
            <a:defRPr b="0" sz="735" spc="-1" strike="noStrike">
              <a:solidFill>
                <a:srgbClr val="000000"/>
              </a:solidFill>
              <a:latin typeface="Verdana"/>
            </a:defRPr>
          </a:pPr>
        </a:p>
      </c:txPr>
    </c:legend>
    <c:plotVisOnly val="1"/>
    <c:dispBlanksAs val="gap"/>
  </c:chart>
  <c:spPr>
    <a:solidFill>
      <a:srgbClr val="b2b2b2"/>
    </a:solidFill>
    <a:ln>
      <a:solidFill>
        <a:srgbClr val="cccccc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latin typeface="Verdana"/>
              </a:defRPr>
            </a:pPr>
            <a:r>
              <a:rPr b="1" sz="1100" spc="-1" strike="noStrike">
                <a:solidFill>
                  <a:srgbClr val="000000"/>
                </a:solidFill>
                <a:latin typeface="Verdana"/>
              </a:rPr>
              <a:t>Circumcircle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3794478296848"/>
          <c:y val="0.129192253188474"/>
          <c:w val="0.825772963213722"/>
          <c:h val="0.8570303889151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dd0806"/>
            </a:solidFill>
            <a:ln w="12600">
              <a:solidFill>
                <a:srgbClr val="dd080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Circumcircle!$J$46:$J$82</c:f>
              <c:numCache>
                <c:formatCode>General</c:formatCode>
                <c:ptCount val="37"/>
                <c:pt idx="0">
                  <c:v>6.28364596735483</c:v>
                </c:pt>
                <c:pt idx="1">
                  <c:v>6.20177069800007</c:v>
                </c:pt>
                <c:pt idx="2">
                  <c:v>5.95863262856425</c:v>
                </c:pt>
                <c:pt idx="3">
                  <c:v>5.56161938625338</c:v>
                </c:pt>
                <c:pt idx="4">
                  <c:v>5.02279401753668</c:v>
                </c:pt>
                <c:pt idx="5">
                  <c:v>4.35852845858381</c:v>
                </c:pt>
                <c:pt idx="6">
                  <c:v>3.58900608226897</c:v>
                </c:pt>
                <c:pt idx="7">
                  <c:v>2.73760843659936</c:v>
                </c:pt>
                <c:pt idx="8">
                  <c:v>1.83020480821067</c:v>
                </c:pt>
                <c:pt idx="9">
                  <c:v>0.894366197183099</c:v>
                </c:pt>
                <c:pt idx="10">
                  <c:v>-0.0414724138444761</c:v>
                </c:pt>
                <c:pt idx="11">
                  <c:v>-0.948876042233164</c:v>
                </c:pt>
                <c:pt idx="12">
                  <c:v>-1.80027368790277</c:v>
                </c:pt>
                <c:pt idx="13">
                  <c:v>-2.56979606421761</c:v>
                </c:pt>
                <c:pt idx="14">
                  <c:v>-3.23406162317048</c:v>
                </c:pt>
                <c:pt idx="15">
                  <c:v>-3.77288699188718</c:v>
                </c:pt>
                <c:pt idx="16">
                  <c:v>-4.16990023419806</c:v>
                </c:pt>
                <c:pt idx="17">
                  <c:v>-4.41303830363388</c:v>
                </c:pt>
                <c:pt idx="18">
                  <c:v>-4.49491357298864</c:v>
                </c:pt>
                <c:pt idx="19">
                  <c:v>-4.41303830363388</c:v>
                </c:pt>
                <c:pt idx="20">
                  <c:v>-4.16990023419806</c:v>
                </c:pt>
                <c:pt idx="21">
                  <c:v>-3.77288699188718</c:v>
                </c:pt>
                <c:pt idx="22">
                  <c:v>-3.23406162317048</c:v>
                </c:pt>
                <c:pt idx="23">
                  <c:v>-2.56979606421761</c:v>
                </c:pt>
                <c:pt idx="24">
                  <c:v>-1.80027368790277</c:v>
                </c:pt>
                <c:pt idx="25">
                  <c:v>-0.948876042233164</c:v>
                </c:pt>
                <c:pt idx="26">
                  <c:v>-0.0414724138444762</c:v>
                </c:pt>
                <c:pt idx="27">
                  <c:v>0.894366197183098</c:v>
                </c:pt>
                <c:pt idx="28">
                  <c:v>1.83020480821067</c:v>
                </c:pt>
                <c:pt idx="29">
                  <c:v>2.73760843659936</c:v>
                </c:pt>
                <c:pt idx="30">
                  <c:v>3.58900608226896</c:v>
                </c:pt>
                <c:pt idx="31">
                  <c:v>4.35852845858381</c:v>
                </c:pt>
                <c:pt idx="32">
                  <c:v>5.02279401753668</c:v>
                </c:pt>
                <c:pt idx="33">
                  <c:v>5.56161938625338</c:v>
                </c:pt>
                <c:pt idx="34">
                  <c:v>5.95863262856425</c:v>
                </c:pt>
                <c:pt idx="35">
                  <c:v>6.20177069800007</c:v>
                </c:pt>
                <c:pt idx="36">
                  <c:v>6.28364596735483</c:v>
                </c:pt>
              </c:numCache>
            </c:numRef>
          </c:xVal>
          <c:yVal>
            <c:numRef>
              <c:f>Circumcircle!$K$46:$K$82</c:f>
              <c:numCache>
                <c:formatCode>General</c:formatCode>
                <c:ptCount val="37"/>
                <c:pt idx="0">
                  <c:v>1.72535211267606</c:v>
                </c:pt>
                <c:pt idx="1">
                  <c:v>2.66119072370363</c:v>
                </c:pt>
                <c:pt idx="2">
                  <c:v>3.56859435209232</c:v>
                </c:pt>
                <c:pt idx="3">
                  <c:v>4.41999199776192</c:v>
                </c:pt>
                <c:pt idx="4">
                  <c:v>5.18951437407677</c:v>
                </c:pt>
                <c:pt idx="5">
                  <c:v>5.85377993302964</c:v>
                </c:pt>
                <c:pt idx="6">
                  <c:v>6.39260530174634</c:v>
                </c:pt>
                <c:pt idx="7">
                  <c:v>6.78961854405721</c:v>
                </c:pt>
                <c:pt idx="8">
                  <c:v>7.03275661349303</c:v>
                </c:pt>
                <c:pt idx="9">
                  <c:v>7.11463188284779</c:v>
                </c:pt>
                <c:pt idx="10">
                  <c:v>7.03275661349303</c:v>
                </c:pt>
                <c:pt idx="11">
                  <c:v>6.78961854405721</c:v>
                </c:pt>
                <c:pt idx="12">
                  <c:v>6.39260530174634</c:v>
                </c:pt>
                <c:pt idx="13">
                  <c:v>5.85377993302964</c:v>
                </c:pt>
                <c:pt idx="14">
                  <c:v>5.18951437407677</c:v>
                </c:pt>
                <c:pt idx="15">
                  <c:v>4.41999199776193</c:v>
                </c:pt>
                <c:pt idx="16">
                  <c:v>3.56859435209232</c:v>
                </c:pt>
                <c:pt idx="17">
                  <c:v>2.66119072370363</c:v>
                </c:pt>
                <c:pt idx="18">
                  <c:v>1.72535211267606</c:v>
                </c:pt>
                <c:pt idx="19">
                  <c:v>0.789513501648483</c:v>
                </c:pt>
                <c:pt idx="20">
                  <c:v>-0.117890126740207</c:v>
                </c:pt>
                <c:pt idx="21">
                  <c:v>-0.969287772409811</c:v>
                </c:pt>
                <c:pt idx="22">
                  <c:v>-1.73881014872465</c:v>
                </c:pt>
                <c:pt idx="23">
                  <c:v>-2.40307570767752</c:v>
                </c:pt>
                <c:pt idx="24">
                  <c:v>-2.94190107639423</c:v>
                </c:pt>
                <c:pt idx="25">
                  <c:v>-3.3389143187051</c:v>
                </c:pt>
                <c:pt idx="26">
                  <c:v>-3.58205238814092</c:v>
                </c:pt>
                <c:pt idx="27">
                  <c:v>-3.66392765749568</c:v>
                </c:pt>
                <c:pt idx="28">
                  <c:v>-3.58205238814092</c:v>
                </c:pt>
                <c:pt idx="29">
                  <c:v>-3.3389143187051</c:v>
                </c:pt>
                <c:pt idx="30">
                  <c:v>-2.94190107639423</c:v>
                </c:pt>
                <c:pt idx="31">
                  <c:v>-2.40307570767752</c:v>
                </c:pt>
                <c:pt idx="32">
                  <c:v>-1.73881014872466</c:v>
                </c:pt>
                <c:pt idx="33">
                  <c:v>-0.969287772409809</c:v>
                </c:pt>
                <c:pt idx="34">
                  <c:v>-0.117890126740207</c:v>
                </c:pt>
                <c:pt idx="35">
                  <c:v>0.789513501648481</c:v>
                </c:pt>
                <c:pt idx="36">
                  <c:v>1.72535211267606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ccffcc"/>
            </a:solidFill>
            <a:ln w="12600">
              <a:solidFill>
                <a:srgbClr val="ccffcc"/>
              </a:solidFill>
              <a:round/>
            </a:ln>
          </c:spPr>
          <c:marker>
            <c:symbol val="square"/>
            <c:size val="3"/>
            <c:spPr>
              <a:solidFill>
                <a:srgbClr val="ccffc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Circumcircle!$J$12:$J$16</c:f>
              <c:numCache>
                <c:formatCode>General</c:formatCode>
                <c:ptCount val="5"/>
                <c:pt idx="0">
                  <c:v>-3</c:v>
                </c:pt>
                <c:pt idx="1">
                  <c:v>6</c:v>
                </c:pt>
                <c:pt idx="2">
                  <c:v>2</c:v>
                </c:pt>
                <c:pt idx="3">
                  <c:v>-3</c:v>
                </c:pt>
              </c:numCache>
            </c:numRef>
          </c:xVal>
          <c:yVal>
            <c:numRef>
              <c:f>Circumcircle!$K$12:$K$16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7</c:v>
                </c:pt>
                <c:pt idx="3">
                  <c:v>-2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dd0806"/>
            </a:solidFill>
            <a:ln>
              <a:noFill/>
            </a:ln>
          </c:spPr>
          <c:marker>
            <c:symbol val="circle"/>
            <c:size val="3"/>
            <c:spPr>
              <a:solidFill>
                <a:srgbClr val="dd080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Circumcircle!$J$18:$J$18</c:f>
              <c:numCache>
                <c:formatCode>General</c:formatCode>
                <c:ptCount val="1"/>
                <c:pt idx="0">
                  <c:v>0.894366197183099</c:v>
                </c:pt>
              </c:numCache>
            </c:numRef>
          </c:xVal>
          <c:yVal>
            <c:numRef>
              <c:f>Circumcircle!$K$18:$K$18</c:f>
              <c:numCache>
                <c:formatCode>General</c:formatCode>
                <c:ptCount val="1"/>
                <c:pt idx="0">
                  <c:v>1.72535211267606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fcf305"/>
            </a:solidFill>
            <a:ln w="25200">
              <a:solidFill>
                <a:srgbClr val="fcf305"/>
              </a:solidFill>
              <a:custDash>
                <a:ds d="605000" sp="151000"/>
              </a:custDash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Circumcircle!$J$21:$J$22</c:f>
              <c:numCache>
                <c:formatCode>General</c:formatCode>
                <c:ptCount val="2"/>
                <c:pt idx="0">
                  <c:v>0.894366197183099</c:v>
                </c:pt>
                <c:pt idx="1">
                  <c:v>-3</c:v>
                </c:pt>
              </c:numCache>
            </c:numRef>
          </c:xVal>
          <c:yVal>
            <c:numRef>
              <c:f>Circumcircle!$K$21:$K$22</c:f>
              <c:numCache>
                <c:formatCode>General</c:formatCode>
                <c:ptCount val="2"/>
                <c:pt idx="0">
                  <c:v>1.72535211267606</c:v>
                </c:pt>
                <c:pt idx="1">
                  <c:v>-2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fcf305"/>
            </a:solidFill>
            <a:ln w="25200">
              <a:solidFill>
                <a:srgbClr val="fcf305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Circumcircle!$J$24:$J$25</c:f>
              <c:numCache>
                <c:formatCode>General</c:formatCode>
                <c:ptCount val="2"/>
                <c:pt idx="0">
                  <c:v>0.894366197183099</c:v>
                </c:pt>
                <c:pt idx="1">
                  <c:v>6</c:v>
                </c:pt>
              </c:numCache>
            </c:numRef>
          </c:xVal>
          <c:yVal>
            <c:numRef>
              <c:f>Circumcircle!$K$24:$K$25</c:f>
              <c:numCache>
                <c:formatCode>General</c:formatCode>
                <c:ptCount val="2"/>
                <c:pt idx="0">
                  <c:v>1.72535211267606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fcf305"/>
            </a:solidFill>
            <a:ln w="25200">
              <a:solidFill>
                <a:srgbClr val="fcf305"/>
              </a:solidFill>
              <a:custDash>
                <a:ds d="605000" sp="151000"/>
                <a:ds d="151000" sp="151000"/>
              </a:custDash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Circumcircle!$J$27:$J$28</c:f>
              <c:numCache>
                <c:formatCode>General</c:formatCode>
                <c:ptCount val="2"/>
                <c:pt idx="0">
                  <c:v>0.894366197183099</c:v>
                </c:pt>
                <c:pt idx="1">
                  <c:v>2</c:v>
                </c:pt>
              </c:numCache>
            </c:numRef>
          </c:xVal>
          <c:yVal>
            <c:numRef>
              <c:f>Circumcircle!$K$27:$K$28</c:f>
              <c:numCache>
                <c:formatCode>General</c:formatCode>
                <c:ptCount val="2"/>
                <c:pt idx="0">
                  <c:v>1.72535211267606</c:v>
                </c:pt>
                <c:pt idx="1">
                  <c:v>7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ffffff"/>
            </a:solidFill>
            <a:ln>
              <a:noFill/>
            </a:ln>
          </c:spPr>
          <c:marker>
            <c:symbol val="diamond"/>
            <c:size val="3"/>
            <c:spPr>
              <a:solidFill>
                <a:srgbClr val="ffff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Circumcircle!$E$41:$E$41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Circumcircle!$F$41:$F$41</c:f>
              <c:numCache>
                <c:formatCode>General</c:formatCode>
                <c:ptCount val="1"/>
                <c:pt idx="0">
                  <c:v>-1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ffffff"/>
            </a:solidFill>
            <a:ln>
              <a:noFill/>
            </a:ln>
          </c:spPr>
          <c:marker>
            <c:symbol val="triangle"/>
            <c:size val="3"/>
            <c:spPr>
              <a:solidFill>
                <a:srgbClr val="ffff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Circumcircle!$E$42:$E$42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Circumcircle!$F$42:$F$42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272727"/>
            </a:solidFill>
            <a:ln>
              <a:noFill/>
            </a:ln>
          </c:spPr>
          <c:marker>
            <c:symbol val="x"/>
            <c:size val="3"/>
            <c:spPr>
              <a:solidFill>
                <a:srgbClr val="27272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Circumcircle!$E$43:$E$43</c:f>
              <c:numCache>
                <c:formatCode>General</c:formatCode>
                <c:ptCount val="1"/>
                <c:pt idx="0">
                  <c:v>-0.5</c:v>
                </c:pt>
              </c:numCache>
            </c:numRef>
          </c:xVal>
          <c:yVal>
            <c:numRef>
              <c:f>Circumcircle!$F$43:$F$43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ffcc99"/>
            </a:solidFill>
            <a:ln w="25200">
              <a:solidFill>
                <a:srgbClr val="ffcc9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Circumcircle!$J$31:$J$32</c:f>
              <c:numCache>
                <c:formatCode>General</c:formatCode>
                <c:ptCount val="2"/>
                <c:pt idx="0">
                  <c:v>0.894366197183099</c:v>
                </c:pt>
                <c:pt idx="1">
                  <c:v>1.5</c:v>
                </c:pt>
              </c:numCache>
            </c:numRef>
          </c:xVal>
          <c:yVal>
            <c:numRef>
              <c:f>Circumcircle!$K$31:$K$32</c:f>
              <c:numCache>
                <c:formatCode>General</c:formatCode>
                <c:ptCount val="2"/>
                <c:pt idx="0">
                  <c:v>1.72535211267606</c:v>
                </c:pt>
                <c:pt idx="1">
                  <c:v>-1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ffcc99"/>
            </a:solidFill>
            <a:ln w="25200">
              <a:solidFill>
                <a:srgbClr val="ffcc9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Circumcircle!$J$34:$J$35</c:f>
              <c:numCache>
                <c:formatCode>General</c:formatCode>
                <c:ptCount val="2"/>
                <c:pt idx="0">
                  <c:v>0.894366197183099</c:v>
                </c:pt>
                <c:pt idx="1">
                  <c:v>4</c:v>
                </c:pt>
              </c:numCache>
            </c:numRef>
          </c:xVal>
          <c:yVal>
            <c:numRef>
              <c:f>Circumcircle!$K$34:$K$35</c:f>
              <c:numCache>
                <c:formatCode>General</c:formatCode>
                <c:ptCount val="2"/>
                <c:pt idx="0">
                  <c:v>1.72535211267606</c:v>
                </c:pt>
                <c:pt idx="1">
                  <c:v>3.5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ffcc99"/>
            </a:solidFill>
            <a:ln w="25200">
              <a:solidFill>
                <a:srgbClr val="ffcc9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Circumcircle!$J$37:$J$38</c:f>
              <c:numCache>
                <c:formatCode>General</c:formatCode>
                <c:ptCount val="2"/>
                <c:pt idx="0">
                  <c:v>0.894366197183099</c:v>
                </c:pt>
                <c:pt idx="1">
                  <c:v>-0.5</c:v>
                </c:pt>
              </c:numCache>
            </c:numRef>
          </c:xVal>
          <c:yVal>
            <c:numRef>
              <c:f>Circumcircle!$K$37:$K$38</c:f>
              <c:numCache>
                <c:formatCode>General</c:formatCode>
                <c:ptCount val="2"/>
                <c:pt idx="0">
                  <c:v>1.72535211267606</c:v>
                </c:pt>
                <c:pt idx="1">
                  <c:v>2.5</c:v>
                </c:pt>
              </c:numCache>
            </c:numRef>
          </c:yVal>
          <c:smooth val="0"/>
        </c:ser>
        <c:axId val="33367254"/>
        <c:axId val="56443879"/>
      </c:scatterChart>
      <c:valAx>
        <c:axId val="33367254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cccccc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Verdana"/>
              </a:defRPr>
            </a:pPr>
          </a:p>
        </c:txPr>
        <c:crossAx val="56443879"/>
        <c:crosses val="autoZero"/>
        <c:crossBetween val="midCat"/>
      </c:valAx>
      <c:valAx>
        <c:axId val="56443879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cccccc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Verdana"/>
              </a:defRPr>
            </a:pPr>
          </a:p>
        </c:txPr>
        <c:crossAx val="33367254"/>
        <c:crosses val="autoZero"/>
        <c:crossBetween val="midCat"/>
      </c:valAx>
      <c:spPr>
        <a:solidFill>
          <a:srgbClr val="333333"/>
        </a:solidFill>
        <a:ln w="12600">
          <a:solidFill>
            <a:srgbClr val="808080"/>
          </a:solidFill>
          <a:round/>
        </a:ln>
      </c:spPr>
    </c:plotArea>
    <c:legend>
      <c:layout>
        <c:manualLayout>
          <c:xMode val="edge"/>
          <c:yMode val="edge"/>
          <c:x val="0.662052362323202"/>
          <c:y val="0"/>
          <c:w val="0.328167318687933"/>
          <c:h val="0.378159200062987"/>
        </c:manualLayout>
      </c:layout>
      <c:spPr>
        <a:solidFill>
          <a:srgbClr val="272727">
            <a:alpha val="50000"/>
          </a:srgbClr>
        </a:solidFill>
        <a:ln>
          <a:noFill/>
        </a:ln>
      </c:spPr>
      <c:txPr>
        <a:bodyPr/>
        <a:lstStyle/>
        <a:p>
          <a:pPr>
            <a:defRPr b="0" sz="735" spc="-1" strike="noStrike">
              <a:solidFill>
                <a:srgbClr val="000000"/>
              </a:solidFill>
              <a:latin typeface="Verdana"/>
            </a:defRPr>
          </a:pPr>
        </a:p>
      </c:txPr>
    </c:legend>
    <c:plotVisOnly val="1"/>
    <c:dispBlanksAs val="gap"/>
  </c:chart>
  <c:spPr>
    <a:solidFill>
      <a:srgbClr val="b2b2b2"/>
    </a:solidFill>
    <a:ln>
      <a:solidFill>
        <a:srgbClr val="cccccc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304920</xdr:colOff>
      <xdr:row>96</xdr:row>
      <xdr:rowOff>18000</xdr:rowOff>
    </xdr:from>
    <xdr:to>
      <xdr:col>2</xdr:col>
      <xdr:colOff>3073680</xdr:colOff>
      <xdr:row>120</xdr:row>
      <xdr:rowOff>124920</xdr:rowOff>
    </xdr:to>
    <xdr:graphicFrame>
      <xdr:nvGraphicFramePr>
        <xdr:cNvPr id="0" name="Chart 1"/>
        <xdr:cNvGraphicFramePr/>
      </xdr:nvGraphicFramePr>
      <xdr:xfrm>
        <a:off x="579600" y="16426080"/>
        <a:ext cx="4219200" cy="40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316800</xdr:colOff>
      <xdr:row>121</xdr:row>
      <xdr:rowOff>151560</xdr:rowOff>
    </xdr:from>
    <xdr:to>
      <xdr:col>3</xdr:col>
      <xdr:colOff>565560</xdr:colOff>
      <xdr:row>149</xdr:row>
      <xdr:rowOff>101160</xdr:rowOff>
    </xdr:to>
    <xdr:graphicFrame>
      <xdr:nvGraphicFramePr>
        <xdr:cNvPr id="1" name="Chart 2"/>
        <xdr:cNvGraphicFramePr/>
      </xdr:nvGraphicFramePr>
      <xdr:xfrm>
        <a:off x="591480" y="20687400"/>
        <a:ext cx="4785120" cy="45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selection pane="topLeft" activeCell="C38" activeCellId="0" sqref="C38"/>
    </sheetView>
  </sheetViews>
  <sheetFormatPr defaultColWidth="12.6328125" defaultRowHeight="13" zeroHeight="false" outlineLevelRow="0" outlineLevelCol="0"/>
  <cols>
    <col collapsed="false" customWidth="true" hidden="false" outlineLevel="0" max="1" min="1" style="0" width="3.9"/>
    <col collapsed="false" customWidth="true" hidden="false" outlineLevel="0" max="2" min="2" style="0" width="20.56"/>
    <col collapsed="false" customWidth="true" hidden="false" outlineLevel="0" max="3" min="3" style="0" width="43.74"/>
    <col collapsed="false" customWidth="true" hidden="false" outlineLevel="0" max="4" min="4" style="1" width="8.96"/>
    <col collapsed="false" customWidth="true" hidden="false" outlineLevel="0" max="5" min="5" style="0" width="7.16"/>
    <col collapsed="false" customWidth="true" hidden="false" outlineLevel="0" max="6" min="6" style="0" width="6.02"/>
    <col collapsed="false" customWidth="true" hidden="false" outlineLevel="0" max="7" min="7" style="0" width="8.63"/>
    <col collapsed="false" customWidth="true" hidden="false" outlineLevel="0" max="8" min="8" style="0" width="1.29"/>
    <col collapsed="false" customWidth="true" hidden="false" outlineLevel="0" max="9" min="9" style="0" width="3.08"/>
    <col collapsed="false" customWidth="true" hidden="false" outlineLevel="0" max="10" min="10" style="0" width="5.54"/>
    <col collapsed="false" customWidth="true" hidden="false" outlineLevel="0" max="11" min="11" style="0" width="5.2"/>
  </cols>
  <sheetData>
    <row r="1" customFormat="false" ht="18" hidden="false" customHeight="false" outlineLevel="0" collapsed="false">
      <c r="A1" s="2" t="s">
        <v>0</v>
      </c>
    </row>
    <row r="2" customFormat="false" ht="13" hidden="false" customHeight="false" outlineLevel="0" collapsed="false">
      <c r="A2" s="0" t="s">
        <v>1</v>
      </c>
    </row>
    <row r="3" customFormat="false" ht="13" hidden="false" customHeight="false" outlineLevel="0" collapsed="false">
      <c r="A3" s="0" t="s">
        <v>2</v>
      </c>
    </row>
    <row r="4" customFormat="false" ht="13" hidden="false" customHeight="false" outlineLevel="0" collapsed="false">
      <c r="A4" s="0" t="s">
        <v>3</v>
      </c>
    </row>
    <row r="5" customFormat="false" ht="13" hidden="false" customHeight="false" outlineLevel="0" collapsed="false">
      <c r="A5" s="0" t="s">
        <v>4</v>
      </c>
    </row>
    <row r="6" customFormat="false" ht="13" hidden="false" customHeight="false" outlineLevel="0" collapsed="false">
      <c r="A6" s="3" t="n">
        <v>39226</v>
      </c>
      <c r="B6" s="3"/>
      <c r="C6" s="4"/>
    </row>
    <row r="7" customFormat="false" ht="13" hidden="false" customHeight="false" outlineLevel="0" collapsed="false">
      <c r="A7" s="0" t="s">
        <v>5</v>
      </c>
    </row>
    <row r="8" customFormat="false" ht="13" hidden="false" customHeight="false" outlineLevel="0" collapsed="false">
      <c r="A8" s="0" t="s">
        <v>6</v>
      </c>
    </row>
    <row r="11" customFormat="false" ht="13" hidden="false" customHeight="false" outlineLevel="0" collapsed="false">
      <c r="A11" s="5" t="s">
        <v>7</v>
      </c>
      <c r="E11" s="1" t="s">
        <v>8</v>
      </c>
      <c r="F11" s="1" t="s">
        <v>9</v>
      </c>
      <c r="G11" s="1" t="s">
        <v>10</v>
      </c>
      <c r="J11" s="1" t="s">
        <v>11</v>
      </c>
    </row>
    <row r="12" customFormat="false" ht="13" hidden="false" customHeight="false" outlineLevel="0" collapsed="false">
      <c r="B12" s="0" t="s">
        <v>12</v>
      </c>
      <c r="D12" s="1" t="s">
        <v>13</v>
      </c>
      <c r="E12" s="6" t="n">
        <v>-3</v>
      </c>
      <c r="F12" s="6" t="n">
        <v>-2</v>
      </c>
      <c r="G12" s="0" t="n">
        <f aca="false">E12^2+F12^2</f>
        <v>13</v>
      </c>
      <c r="J12" s="0" t="n">
        <f aca="false">E12</f>
        <v>-3</v>
      </c>
      <c r="K12" s="0" t="n">
        <f aca="false">F12</f>
        <v>-2</v>
      </c>
    </row>
    <row r="13" customFormat="false" ht="13" hidden="false" customHeight="false" outlineLevel="0" collapsed="false">
      <c r="B13" s="0" t="s">
        <v>12</v>
      </c>
      <c r="D13" s="1" t="s">
        <v>14</v>
      </c>
      <c r="E13" s="6" t="n">
        <v>6</v>
      </c>
      <c r="F13" s="6" t="n">
        <v>0</v>
      </c>
      <c r="G13" s="0" t="n">
        <f aca="false">E13^2+F13^2</f>
        <v>36</v>
      </c>
      <c r="J13" s="0" t="n">
        <f aca="false">E13</f>
        <v>6</v>
      </c>
      <c r="K13" s="0" t="n">
        <f aca="false">F13</f>
        <v>0</v>
      </c>
    </row>
    <row r="14" customFormat="false" ht="13" hidden="false" customHeight="false" outlineLevel="0" collapsed="false">
      <c r="B14" s="0" t="s">
        <v>12</v>
      </c>
      <c r="D14" s="1" t="s">
        <v>15</v>
      </c>
      <c r="E14" s="6" t="n">
        <v>2</v>
      </c>
      <c r="F14" s="6" t="n">
        <v>7</v>
      </c>
      <c r="G14" s="0" t="n">
        <f aca="false">E14^2+F14^2</f>
        <v>53</v>
      </c>
      <c r="J14" s="0" t="n">
        <f aca="false">E14</f>
        <v>2</v>
      </c>
      <c r="K14" s="0" t="n">
        <f aca="false">F14</f>
        <v>7</v>
      </c>
    </row>
    <row r="15" customFormat="false" ht="13" hidden="false" customHeight="false" outlineLevel="0" collapsed="false">
      <c r="B15" s="0" t="s">
        <v>12</v>
      </c>
      <c r="C15" s="0" t="s">
        <v>16</v>
      </c>
      <c r="D15" s="1" t="s">
        <v>13</v>
      </c>
      <c r="E15" s="7" t="n">
        <f aca="false">E12</f>
        <v>-3</v>
      </c>
      <c r="F15" s="7" t="n">
        <f aca="false">F12</f>
        <v>-2</v>
      </c>
      <c r="G15" s="7" t="n">
        <f aca="false">G12</f>
        <v>13</v>
      </c>
      <c r="J15" s="0" t="n">
        <f aca="false">E12</f>
        <v>-3</v>
      </c>
      <c r="K15" s="0" t="n">
        <f aca="false">F12</f>
        <v>-2</v>
      </c>
    </row>
    <row r="16" customFormat="false" ht="13" hidden="false" customHeight="false" outlineLevel="0" collapsed="false">
      <c r="B16" s="0" t="s">
        <v>12</v>
      </c>
      <c r="C16" s="0" t="s">
        <v>16</v>
      </c>
      <c r="D16" s="1" t="s">
        <v>14</v>
      </c>
      <c r="E16" s="7" t="n">
        <f aca="false">E13</f>
        <v>6</v>
      </c>
      <c r="F16" s="7" t="n">
        <f aca="false">F13</f>
        <v>0</v>
      </c>
      <c r="G16" s="7" t="n">
        <f aca="false">G13</f>
        <v>36</v>
      </c>
    </row>
    <row r="17" customFormat="false" ht="13" hidden="false" customHeight="false" outlineLevel="0" collapsed="false">
      <c r="B17" s="0" t="s">
        <v>12</v>
      </c>
      <c r="C17" s="0" t="s">
        <v>16</v>
      </c>
      <c r="D17" s="1" t="s">
        <v>15</v>
      </c>
      <c r="E17" s="7" t="n">
        <f aca="false">E14</f>
        <v>2</v>
      </c>
      <c r="F17" s="7" t="n">
        <f aca="false">F14</f>
        <v>7</v>
      </c>
      <c r="G17" s="7" t="n">
        <f aca="false">G14</f>
        <v>53</v>
      </c>
      <c r="J17" s="0" t="s">
        <v>17</v>
      </c>
    </row>
    <row r="18" customFormat="false" ht="15" hidden="false" customHeight="false" outlineLevel="0" collapsed="false">
      <c r="A18" s="5" t="s">
        <v>18</v>
      </c>
      <c r="E18" s="1" t="s">
        <v>19</v>
      </c>
      <c r="F18" s="8" t="s">
        <v>20</v>
      </c>
      <c r="J18" s="0" t="n">
        <f aca="false">E26</f>
        <v>0.894366197183099</v>
      </c>
      <c r="K18" s="0" t="n">
        <f aca="false">F26</f>
        <v>1.72535211267606</v>
      </c>
    </row>
    <row r="19" customFormat="false" ht="13" hidden="false" customHeight="false" outlineLevel="0" collapsed="false">
      <c r="B19" s="0" t="s">
        <v>21</v>
      </c>
      <c r="D19" s="1" t="s">
        <v>22</v>
      </c>
      <c r="E19" s="9" t="n">
        <f aca="false">SQRT(((E14-E13)^2)+((F14-F13)^2))</f>
        <v>8.06225774829855</v>
      </c>
      <c r="F19" s="0" t="n">
        <f aca="false">((E14-E13)^2)+((F14-F13)^2)</f>
        <v>65</v>
      </c>
    </row>
    <row r="20" customFormat="false" ht="13" hidden="false" customHeight="false" outlineLevel="0" collapsed="false">
      <c r="B20" s="0" t="s">
        <v>23</v>
      </c>
      <c r="D20" s="1" t="s">
        <v>24</v>
      </c>
      <c r="E20" s="9" t="n">
        <f aca="false">SQRT((E12-E14)^2+(F12-F14)^2)</f>
        <v>10.295630140987</v>
      </c>
      <c r="F20" s="0" t="n">
        <f aca="false">(E12-E14)^2+(F12-F14)^2</f>
        <v>106</v>
      </c>
      <c r="J20" s="0" t="s">
        <v>25</v>
      </c>
    </row>
    <row r="21" customFormat="false" ht="13" hidden="false" customHeight="false" outlineLevel="0" collapsed="false">
      <c r="B21" s="0" t="s">
        <v>26</v>
      </c>
      <c r="D21" s="1" t="s">
        <v>27</v>
      </c>
      <c r="E21" s="9" t="n">
        <f aca="false">SQRT((E13-E12)^2+(F13-F12)^2)</f>
        <v>9.21954445729289</v>
      </c>
      <c r="F21" s="0" t="n">
        <f aca="false">(E13-E12)^2+(F13-F12)^2</f>
        <v>85</v>
      </c>
      <c r="J21" s="0" t="n">
        <f aca="false">J18</f>
        <v>0.894366197183099</v>
      </c>
      <c r="K21" s="0" t="n">
        <f aca="false">K18</f>
        <v>1.72535211267606</v>
      </c>
    </row>
    <row r="22" customFormat="false" ht="13" hidden="false" customHeight="false" outlineLevel="0" collapsed="false">
      <c r="B22" s="0" t="s">
        <v>28</v>
      </c>
      <c r="D22" s="1" t="s">
        <v>29</v>
      </c>
      <c r="E22" s="9" t="n">
        <f aca="false">(E19+E20+E21)/2</f>
        <v>13.7887161732892</v>
      </c>
      <c r="J22" s="10" t="n">
        <f aca="false">J12</f>
        <v>-3</v>
      </c>
      <c r="K22" s="10" t="n">
        <f aca="false">K12</f>
        <v>-2</v>
      </c>
    </row>
    <row r="23" customFormat="false" ht="13" hidden="false" customHeight="false" outlineLevel="0" collapsed="false">
      <c r="B23" s="0" t="s">
        <v>30</v>
      </c>
      <c r="D23" s="1" t="s">
        <v>31</v>
      </c>
      <c r="E23" s="9" t="n">
        <f aca="false">SQRT(E22*(E22-E19)*(E22-E20)*(E22-E21))</f>
        <v>35.5</v>
      </c>
    </row>
    <row r="24" customFormat="false" ht="13" hidden="false" customHeight="false" outlineLevel="0" collapsed="false">
      <c r="A24" s="5" t="s">
        <v>32</v>
      </c>
      <c r="J24" s="10" t="n">
        <f aca="false">J18</f>
        <v>0.894366197183099</v>
      </c>
      <c r="K24" s="10" t="n">
        <f aca="false">K18</f>
        <v>1.72535211267606</v>
      </c>
    </row>
    <row r="25" customFormat="false" ht="15" hidden="false" customHeight="false" outlineLevel="0" collapsed="false">
      <c r="C25" s="8" t="s">
        <v>33</v>
      </c>
      <c r="D25" s="1" t="s">
        <v>34</v>
      </c>
      <c r="E25" s="11" t="n">
        <f aca="false">2*(E12*(F14-F13)+E13*(F12-F14)+E14*(F13-F12))</f>
        <v>-142</v>
      </c>
      <c r="F25" s="11"/>
      <c r="J25" s="10" t="n">
        <f aca="false">J13</f>
        <v>6</v>
      </c>
      <c r="K25" s="10" t="n">
        <f aca="false">K13</f>
        <v>0</v>
      </c>
    </row>
    <row r="26" customFormat="false" ht="15" hidden="false" customHeight="false" outlineLevel="0" collapsed="false">
      <c r="B26" s="0" t="s">
        <v>17</v>
      </c>
      <c r="C26" s="12" t="s">
        <v>35</v>
      </c>
      <c r="D26" s="1" t="s">
        <v>36</v>
      </c>
      <c r="E26" s="13" t="n">
        <f aca="false">($G12*(F14-F13)+$G13*(F12-F14)+$G14*(F13-F12))/$E25</f>
        <v>0.894366197183099</v>
      </c>
      <c r="F26" s="13" t="n">
        <f aca="false">-($G12*(E14-E13)+$G13*(E12-E14)+$G14*(E13-E12))/$E25</f>
        <v>1.72535211267606</v>
      </c>
    </row>
    <row r="27" customFormat="false" ht="15" hidden="false" customHeight="false" outlineLevel="0" collapsed="false">
      <c r="C27" s="12" t="s">
        <v>37</v>
      </c>
      <c r="E27" s="11"/>
      <c r="F27" s="11"/>
      <c r="J27" s="10" t="n">
        <f aca="false">J18</f>
        <v>0.894366197183099</v>
      </c>
      <c r="K27" s="10" t="n">
        <f aca="false">K18</f>
        <v>1.72535211267606</v>
      </c>
    </row>
    <row r="28" customFormat="false" ht="13" hidden="false" customHeight="false" outlineLevel="0" collapsed="false">
      <c r="B28" s="0" t="s">
        <v>38</v>
      </c>
      <c r="C28" s="1" t="s">
        <v>39</v>
      </c>
      <c r="D28" s="1" t="s">
        <v>40</v>
      </c>
      <c r="E28" s="13" t="n">
        <f aca="false">(E19*E20*E21)/(4*E23)</f>
        <v>5.38927977017173</v>
      </c>
      <c r="F28" s="11"/>
      <c r="H28" s="0" t="n">
        <v>3</v>
      </c>
      <c r="J28" s="10" t="n">
        <f aca="false">J14</f>
        <v>2</v>
      </c>
      <c r="K28" s="10" t="n">
        <f aca="false">K14</f>
        <v>7</v>
      </c>
    </row>
    <row r="29" customFormat="false" ht="15" hidden="false" customHeight="false" outlineLevel="0" collapsed="false">
      <c r="B29" s="0" t="s">
        <v>41</v>
      </c>
      <c r="C29" s="14" t="s">
        <v>42</v>
      </c>
      <c r="D29" s="1" t="s">
        <v>43</v>
      </c>
      <c r="E29" s="11" t="n">
        <f aca="false">PI()*E28^2</f>
        <v>91.2454739920086</v>
      </c>
      <c r="F29" s="11"/>
    </row>
    <row r="30" customFormat="false" ht="13" hidden="false" customHeight="false" outlineLevel="0" collapsed="false">
      <c r="A30" s="5" t="s">
        <v>44</v>
      </c>
      <c r="C30" s="1"/>
      <c r="E30" s="1" t="s">
        <v>45</v>
      </c>
      <c r="F30" s="1" t="s">
        <v>46</v>
      </c>
      <c r="J30" s="0" t="s">
        <v>47</v>
      </c>
    </row>
    <row r="31" customFormat="false" ht="15" hidden="false" customHeight="false" outlineLevel="0" collapsed="false">
      <c r="C31" s="8" t="s">
        <v>48</v>
      </c>
      <c r="D31" s="14" t="s">
        <v>22</v>
      </c>
      <c r="E31" s="13" t="n">
        <f aca="false">DEGREES(F31)</f>
        <v>48.4165881917713</v>
      </c>
      <c r="F31" s="15" t="n">
        <f aca="false">ACOS(((E20^2+E21^2)-(E19^2))/(2*E20*E21))</f>
        <v>0.845028876528617</v>
      </c>
      <c r="J31" s="0" t="n">
        <f aca="false">J18</f>
        <v>0.894366197183099</v>
      </c>
      <c r="K31" s="0" t="n">
        <f aca="false">K18</f>
        <v>1.72535211267606</v>
      </c>
    </row>
    <row r="32" customFormat="false" ht="15" hidden="false" customHeight="false" outlineLevel="0" collapsed="false">
      <c r="C32" s="8" t="s">
        <v>49</v>
      </c>
      <c r="D32" s="14" t="s">
        <v>24</v>
      </c>
      <c r="E32" s="13" t="n">
        <f aca="false">DEGREES(F32)</f>
        <v>72.7839264122093</v>
      </c>
      <c r="F32" s="15" t="n">
        <f aca="false">ACOS(((E19^2+E21^2)-(E20^2))/(2*E19*E21))</f>
        <v>1.27031915842232</v>
      </c>
      <c r="J32" s="0" t="n">
        <f aca="false">E41</f>
        <v>1.5</v>
      </c>
      <c r="K32" s="0" t="n">
        <f aca="false">F41</f>
        <v>-1</v>
      </c>
    </row>
    <row r="33" customFormat="false" ht="15" hidden="false" customHeight="false" outlineLevel="0" collapsed="false">
      <c r="C33" s="8" t="s">
        <v>50</v>
      </c>
      <c r="D33" s="14" t="s">
        <v>51</v>
      </c>
      <c r="E33" s="13" t="n">
        <f aca="false">DEGREES(F33)</f>
        <v>58.7994853960194</v>
      </c>
      <c r="F33" s="15" t="n">
        <f aca="false">ACOS(((E19^2+E20^2)-(E21^2))/(2*E19*E20))</f>
        <v>1.02624461863886</v>
      </c>
    </row>
    <row r="34" customFormat="false" ht="13" hidden="false" customHeight="false" outlineLevel="0" collapsed="false">
      <c r="E34" s="16" t="n">
        <f aca="false">SUM(E31:E33)</f>
        <v>180</v>
      </c>
      <c r="F34" s="15"/>
      <c r="J34" s="0" t="n">
        <f aca="false">J18</f>
        <v>0.894366197183099</v>
      </c>
      <c r="K34" s="0" t="n">
        <f aca="false">K18</f>
        <v>1.72535211267606</v>
      </c>
    </row>
    <row r="35" customFormat="false" ht="13" hidden="false" customHeight="false" outlineLevel="0" collapsed="false">
      <c r="A35" s="5" t="s">
        <v>52</v>
      </c>
      <c r="F35" s="15"/>
      <c r="J35" s="0" t="n">
        <f aca="false">E42</f>
        <v>4</v>
      </c>
      <c r="K35" s="0" t="n">
        <f aca="false">F42</f>
        <v>3.5</v>
      </c>
    </row>
    <row r="36" customFormat="false" ht="15" hidden="false" customHeight="false" outlineLevel="0" collapsed="false">
      <c r="C36" s="8" t="s">
        <v>53</v>
      </c>
      <c r="D36" s="14" t="s">
        <v>54</v>
      </c>
      <c r="E36" s="11" t="n">
        <f aca="false">2*E31</f>
        <v>96.8331763835427</v>
      </c>
      <c r="F36" s="15" t="n">
        <f aca="false">2*F31</f>
        <v>1.69005775305724</v>
      </c>
    </row>
    <row r="37" customFormat="false" ht="15" hidden="false" customHeight="false" outlineLevel="0" collapsed="false">
      <c r="C37" s="8" t="s">
        <v>55</v>
      </c>
      <c r="D37" s="14" t="s">
        <v>56</v>
      </c>
      <c r="E37" s="11" t="n">
        <f aca="false">2*E32</f>
        <v>145.567852824419</v>
      </c>
      <c r="F37" s="15" t="n">
        <f aca="false">2*F32</f>
        <v>2.54063831684463</v>
      </c>
      <c r="J37" s="0" t="n">
        <f aca="false">J18</f>
        <v>0.894366197183099</v>
      </c>
      <c r="K37" s="0" t="n">
        <f aca="false">K18</f>
        <v>1.72535211267606</v>
      </c>
    </row>
    <row r="38" customFormat="false" ht="15" hidden="false" customHeight="false" outlineLevel="0" collapsed="false">
      <c r="C38" s="8" t="s">
        <v>57</v>
      </c>
      <c r="D38" s="14" t="s">
        <v>58</v>
      </c>
      <c r="E38" s="11" t="n">
        <f aca="false">2*E33</f>
        <v>117.598970792039</v>
      </c>
      <c r="F38" s="15" t="n">
        <f aca="false">2*F33</f>
        <v>2.05248923727772</v>
      </c>
      <c r="J38" s="0" t="n">
        <f aca="false">E43</f>
        <v>-0.5</v>
      </c>
      <c r="K38" s="0" t="n">
        <f aca="false">F43</f>
        <v>2.5</v>
      </c>
    </row>
    <row r="39" customFormat="false" ht="13" hidden="false" customHeight="false" outlineLevel="0" collapsed="false">
      <c r="E39" s="16" t="n">
        <f aca="false">SUM(E36:E38)</f>
        <v>360</v>
      </c>
      <c r="F39" s="11" t="n">
        <f aca="false">SUM(F36:F38)</f>
        <v>6.28318530717959</v>
      </c>
    </row>
    <row r="40" customFormat="false" ht="13" hidden="false" customHeight="false" outlineLevel="0" collapsed="false">
      <c r="A40" s="5" t="s">
        <v>59</v>
      </c>
    </row>
    <row r="41" customFormat="false" ht="13" hidden="false" customHeight="false" outlineLevel="0" collapsed="false">
      <c r="B41" s="0" t="s">
        <v>60</v>
      </c>
      <c r="E41" s="0" t="n">
        <f aca="false">E47</f>
        <v>1.5</v>
      </c>
      <c r="F41" s="0" t="n">
        <f aca="false">F47</f>
        <v>-1</v>
      </c>
    </row>
    <row r="42" customFormat="false" ht="13" hidden="false" customHeight="false" outlineLevel="0" collapsed="false">
      <c r="E42" s="0" t="n">
        <f aca="false">E52</f>
        <v>4</v>
      </c>
      <c r="F42" s="0" t="n">
        <f aca="false">F52</f>
        <v>3.5</v>
      </c>
    </row>
    <row r="43" customFormat="false" ht="14" hidden="false" customHeight="false" outlineLevel="0" collapsed="false">
      <c r="E43" s="0" t="n">
        <f aca="false">E57</f>
        <v>-0.5</v>
      </c>
      <c r="F43" s="0" t="n">
        <f aca="false">F57</f>
        <v>2.5</v>
      </c>
    </row>
    <row r="44" customFormat="false" ht="13" hidden="false" customHeight="false" outlineLevel="0" collapsed="false">
      <c r="B44" s="0" t="s">
        <v>61</v>
      </c>
      <c r="D44" s="1" t="str">
        <f aca="false">D12</f>
        <v>A</v>
      </c>
      <c r="E44" s="17" t="n">
        <f aca="false">E12</f>
        <v>-3</v>
      </c>
      <c r="F44" s="18" t="n">
        <f aca="false">F12</f>
        <v>-2</v>
      </c>
    </row>
    <row r="45" customFormat="false" ht="13" hidden="false" customHeight="false" outlineLevel="0" collapsed="false">
      <c r="B45" s="0" t="s">
        <v>62</v>
      </c>
      <c r="D45" s="1" t="str">
        <f aca="false">D13</f>
        <v>B</v>
      </c>
      <c r="E45" s="19" t="n">
        <f aca="false">E13</f>
        <v>6</v>
      </c>
      <c r="F45" s="20" t="n">
        <f aca="false">F13</f>
        <v>0</v>
      </c>
    </row>
    <row r="46" customFormat="false" ht="13" hidden="false" customHeight="false" outlineLevel="0" collapsed="false">
      <c r="B46" s="0" t="s">
        <v>63</v>
      </c>
      <c r="D46" s="1" t="s">
        <v>36</v>
      </c>
      <c r="E46" s="21" t="n">
        <f aca="false">E26</f>
        <v>0.894366197183099</v>
      </c>
      <c r="F46" s="22" t="n">
        <f aca="false">F26</f>
        <v>1.72535211267606</v>
      </c>
      <c r="I46" s="0" t="n">
        <v>0</v>
      </c>
      <c r="J46" s="0" t="n">
        <f aca="false">$E$28*COS(2*PI()*$I46/36)+J$18</f>
        <v>6.28364596735483</v>
      </c>
      <c r="K46" s="0" t="n">
        <f aca="false">$E$28*SIN(2*PI()*$I46/36)+K$18</f>
        <v>1.72535211267606</v>
      </c>
    </row>
    <row r="47" customFormat="false" ht="13" hidden="false" customHeight="false" outlineLevel="0" collapsed="false">
      <c r="B47" s="0" t="s">
        <v>64</v>
      </c>
      <c r="C47" s="0" t="s">
        <v>65</v>
      </c>
      <c r="D47" s="1" t="s">
        <v>66</v>
      </c>
      <c r="E47" s="23" t="n">
        <f aca="false">E44+((((E46-E44)*(E45-E44))+((F46-F44)*(F45-F44)))/((E45-E44)^2+(F45-F44)^2))*(E45-E44)</f>
        <v>1.5</v>
      </c>
      <c r="F47" s="24" t="n">
        <f aca="false">F44+((((E46-E44)*(E45-E44))+((F46-F44)*(F45-F44)))/((E45-E44)^2+(F45-F44)^2))*(F45-F44)</f>
        <v>-1</v>
      </c>
      <c r="I47" s="0" t="n">
        <f aca="false">1+I46</f>
        <v>1</v>
      </c>
      <c r="J47" s="0" t="n">
        <f aca="false">$E$28*COS(2*PI()*$I47/36)+J$18</f>
        <v>6.20177069800007</v>
      </c>
      <c r="K47" s="0" t="n">
        <f aca="false">$E$28*SIN(2*PI()*$I47/36)+K$18</f>
        <v>2.66119072370363</v>
      </c>
    </row>
    <row r="48" customFormat="false" ht="14" hidden="false" customHeight="false" outlineLevel="0" collapsed="false">
      <c r="B48" s="0" t="s">
        <v>67</v>
      </c>
      <c r="D48" s="1" t="s">
        <v>19</v>
      </c>
      <c r="E48" s="25" t="n">
        <f aca="false">SQRT((E46-E47)^2+(F46-F47)^2)</f>
        <v>2.79183388495489</v>
      </c>
      <c r="F48" s="26"/>
      <c r="I48" s="0" t="n">
        <f aca="false">1+I47</f>
        <v>2</v>
      </c>
      <c r="J48" s="0" t="n">
        <f aca="false">$E$28*COS(2*PI()*$I48/36)+J$18</f>
        <v>5.95863262856425</v>
      </c>
      <c r="K48" s="0" t="n">
        <f aca="false">$E$28*SIN(2*PI()*$I48/36)+K$18</f>
        <v>3.56859435209232</v>
      </c>
    </row>
    <row r="49" customFormat="false" ht="13" hidden="false" customHeight="false" outlineLevel="0" collapsed="false">
      <c r="B49" s="0" t="s">
        <v>68</v>
      </c>
      <c r="D49" s="1" t="s">
        <v>14</v>
      </c>
      <c r="E49" s="27" t="n">
        <f aca="false">E13</f>
        <v>6</v>
      </c>
      <c r="F49" s="28" t="n">
        <f aca="false">F13</f>
        <v>0</v>
      </c>
      <c r="I49" s="0" t="n">
        <f aca="false">1+I48</f>
        <v>3</v>
      </c>
      <c r="J49" s="0" t="n">
        <f aca="false">$E$28*COS(2*PI()*$I49/36)+J$18</f>
        <v>5.56161938625338</v>
      </c>
      <c r="K49" s="0" t="n">
        <f aca="false">$E$28*SIN(2*PI()*$I49/36)+K$18</f>
        <v>4.41999199776192</v>
      </c>
    </row>
    <row r="50" customFormat="false" ht="13" hidden="false" customHeight="false" outlineLevel="0" collapsed="false">
      <c r="B50" s="0" t="s">
        <v>68</v>
      </c>
      <c r="D50" s="1" t="s">
        <v>15</v>
      </c>
      <c r="E50" s="29" t="n">
        <f aca="false">E14</f>
        <v>2</v>
      </c>
      <c r="F50" s="30" t="n">
        <f aca="false">F14</f>
        <v>7</v>
      </c>
      <c r="I50" s="0" t="n">
        <f aca="false">1+I49</f>
        <v>4</v>
      </c>
      <c r="J50" s="0" t="n">
        <f aca="false">$E$28*COS(2*PI()*$I50/36)+J$18</f>
        <v>5.02279401753668</v>
      </c>
      <c r="K50" s="0" t="n">
        <f aca="false">$E$28*SIN(2*PI()*$I50/36)+K$18</f>
        <v>5.18951437407677</v>
      </c>
    </row>
    <row r="51" customFormat="false" ht="13" hidden="false" customHeight="false" outlineLevel="0" collapsed="false">
      <c r="B51" s="0" t="s">
        <v>69</v>
      </c>
      <c r="D51" s="1" t="s">
        <v>36</v>
      </c>
      <c r="E51" s="21" t="n">
        <f aca="false">E26</f>
        <v>0.894366197183099</v>
      </c>
      <c r="F51" s="30" t="n">
        <f aca="false">F26</f>
        <v>1.72535211267606</v>
      </c>
      <c r="I51" s="0" t="n">
        <f aca="false">1+I50</f>
        <v>5</v>
      </c>
      <c r="J51" s="0" t="n">
        <f aca="false">$E$28*COS(2*PI()*$I51/36)+J$18</f>
        <v>4.35852845858381</v>
      </c>
      <c r="K51" s="0" t="n">
        <f aca="false">$E$28*SIN(2*PI()*$I51/36)+K$18</f>
        <v>5.85377993302964</v>
      </c>
    </row>
    <row r="52" customFormat="false" ht="13" hidden="false" customHeight="false" outlineLevel="0" collapsed="false">
      <c r="B52" s="0" t="s">
        <v>64</v>
      </c>
      <c r="C52" s="0" t="s">
        <v>65</v>
      </c>
      <c r="D52" s="1" t="s">
        <v>66</v>
      </c>
      <c r="E52" s="23" t="n">
        <f aca="false">E49+((((E51-E49)*(E50-E49))+((F51-F49)*(F50-F49)))/((E50-E49)^2+(F50-F49)^2))*(E50-E49)</f>
        <v>4</v>
      </c>
      <c r="F52" s="24" t="n">
        <f aca="false">F49+((((E51-E49)*(E50-E49))+((F51-F49)*(F50-F49)))/((E50-E49)^2+(F50-F49)^2))*(F50-F49)</f>
        <v>3.5</v>
      </c>
      <c r="I52" s="0" t="n">
        <f aca="false">1+I51</f>
        <v>6</v>
      </c>
      <c r="J52" s="0" t="n">
        <f aca="false">$E$28*COS(2*PI()*$I52/36)+J$18</f>
        <v>3.58900608226897</v>
      </c>
      <c r="K52" s="0" t="n">
        <f aca="false">$E$28*SIN(2*PI()*$I52/36)+K$18</f>
        <v>6.39260530174634</v>
      </c>
    </row>
    <row r="53" customFormat="false" ht="14" hidden="false" customHeight="false" outlineLevel="0" collapsed="false">
      <c r="B53" s="0" t="s">
        <v>67</v>
      </c>
      <c r="D53" s="1" t="s">
        <v>19</v>
      </c>
      <c r="E53" s="25" t="n">
        <f aca="false">SQRT((E51-E52)^2+(F51-F52)^2)</f>
        <v>3.57691717001978</v>
      </c>
      <c r="F53" s="26"/>
      <c r="I53" s="0" t="n">
        <f aca="false">1+I52</f>
        <v>7</v>
      </c>
      <c r="J53" s="0" t="n">
        <f aca="false">$E$28*COS(2*PI()*$I53/36)+J$18</f>
        <v>2.73760843659936</v>
      </c>
      <c r="K53" s="0" t="n">
        <f aca="false">$E$28*SIN(2*PI()*$I53/36)+K$18</f>
        <v>6.78961854405721</v>
      </c>
    </row>
    <row r="54" customFormat="false" ht="13" hidden="false" customHeight="false" outlineLevel="0" collapsed="false">
      <c r="B54" s="0" t="s">
        <v>68</v>
      </c>
      <c r="D54" s="1" t="s">
        <v>15</v>
      </c>
      <c r="E54" s="27" t="n">
        <f aca="false">E14</f>
        <v>2</v>
      </c>
      <c r="F54" s="28" t="n">
        <f aca="false">F14</f>
        <v>7</v>
      </c>
      <c r="I54" s="0" t="n">
        <f aca="false">1+I53</f>
        <v>8</v>
      </c>
      <c r="J54" s="0" t="n">
        <f aca="false">$E$28*COS(2*PI()*$I54/36)+J$18</f>
        <v>1.83020480821067</v>
      </c>
      <c r="K54" s="0" t="n">
        <f aca="false">$E$28*SIN(2*PI()*$I54/36)+K$18</f>
        <v>7.03275661349303</v>
      </c>
    </row>
    <row r="55" customFormat="false" ht="13" hidden="false" customHeight="false" outlineLevel="0" collapsed="false">
      <c r="B55" s="0" t="s">
        <v>68</v>
      </c>
      <c r="D55" s="1" t="s">
        <v>13</v>
      </c>
      <c r="E55" s="29" t="n">
        <f aca="false">E12</f>
        <v>-3</v>
      </c>
      <c r="F55" s="30" t="n">
        <f aca="false">F12</f>
        <v>-2</v>
      </c>
      <c r="I55" s="0" t="n">
        <f aca="false">1+I54</f>
        <v>9</v>
      </c>
      <c r="J55" s="0" t="n">
        <f aca="false">$E$28*COS(2*PI()*$I55/36)+J$18</f>
        <v>0.894366197183099</v>
      </c>
      <c r="K55" s="0" t="n">
        <f aca="false">$E$28*SIN(2*PI()*$I55/36)+K$18</f>
        <v>7.11463188284779</v>
      </c>
    </row>
    <row r="56" customFormat="false" ht="13" hidden="false" customHeight="false" outlineLevel="0" collapsed="false">
      <c r="B56" s="0" t="s">
        <v>69</v>
      </c>
      <c r="D56" s="1" t="s">
        <v>36</v>
      </c>
      <c r="E56" s="21" t="n">
        <f aca="false">E26</f>
        <v>0.894366197183099</v>
      </c>
      <c r="F56" s="30" t="n">
        <f aca="false">F26</f>
        <v>1.72535211267606</v>
      </c>
      <c r="I56" s="0" t="n">
        <f aca="false">1+I55</f>
        <v>10</v>
      </c>
      <c r="J56" s="0" t="n">
        <f aca="false">$E$28*COS(2*PI()*$I56/36)+J$18</f>
        <v>-0.0414724138444761</v>
      </c>
      <c r="K56" s="0" t="n">
        <f aca="false">$E$28*SIN(2*PI()*$I56/36)+K$18</f>
        <v>7.03275661349303</v>
      </c>
    </row>
    <row r="57" customFormat="false" ht="13" hidden="false" customHeight="false" outlineLevel="0" collapsed="false">
      <c r="B57" s="0" t="s">
        <v>64</v>
      </c>
      <c r="C57" s="0" t="s">
        <v>65</v>
      </c>
      <c r="D57" s="1" t="s">
        <v>66</v>
      </c>
      <c r="E57" s="23" t="n">
        <f aca="false">E54+((((E56-E54)*(E55-E54))+((F56-F54)*(F55-F54)))/((E55-E54)^2+(F55-F54)^2))*(E55-E54)</f>
        <v>-0.5</v>
      </c>
      <c r="F57" s="24" t="n">
        <f aca="false">F54+((((E56-E54)*(E55-E54))+((F56-F54)*(F55-F54)))/((E55-E54)^2+(F55-F54)^2))*(F55-F54)</f>
        <v>2.5</v>
      </c>
      <c r="I57" s="0" t="n">
        <f aca="false">1+I56</f>
        <v>11</v>
      </c>
      <c r="J57" s="0" t="n">
        <f aca="false">$E$28*COS(2*PI()*$I57/36)+J$18</f>
        <v>-0.948876042233164</v>
      </c>
      <c r="K57" s="0" t="n">
        <f aca="false">$E$28*SIN(2*PI()*$I57/36)+K$18</f>
        <v>6.78961854405721</v>
      </c>
    </row>
    <row r="58" customFormat="false" ht="14" hidden="false" customHeight="false" outlineLevel="0" collapsed="false">
      <c r="B58" s="0" t="s">
        <v>67</v>
      </c>
      <c r="D58" s="1" t="s">
        <v>19</v>
      </c>
      <c r="E58" s="25" t="n">
        <f aca="false">SQRT((E56-E57)^2+(F56-F57)^2)</f>
        <v>1.59509762747686</v>
      </c>
      <c r="F58" s="26"/>
      <c r="I58" s="0" t="n">
        <f aca="false">1+I57</f>
        <v>12</v>
      </c>
      <c r="J58" s="0" t="n">
        <f aca="false">$E$28*COS(2*PI()*$I58/36)+J$18</f>
        <v>-1.80027368790277</v>
      </c>
      <c r="K58" s="0" t="n">
        <f aca="false">$E$28*SIN(2*PI()*$I58/36)+K$18</f>
        <v>6.39260530174634</v>
      </c>
    </row>
    <row r="59" customFormat="false" ht="13" hidden="false" customHeight="false" outlineLevel="0" collapsed="false">
      <c r="I59" s="0" t="n">
        <f aca="false">1+I58</f>
        <v>13</v>
      </c>
      <c r="J59" s="0" t="n">
        <f aca="false">$E$28*COS(2*PI()*$I59/36)+J$18</f>
        <v>-2.56979606421761</v>
      </c>
      <c r="K59" s="0" t="n">
        <f aca="false">$E$28*SIN(2*PI()*$I59/36)+K$18</f>
        <v>5.85377993302964</v>
      </c>
    </row>
    <row r="60" customFormat="false" ht="13" hidden="false" customHeight="false" outlineLevel="0" collapsed="false">
      <c r="A60" s="0" t="s">
        <v>70</v>
      </c>
      <c r="I60" s="0" t="n">
        <f aca="false">1+I59</f>
        <v>14</v>
      </c>
      <c r="J60" s="0" t="n">
        <f aca="false">$E$28*COS(2*PI()*$I60/36)+J$18</f>
        <v>-3.23406162317048</v>
      </c>
      <c r="K60" s="0" t="n">
        <f aca="false">$E$28*SIN(2*PI()*$I60/36)+K$18</f>
        <v>5.18951437407677</v>
      </c>
    </row>
    <row r="61" customFormat="false" ht="13" hidden="false" customHeight="false" outlineLevel="0" collapsed="false">
      <c r="A61" s="5" t="s">
        <v>7</v>
      </c>
      <c r="E61" s="1" t="s">
        <v>8</v>
      </c>
      <c r="F61" s="1" t="s">
        <v>9</v>
      </c>
      <c r="G61" s="1"/>
      <c r="I61" s="0" t="n">
        <f aca="false">1+I60</f>
        <v>15</v>
      </c>
      <c r="J61" s="0" t="n">
        <f aca="false">$E$28*COS(2*PI()*$I61/36)+J$18</f>
        <v>-3.77288699188718</v>
      </c>
      <c r="K61" s="0" t="n">
        <f aca="false">$E$28*SIN(2*PI()*$I61/36)+K$18</f>
        <v>4.41999199776193</v>
      </c>
    </row>
    <row r="62" customFormat="false" ht="13" hidden="false" customHeight="false" outlineLevel="0" collapsed="false">
      <c r="B62" s="0" t="s">
        <v>12</v>
      </c>
      <c r="D62" s="1" t="s">
        <v>13</v>
      </c>
      <c r="E62" s="6" t="n">
        <v>-2</v>
      </c>
      <c r="F62" s="6" t="n">
        <v>-2</v>
      </c>
      <c r="I62" s="0" t="n">
        <f aca="false">1+I61</f>
        <v>16</v>
      </c>
      <c r="J62" s="0" t="n">
        <f aca="false">$E$28*COS(2*PI()*$I62/36)+J$18</f>
        <v>-4.16990023419806</v>
      </c>
      <c r="K62" s="0" t="n">
        <f aca="false">$E$28*SIN(2*PI()*$I62/36)+K$18</f>
        <v>3.56859435209232</v>
      </c>
    </row>
    <row r="63" customFormat="false" ht="13" hidden="false" customHeight="false" outlineLevel="0" collapsed="false">
      <c r="B63" s="0" t="s">
        <v>12</v>
      </c>
      <c r="D63" s="1" t="s">
        <v>14</v>
      </c>
      <c r="E63" s="6" t="n">
        <v>5</v>
      </c>
      <c r="F63" s="6" t="n">
        <v>3</v>
      </c>
      <c r="I63" s="0" t="n">
        <f aca="false">1+I62</f>
        <v>17</v>
      </c>
      <c r="J63" s="0" t="n">
        <f aca="false">$E$28*COS(2*PI()*$I63/36)+J$18</f>
        <v>-4.41303830363388</v>
      </c>
      <c r="K63" s="0" t="n">
        <f aca="false">$E$28*SIN(2*PI()*$I63/36)+K$18</f>
        <v>2.66119072370363</v>
      </c>
    </row>
    <row r="64" customFormat="false" ht="13" hidden="false" customHeight="false" outlineLevel="0" collapsed="false">
      <c r="B64" s="0" t="s">
        <v>12</v>
      </c>
      <c r="D64" s="1" t="s">
        <v>15</v>
      </c>
      <c r="E64" s="6" t="n">
        <v>1</v>
      </c>
      <c r="F64" s="6" t="n">
        <v>4</v>
      </c>
      <c r="I64" s="0" t="n">
        <f aca="false">1+I63</f>
        <v>18</v>
      </c>
      <c r="J64" s="0" t="n">
        <f aca="false">$E$28*COS(2*PI()*$I64/36)+J$18</f>
        <v>-4.49491357298864</v>
      </c>
      <c r="K64" s="0" t="n">
        <f aca="false">$E$28*SIN(2*PI()*$I64/36)+K$18</f>
        <v>1.72535211267606</v>
      </c>
    </row>
    <row r="65" customFormat="false" ht="15" hidden="false" customHeight="false" outlineLevel="0" collapsed="false">
      <c r="A65" s="5" t="s">
        <v>18</v>
      </c>
      <c r="E65" s="1" t="s">
        <v>19</v>
      </c>
      <c r="F65" s="8" t="s">
        <v>20</v>
      </c>
      <c r="I65" s="0" t="n">
        <f aca="false">1+I64</f>
        <v>19</v>
      </c>
      <c r="J65" s="0" t="n">
        <f aca="false">$E$28*COS(2*PI()*$I65/36)+J$18</f>
        <v>-4.41303830363388</v>
      </c>
      <c r="K65" s="0" t="n">
        <f aca="false">$E$28*SIN(2*PI()*$I65/36)+K$18</f>
        <v>0.789513501648483</v>
      </c>
    </row>
    <row r="66" customFormat="false" ht="13" hidden="false" customHeight="false" outlineLevel="0" collapsed="false">
      <c r="B66" s="0" t="s">
        <v>21</v>
      </c>
      <c r="D66" s="1" t="s">
        <v>22</v>
      </c>
      <c r="E66" s="11" t="n">
        <f aca="false">SQRT(((E64-E63)^2)+((F64-F63)^2))</f>
        <v>4.12310562561766</v>
      </c>
      <c r="F66" s="0" t="n">
        <f aca="false">((E64-E63)^2)+((F64-F63)^2)</f>
        <v>17</v>
      </c>
      <c r="I66" s="0" t="n">
        <f aca="false">1+I65</f>
        <v>20</v>
      </c>
      <c r="J66" s="0" t="n">
        <f aca="false">$E$28*COS(2*PI()*$I66/36)+J$18</f>
        <v>-4.16990023419806</v>
      </c>
      <c r="K66" s="0" t="n">
        <f aca="false">$E$28*SIN(2*PI()*$I66/36)+K$18</f>
        <v>-0.117890126740207</v>
      </c>
    </row>
    <row r="67" customFormat="false" ht="13" hidden="false" customHeight="false" outlineLevel="0" collapsed="false">
      <c r="B67" s="0" t="s">
        <v>23</v>
      </c>
      <c r="D67" s="1" t="s">
        <v>24</v>
      </c>
      <c r="E67" s="11" t="n">
        <f aca="false">SQRT((E62-E64)^2+(F62-F64)^2)</f>
        <v>6.70820393249937</v>
      </c>
      <c r="F67" s="0" t="n">
        <f aca="false">((E62-E64)^2+(F62-F64)^2)</f>
        <v>45</v>
      </c>
      <c r="I67" s="0" t="n">
        <f aca="false">1+I66</f>
        <v>21</v>
      </c>
      <c r="J67" s="0" t="n">
        <f aca="false">$E$28*COS(2*PI()*$I67/36)+J$18</f>
        <v>-3.77288699188718</v>
      </c>
      <c r="K67" s="0" t="n">
        <f aca="false">$E$28*SIN(2*PI()*$I67/36)+K$18</f>
        <v>-0.969287772409811</v>
      </c>
    </row>
    <row r="68" customFormat="false" ht="13" hidden="false" customHeight="false" outlineLevel="0" collapsed="false">
      <c r="B68" s="0" t="s">
        <v>26</v>
      </c>
      <c r="D68" s="1" t="s">
        <v>27</v>
      </c>
      <c r="E68" s="11" t="n">
        <f aca="false">SQRT((E63-E62)^2+(F63-F62)^2)</f>
        <v>8.60232526704263</v>
      </c>
      <c r="F68" s="0" t="n">
        <f aca="false">((E63-E62)^2+(F63-F62)^2)</f>
        <v>74</v>
      </c>
      <c r="I68" s="0" t="n">
        <f aca="false">1+I67</f>
        <v>22</v>
      </c>
      <c r="J68" s="0" t="n">
        <f aca="false">$E$28*COS(2*PI()*$I68/36)+J$18</f>
        <v>-3.23406162317048</v>
      </c>
      <c r="K68" s="0" t="n">
        <f aca="false">$E$28*SIN(2*PI()*$I68/36)+K$18</f>
        <v>-1.73881014872465</v>
      </c>
    </row>
    <row r="69" customFormat="false" ht="13" hidden="false" customHeight="false" outlineLevel="0" collapsed="false">
      <c r="B69" s="0" t="s">
        <v>28</v>
      </c>
      <c r="D69" s="1" t="s">
        <v>29</v>
      </c>
      <c r="E69" s="11" t="n">
        <f aca="false">(E66+E67+E68)/2</f>
        <v>9.71681741257983</v>
      </c>
      <c r="I69" s="0" t="n">
        <f aca="false">1+I68</f>
        <v>23</v>
      </c>
      <c r="J69" s="0" t="n">
        <f aca="false">$E$28*COS(2*PI()*$I69/36)+J$18</f>
        <v>-2.56979606421761</v>
      </c>
      <c r="K69" s="0" t="n">
        <f aca="false">$E$28*SIN(2*PI()*$I69/36)+K$18</f>
        <v>-2.40307570767752</v>
      </c>
    </row>
    <row r="70" customFormat="false" ht="13" hidden="false" customHeight="false" outlineLevel="0" collapsed="false">
      <c r="B70" s="0" t="s">
        <v>30</v>
      </c>
      <c r="D70" s="1" t="s">
        <v>31</v>
      </c>
      <c r="E70" s="11" t="n">
        <f aca="false">SQRT(E69*(E69-E66)*(E69-E67)*(E69-E68))</f>
        <v>13.5</v>
      </c>
      <c r="I70" s="0" t="n">
        <f aca="false">1+I69</f>
        <v>24</v>
      </c>
      <c r="J70" s="0" t="n">
        <f aca="false">$E$28*COS(2*PI()*$I70/36)+J$18</f>
        <v>-1.80027368790277</v>
      </c>
      <c r="K70" s="0" t="n">
        <f aca="false">$E$28*SIN(2*PI()*$I70/36)+K$18</f>
        <v>-2.94190107639423</v>
      </c>
    </row>
    <row r="71" customFormat="false" ht="13" hidden="false" customHeight="false" outlineLevel="0" collapsed="false">
      <c r="A71" s="5" t="s">
        <v>71</v>
      </c>
      <c r="I71" s="0" t="n">
        <f aca="false">1+I70</f>
        <v>25</v>
      </c>
      <c r="J71" s="0" t="n">
        <f aca="false">$E$28*COS(2*PI()*$I71/36)+J$18</f>
        <v>-0.948876042233164</v>
      </c>
      <c r="K71" s="0" t="n">
        <f aca="false">$E$28*SIN(2*PI()*$I71/36)+K$18</f>
        <v>-3.3389143187051</v>
      </c>
    </row>
    <row r="72" customFormat="false" ht="13" hidden="false" customHeight="false" outlineLevel="0" collapsed="false">
      <c r="A72" s="5"/>
      <c r="B72" s="0" t="s">
        <v>72</v>
      </c>
      <c r="D72" s="1" t="s">
        <v>73</v>
      </c>
      <c r="E72" s="11" t="n">
        <f aca="false">(E66*E62+E67*E63+E68*E64)/(E66+E67+E68)</f>
        <v>1.74425083023683</v>
      </c>
      <c r="F72" s="11" t="n">
        <f aca="false">(E66*F62+E67*F63+E68*F64)/(E66+E67+E68)</f>
        <v>2.3818344859762</v>
      </c>
      <c r="I72" s="0" t="n">
        <f aca="false">1+I71</f>
        <v>26</v>
      </c>
      <c r="J72" s="0" t="n">
        <f aca="false">$E$28*COS(2*PI()*$I72/36)+J$18</f>
        <v>-0.0414724138444762</v>
      </c>
      <c r="K72" s="0" t="n">
        <f aca="false">$E$28*SIN(2*PI()*$I72/36)+K$18</f>
        <v>-3.58205238814092</v>
      </c>
    </row>
    <row r="73" customFormat="false" ht="13" hidden="false" customHeight="false" outlineLevel="0" collapsed="false">
      <c r="A73" s="5"/>
      <c r="B73" s="0" t="s">
        <v>74</v>
      </c>
      <c r="C73" s="1" t="s">
        <v>75</v>
      </c>
      <c r="D73" s="1" t="s">
        <v>76</v>
      </c>
      <c r="E73" s="11" t="n">
        <f aca="false">SQRT(((E69-E66)*(E69-E67)*(E69-E68))/E69)</f>
        <v>1.38934379712871</v>
      </c>
      <c r="I73" s="0" t="n">
        <f aca="false">1+I72</f>
        <v>27</v>
      </c>
      <c r="J73" s="0" t="n">
        <f aca="false">$E$28*COS(2*PI()*$I73/36)+J$18</f>
        <v>0.894366197183098</v>
      </c>
      <c r="K73" s="0" t="n">
        <f aca="false">$E$28*SIN(2*PI()*$I73/36)+K$18</f>
        <v>-3.66392765749568</v>
      </c>
    </row>
    <row r="74" customFormat="false" ht="13" hidden="false" customHeight="false" outlineLevel="0" collapsed="false">
      <c r="B74" s="0" t="s">
        <v>17</v>
      </c>
      <c r="C74" s="0" t="s">
        <v>77</v>
      </c>
      <c r="D74" s="1" t="s">
        <v>36</v>
      </c>
      <c r="E74" s="11" t="n">
        <f aca="false">((E62^2+F62^2)*(F64-F63)+(E63^2+F63^2)*(F62-F64)+(E64^2+F64^2)*(F63-F62))/(2*(E62*(F64-F63)+E63*(F62-F64)+E64*(F63-F62)))</f>
        <v>2.05555555555556</v>
      </c>
      <c r="F74" s="11" t="n">
        <f aca="false">-((E62^2+F62^2)*(E64-E63)+(E63^2+F63^2)*(E62-E64)+(E64^2+F64^2)*(E63-E62))/(2*(E62*(F64-F63)+E63*(F62-F64)+E64*(F63-F62)))</f>
        <v>-0.277777777777778</v>
      </c>
      <c r="I74" s="0" t="n">
        <f aca="false">1+I73</f>
        <v>28</v>
      </c>
      <c r="J74" s="0" t="n">
        <f aca="false">$E$28*COS(2*PI()*$I74/36)+J$18</f>
        <v>1.83020480821067</v>
      </c>
      <c r="K74" s="0" t="n">
        <f aca="false">$E$28*SIN(2*PI()*$I74/36)+K$18</f>
        <v>-3.58205238814092</v>
      </c>
    </row>
    <row r="75" customFormat="false" ht="13" hidden="false" customHeight="false" outlineLevel="0" collapsed="false">
      <c r="B75" s="0" t="s">
        <v>38</v>
      </c>
      <c r="C75" s="1" t="s">
        <v>39</v>
      </c>
      <c r="D75" s="1" t="s">
        <v>40</v>
      </c>
      <c r="E75" s="11" t="n">
        <f aca="false">(E66*E67*E68)/(4*E70)</f>
        <v>4.40608445753297</v>
      </c>
      <c r="F75" s="11"/>
      <c r="I75" s="0" t="n">
        <f aca="false">1+I74</f>
        <v>29</v>
      </c>
      <c r="J75" s="0" t="n">
        <f aca="false">$E$28*COS(2*PI()*$I75/36)+J$18</f>
        <v>2.73760843659936</v>
      </c>
      <c r="K75" s="0" t="n">
        <f aca="false">$E$28*SIN(2*PI()*$I75/36)+K$18</f>
        <v>-3.3389143187051</v>
      </c>
    </row>
    <row r="76" customFormat="false" ht="13" hidden="false" customHeight="false" outlineLevel="0" collapsed="false">
      <c r="A76" s="5" t="s">
        <v>44</v>
      </c>
      <c r="C76" s="1"/>
      <c r="E76" s="1" t="s">
        <v>45</v>
      </c>
      <c r="F76" s="1" t="s">
        <v>46</v>
      </c>
      <c r="I76" s="0" t="n">
        <f aca="false">1+I75</f>
        <v>30</v>
      </c>
      <c r="J76" s="0" t="n">
        <f aca="false">$E$28*COS(2*PI()*$I76/36)+J$18</f>
        <v>3.58900608226896</v>
      </c>
      <c r="K76" s="0" t="n">
        <f aca="false">$E$28*SIN(2*PI()*$I76/36)+K$18</f>
        <v>-2.94190107639423</v>
      </c>
    </row>
    <row r="77" customFormat="false" ht="15" hidden="false" customHeight="false" outlineLevel="0" collapsed="false">
      <c r="C77" s="8" t="s">
        <v>48</v>
      </c>
      <c r="D77" s="14" t="s">
        <v>22</v>
      </c>
      <c r="E77" s="13" t="n">
        <f aca="false">DEGREES(F77)</f>
        <v>27.8972710309476</v>
      </c>
      <c r="F77" s="0" t="n">
        <f aca="false">ACOS(((E67^2+E68^2)-(E66^2))/(2*E67*E68))</f>
        <v>0.486899231811269</v>
      </c>
      <c r="I77" s="0" t="n">
        <f aca="false">1+I76</f>
        <v>31</v>
      </c>
      <c r="J77" s="0" t="n">
        <f aca="false">$E$28*COS(2*PI()*$I77/36)+J$18</f>
        <v>4.35852845858381</v>
      </c>
      <c r="K77" s="0" t="n">
        <f aca="false">$E$28*SIN(2*PI()*$I77/36)+K$18</f>
        <v>-2.40307570767752</v>
      </c>
    </row>
    <row r="78" customFormat="false" ht="15" hidden="false" customHeight="false" outlineLevel="0" collapsed="false">
      <c r="C78" s="8" t="s">
        <v>49</v>
      </c>
      <c r="D78" s="14" t="s">
        <v>24</v>
      </c>
      <c r="E78" s="13" t="n">
        <f aca="false">DEGREES(F78)</f>
        <v>49.5739212599009</v>
      </c>
      <c r="F78" s="0" t="n">
        <f aca="false">ACOS(((E66^2+E68^2)-(E67^2))/(2*E66*E68))</f>
        <v>0.865228149109686</v>
      </c>
      <c r="I78" s="0" t="n">
        <f aca="false">1+I77</f>
        <v>32</v>
      </c>
      <c r="J78" s="0" t="n">
        <f aca="false">$E$28*COS(2*PI()*$I78/36)+J$18</f>
        <v>5.02279401753668</v>
      </c>
      <c r="K78" s="0" t="n">
        <f aca="false">$E$28*SIN(2*PI()*$I78/36)+K$18</f>
        <v>-1.73881014872466</v>
      </c>
    </row>
    <row r="79" customFormat="false" ht="15" hidden="false" customHeight="false" outlineLevel="0" collapsed="false">
      <c r="C79" s="8" t="s">
        <v>50</v>
      </c>
      <c r="D79" s="14" t="s">
        <v>51</v>
      </c>
      <c r="E79" s="13" t="n">
        <f aca="false">DEGREES(F79)</f>
        <v>102.528807709152</v>
      </c>
      <c r="F79" s="0" t="n">
        <f aca="false">ACOS(((E66^2+E67^2)-(E68^2))/(2*E66*E67))</f>
        <v>1.78946527266884</v>
      </c>
      <c r="I79" s="0" t="n">
        <f aca="false">1+I78</f>
        <v>33</v>
      </c>
      <c r="J79" s="0" t="n">
        <f aca="false">$E$28*COS(2*PI()*$I79/36)+J$18</f>
        <v>5.56161938625338</v>
      </c>
      <c r="K79" s="0" t="n">
        <f aca="false">$E$28*SIN(2*PI()*$I79/36)+K$18</f>
        <v>-0.969287772409809</v>
      </c>
    </row>
    <row r="80" customFormat="false" ht="13" hidden="false" customHeight="false" outlineLevel="0" collapsed="false">
      <c r="E80" s="11" t="n">
        <f aca="false">SUM(E77:E79)</f>
        <v>180</v>
      </c>
      <c r="I80" s="0" t="n">
        <f aca="false">1+I79</f>
        <v>34</v>
      </c>
      <c r="J80" s="0" t="n">
        <f aca="false">$E$28*COS(2*PI()*$I80/36)+J$18</f>
        <v>5.95863262856425</v>
      </c>
      <c r="K80" s="0" t="n">
        <f aca="false">$E$28*SIN(2*PI()*$I80/36)+K$18</f>
        <v>-0.117890126740207</v>
      </c>
    </row>
    <row r="81" customFormat="false" ht="13" hidden="false" customHeight="false" outlineLevel="0" collapsed="false">
      <c r="C81" s="1"/>
      <c r="E81" s="11"/>
      <c r="F81" s="11"/>
      <c r="I81" s="0" t="n">
        <f aca="false">1+I80</f>
        <v>35</v>
      </c>
      <c r="J81" s="0" t="n">
        <f aca="false">$E$28*COS(2*PI()*$I81/36)+J$18</f>
        <v>6.20177069800007</v>
      </c>
      <c r="K81" s="0" t="n">
        <f aca="false">$E$28*SIN(2*PI()*$I81/36)+K$18</f>
        <v>0.789513501648481</v>
      </c>
    </row>
    <row r="82" customFormat="false" ht="13" hidden="false" customHeight="false" outlineLevel="0" collapsed="false">
      <c r="I82" s="0" t="n">
        <f aca="false">1+I81</f>
        <v>36</v>
      </c>
      <c r="J82" s="0" t="n">
        <f aca="false">$E$28*COS(2*PI()*$I82/36)+J$18</f>
        <v>6.28364596735483</v>
      </c>
      <c r="K82" s="0" t="n">
        <f aca="false">$E$28*SIN(2*PI()*$I82/36)+K$18</f>
        <v>1.72535211267606</v>
      </c>
    </row>
    <row r="83" customFormat="false" ht="13" hidden="false" customHeight="false" outlineLevel="0" collapsed="false">
      <c r="A83" s="5" t="s">
        <v>78</v>
      </c>
    </row>
    <row r="84" customFormat="false" ht="13" hidden="false" customHeight="false" outlineLevel="0" collapsed="false">
      <c r="A84" s="0" t="n">
        <v>1</v>
      </c>
      <c r="B84" s="0" t="s">
        <v>72</v>
      </c>
      <c r="C84" s="0" t="s">
        <v>79</v>
      </c>
    </row>
    <row r="85" customFormat="false" ht="13" hidden="false" customHeight="false" outlineLevel="0" collapsed="false">
      <c r="C85" s="0" t="s">
        <v>80</v>
      </c>
    </row>
    <row r="86" customFormat="false" ht="16" hidden="false" customHeight="false" outlineLevel="0" collapsed="false">
      <c r="A86" s="0" t="n">
        <v>2</v>
      </c>
      <c r="B86" s="0" t="s">
        <v>17</v>
      </c>
      <c r="C86" s="12" t="s">
        <v>81</v>
      </c>
    </row>
    <row r="87" customFormat="false" ht="15" hidden="false" customHeight="false" outlineLevel="0" collapsed="false">
      <c r="C87" s="12" t="s">
        <v>82</v>
      </c>
    </row>
    <row r="88" customFormat="false" ht="13" hidden="false" customHeight="false" outlineLevel="0" collapsed="false">
      <c r="A88" s="0" t="n">
        <v>3</v>
      </c>
      <c r="B88" s="0" t="s">
        <v>83</v>
      </c>
      <c r="C88" s="1"/>
    </row>
    <row r="89" customFormat="false" ht="13" hidden="false" customHeight="false" outlineLevel="0" collapsed="false">
      <c r="C89" s="1"/>
    </row>
    <row r="90" customFormat="false" ht="13" hidden="false" customHeight="false" outlineLevel="0" collapsed="false">
      <c r="A90" s="5" t="s">
        <v>84</v>
      </c>
      <c r="C90" s="1"/>
    </row>
    <row r="91" customFormat="false" ht="13" hidden="false" customHeight="false" outlineLevel="0" collapsed="false">
      <c r="B91" s="0" t="s">
        <v>32</v>
      </c>
      <c r="C91" s="0" t="s">
        <v>85</v>
      </c>
    </row>
    <row r="92" customFormat="false" ht="13" hidden="false" customHeight="false" outlineLevel="0" collapsed="false">
      <c r="B92" s="0" t="s">
        <v>17</v>
      </c>
      <c r="C92" s="0" t="s">
        <v>86</v>
      </c>
    </row>
  </sheetData>
  <mergeCells count="1">
    <mergeCell ref="A6:B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2020-02-02T14:23:28Z</dcterms:created>
  <dc:creator/>
  <dc:description/>
  <dc:language>en-US</dc:language>
  <cp:lastModifiedBy/>
  <dcterms:modified xsi:type="dcterms:W3CDTF">2020-02-02T15:13:45Z</dcterms:modified>
  <cp:revision>1</cp:revision>
  <dc:subject/>
  <dc:title/>
</cp:coreProperties>
</file>