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activeTab="1"/>
  </bookViews>
  <sheets>
    <sheet name="Data" sheetId="1" r:id="rId1"/>
    <sheet name="Coefficients" sheetId="2" r:id="rId2"/>
    <sheet name="Training Analysis" sheetId="4" r:id="rId3"/>
    <sheet name="Validation Analysis" sheetId="5" r:id="rId4"/>
    <sheet name="Test Analysis" sheetId="6" r:id="rId5"/>
  </sheets>
  <definedNames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Data!$A$2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52511"/>
</workbook>
</file>

<file path=xl/calcChain.xml><?xml version="1.0" encoding="utf-8"?>
<calcChain xmlns="http://schemas.openxmlformats.org/spreadsheetml/2006/main">
  <c r="C31" i="5" l="1"/>
  <c r="T31" i="5"/>
  <c r="C38" i="1"/>
  <c r="C37" i="1"/>
  <c r="C36" i="1"/>
  <c r="C35" i="1"/>
  <c r="C34" i="1"/>
  <c r="C33" i="1"/>
  <c r="C32" i="1"/>
  <c r="C31" i="1"/>
  <c r="C30" i="1"/>
  <c r="C29" i="1"/>
  <c r="C17" i="1"/>
  <c r="C18" i="1"/>
  <c r="C19" i="1"/>
  <c r="C20" i="1"/>
  <c r="C21" i="1"/>
  <c r="C22" i="1"/>
  <c r="C23" i="1"/>
  <c r="C24" i="1"/>
  <c r="C25" i="1"/>
  <c r="C16" i="1"/>
  <c r="O2" i="2"/>
  <c r="N2" i="2"/>
  <c r="M2" i="2"/>
  <c r="L2" i="2"/>
  <c r="X31" i="6"/>
  <c r="W31" i="6"/>
  <c r="Y31" i="6" s="1"/>
  <c r="Z31" i="6" s="1"/>
  <c r="X30" i="6"/>
  <c r="W30" i="6"/>
  <c r="Y30" i="6" s="1"/>
  <c r="Z30" i="6" s="1"/>
  <c r="X29" i="6"/>
  <c r="W29" i="6"/>
  <c r="Y29" i="6" s="1"/>
  <c r="Z29" i="6" s="1"/>
  <c r="X28" i="6"/>
  <c r="W28" i="6"/>
  <c r="Y28" i="6" s="1"/>
  <c r="X27" i="6"/>
  <c r="W27" i="6"/>
  <c r="Y27" i="6" s="1"/>
  <c r="X26" i="6"/>
  <c r="W26" i="6"/>
  <c r="Y26" i="6" s="1"/>
  <c r="X25" i="6"/>
  <c r="W25" i="6"/>
  <c r="Y25" i="6" s="1"/>
  <c r="Z25" i="6" s="1"/>
  <c r="X24" i="6"/>
  <c r="W24" i="6"/>
  <c r="Y24" i="6" s="1"/>
  <c r="X23" i="6"/>
  <c r="W23" i="6"/>
  <c r="Y23" i="6" s="1"/>
  <c r="Z23" i="6" s="1"/>
  <c r="X22" i="6"/>
  <c r="W22" i="6"/>
  <c r="Y22" i="6" s="1"/>
  <c r="Z22" i="6" s="1"/>
  <c r="Q31" i="6"/>
  <c r="P31" i="6"/>
  <c r="R31" i="6" s="1"/>
  <c r="Q30" i="6"/>
  <c r="P30" i="6"/>
  <c r="R30" i="6" s="1"/>
  <c r="Q29" i="6"/>
  <c r="P29" i="6"/>
  <c r="R29" i="6" s="1"/>
  <c r="Q28" i="6"/>
  <c r="P28" i="6"/>
  <c r="R28" i="6" s="1"/>
  <c r="Q27" i="6"/>
  <c r="P27" i="6"/>
  <c r="R27" i="6" s="1"/>
  <c r="Q26" i="6"/>
  <c r="P26" i="6"/>
  <c r="R26" i="6" s="1"/>
  <c r="Q25" i="6"/>
  <c r="P25" i="6"/>
  <c r="R25" i="6" s="1"/>
  <c r="Q24" i="6"/>
  <c r="P24" i="6"/>
  <c r="R24" i="6" s="1"/>
  <c r="Q23" i="6"/>
  <c r="P23" i="6"/>
  <c r="R23" i="6" s="1"/>
  <c r="Q22" i="6"/>
  <c r="P22" i="6"/>
  <c r="R22" i="6" s="1"/>
  <c r="J31" i="6"/>
  <c r="I31" i="6"/>
  <c r="K31" i="6" s="1"/>
  <c r="J30" i="6"/>
  <c r="I30" i="6"/>
  <c r="K30" i="6" s="1"/>
  <c r="J29" i="6"/>
  <c r="I29" i="6"/>
  <c r="K29" i="6" s="1"/>
  <c r="J28" i="6"/>
  <c r="I28" i="6"/>
  <c r="K28" i="6" s="1"/>
  <c r="J27" i="6"/>
  <c r="I27" i="6"/>
  <c r="K27" i="6" s="1"/>
  <c r="J26" i="6"/>
  <c r="I26" i="6"/>
  <c r="K26" i="6" s="1"/>
  <c r="J25" i="6"/>
  <c r="I25" i="6"/>
  <c r="K25" i="6" s="1"/>
  <c r="J24" i="6"/>
  <c r="I24" i="6"/>
  <c r="K24" i="6" s="1"/>
  <c r="J23" i="6"/>
  <c r="I23" i="6"/>
  <c r="K23" i="6" s="1"/>
  <c r="J22" i="6"/>
  <c r="I22" i="6"/>
  <c r="K22" i="6" s="1"/>
  <c r="C27" i="6"/>
  <c r="C24" i="6"/>
  <c r="C30" i="6"/>
  <c r="C31" i="6"/>
  <c r="C25" i="6"/>
  <c r="C23" i="6"/>
  <c r="C26" i="6"/>
  <c r="C29" i="6"/>
  <c r="C28" i="6"/>
  <c r="C22" i="6"/>
  <c r="B27" i="6"/>
  <c r="D27" i="6" s="1"/>
  <c r="B24" i="6"/>
  <c r="D24" i="6" s="1"/>
  <c r="B30" i="6"/>
  <c r="D30" i="6" s="1"/>
  <c r="B31" i="6"/>
  <c r="B25" i="6"/>
  <c r="D25" i="6" s="1"/>
  <c r="B23" i="6"/>
  <c r="D23" i="6" s="1"/>
  <c r="B26" i="6"/>
  <c r="D26" i="6" s="1"/>
  <c r="B29" i="6"/>
  <c r="B28" i="6"/>
  <c r="B22" i="6"/>
  <c r="D22" i="6" s="1"/>
  <c r="X30" i="5"/>
  <c r="W30" i="5"/>
  <c r="Y30" i="5" s="1"/>
  <c r="Z30" i="5" s="1"/>
  <c r="X29" i="5"/>
  <c r="W29" i="5"/>
  <c r="X28" i="5"/>
  <c r="W28" i="5"/>
  <c r="Y28" i="5" s="1"/>
  <c r="Z28" i="5" s="1"/>
  <c r="X27" i="5"/>
  <c r="W27" i="5"/>
  <c r="Y27" i="5" s="1"/>
  <c r="Z27" i="5" s="1"/>
  <c r="X26" i="5"/>
  <c r="W26" i="5"/>
  <c r="X25" i="5"/>
  <c r="W25" i="5"/>
  <c r="X24" i="5"/>
  <c r="W24" i="5"/>
  <c r="X23" i="5"/>
  <c r="W23" i="5"/>
  <c r="Y23" i="5" s="1"/>
  <c r="Z23" i="5" s="1"/>
  <c r="X22" i="5"/>
  <c r="W22" i="5"/>
  <c r="Y22" i="5" s="1"/>
  <c r="Z22" i="5" s="1"/>
  <c r="X21" i="5"/>
  <c r="W21" i="5"/>
  <c r="Q30" i="5"/>
  <c r="P30" i="5"/>
  <c r="Q29" i="5"/>
  <c r="P29" i="5"/>
  <c r="R29" i="5" s="1"/>
  <c r="Q28" i="5"/>
  <c r="P28" i="5"/>
  <c r="Q27" i="5"/>
  <c r="P27" i="5"/>
  <c r="Q26" i="5"/>
  <c r="P26" i="5"/>
  <c r="R26" i="5" s="1"/>
  <c r="Q25" i="5"/>
  <c r="P25" i="5"/>
  <c r="R25" i="5" s="1"/>
  <c r="S25" i="5" s="1"/>
  <c r="Q24" i="5"/>
  <c r="P24" i="5"/>
  <c r="Q23" i="5"/>
  <c r="P23" i="5"/>
  <c r="Q22" i="5"/>
  <c r="P22" i="5"/>
  <c r="Q21" i="5"/>
  <c r="P21" i="5"/>
  <c r="R21" i="5" s="1"/>
  <c r="J30" i="5"/>
  <c r="I30" i="5"/>
  <c r="K30" i="5" s="1"/>
  <c r="J29" i="5"/>
  <c r="I29" i="5"/>
  <c r="K29" i="5" s="1"/>
  <c r="J28" i="5"/>
  <c r="I28" i="5"/>
  <c r="K28" i="5" s="1"/>
  <c r="J27" i="5"/>
  <c r="I27" i="5"/>
  <c r="K27" i="5" s="1"/>
  <c r="L27" i="5" s="1"/>
  <c r="J26" i="5"/>
  <c r="I26" i="5"/>
  <c r="K26" i="5" s="1"/>
  <c r="J25" i="5"/>
  <c r="I25" i="5"/>
  <c r="J24" i="5"/>
  <c r="I24" i="5"/>
  <c r="J23" i="5"/>
  <c r="I23" i="5"/>
  <c r="J22" i="5"/>
  <c r="I22" i="5"/>
  <c r="K22" i="5" s="1"/>
  <c r="J21" i="5"/>
  <c r="I21" i="5"/>
  <c r="K21" i="5" s="1"/>
  <c r="Y26" i="5"/>
  <c r="Y25" i="5"/>
  <c r="Z25" i="5" s="1"/>
  <c r="Y24" i="5"/>
  <c r="Z24" i="5" s="1"/>
  <c r="R28" i="5"/>
  <c r="R27" i="5"/>
  <c r="R24" i="5"/>
  <c r="R23" i="5"/>
  <c r="K25" i="5"/>
  <c r="K24" i="5"/>
  <c r="K23" i="5"/>
  <c r="B21" i="5"/>
  <c r="D21" i="5" s="1"/>
  <c r="C21" i="5"/>
  <c r="B29" i="5"/>
  <c r="C29" i="5"/>
  <c r="B24" i="5"/>
  <c r="C24" i="5"/>
  <c r="B27" i="5"/>
  <c r="D27" i="5" s="1"/>
  <c r="C27" i="5"/>
  <c r="B22" i="5"/>
  <c r="D22" i="5" s="1"/>
  <c r="C22" i="5"/>
  <c r="B26" i="5"/>
  <c r="D26" i="5" s="1"/>
  <c r="C26" i="5"/>
  <c r="B30" i="5"/>
  <c r="C30" i="5"/>
  <c r="B23" i="5"/>
  <c r="D23" i="5" s="1"/>
  <c r="C23" i="5"/>
  <c r="B28" i="5"/>
  <c r="D28" i="5" s="1"/>
  <c r="C28" i="5"/>
  <c r="C25" i="5"/>
  <c r="B25" i="5"/>
  <c r="D25" i="5" s="1"/>
  <c r="D24" i="5"/>
  <c r="R30" i="5"/>
  <c r="Y29" i="5"/>
  <c r="Z29" i="5" s="1"/>
  <c r="R22" i="5"/>
  <c r="Y21" i="5"/>
  <c r="X30" i="4"/>
  <c r="W30" i="4"/>
  <c r="Y30" i="4" s="1"/>
  <c r="X29" i="4"/>
  <c r="W29" i="4"/>
  <c r="Y29" i="4" s="1"/>
  <c r="X28" i="4"/>
  <c r="W28" i="4"/>
  <c r="Y28" i="4" s="1"/>
  <c r="X27" i="4"/>
  <c r="W27" i="4"/>
  <c r="Y27" i="4" s="1"/>
  <c r="X26" i="4"/>
  <c r="W26" i="4"/>
  <c r="Y26" i="4" s="1"/>
  <c r="X25" i="4"/>
  <c r="W25" i="4"/>
  <c r="Y25" i="4" s="1"/>
  <c r="X24" i="4"/>
  <c r="W24" i="4"/>
  <c r="Y24" i="4" s="1"/>
  <c r="X23" i="4"/>
  <c r="W23" i="4"/>
  <c r="X22" i="4"/>
  <c r="W22" i="4"/>
  <c r="Y22" i="4" s="1"/>
  <c r="X21" i="4"/>
  <c r="W21" i="4"/>
  <c r="Y21" i="4" s="1"/>
  <c r="Q30" i="4"/>
  <c r="P30" i="4"/>
  <c r="R30" i="4" s="1"/>
  <c r="Q29" i="4"/>
  <c r="P29" i="4"/>
  <c r="R29" i="4" s="1"/>
  <c r="Q28" i="4"/>
  <c r="P28" i="4"/>
  <c r="R28" i="4" s="1"/>
  <c r="Q27" i="4"/>
  <c r="P27" i="4"/>
  <c r="R27" i="4" s="1"/>
  <c r="Q26" i="4"/>
  <c r="P26" i="4"/>
  <c r="R26" i="4" s="1"/>
  <c r="Q25" i="4"/>
  <c r="P25" i="4"/>
  <c r="R25" i="4" s="1"/>
  <c r="Q24" i="4"/>
  <c r="P24" i="4"/>
  <c r="R24" i="4" s="1"/>
  <c r="Q23" i="4"/>
  <c r="P23" i="4"/>
  <c r="R23" i="4" s="1"/>
  <c r="Q22" i="4"/>
  <c r="P22" i="4"/>
  <c r="R22" i="4" s="1"/>
  <c r="Q21" i="4"/>
  <c r="P21" i="4"/>
  <c r="R21" i="4" s="1"/>
  <c r="J23" i="4"/>
  <c r="I23" i="4"/>
  <c r="K23" i="4" s="1"/>
  <c r="J27" i="4"/>
  <c r="I27" i="4"/>
  <c r="K27" i="4" s="1"/>
  <c r="J25" i="4"/>
  <c r="I25" i="4"/>
  <c r="K25" i="4" s="1"/>
  <c r="J26" i="4"/>
  <c r="I26" i="4"/>
  <c r="K26" i="4" s="1"/>
  <c r="J30" i="4"/>
  <c r="I30" i="4"/>
  <c r="K30" i="4" s="1"/>
  <c r="J29" i="4"/>
  <c r="I29" i="4"/>
  <c r="K29" i="4" s="1"/>
  <c r="J24" i="4"/>
  <c r="I24" i="4"/>
  <c r="K24" i="4" s="1"/>
  <c r="J22" i="4"/>
  <c r="I22" i="4"/>
  <c r="K22" i="4" s="1"/>
  <c r="J28" i="4"/>
  <c r="I28" i="4"/>
  <c r="K28" i="4" s="1"/>
  <c r="J21" i="4"/>
  <c r="I21" i="4"/>
  <c r="K21" i="4" s="1"/>
  <c r="C28" i="4"/>
  <c r="C22" i="4"/>
  <c r="C24" i="4"/>
  <c r="C29" i="4"/>
  <c r="C30" i="4"/>
  <c r="C26" i="4"/>
  <c r="C25" i="4"/>
  <c r="C27" i="4"/>
  <c r="C23" i="4"/>
  <c r="C21" i="4"/>
  <c r="B28" i="4"/>
  <c r="D28" i="4" s="1"/>
  <c r="B22" i="4"/>
  <c r="D22" i="4" s="1"/>
  <c r="B24" i="4"/>
  <c r="D24" i="4" s="1"/>
  <c r="B29" i="4"/>
  <c r="D29" i="4" s="1"/>
  <c r="B30" i="4"/>
  <c r="D30" i="4" s="1"/>
  <c r="B26" i="4"/>
  <c r="D26" i="4" s="1"/>
  <c r="B25" i="4"/>
  <c r="D25" i="4" s="1"/>
  <c r="B27" i="4"/>
  <c r="B23" i="4"/>
  <c r="D23" i="4" s="1"/>
  <c r="B21" i="4"/>
  <c r="D21" i="4" s="1"/>
  <c r="H5" i="2"/>
  <c r="H6" i="2"/>
  <c r="H7" i="2"/>
  <c r="H8" i="2"/>
  <c r="H9" i="2"/>
  <c r="H10" i="2"/>
  <c r="H11" i="2"/>
  <c r="H12" i="2"/>
  <c r="H13" i="2"/>
  <c r="H4" i="2"/>
  <c r="G4" i="2"/>
  <c r="E8" i="2"/>
  <c r="E9" i="2"/>
  <c r="F9" i="2"/>
  <c r="D5" i="2"/>
  <c r="D6" i="2"/>
  <c r="C5" i="2"/>
  <c r="E5" i="2" s="1"/>
  <c r="C6" i="2"/>
  <c r="E6" i="2" s="1"/>
  <c r="C7" i="2"/>
  <c r="E7" i="2" s="1"/>
  <c r="C8" i="2"/>
  <c r="D8" i="2" s="1"/>
  <c r="C9" i="2"/>
  <c r="G9" i="2" s="1"/>
  <c r="C10" i="2"/>
  <c r="F10" i="2" s="1"/>
  <c r="C11" i="2"/>
  <c r="D11" i="2" s="1"/>
  <c r="C12" i="2"/>
  <c r="D12" i="2" s="1"/>
  <c r="C13" i="2"/>
  <c r="D13" i="2" s="1"/>
  <c r="C4" i="2"/>
  <c r="F4" i="2" s="1"/>
  <c r="Z26" i="5" l="1"/>
  <c r="Z21" i="5"/>
  <c r="Z27" i="6"/>
  <c r="Z28" i="6"/>
  <c r="Z26" i="6"/>
  <c r="AA26" i="6" s="1"/>
  <c r="E24" i="6"/>
  <c r="G24" i="6" s="1"/>
  <c r="D31" i="6"/>
  <c r="E31" i="6" s="1"/>
  <c r="Z24" i="6"/>
  <c r="Z32" i="6" s="1"/>
  <c r="E30" i="6"/>
  <c r="F30" i="6" s="1"/>
  <c r="D29" i="6"/>
  <c r="E29" i="6" s="1"/>
  <c r="D28" i="6"/>
  <c r="E26" i="6"/>
  <c r="G26" i="6" s="1"/>
  <c r="E28" i="6"/>
  <c r="G28" i="6" s="1"/>
  <c r="E22" i="6"/>
  <c r="F22" i="6" s="1"/>
  <c r="E23" i="6"/>
  <c r="F23" i="6" s="1"/>
  <c r="AB26" i="6"/>
  <c r="L30" i="6"/>
  <c r="L23" i="6"/>
  <c r="E25" i="6"/>
  <c r="S28" i="6"/>
  <c r="AB28" i="6"/>
  <c r="AA28" i="6"/>
  <c r="S30" i="6"/>
  <c r="S23" i="6"/>
  <c r="L25" i="6"/>
  <c r="E27" i="6"/>
  <c r="AB30" i="6"/>
  <c r="AA30" i="6"/>
  <c r="S25" i="6"/>
  <c r="L27" i="6"/>
  <c r="AB23" i="6"/>
  <c r="AA23" i="6"/>
  <c r="F24" i="6"/>
  <c r="S27" i="6"/>
  <c r="L29" i="6"/>
  <c r="L22" i="6"/>
  <c r="AA25" i="6"/>
  <c r="AB25" i="6"/>
  <c r="S29" i="6"/>
  <c r="L31" i="6"/>
  <c r="S22" i="6"/>
  <c r="L24" i="6"/>
  <c r="AA27" i="6"/>
  <c r="AB27" i="6"/>
  <c r="S31" i="6"/>
  <c r="AB22" i="6"/>
  <c r="AA22" i="6"/>
  <c r="S24" i="6"/>
  <c r="L26" i="6"/>
  <c r="AB29" i="6"/>
  <c r="AA29" i="6"/>
  <c r="AB24" i="6"/>
  <c r="AA24" i="6"/>
  <c r="S26" i="6"/>
  <c r="L28" i="6"/>
  <c r="AA31" i="6"/>
  <c r="AB31" i="6"/>
  <c r="D29" i="5"/>
  <c r="D30" i="5"/>
  <c r="E30" i="5" s="1"/>
  <c r="E29" i="5"/>
  <c r="G29" i="5" s="1"/>
  <c r="N27" i="5"/>
  <c r="M27" i="5"/>
  <c r="AB30" i="5"/>
  <c r="AA30" i="5"/>
  <c r="E22" i="5"/>
  <c r="L29" i="5"/>
  <c r="L22" i="5"/>
  <c r="S22" i="5"/>
  <c r="U25" i="5"/>
  <c r="T25" i="5"/>
  <c r="L26" i="5"/>
  <c r="E21" i="5"/>
  <c r="L28" i="5"/>
  <c r="AA24" i="5"/>
  <c r="AB24" i="5"/>
  <c r="S28" i="5"/>
  <c r="L30" i="5"/>
  <c r="AA23" i="5"/>
  <c r="AB23" i="5"/>
  <c r="S27" i="5"/>
  <c r="E24" i="5"/>
  <c r="AB25" i="5"/>
  <c r="AA25" i="5"/>
  <c r="L24" i="5"/>
  <c r="E26" i="5"/>
  <c r="S24" i="5"/>
  <c r="AB29" i="5"/>
  <c r="AA29" i="5"/>
  <c r="AB22" i="5"/>
  <c r="AA22" i="5"/>
  <c r="S26" i="5"/>
  <c r="L21" i="5"/>
  <c r="E23" i="5"/>
  <c r="S30" i="5"/>
  <c r="S29" i="5"/>
  <c r="AB27" i="5"/>
  <c r="AA27" i="5"/>
  <c r="E28" i="5"/>
  <c r="S21" i="5"/>
  <c r="L23" i="5"/>
  <c r="E25" i="5"/>
  <c r="AB26" i="5"/>
  <c r="AA26" i="5"/>
  <c r="S23" i="5"/>
  <c r="L25" i="5"/>
  <c r="E27" i="5"/>
  <c r="AB28" i="5"/>
  <c r="AA28" i="5"/>
  <c r="AB21" i="5"/>
  <c r="Z31" i="5"/>
  <c r="AA21" i="5"/>
  <c r="E22" i="4"/>
  <c r="G22" i="4" s="1"/>
  <c r="L23" i="4"/>
  <c r="N23" i="4" s="1"/>
  <c r="S21" i="4"/>
  <c r="E30" i="4"/>
  <c r="F30" i="4" s="1"/>
  <c r="U21" i="4"/>
  <c r="T21" i="4"/>
  <c r="E21" i="4"/>
  <c r="F21" i="4" s="1"/>
  <c r="E23" i="4"/>
  <c r="F23" i="4" s="1"/>
  <c r="E29" i="4"/>
  <c r="E25" i="4"/>
  <c r="G25" i="4" s="1"/>
  <c r="Y23" i="4"/>
  <c r="Z23" i="4" s="1"/>
  <c r="E24" i="4"/>
  <c r="G24" i="4" s="1"/>
  <c r="S23" i="4"/>
  <c r="U23" i="4" s="1"/>
  <c r="L24" i="4"/>
  <c r="N24" i="4" s="1"/>
  <c r="E26" i="4"/>
  <c r="G26" i="4" s="1"/>
  <c r="Z26" i="4"/>
  <c r="AB26" i="4" s="1"/>
  <c r="S26" i="4"/>
  <c r="U26" i="4" s="1"/>
  <c r="S27" i="4"/>
  <c r="U27" i="4" s="1"/>
  <c r="Z24" i="4"/>
  <c r="Z25" i="4"/>
  <c r="Z27" i="4"/>
  <c r="Z28" i="4"/>
  <c r="Z21" i="4"/>
  <c r="Z29" i="4"/>
  <c r="Z22" i="4"/>
  <c r="Z30" i="4"/>
  <c r="S25" i="4"/>
  <c r="S22" i="4"/>
  <c r="S24" i="4"/>
  <c r="S28" i="4"/>
  <c r="S29" i="4"/>
  <c r="S30" i="4"/>
  <c r="L29" i="4"/>
  <c r="N29" i="4" s="1"/>
  <c r="L30" i="4"/>
  <c r="N30" i="4" s="1"/>
  <c r="L25" i="4"/>
  <c r="L27" i="4"/>
  <c r="M27" i="4" s="1"/>
  <c r="L21" i="4"/>
  <c r="L26" i="4"/>
  <c r="N26" i="4" s="1"/>
  <c r="E28" i="4"/>
  <c r="F28" i="4" s="1"/>
  <c r="D27" i="4"/>
  <c r="E27" i="4" s="1"/>
  <c r="F27" i="4" s="1"/>
  <c r="L22" i="4"/>
  <c r="N22" i="4" s="1"/>
  <c r="L28" i="4"/>
  <c r="M28" i="4" s="1"/>
  <c r="F29" i="4"/>
  <c r="G29" i="4"/>
  <c r="E4" i="2"/>
  <c r="D4" i="2"/>
  <c r="D7" i="2"/>
  <c r="G8" i="2"/>
  <c r="F8" i="2"/>
  <c r="G13" i="2"/>
  <c r="F13" i="2"/>
  <c r="F7" i="2"/>
  <c r="F12" i="2"/>
  <c r="E12" i="2"/>
  <c r="E10" i="2"/>
  <c r="E13" i="2"/>
  <c r="G7" i="2"/>
  <c r="G12" i="2"/>
  <c r="G6" i="2"/>
  <c r="G11" i="2"/>
  <c r="F6" i="2"/>
  <c r="F11" i="2"/>
  <c r="E11" i="2"/>
  <c r="G5" i="2"/>
  <c r="G10" i="2"/>
  <c r="F5" i="2"/>
  <c r="D10" i="2"/>
  <c r="D9" i="2"/>
  <c r="G22" i="6" l="1"/>
  <c r="G30" i="6"/>
  <c r="F26" i="6"/>
  <c r="F24" i="4"/>
  <c r="F25" i="4"/>
  <c r="F28" i="6"/>
  <c r="G23" i="6"/>
  <c r="N26" i="6"/>
  <c r="M26" i="6"/>
  <c r="AA32" i="6"/>
  <c r="F6" i="6" s="1"/>
  <c r="N22" i="6"/>
  <c r="L32" i="6"/>
  <c r="M22" i="6"/>
  <c r="F31" i="6"/>
  <c r="G31" i="6"/>
  <c r="M25" i="6"/>
  <c r="N25" i="6"/>
  <c r="AB32" i="6"/>
  <c r="F7" i="6" s="1"/>
  <c r="F8" i="6" s="1"/>
  <c r="M29" i="6"/>
  <c r="N29" i="6"/>
  <c r="U23" i="6"/>
  <c r="T23" i="6"/>
  <c r="U31" i="6"/>
  <c r="T31" i="6"/>
  <c r="U30" i="6"/>
  <c r="T30" i="6"/>
  <c r="N28" i="6"/>
  <c r="M28" i="6"/>
  <c r="U26" i="6"/>
  <c r="T26" i="6"/>
  <c r="F29" i="6"/>
  <c r="G29" i="6"/>
  <c r="F25" i="6"/>
  <c r="G25" i="6"/>
  <c r="U25" i="6"/>
  <c r="T25" i="6"/>
  <c r="E32" i="6"/>
  <c r="U24" i="6"/>
  <c r="T24" i="6"/>
  <c r="G27" i="6"/>
  <c r="F27" i="6"/>
  <c r="U27" i="6"/>
  <c r="T27" i="6"/>
  <c r="U28" i="6"/>
  <c r="T28" i="6"/>
  <c r="N24" i="6"/>
  <c r="M24" i="6"/>
  <c r="S32" i="6"/>
  <c r="U22" i="6"/>
  <c r="T22" i="6"/>
  <c r="M27" i="6"/>
  <c r="N27" i="6"/>
  <c r="M31" i="6"/>
  <c r="N31" i="6"/>
  <c r="N23" i="6"/>
  <c r="M23" i="6"/>
  <c r="T29" i="6"/>
  <c r="U29" i="6"/>
  <c r="N30" i="6"/>
  <c r="M30" i="6"/>
  <c r="F29" i="5"/>
  <c r="N25" i="5"/>
  <c r="M25" i="5"/>
  <c r="G25" i="5"/>
  <c r="F25" i="5"/>
  <c r="T24" i="5"/>
  <c r="U24" i="5"/>
  <c r="F26" i="5"/>
  <c r="G26" i="5"/>
  <c r="T28" i="5"/>
  <c r="U28" i="5"/>
  <c r="U23" i="5"/>
  <c r="T23" i="5"/>
  <c r="N28" i="5"/>
  <c r="M28" i="5"/>
  <c r="G21" i="5"/>
  <c r="F21" i="5"/>
  <c r="E31" i="5"/>
  <c r="N23" i="5"/>
  <c r="M23" i="5"/>
  <c r="N26" i="5"/>
  <c r="M26" i="5"/>
  <c r="S31" i="5"/>
  <c r="U21" i="5"/>
  <c r="T21" i="5"/>
  <c r="N24" i="5"/>
  <c r="M24" i="5"/>
  <c r="F30" i="5"/>
  <c r="G30" i="5"/>
  <c r="G28" i="5"/>
  <c r="F28" i="5"/>
  <c r="U22" i="5"/>
  <c r="T22" i="5"/>
  <c r="G24" i="5"/>
  <c r="F24" i="5"/>
  <c r="N22" i="5"/>
  <c r="M22" i="5"/>
  <c r="AA31" i="5"/>
  <c r="F6" i="5" s="1"/>
  <c r="U27" i="5"/>
  <c r="T27" i="5"/>
  <c r="N29" i="5"/>
  <c r="M29" i="5"/>
  <c r="U29" i="5"/>
  <c r="T29" i="5"/>
  <c r="F22" i="5"/>
  <c r="G22" i="5"/>
  <c r="AB31" i="5"/>
  <c r="F7" i="5" s="1"/>
  <c r="F8" i="5" s="1"/>
  <c r="U30" i="5"/>
  <c r="T30" i="5"/>
  <c r="G23" i="5"/>
  <c r="F23" i="5"/>
  <c r="N21" i="5"/>
  <c r="M21" i="5"/>
  <c r="L31" i="5"/>
  <c r="G27" i="5"/>
  <c r="F27" i="5"/>
  <c r="U26" i="5"/>
  <c r="T26" i="5"/>
  <c r="N30" i="5"/>
  <c r="M30" i="5"/>
  <c r="M23" i="4"/>
  <c r="F22" i="4"/>
  <c r="G23" i="4"/>
  <c r="G30" i="4"/>
  <c r="G21" i="4"/>
  <c r="AB23" i="4"/>
  <c r="AA23" i="4"/>
  <c r="M21" i="4"/>
  <c r="L31" i="4"/>
  <c r="F26" i="4"/>
  <c r="M30" i="4"/>
  <c r="N21" i="4"/>
  <c r="G27" i="4"/>
  <c r="T23" i="4"/>
  <c r="AA26" i="4"/>
  <c r="G28" i="4"/>
  <c r="T26" i="4"/>
  <c r="E31" i="4"/>
  <c r="M24" i="4"/>
  <c r="T27" i="4"/>
  <c r="AB24" i="4"/>
  <c r="AA24" i="4"/>
  <c r="AB25" i="4"/>
  <c r="AA25" i="4"/>
  <c r="AB30" i="4"/>
  <c r="AA30" i="4"/>
  <c r="AB22" i="4"/>
  <c r="AA22" i="4"/>
  <c r="AB29" i="4"/>
  <c r="AA29" i="4"/>
  <c r="Z31" i="4"/>
  <c r="AB21" i="4"/>
  <c r="AA21" i="4"/>
  <c r="AA28" i="4"/>
  <c r="AB28" i="4"/>
  <c r="AB27" i="4"/>
  <c r="AA27" i="4"/>
  <c r="U24" i="4"/>
  <c r="T24" i="4"/>
  <c r="U30" i="4"/>
  <c r="T30" i="4"/>
  <c r="T28" i="4"/>
  <c r="U28" i="4"/>
  <c r="U22" i="4"/>
  <c r="T22" i="4"/>
  <c r="U29" i="4"/>
  <c r="T29" i="4"/>
  <c r="S31" i="4"/>
  <c r="U25" i="4"/>
  <c r="T25" i="4"/>
  <c r="N27" i="4"/>
  <c r="N28" i="4"/>
  <c r="M29" i="4"/>
  <c r="N25" i="4"/>
  <c r="M25" i="4"/>
  <c r="M22" i="4"/>
  <c r="M26" i="4"/>
  <c r="F32" i="6" l="1"/>
  <c r="C6" i="6" s="1"/>
  <c r="G32" i="6"/>
  <c r="C7" i="6" s="1"/>
  <c r="C8" i="6" s="1"/>
  <c r="M32" i="6"/>
  <c r="D6" i="6" s="1"/>
  <c r="N32" i="6"/>
  <c r="D7" i="6" s="1"/>
  <c r="D8" i="6" s="1"/>
  <c r="T32" i="6"/>
  <c r="E6" i="6" s="1"/>
  <c r="U32" i="6"/>
  <c r="E7" i="6" s="1"/>
  <c r="E8" i="6" s="1"/>
  <c r="G31" i="5"/>
  <c r="C7" i="5" s="1"/>
  <c r="C8" i="5" s="1"/>
  <c r="F31" i="5"/>
  <c r="C6" i="5" s="1"/>
  <c r="E6" i="5"/>
  <c r="U31" i="5"/>
  <c r="E7" i="5" s="1"/>
  <c r="E8" i="5" s="1"/>
  <c r="M31" i="5"/>
  <c r="D6" i="5" s="1"/>
  <c r="N31" i="5"/>
  <c r="D7" i="5" s="1"/>
  <c r="D8" i="5" s="1"/>
  <c r="F31" i="4"/>
  <c r="C6" i="4" s="1"/>
  <c r="N31" i="4"/>
  <c r="D7" i="4" s="1"/>
  <c r="D8" i="4" s="1"/>
  <c r="M31" i="4"/>
  <c r="D6" i="4" s="1"/>
  <c r="G31" i="4"/>
  <c r="C7" i="4" s="1"/>
  <c r="C8" i="4" s="1"/>
  <c r="G8" i="4" s="1"/>
  <c r="AA31" i="4"/>
  <c r="F6" i="4" s="1"/>
  <c r="AB31" i="4"/>
  <c r="F7" i="4" s="1"/>
  <c r="F8" i="4" s="1"/>
  <c r="T31" i="4"/>
  <c r="E6" i="4" s="1"/>
  <c r="U31" i="4"/>
  <c r="E7" i="4" s="1"/>
  <c r="E8" i="4" s="1"/>
  <c r="G8" i="5" l="1"/>
  <c r="G8" i="6"/>
  <c r="G7" i="6"/>
  <c r="G6" i="6"/>
  <c r="G6" i="5"/>
  <c r="G7" i="5"/>
  <c r="G7" i="4"/>
  <c r="G6" i="4"/>
</calcChain>
</file>

<file path=xl/sharedStrings.xml><?xml version="1.0" encoding="utf-8"?>
<sst xmlns="http://schemas.openxmlformats.org/spreadsheetml/2006/main" count="284" uniqueCount="58">
  <si>
    <t>Training data</t>
  </si>
  <si>
    <t>Age</t>
  </si>
  <si>
    <t>Salary</t>
  </si>
  <si>
    <t>Validation data</t>
  </si>
  <si>
    <t>Test data</t>
  </si>
  <si>
    <t>Average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</si>
  <si>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</si>
  <si>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</si>
  <si>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</si>
  <si>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</si>
  <si>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</si>
  <si>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</si>
  <si>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</si>
  <si>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</si>
  <si>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</si>
  <si>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</si>
  <si>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</si>
  <si>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</si>
  <si>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</si>
  <si>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</si>
  <si>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</si>
  <si>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</si>
  <si>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</si>
  <si>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</si>
  <si>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</si>
  <si>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</si>
  <si>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</si>
  <si>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</si>
  <si>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</si>
  <si>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Estimate</t>
  </si>
  <si>
    <t>Polynomial Data</t>
  </si>
  <si>
    <t>order</t>
  </si>
  <si>
    <t>-</t>
  </si>
  <si>
    <t>Age^2</t>
  </si>
  <si>
    <t>Age^3</t>
  </si>
  <si>
    <t>Age^4</t>
  </si>
  <si>
    <t>Age^5</t>
  </si>
  <si>
    <t>SUMMARY OUTPUT - 2nd Order</t>
  </si>
  <si>
    <t>SUMMARY OUTPUT - 5th Order</t>
  </si>
  <si>
    <t>SUMMARY OUTPUT - 4th Order</t>
  </si>
  <si>
    <t>SUMMARY OUTPUT - 3rd Order</t>
  </si>
  <si>
    <t>Error</t>
  </si>
  <si>
    <t>Abs Error</t>
  </si>
  <si>
    <t>Sqr Error</t>
  </si>
  <si>
    <t>MAE</t>
  </si>
  <si>
    <t>MSE</t>
  </si>
  <si>
    <t>2nd Order Polynomial Fit</t>
  </si>
  <si>
    <t>3rd Order Polynomial Fit</t>
  </si>
  <si>
    <t>4th Order Polynomial Fit</t>
  </si>
  <si>
    <t>5th Order Polynomial Fit</t>
  </si>
  <si>
    <t>Metrics Summary</t>
  </si>
  <si>
    <t>Order</t>
  </si>
  <si>
    <t>Best Order</t>
  </si>
  <si>
    <t>min</t>
  </si>
  <si>
    <t>Training Analysis</t>
  </si>
  <si>
    <t>Validation Analysis</t>
  </si>
  <si>
    <t>Test Analysis</t>
  </si>
  <si>
    <t>RMSE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</si>
</sst>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1"/>
      <scheme val="minor"/>
    </font>
    <font>
      <sz val="11"/>
      <color rgb="FF9C6500"/>
      <name val="Calibri"/>
      <family val="2"/>
      <charset val="1"/>
      <scheme val="minor"/>
    </font>
    <font>
      <sz val="11"/>
      <color theme="8" tint="-0.499984740745262"/>
      <name val="Calibri"/>
      <family val="2"/>
      <scheme val="minor"/>
    </font>
    <font>
      <b/>
      <sz val="11"/>
      <color rgb="FFFA7D00"/>
      <name val="Calibri"/>
      <family val="2"/>
      <charset val="1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i/>
      <sz val="11"/>
      <color theme="0" tint="-0.34998626667073579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2F2F2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rgb="FF7F7F7F"/>
      </top>
      <bottom/>
      <diagonal/>
    </border>
    <border>
      <left style="thin">
        <color rgb="FF7F7F7F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rgb="FF7F7F7F"/>
      </left>
      <right/>
      <top style="thin">
        <color rgb="FF7F7F7F"/>
      </top>
      <bottom/>
      <diagonal/>
    </border>
    <border>
      <left/>
      <right style="thin">
        <color rgb="FF7F7F7F"/>
      </right>
      <top style="thin">
        <color rgb="FF7F7F7F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4" fillId="5" borderId="1" applyNumberFormat="0" applyAlignment="0" applyProtection="0"/>
  </cellStyleXfs>
  <cellXfs count="36">
    <xf numFmtId="0" fontId="0" fillId="0" borderId="0" xfId="0"/>
    <xf numFmtId="0" fontId="3" fillId="4" borderId="0" xfId="0" applyFont="1" applyFill="1" applyAlignment="1">
      <alignment horizontal="center"/>
    </xf>
    <xf numFmtId="0" fontId="2" fillId="3" borderId="0" xfId="2" applyAlignment="1">
      <alignment horizontal="center"/>
    </xf>
    <xf numFmtId="0" fontId="1" fillId="2" borderId="0" xfId="1" applyAlignment="1">
      <alignment horizontal="center"/>
    </xf>
    <xf numFmtId="0" fontId="0" fillId="0" borderId="0" xfId="0" applyFill="1" applyBorder="1" applyAlignment="1"/>
    <xf numFmtId="0" fontId="0" fillId="0" borderId="2" xfId="0" applyFill="1" applyBorder="1" applyAlignment="1"/>
    <xf numFmtId="0" fontId="5" fillId="0" borderId="4" xfId="0" applyFont="1" applyFill="1" applyBorder="1" applyAlignment="1">
      <alignment horizontal="center"/>
    </xf>
    <xf numFmtId="0" fontId="5" fillId="0" borderId="4" xfId="0" applyFont="1" applyFill="1" applyBorder="1" applyAlignment="1">
      <alignment horizontal="centerContinuous"/>
    </xf>
    <xf numFmtId="0" fontId="0" fillId="0" borderId="0" xfId="0" applyAlignment="1">
      <alignment horizontal="center"/>
    </xf>
    <xf numFmtId="0" fontId="6" fillId="0" borderId="0" xfId="0" applyFont="1"/>
    <xf numFmtId="0" fontId="0" fillId="6" borderId="0" xfId="0" applyFill="1"/>
    <xf numFmtId="0" fontId="6" fillId="6" borderId="0" xfId="0" applyFont="1" applyFill="1" applyAlignment="1">
      <alignment horizontal="right"/>
    </xf>
    <xf numFmtId="0" fontId="0" fillId="6" borderId="0" xfId="0" applyFill="1" applyAlignment="1">
      <alignment horizontal="right"/>
    </xf>
    <xf numFmtId="0" fontId="4" fillId="5" borderId="6" xfId="3" applyBorder="1" applyAlignment="1">
      <alignment horizontal="center"/>
    </xf>
    <xf numFmtId="0" fontId="4" fillId="5" borderId="7" xfId="3" applyBorder="1" applyAlignment="1">
      <alignment horizontal="center"/>
    </xf>
    <xf numFmtId="1" fontId="0" fillId="0" borderId="0" xfId="0" applyNumberFormat="1"/>
    <xf numFmtId="0" fontId="6" fillId="0" borderId="8" xfId="0" applyFont="1" applyBorder="1"/>
    <xf numFmtId="1" fontId="6" fillId="0" borderId="8" xfId="0" applyNumberFormat="1" applyFont="1" applyBorder="1"/>
    <xf numFmtId="0" fontId="5" fillId="0" borderId="0" xfId="0" applyFont="1" applyAlignment="1">
      <alignment horizontal="center"/>
    </xf>
    <xf numFmtId="0" fontId="7" fillId="5" borderId="9" xfId="3" applyFont="1" applyBorder="1" applyAlignment="1">
      <alignment horizontal="center"/>
    </xf>
    <xf numFmtId="0" fontId="7" fillId="5" borderId="5" xfId="3" applyFont="1" applyBorder="1" applyAlignment="1">
      <alignment horizontal="center"/>
    </xf>
    <xf numFmtId="0" fontId="7" fillId="5" borderId="10" xfId="3" applyFont="1" applyBorder="1" applyAlignment="1">
      <alignment horizontal="center"/>
    </xf>
    <xf numFmtId="0" fontId="6" fillId="7" borderId="3" xfId="0" applyFont="1" applyFill="1" applyBorder="1" applyAlignment="1">
      <alignment horizontal="right"/>
    </xf>
    <xf numFmtId="0" fontId="6" fillId="7" borderId="3" xfId="0" applyFont="1" applyFill="1" applyBorder="1"/>
    <xf numFmtId="0" fontId="6" fillId="7" borderId="0" xfId="0" applyFont="1" applyFill="1" applyAlignment="1">
      <alignment horizontal="right"/>
    </xf>
    <xf numFmtId="0" fontId="0" fillId="7" borderId="0" xfId="0" applyFill="1"/>
    <xf numFmtId="1" fontId="0" fillId="7" borderId="0" xfId="0" applyNumberFormat="1" applyFill="1"/>
    <xf numFmtId="0" fontId="6" fillId="7" borderId="0" xfId="0" applyFont="1" applyFill="1" applyAlignment="1">
      <alignment horizontal="center"/>
    </xf>
    <xf numFmtId="1" fontId="0" fillId="7" borderId="11" xfId="0" applyNumberFormat="1" applyFill="1" applyBorder="1"/>
    <xf numFmtId="1" fontId="0" fillId="7" borderId="12" xfId="0" applyNumberFormat="1" applyFill="1" applyBorder="1"/>
    <xf numFmtId="0" fontId="8" fillId="7" borderId="0" xfId="0" applyFont="1" applyFill="1"/>
    <xf numFmtId="0" fontId="9" fillId="7" borderId="0" xfId="0" applyFont="1" applyFill="1" applyAlignment="1">
      <alignment horizontal="left" vertical="center"/>
    </xf>
    <xf numFmtId="0" fontId="0" fillId="0" borderId="0" xfId="0" applyFont="1"/>
    <xf numFmtId="0" fontId="6" fillId="0" borderId="7" xfId="0" applyFont="1" applyBorder="1"/>
    <xf numFmtId="0" fontId="6" fillId="0" borderId="7" xfId="0" applyFont="1" applyBorder="1" applyAlignment="1">
      <alignment horizontal="center"/>
    </xf>
    <xf numFmtId="0" fontId="1" fillId="2" borderId="0" xfId="1"/>
  </cellXfs>
  <cellStyles count="4">
    <cellStyle name="Calculation" xfId="3" builtinId="22"/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2nd order fit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'Training Analysis'!$C$20</c:f>
              <c:strCache>
                <c:ptCount val="1"/>
                <c:pt idx="0">
                  <c:v>Salary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'Training Analysis'!$B$21:$B$30</c:f>
              <c:numCache>
                <c:formatCode>General</c:formatCode>
                <c:ptCount val="10"/>
                <c:pt idx="0">
                  <c:v>25</c:v>
                </c:pt>
                <c:pt idx="1">
                  <c:v>27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</c:numCache>
            </c:numRef>
          </c:xVal>
          <c:yVal>
            <c:numRef>
              <c:f>'Training Analysis'!$C$21:$C$30</c:f>
              <c:numCache>
                <c:formatCode>General</c:formatCode>
                <c:ptCount val="10"/>
                <c:pt idx="0">
                  <c:v>135000</c:v>
                </c:pt>
                <c:pt idx="1">
                  <c:v>105000</c:v>
                </c:pt>
                <c:pt idx="2">
                  <c:v>105000</c:v>
                </c:pt>
                <c:pt idx="3">
                  <c:v>220000</c:v>
                </c:pt>
                <c:pt idx="4">
                  <c:v>300000</c:v>
                </c:pt>
                <c:pt idx="5">
                  <c:v>270000</c:v>
                </c:pt>
                <c:pt idx="6">
                  <c:v>265000</c:v>
                </c:pt>
                <c:pt idx="7">
                  <c:v>260000</c:v>
                </c:pt>
                <c:pt idx="8">
                  <c:v>240000</c:v>
                </c:pt>
                <c:pt idx="9">
                  <c:v>265000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9770896"/>
        <c:axId val="809771680"/>
      </c:scatterChart>
      <c:scatterChart>
        <c:scatterStyle val="smoothMarker"/>
        <c:varyColors val="0"/>
        <c:ser>
          <c:idx val="0"/>
          <c:order val="0"/>
          <c:tx>
            <c:strRef>
              <c:f>'Training Analysis'!$D$20</c:f>
              <c:strCache>
                <c:ptCount val="1"/>
                <c:pt idx="0">
                  <c:v>Estimate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'Training Analysis'!$B$21:$B$30</c:f>
              <c:numCache>
                <c:formatCode>General</c:formatCode>
                <c:ptCount val="10"/>
                <c:pt idx="0">
                  <c:v>25</c:v>
                </c:pt>
                <c:pt idx="1">
                  <c:v>27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</c:numCache>
            </c:numRef>
          </c:xVal>
          <c:yVal>
            <c:numRef>
              <c:f>'Training Analysis'!$D$21:$D$30</c:f>
              <c:numCache>
                <c:formatCode>0</c:formatCode>
                <c:ptCount val="10"/>
                <c:pt idx="0">
                  <c:v>100202.68326299268</c:v>
                </c:pt>
                <c:pt idx="1">
                  <c:v>125655.00292624446</c:v>
                </c:pt>
                <c:pt idx="2">
                  <c:v>160184.15355407848</c:v>
                </c:pt>
                <c:pt idx="3">
                  <c:v>208001.19428835163</c:v>
                </c:pt>
                <c:pt idx="4">
                  <c:v>243653.80546581204</c:v>
                </c:pt>
                <c:pt idx="5">
                  <c:v>267141.98708645976</c:v>
                </c:pt>
                <c:pt idx="6">
                  <c:v>278465.73915029468</c:v>
                </c:pt>
                <c:pt idx="7">
                  <c:v>277625.06165731675</c:v>
                </c:pt>
                <c:pt idx="8">
                  <c:v>264619.95460752631</c:v>
                </c:pt>
                <c:pt idx="9">
                  <c:v>239450.41800092312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9770896"/>
        <c:axId val="809771680"/>
      </c:scatterChart>
      <c:valAx>
        <c:axId val="809770896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771680"/>
        <c:crosses val="autoZero"/>
        <c:crossBetween val="midCat"/>
      </c:valAx>
      <c:valAx>
        <c:axId val="80977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770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Polynomial Fits and Actual Salary</a:t>
            </a:r>
          </a:p>
        </c:rich>
      </c:tx>
      <c:layout>
        <c:manualLayout>
          <c:xMode val="edge"/>
          <c:yMode val="edge"/>
          <c:x val="0.24340292268749517"/>
          <c:y val="3.77777744726356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'Validation Analysis'!$C$20</c:f>
              <c:strCache>
                <c:ptCount val="1"/>
                <c:pt idx="0">
                  <c:v>Salary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31750">
                <a:solidFill>
                  <a:schemeClr val="accent2"/>
                </a:solidFill>
              </a:ln>
              <a:effectLst/>
            </c:spPr>
          </c:marker>
          <c:xVal>
            <c:numRef>
              <c:f>'Validation Analysis'!$B$21:$B$30</c:f>
              <c:numCache>
                <c:formatCode>General</c:formatCode>
                <c:ptCount val="10"/>
                <c:pt idx="0">
                  <c:v>26</c:v>
                </c:pt>
                <c:pt idx="1">
                  <c:v>27</c:v>
                </c:pt>
                <c:pt idx="2">
                  <c:v>27</c:v>
                </c:pt>
                <c:pt idx="3">
                  <c:v>29</c:v>
                </c:pt>
                <c:pt idx="4">
                  <c:v>30</c:v>
                </c:pt>
                <c:pt idx="5">
                  <c:v>33</c:v>
                </c:pt>
                <c:pt idx="6">
                  <c:v>40</c:v>
                </c:pt>
                <c:pt idx="7">
                  <c:v>48</c:v>
                </c:pt>
                <c:pt idx="8">
                  <c:v>58</c:v>
                </c:pt>
                <c:pt idx="9">
                  <c:v>61</c:v>
                </c:pt>
              </c:numCache>
            </c:numRef>
          </c:xVal>
          <c:yVal>
            <c:numRef>
              <c:f>'Validation Analysis'!$C$21:$C$30</c:f>
              <c:numCache>
                <c:formatCode>General</c:formatCode>
                <c:ptCount val="10"/>
                <c:pt idx="0">
                  <c:v>78000</c:v>
                </c:pt>
                <c:pt idx="1">
                  <c:v>150000</c:v>
                </c:pt>
                <c:pt idx="2">
                  <c:v>86000</c:v>
                </c:pt>
                <c:pt idx="3">
                  <c:v>100000</c:v>
                </c:pt>
                <c:pt idx="4">
                  <c:v>166000</c:v>
                </c:pt>
                <c:pt idx="5">
                  <c:v>140000</c:v>
                </c:pt>
                <c:pt idx="6">
                  <c:v>260000</c:v>
                </c:pt>
                <c:pt idx="7">
                  <c:v>276000</c:v>
                </c:pt>
                <c:pt idx="8">
                  <c:v>310000</c:v>
                </c:pt>
                <c:pt idx="9">
                  <c:v>220000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7458568"/>
        <c:axId val="807462096"/>
      </c:scatterChart>
      <c:scatterChart>
        <c:scatterStyle val="smoothMarker"/>
        <c:varyColors val="0"/>
        <c:ser>
          <c:idx val="2"/>
          <c:order val="1"/>
          <c:tx>
            <c:v>2nd</c:v>
          </c:tx>
          <c:spPr>
            <a:ln w="28575" cap="rnd">
              <a:solidFill>
                <a:schemeClr val="tx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'Validation Analysis'!$B$21:$B$30</c:f>
              <c:numCache>
                <c:formatCode>General</c:formatCode>
                <c:ptCount val="10"/>
                <c:pt idx="0">
                  <c:v>26</c:v>
                </c:pt>
                <c:pt idx="1">
                  <c:v>27</c:v>
                </c:pt>
                <c:pt idx="2">
                  <c:v>27</c:v>
                </c:pt>
                <c:pt idx="3">
                  <c:v>29</c:v>
                </c:pt>
                <c:pt idx="4">
                  <c:v>30</c:v>
                </c:pt>
                <c:pt idx="5">
                  <c:v>33</c:v>
                </c:pt>
                <c:pt idx="6">
                  <c:v>40</c:v>
                </c:pt>
                <c:pt idx="7">
                  <c:v>48</c:v>
                </c:pt>
                <c:pt idx="8">
                  <c:v>58</c:v>
                </c:pt>
                <c:pt idx="9">
                  <c:v>61</c:v>
                </c:pt>
              </c:numCache>
            </c:numRef>
          </c:xVal>
          <c:yVal>
            <c:numRef>
              <c:f>'Validation Analysis'!$D$21:$D$30</c:f>
              <c:numCache>
                <c:formatCode>0</c:formatCode>
                <c:ptCount val="10"/>
                <c:pt idx="0">
                  <c:v>113172.1316857549</c:v>
                </c:pt>
                <c:pt idx="1">
                  <c:v>125655.00292624446</c:v>
                </c:pt>
                <c:pt idx="2">
                  <c:v>125655.00292624446</c:v>
                </c:pt>
                <c:pt idx="3">
                  <c:v>149161.01386040632</c:v>
                </c:pt>
                <c:pt idx="4">
                  <c:v>160184.15355407848</c:v>
                </c:pt>
                <c:pt idx="5">
                  <c:v>190334.10954145988</c:v>
                </c:pt>
                <c:pt idx="6">
                  <c:v>243653.80546581204</c:v>
                </c:pt>
                <c:pt idx="7">
                  <c:v>275395.96987157827</c:v>
                </c:pt>
                <c:pt idx="8">
                  <c:v>271281.72897426004</c:v>
                </c:pt>
                <c:pt idx="9">
                  <c:v>260559.20165075071</c:v>
                </c:pt>
              </c:numCache>
            </c:numRef>
          </c:yVal>
          <c:smooth val="1"/>
        </c:ser>
        <c:ser>
          <c:idx val="3"/>
          <c:order val="2"/>
          <c:tx>
            <c:v>3rd</c:v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'Validation Analysis'!$B$21:$B$30</c:f>
              <c:numCache>
                <c:formatCode>General</c:formatCode>
                <c:ptCount val="10"/>
                <c:pt idx="0">
                  <c:v>26</c:v>
                </c:pt>
                <c:pt idx="1">
                  <c:v>27</c:v>
                </c:pt>
                <c:pt idx="2">
                  <c:v>27</c:v>
                </c:pt>
                <c:pt idx="3">
                  <c:v>29</c:v>
                </c:pt>
                <c:pt idx="4">
                  <c:v>30</c:v>
                </c:pt>
                <c:pt idx="5">
                  <c:v>33</c:v>
                </c:pt>
                <c:pt idx="6">
                  <c:v>40</c:v>
                </c:pt>
                <c:pt idx="7">
                  <c:v>48</c:v>
                </c:pt>
                <c:pt idx="8">
                  <c:v>58</c:v>
                </c:pt>
                <c:pt idx="9">
                  <c:v>61</c:v>
                </c:pt>
              </c:numCache>
            </c:numRef>
          </c:xVal>
          <c:yVal>
            <c:numRef>
              <c:f>'Validation Analysis'!$K$21:$K$30</c:f>
              <c:numCache>
                <c:formatCode>0</c:formatCode>
                <c:ptCount val="10"/>
                <c:pt idx="0">
                  <c:v>107844.18468742141</c:v>
                </c:pt>
                <c:pt idx="1">
                  <c:v>123878.4809923507</c:v>
                </c:pt>
                <c:pt idx="2">
                  <c:v>123878.4809923507</c:v>
                </c:pt>
                <c:pt idx="3">
                  <c:v>152920.6217309786</c:v>
                </c:pt>
                <c:pt idx="4">
                  <c:v>165987.91643650387</c:v>
                </c:pt>
                <c:pt idx="5">
                  <c:v>199731.39952888366</c:v>
                </c:pt>
                <c:pt idx="6">
                  <c:v>250440.24654549675</c:v>
                </c:pt>
                <c:pt idx="7">
                  <c:v>271049.78315222007</c:v>
                </c:pt>
                <c:pt idx="8">
                  <c:v>263090.40872717975</c:v>
                </c:pt>
                <c:pt idx="9">
                  <c:v>257453.79682874936</c:v>
                </c:pt>
              </c:numCache>
            </c:numRef>
          </c:yVal>
          <c:smooth val="1"/>
        </c:ser>
        <c:ser>
          <c:idx val="4"/>
          <c:order val="3"/>
          <c:tx>
            <c:v>4th</c:v>
          </c:tx>
          <c:spPr>
            <a:ln w="28575" cap="rnd">
              <a:solidFill>
                <a:schemeClr val="tx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'Validation Analysis'!$B$21:$B$30</c:f>
              <c:numCache>
                <c:formatCode>General</c:formatCode>
                <c:ptCount val="10"/>
                <c:pt idx="0">
                  <c:v>26</c:v>
                </c:pt>
                <c:pt idx="1">
                  <c:v>27</c:v>
                </c:pt>
                <c:pt idx="2">
                  <c:v>27</c:v>
                </c:pt>
                <c:pt idx="3">
                  <c:v>29</c:v>
                </c:pt>
                <c:pt idx="4">
                  <c:v>30</c:v>
                </c:pt>
                <c:pt idx="5">
                  <c:v>33</c:v>
                </c:pt>
                <c:pt idx="6">
                  <c:v>40</c:v>
                </c:pt>
                <c:pt idx="7">
                  <c:v>48</c:v>
                </c:pt>
                <c:pt idx="8">
                  <c:v>58</c:v>
                </c:pt>
                <c:pt idx="9">
                  <c:v>61</c:v>
                </c:pt>
              </c:numCache>
            </c:numRef>
          </c:xVal>
          <c:yVal>
            <c:numRef>
              <c:f>'Validation Analysis'!$R$21:$R$30</c:f>
              <c:numCache>
                <c:formatCode>0</c:formatCode>
                <c:ptCount val="10"/>
                <c:pt idx="0">
                  <c:v>114360.89542406367</c:v>
                </c:pt>
                <c:pt idx="1">
                  <c:v>115194.38560690125</c:v>
                </c:pt>
                <c:pt idx="2">
                  <c:v>115194.38560690125</c:v>
                </c:pt>
                <c:pt idx="3">
                  <c:v>126655.17347224301</c:v>
                </c:pt>
                <c:pt idx="4">
                  <c:v>136158.72457046085</c:v>
                </c:pt>
                <c:pt idx="5">
                  <c:v>173748.81674060877</c:v>
                </c:pt>
                <c:pt idx="6">
                  <c:v>264599.20527950441</c:v>
                </c:pt>
                <c:pt idx="7">
                  <c:v>293432.55743718334</c:v>
                </c:pt>
                <c:pt idx="8">
                  <c:v>231847.3119159583</c:v>
                </c:pt>
                <c:pt idx="9">
                  <c:v>228107.63152196631</c:v>
                </c:pt>
              </c:numCache>
            </c:numRef>
          </c:yVal>
          <c:smooth val="1"/>
        </c:ser>
        <c:ser>
          <c:idx val="5"/>
          <c:order val="4"/>
          <c:tx>
            <c:v>5th</c:v>
          </c:tx>
          <c:spPr>
            <a:ln w="2857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'Validation Analysis'!$B$21:$B$30</c:f>
              <c:numCache>
                <c:formatCode>General</c:formatCode>
                <c:ptCount val="10"/>
                <c:pt idx="0">
                  <c:v>26</c:v>
                </c:pt>
                <c:pt idx="1">
                  <c:v>27</c:v>
                </c:pt>
                <c:pt idx="2">
                  <c:v>27</c:v>
                </c:pt>
                <c:pt idx="3">
                  <c:v>29</c:v>
                </c:pt>
                <c:pt idx="4">
                  <c:v>30</c:v>
                </c:pt>
                <c:pt idx="5">
                  <c:v>33</c:v>
                </c:pt>
                <c:pt idx="6">
                  <c:v>40</c:v>
                </c:pt>
                <c:pt idx="7">
                  <c:v>48</c:v>
                </c:pt>
                <c:pt idx="8">
                  <c:v>58</c:v>
                </c:pt>
                <c:pt idx="9">
                  <c:v>61</c:v>
                </c:pt>
              </c:numCache>
            </c:numRef>
          </c:xVal>
          <c:yVal>
            <c:numRef>
              <c:f>'Validation Analysis'!$Y$21:$Y$30</c:f>
              <c:numCache>
                <c:formatCode>0</c:formatCode>
                <c:ptCount val="10"/>
                <c:pt idx="0">
                  <c:v>111072.33105622767</c:v>
                </c:pt>
                <c:pt idx="1">
                  <c:v>99724.960601959378</c:v>
                </c:pt>
                <c:pt idx="2">
                  <c:v>99724.960601959378</c:v>
                </c:pt>
                <c:pt idx="3">
                  <c:v>104937.28093244927</c:v>
                </c:pt>
                <c:pt idx="4">
                  <c:v>117292.62419102108</c:v>
                </c:pt>
                <c:pt idx="5">
                  <c:v>173237.90027642809</c:v>
                </c:pt>
                <c:pt idx="6">
                  <c:v>284897.91393138841</c:v>
                </c:pt>
                <c:pt idx="7">
                  <c:v>277161.44802461565</c:v>
                </c:pt>
                <c:pt idx="8">
                  <c:v>245229.64419297874</c:v>
                </c:pt>
                <c:pt idx="9">
                  <c:v>257932.16616243124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7458568"/>
        <c:axId val="807462096"/>
      </c:scatterChart>
      <c:valAx>
        <c:axId val="807458568"/>
        <c:scaling>
          <c:orientation val="minMax"/>
          <c:max val="70"/>
          <c:min val="2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462096"/>
        <c:crosses val="autoZero"/>
        <c:crossBetween val="midCat"/>
      </c:valAx>
      <c:valAx>
        <c:axId val="80746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458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2nd order fit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'Test Analysis'!$C$21</c:f>
              <c:strCache>
                <c:ptCount val="1"/>
                <c:pt idx="0">
                  <c:v>Salary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'Test Analysis'!$B$22:$B$31</c:f>
              <c:numCache>
                <c:formatCode>General</c:formatCode>
                <c:ptCount val="10"/>
                <c:pt idx="0">
                  <c:v>26</c:v>
                </c:pt>
                <c:pt idx="1">
                  <c:v>34</c:v>
                </c:pt>
                <c:pt idx="2">
                  <c:v>38</c:v>
                </c:pt>
                <c:pt idx="3">
                  <c:v>41</c:v>
                </c:pt>
                <c:pt idx="4">
                  <c:v>46</c:v>
                </c:pt>
                <c:pt idx="5">
                  <c:v>52</c:v>
                </c:pt>
                <c:pt idx="6">
                  <c:v>55</c:v>
                </c:pt>
                <c:pt idx="7">
                  <c:v>57</c:v>
                </c:pt>
                <c:pt idx="8">
                  <c:v>60</c:v>
                </c:pt>
                <c:pt idx="9">
                  <c:v>64</c:v>
                </c:pt>
              </c:numCache>
            </c:numRef>
          </c:xVal>
          <c:yVal>
            <c:numRef>
              <c:f>'Test Analysis'!$C$22:$C$31</c:f>
              <c:numCache>
                <c:formatCode>General</c:formatCode>
                <c:ptCount val="10"/>
                <c:pt idx="0">
                  <c:v>110000</c:v>
                </c:pt>
                <c:pt idx="1">
                  <c:v>200000</c:v>
                </c:pt>
                <c:pt idx="2">
                  <c:v>314000</c:v>
                </c:pt>
                <c:pt idx="3">
                  <c:v>227000</c:v>
                </c:pt>
                <c:pt idx="4">
                  <c:v>233000</c:v>
                </c:pt>
                <c:pt idx="5">
                  <c:v>278000</c:v>
                </c:pt>
                <c:pt idx="6">
                  <c:v>298000</c:v>
                </c:pt>
                <c:pt idx="7">
                  <c:v>311000</c:v>
                </c:pt>
                <c:pt idx="8">
                  <c:v>302000</c:v>
                </c:pt>
                <c:pt idx="9">
                  <c:v>261000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5668704"/>
        <c:axId val="785669096"/>
      </c:scatterChart>
      <c:scatterChart>
        <c:scatterStyle val="smoothMarker"/>
        <c:varyColors val="0"/>
        <c:ser>
          <c:idx val="0"/>
          <c:order val="0"/>
          <c:tx>
            <c:strRef>
              <c:f>'Test Analysis'!$D$21</c:f>
              <c:strCache>
                <c:ptCount val="1"/>
                <c:pt idx="0">
                  <c:v>Estimate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'Test Analysis'!$B$22:$B$31</c:f>
              <c:numCache>
                <c:formatCode>General</c:formatCode>
                <c:ptCount val="10"/>
                <c:pt idx="0">
                  <c:v>26</c:v>
                </c:pt>
                <c:pt idx="1">
                  <c:v>34</c:v>
                </c:pt>
                <c:pt idx="2">
                  <c:v>38</c:v>
                </c:pt>
                <c:pt idx="3">
                  <c:v>41</c:v>
                </c:pt>
                <c:pt idx="4">
                  <c:v>46</c:v>
                </c:pt>
                <c:pt idx="5">
                  <c:v>52</c:v>
                </c:pt>
                <c:pt idx="6">
                  <c:v>55</c:v>
                </c:pt>
                <c:pt idx="7">
                  <c:v>57</c:v>
                </c:pt>
                <c:pt idx="8">
                  <c:v>60</c:v>
                </c:pt>
                <c:pt idx="9">
                  <c:v>64</c:v>
                </c:pt>
              </c:numCache>
            </c:numRef>
          </c:xVal>
          <c:yVal>
            <c:numRef>
              <c:f>'Test Analysis'!$D$22:$D$31</c:f>
              <c:numCache>
                <c:formatCode>0</c:formatCode>
                <c:ptCount val="10"/>
                <c:pt idx="0">
                  <c:v>113172.1316857549</c:v>
                </c:pt>
                <c:pt idx="1">
                  <c:v>199410.94050604204</c:v>
                </c:pt>
                <c:pt idx="2">
                  <c:v>230852.49254164536</c:v>
                </c:pt>
                <c:pt idx="3">
                  <c:v>249324.59615448659</c:v>
                </c:pt>
                <c:pt idx="4">
                  <c:v>270379.89186377177</c:v>
                </c:pt>
                <c:pt idx="5">
                  <c:v>279589.19969992118</c:v>
                </c:pt>
                <c:pt idx="6">
                  <c:v>277625.06165731675</c:v>
                </c:pt>
                <c:pt idx="7">
                  <c:v>273882.75038421806</c:v>
                </c:pt>
                <c:pt idx="8">
                  <c:v>264619.95460752631</c:v>
                </c:pt>
                <c:pt idx="9">
                  <c:v>245457.47968678875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5668704"/>
        <c:axId val="785669096"/>
      </c:scatterChart>
      <c:valAx>
        <c:axId val="785668704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5669096"/>
        <c:crosses val="autoZero"/>
        <c:crossBetween val="midCat"/>
      </c:valAx>
      <c:valAx>
        <c:axId val="785669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5668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3rd order fit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'Test Analysis'!$C$21</c:f>
              <c:strCache>
                <c:ptCount val="1"/>
                <c:pt idx="0">
                  <c:v>Salary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'Test Analysis'!$B$22:$B$31</c:f>
              <c:numCache>
                <c:formatCode>General</c:formatCode>
                <c:ptCount val="10"/>
                <c:pt idx="0">
                  <c:v>26</c:v>
                </c:pt>
                <c:pt idx="1">
                  <c:v>34</c:v>
                </c:pt>
                <c:pt idx="2">
                  <c:v>38</c:v>
                </c:pt>
                <c:pt idx="3">
                  <c:v>41</c:v>
                </c:pt>
                <c:pt idx="4">
                  <c:v>46</c:v>
                </c:pt>
                <c:pt idx="5">
                  <c:v>52</c:v>
                </c:pt>
                <c:pt idx="6">
                  <c:v>55</c:v>
                </c:pt>
                <c:pt idx="7">
                  <c:v>57</c:v>
                </c:pt>
                <c:pt idx="8">
                  <c:v>60</c:v>
                </c:pt>
                <c:pt idx="9">
                  <c:v>64</c:v>
                </c:pt>
              </c:numCache>
            </c:numRef>
          </c:xVal>
          <c:yVal>
            <c:numRef>
              <c:f>'Test Analysis'!$C$22:$C$31</c:f>
              <c:numCache>
                <c:formatCode>General</c:formatCode>
                <c:ptCount val="10"/>
                <c:pt idx="0">
                  <c:v>110000</c:v>
                </c:pt>
                <c:pt idx="1">
                  <c:v>200000</c:v>
                </c:pt>
                <c:pt idx="2">
                  <c:v>314000</c:v>
                </c:pt>
                <c:pt idx="3">
                  <c:v>227000</c:v>
                </c:pt>
                <c:pt idx="4">
                  <c:v>233000</c:v>
                </c:pt>
                <c:pt idx="5">
                  <c:v>278000</c:v>
                </c:pt>
                <c:pt idx="6">
                  <c:v>298000</c:v>
                </c:pt>
                <c:pt idx="7">
                  <c:v>311000</c:v>
                </c:pt>
                <c:pt idx="8">
                  <c:v>302000</c:v>
                </c:pt>
                <c:pt idx="9">
                  <c:v>261000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3974816"/>
        <c:axId val="773975600"/>
      </c:scatterChart>
      <c:scatterChart>
        <c:scatterStyle val="smoothMarker"/>
        <c:varyColors val="0"/>
        <c:ser>
          <c:idx val="0"/>
          <c:order val="0"/>
          <c:tx>
            <c:strRef>
              <c:f>'Test Analysis'!$K$21</c:f>
              <c:strCache>
                <c:ptCount val="1"/>
                <c:pt idx="0">
                  <c:v>Estimate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'Test Analysis'!$I$22:$I$31</c:f>
              <c:numCache>
                <c:formatCode>General</c:formatCode>
                <c:ptCount val="10"/>
                <c:pt idx="0">
                  <c:v>26</c:v>
                </c:pt>
                <c:pt idx="1">
                  <c:v>34</c:v>
                </c:pt>
                <c:pt idx="2">
                  <c:v>38</c:v>
                </c:pt>
                <c:pt idx="3">
                  <c:v>41</c:v>
                </c:pt>
                <c:pt idx="4">
                  <c:v>46</c:v>
                </c:pt>
                <c:pt idx="5">
                  <c:v>52</c:v>
                </c:pt>
                <c:pt idx="6">
                  <c:v>55</c:v>
                </c:pt>
                <c:pt idx="7">
                  <c:v>57</c:v>
                </c:pt>
                <c:pt idx="8">
                  <c:v>60</c:v>
                </c:pt>
                <c:pt idx="9">
                  <c:v>64</c:v>
                </c:pt>
              </c:numCache>
            </c:numRef>
          </c:xVal>
          <c:yVal>
            <c:numRef>
              <c:f>'Test Analysis'!$K$22:$K$31</c:f>
              <c:numCache>
                <c:formatCode>0</c:formatCode>
                <c:ptCount val="10"/>
                <c:pt idx="0">
                  <c:v>107844.18468742141</c:v>
                </c:pt>
                <c:pt idx="1">
                  <c:v>209258.84400465593</c:v>
                </c:pt>
                <c:pt idx="2">
                  <c:v>239559.37609032629</c:v>
                </c:pt>
                <c:pt idx="3">
                  <c:v>254917.37085186224</c:v>
                </c:pt>
                <c:pt idx="4">
                  <c:v>268858.88860802073</c:v>
                </c:pt>
                <c:pt idx="5">
                  <c:v>270935.39954949298</c:v>
                </c:pt>
                <c:pt idx="6">
                  <c:v>267851.80252398085</c:v>
                </c:pt>
                <c:pt idx="7">
                  <c:v>264814.4199630674</c:v>
                </c:pt>
                <c:pt idx="8">
                  <c:v>259380.37202410726</c:v>
                </c:pt>
                <c:pt idx="9">
                  <c:v>251744.54549834621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3974816"/>
        <c:axId val="773975600"/>
      </c:scatterChart>
      <c:valAx>
        <c:axId val="773974816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975600"/>
        <c:crosses val="autoZero"/>
        <c:crossBetween val="midCat"/>
      </c:valAx>
      <c:valAx>
        <c:axId val="77397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974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4th order fit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1"/>
          <c:tx>
            <c:strRef>
              <c:f>'Test Analysis'!$R$21</c:f>
              <c:strCache>
                <c:ptCount val="1"/>
                <c:pt idx="0">
                  <c:v>Estimate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'Test Analysis'!$P$22:$P$31</c:f>
              <c:numCache>
                <c:formatCode>General</c:formatCode>
                <c:ptCount val="10"/>
                <c:pt idx="0">
                  <c:v>26</c:v>
                </c:pt>
                <c:pt idx="1">
                  <c:v>34</c:v>
                </c:pt>
                <c:pt idx="2">
                  <c:v>38</c:v>
                </c:pt>
                <c:pt idx="3">
                  <c:v>41</c:v>
                </c:pt>
                <c:pt idx="4">
                  <c:v>46</c:v>
                </c:pt>
                <c:pt idx="5">
                  <c:v>52</c:v>
                </c:pt>
                <c:pt idx="6">
                  <c:v>55</c:v>
                </c:pt>
                <c:pt idx="7">
                  <c:v>57</c:v>
                </c:pt>
                <c:pt idx="8">
                  <c:v>60</c:v>
                </c:pt>
                <c:pt idx="9">
                  <c:v>64</c:v>
                </c:pt>
              </c:numCache>
            </c:numRef>
          </c:xVal>
          <c:yVal>
            <c:numRef>
              <c:f>'Test Analysis'!$R$22:$R$31</c:f>
              <c:numCache>
                <c:formatCode>0</c:formatCode>
                <c:ptCount val="10"/>
                <c:pt idx="0">
                  <c:v>114360.89542406367</c:v>
                </c:pt>
                <c:pt idx="1">
                  <c:v>187837.57707037427</c:v>
                </c:pt>
                <c:pt idx="2">
                  <c:v>242327.95118265552</c:v>
                </c:pt>
                <c:pt idx="3">
                  <c:v>273770.66250232188</c:v>
                </c:pt>
                <c:pt idx="4">
                  <c:v>295917.20206019841</c:v>
                </c:pt>
                <c:pt idx="5">
                  <c:v>272945.92153482698</c:v>
                </c:pt>
                <c:pt idx="6">
                  <c:v>250644.30195464753</c:v>
                </c:pt>
                <c:pt idx="7">
                  <c:v>237068.32371480577</c:v>
                </c:pt>
                <c:pt idx="8">
                  <c:v>226852.26857404038</c:v>
                </c:pt>
                <c:pt idx="9">
                  <c:v>253790.91550645605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3973248"/>
        <c:axId val="773974032"/>
      </c:scatterChart>
      <c:scatterChart>
        <c:scatterStyle val="lineMarker"/>
        <c:varyColors val="0"/>
        <c:ser>
          <c:idx val="1"/>
          <c:order val="0"/>
          <c:tx>
            <c:strRef>
              <c:f>'Test Analysis'!$C$21</c:f>
              <c:strCache>
                <c:ptCount val="1"/>
                <c:pt idx="0">
                  <c:v>Salary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'Test Analysis'!$B$22:$B$31</c:f>
              <c:numCache>
                <c:formatCode>General</c:formatCode>
                <c:ptCount val="10"/>
                <c:pt idx="0">
                  <c:v>26</c:v>
                </c:pt>
                <c:pt idx="1">
                  <c:v>34</c:v>
                </c:pt>
                <c:pt idx="2">
                  <c:v>38</c:v>
                </c:pt>
                <c:pt idx="3">
                  <c:v>41</c:v>
                </c:pt>
                <c:pt idx="4">
                  <c:v>46</c:v>
                </c:pt>
                <c:pt idx="5">
                  <c:v>52</c:v>
                </c:pt>
                <c:pt idx="6">
                  <c:v>55</c:v>
                </c:pt>
                <c:pt idx="7">
                  <c:v>57</c:v>
                </c:pt>
                <c:pt idx="8">
                  <c:v>60</c:v>
                </c:pt>
                <c:pt idx="9">
                  <c:v>64</c:v>
                </c:pt>
              </c:numCache>
            </c:numRef>
          </c:xVal>
          <c:yVal>
            <c:numRef>
              <c:f>'Test Analysis'!$C$22:$C$31</c:f>
              <c:numCache>
                <c:formatCode>General</c:formatCode>
                <c:ptCount val="10"/>
                <c:pt idx="0">
                  <c:v>110000</c:v>
                </c:pt>
                <c:pt idx="1">
                  <c:v>200000</c:v>
                </c:pt>
                <c:pt idx="2">
                  <c:v>314000</c:v>
                </c:pt>
                <c:pt idx="3">
                  <c:v>227000</c:v>
                </c:pt>
                <c:pt idx="4">
                  <c:v>233000</c:v>
                </c:pt>
                <c:pt idx="5">
                  <c:v>278000</c:v>
                </c:pt>
                <c:pt idx="6">
                  <c:v>298000</c:v>
                </c:pt>
                <c:pt idx="7">
                  <c:v>311000</c:v>
                </c:pt>
                <c:pt idx="8">
                  <c:v>302000</c:v>
                </c:pt>
                <c:pt idx="9">
                  <c:v>261000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3973248"/>
        <c:axId val="773974032"/>
      </c:scatterChart>
      <c:valAx>
        <c:axId val="773973248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974032"/>
        <c:crosses val="autoZero"/>
        <c:crossBetween val="midCat"/>
      </c:valAx>
      <c:valAx>
        <c:axId val="77397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973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5th order fit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1"/>
          <c:tx>
            <c:strRef>
              <c:f>'Test Analysis'!$Y$21</c:f>
              <c:strCache>
                <c:ptCount val="1"/>
                <c:pt idx="0">
                  <c:v>Estimate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'Test Analysis'!$W$22:$W$31</c:f>
              <c:numCache>
                <c:formatCode>General</c:formatCode>
                <c:ptCount val="10"/>
                <c:pt idx="0">
                  <c:v>26</c:v>
                </c:pt>
                <c:pt idx="1">
                  <c:v>34</c:v>
                </c:pt>
                <c:pt idx="2">
                  <c:v>38</c:v>
                </c:pt>
                <c:pt idx="3">
                  <c:v>41</c:v>
                </c:pt>
                <c:pt idx="4">
                  <c:v>46</c:v>
                </c:pt>
                <c:pt idx="5">
                  <c:v>52</c:v>
                </c:pt>
                <c:pt idx="6">
                  <c:v>55</c:v>
                </c:pt>
                <c:pt idx="7">
                  <c:v>57</c:v>
                </c:pt>
                <c:pt idx="8">
                  <c:v>60</c:v>
                </c:pt>
                <c:pt idx="9">
                  <c:v>64</c:v>
                </c:pt>
              </c:numCache>
            </c:numRef>
          </c:xVal>
          <c:yVal>
            <c:numRef>
              <c:f>'Test Analysis'!$Y$22:$Y$31</c:f>
              <c:numCache>
                <c:formatCode>0</c:formatCode>
                <c:ptCount val="10"/>
                <c:pt idx="0">
                  <c:v>111072.33105622767</c:v>
                </c:pt>
                <c:pt idx="1">
                  <c:v>193887.79480698798</c:v>
                </c:pt>
                <c:pt idx="2">
                  <c:v>263765.858319344</c:v>
                </c:pt>
                <c:pt idx="3">
                  <c:v>291418.30958154798</c:v>
                </c:pt>
                <c:pt idx="4">
                  <c:v>288961.76967017353</c:v>
                </c:pt>
                <c:pt idx="5">
                  <c:v>251785.03347044438</c:v>
                </c:pt>
                <c:pt idx="6">
                  <c:v>241956.76439757645</c:v>
                </c:pt>
                <c:pt idx="7">
                  <c:v>242711.44172146171</c:v>
                </c:pt>
                <c:pt idx="8">
                  <c:v>253299.52667863667</c:v>
                </c:pt>
                <c:pt idx="9">
                  <c:v>265272.41635596752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3972072"/>
        <c:axId val="773972464"/>
      </c:scatterChart>
      <c:scatterChart>
        <c:scatterStyle val="lineMarker"/>
        <c:varyColors val="0"/>
        <c:ser>
          <c:idx val="1"/>
          <c:order val="0"/>
          <c:tx>
            <c:strRef>
              <c:f>'Test Analysis'!$C$21</c:f>
              <c:strCache>
                <c:ptCount val="1"/>
                <c:pt idx="0">
                  <c:v>Salary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'Test Analysis'!$B$22:$B$31</c:f>
              <c:numCache>
                <c:formatCode>General</c:formatCode>
                <c:ptCount val="10"/>
                <c:pt idx="0">
                  <c:v>26</c:v>
                </c:pt>
                <c:pt idx="1">
                  <c:v>34</c:v>
                </c:pt>
                <c:pt idx="2">
                  <c:v>38</c:v>
                </c:pt>
                <c:pt idx="3">
                  <c:v>41</c:v>
                </c:pt>
                <c:pt idx="4">
                  <c:v>46</c:v>
                </c:pt>
                <c:pt idx="5">
                  <c:v>52</c:v>
                </c:pt>
                <c:pt idx="6">
                  <c:v>55</c:v>
                </c:pt>
                <c:pt idx="7">
                  <c:v>57</c:v>
                </c:pt>
                <c:pt idx="8">
                  <c:v>60</c:v>
                </c:pt>
                <c:pt idx="9">
                  <c:v>64</c:v>
                </c:pt>
              </c:numCache>
            </c:numRef>
          </c:xVal>
          <c:yVal>
            <c:numRef>
              <c:f>'Test Analysis'!$C$22:$C$31</c:f>
              <c:numCache>
                <c:formatCode>General</c:formatCode>
                <c:ptCount val="10"/>
                <c:pt idx="0">
                  <c:v>110000</c:v>
                </c:pt>
                <c:pt idx="1">
                  <c:v>200000</c:v>
                </c:pt>
                <c:pt idx="2">
                  <c:v>314000</c:v>
                </c:pt>
                <c:pt idx="3">
                  <c:v>227000</c:v>
                </c:pt>
                <c:pt idx="4">
                  <c:v>233000</c:v>
                </c:pt>
                <c:pt idx="5">
                  <c:v>278000</c:v>
                </c:pt>
                <c:pt idx="6">
                  <c:v>298000</c:v>
                </c:pt>
                <c:pt idx="7">
                  <c:v>311000</c:v>
                </c:pt>
                <c:pt idx="8">
                  <c:v>302000</c:v>
                </c:pt>
                <c:pt idx="9">
                  <c:v>261000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3972072"/>
        <c:axId val="773972464"/>
      </c:scatterChart>
      <c:valAx>
        <c:axId val="773972072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972464"/>
        <c:crosses val="autoZero"/>
        <c:crossBetween val="midCat"/>
      </c:valAx>
      <c:valAx>
        <c:axId val="77397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972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Polynomial Fits and Actual Salary</a:t>
            </a:r>
          </a:p>
        </c:rich>
      </c:tx>
      <c:layout>
        <c:manualLayout>
          <c:xMode val="edge"/>
          <c:yMode val="edge"/>
          <c:x val="0.24340292268749517"/>
          <c:y val="3.77777744726356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'Test Analysis'!$C$21</c:f>
              <c:strCache>
                <c:ptCount val="1"/>
                <c:pt idx="0">
                  <c:v>Salary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31750">
                <a:solidFill>
                  <a:schemeClr val="accent2"/>
                </a:solidFill>
              </a:ln>
              <a:effectLst/>
            </c:spPr>
          </c:marker>
          <c:xVal>
            <c:numRef>
              <c:f>'Test Analysis'!$B$22:$B$31</c:f>
              <c:numCache>
                <c:formatCode>General</c:formatCode>
                <c:ptCount val="10"/>
                <c:pt idx="0">
                  <c:v>26</c:v>
                </c:pt>
                <c:pt idx="1">
                  <c:v>34</c:v>
                </c:pt>
                <c:pt idx="2">
                  <c:v>38</c:v>
                </c:pt>
                <c:pt idx="3">
                  <c:v>41</c:v>
                </c:pt>
                <c:pt idx="4">
                  <c:v>46</c:v>
                </c:pt>
                <c:pt idx="5">
                  <c:v>52</c:v>
                </c:pt>
                <c:pt idx="6">
                  <c:v>55</c:v>
                </c:pt>
                <c:pt idx="7">
                  <c:v>57</c:v>
                </c:pt>
                <c:pt idx="8">
                  <c:v>60</c:v>
                </c:pt>
                <c:pt idx="9">
                  <c:v>64</c:v>
                </c:pt>
              </c:numCache>
            </c:numRef>
          </c:xVal>
          <c:yVal>
            <c:numRef>
              <c:f>'Test Analysis'!$C$22:$C$31</c:f>
              <c:numCache>
                <c:formatCode>General</c:formatCode>
                <c:ptCount val="10"/>
                <c:pt idx="0">
                  <c:v>110000</c:v>
                </c:pt>
                <c:pt idx="1">
                  <c:v>200000</c:v>
                </c:pt>
                <c:pt idx="2">
                  <c:v>314000</c:v>
                </c:pt>
                <c:pt idx="3">
                  <c:v>227000</c:v>
                </c:pt>
                <c:pt idx="4">
                  <c:v>233000</c:v>
                </c:pt>
                <c:pt idx="5">
                  <c:v>278000</c:v>
                </c:pt>
                <c:pt idx="6">
                  <c:v>298000</c:v>
                </c:pt>
                <c:pt idx="7">
                  <c:v>311000</c:v>
                </c:pt>
                <c:pt idx="8">
                  <c:v>302000</c:v>
                </c:pt>
                <c:pt idx="9">
                  <c:v>261000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7223512"/>
        <c:axId val="777222728"/>
      </c:scatterChart>
      <c:scatterChart>
        <c:scatterStyle val="smoothMarker"/>
        <c:varyColors val="0"/>
        <c:ser>
          <c:idx val="2"/>
          <c:order val="1"/>
          <c:tx>
            <c:v>2nd</c:v>
          </c:tx>
          <c:spPr>
            <a:ln w="28575" cap="rnd">
              <a:solidFill>
                <a:schemeClr val="tx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'Test Analysis'!$B$22:$B$31</c:f>
              <c:numCache>
                <c:formatCode>General</c:formatCode>
                <c:ptCount val="10"/>
                <c:pt idx="0">
                  <c:v>26</c:v>
                </c:pt>
                <c:pt idx="1">
                  <c:v>34</c:v>
                </c:pt>
                <c:pt idx="2">
                  <c:v>38</c:v>
                </c:pt>
                <c:pt idx="3">
                  <c:v>41</c:v>
                </c:pt>
                <c:pt idx="4">
                  <c:v>46</c:v>
                </c:pt>
                <c:pt idx="5">
                  <c:v>52</c:v>
                </c:pt>
                <c:pt idx="6">
                  <c:v>55</c:v>
                </c:pt>
                <c:pt idx="7">
                  <c:v>57</c:v>
                </c:pt>
                <c:pt idx="8">
                  <c:v>60</c:v>
                </c:pt>
                <c:pt idx="9">
                  <c:v>64</c:v>
                </c:pt>
              </c:numCache>
            </c:numRef>
          </c:xVal>
          <c:yVal>
            <c:numRef>
              <c:f>'Test Analysis'!$D$22:$D$31</c:f>
              <c:numCache>
                <c:formatCode>0</c:formatCode>
                <c:ptCount val="10"/>
                <c:pt idx="0">
                  <c:v>113172.1316857549</c:v>
                </c:pt>
                <c:pt idx="1">
                  <c:v>199410.94050604204</c:v>
                </c:pt>
                <c:pt idx="2">
                  <c:v>230852.49254164536</c:v>
                </c:pt>
                <c:pt idx="3">
                  <c:v>249324.59615448659</c:v>
                </c:pt>
                <c:pt idx="4">
                  <c:v>270379.89186377177</c:v>
                </c:pt>
                <c:pt idx="5">
                  <c:v>279589.19969992118</c:v>
                </c:pt>
                <c:pt idx="6">
                  <c:v>277625.06165731675</c:v>
                </c:pt>
                <c:pt idx="7">
                  <c:v>273882.75038421806</c:v>
                </c:pt>
                <c:pt idx="8">
                  <c:v>264619.95460752631</c:v>
                </c:pt>
                <c:pt idx="9">
                  <c:v>245457.47968678875</c:v>
                </c:pt>
              </c:numCache>
            </c:numRef>
          </c:yVal>
          <c:smooth val="1"/>
        </c:ser>
        <c:ser>
          <c:idx val="3"/>
          <c:order val="2"/>
          <c:tx>
            <c:v>3rd</c:v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'Test Analysis'!$B$22:$B$31</c:f>
              <c:numCache>
                <c:formatCode>General</c:formatCode>
                <c:ptCount val="10"/>
                <c:pt idx="0">
                  <c:v>26</c:v>
                </c:pt>
                <c:pt idx="1">
                  <c:v>34</c:v>
                </c:pt>
                <c:pt idx="2">
                  <c:v>38</c:v>
                </c:pt>
                <c:pt idx="3">
                  <c:v>41</c:v>
                </c:pt>
                <c:pt idx="4">
                  <c:v>46</c:v>
                </c:pt>
                <c:pt idx="5">
                  <c:v>52</c:v>
                </c:pt>
                <c:pt idx="6">
                  <c:v>55</c:v>
                </c:pt>
                <c:pt idx="7">
                  <c:v>57</c:v>
                </c:pt>
                <c:pt idx="8">
                  <c:v>60</c:v>
                </c:pt>
                <c:pt idx="9">
                  <c:v>64</c:v>
                </c:pt>
              </c:numCache>
            </c:numRef>
          </c:xVal>
          <c:yVal>
            <c:numRef>
              <c:f>'Test Analysis'!$K$22:$K$31</c:f>
              <c:numCache>
                <c:formatCode>0</c:formatCode>
                <c:ptCount val="10"/>
                <c:pt idx="0">
                  <c:v>107844.18468742141</c:v>
                </c:pt>
                <c:pt idx="1">
                  <c:v>209258.84400465593</c:v>
                </c:pt>
                <c:pt idx="2">
                  <c:v>239559.37609032629</c:v>
                </c:pt>
                <c:pt idx="3">
                  <c:v>254917.37085186224</c:v>
                </c:pt>
                <c:pt idx="4">
                  <c:v>268858.88860802073</c:v>
                </c:pt>
                <c:pt idx="5">
                  <c:v>270935.39954949298</c:v>
                </c:pt>
                <c:pt idx="6">
                  <c:v>267851.80252398085</c:v>
                </c:pt>
                <c:pt idx="7">
                  <c:v>264814.4199630674</c:v>
                </c:pt>
                <c:pt idx="8">
                  <c:v>259380.37202410726</c:v>
                </c:pt>
                <c:pt idx="9">
                  <c:v>251744.54549834621</c:v>
                </c:pt>
              </c:numCache>
            </c:numRef>
          </c:yVal>
          <c:smooth val="1"/>
        </c:ser>
        <c:ser>
          <c:idx val="4"/>
          <c:order val="3"/>
          <c:tx>
            <c:v>4th</c:v>
          </c:tx>
          <c:spPr>
            <a:ln w="28575" cap="rnd">
              <a:solidFill>
                <a:schemeClr val="tx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'Test Analysis'!$B$22:$B$31</c:f>
              <c:numCache>
                <c:formatCode>General</c:formatCode>
                <c:ptCount val="10"/>
                <c:pt idx="0">
                  <c:v>26</c:v>
                </c:pt>
                <c:pt idx="1">
                  <c:v>34</c:v>
                </c:pt>
                <c:pt idx="2">
                  <c:v>38</c:v>
                </c:pt>
                <c:pt idx="3">
                  <c:v>41</c:v>
                </c:pt>
                <c:pt idx="4">
                  <c:v>46</c:v>
                </c:pt>
                <c:pt idx="5">
                  <c:v>52</c:v>
                </c:pt>
                <c:pt idx="6">
                  <c:v>55</c:v>
                </c:pt>
                <c:pt idx="7">
                  <c:v>57</c:v>
                </c:pt>
                <c:pt idx="8">
                  <c:v>60</c:v>
                </c:pt>
                <c:pt idx="9">
                  <c:v>64</c:v>
                </c:pt>
              </c:numCache>
            </c:numRef>
          </c:xVal>
          <c:yVal>
            <c:numRef>
              <c:f>'Test Analysis'!$R$22:$R$31</c:f>
              <c:numCache>
                <c:formatCode>0</c:formatCode>
                <c:ptCount val="10"/>
                <c:pt idx="0">
                  <c:v>114360.89542406367</c:v>
                </c:pt>
                <c:pt idx="1">
                  <c:v>187837.57707037427</c:v>
                </c:pt>
                <c:pt idx="2">
                  <c:v>242327.95118265552</c:v>
                </c:pt>
                <c:pt idx="3">
                  <c:v>273770.66250232188</c:v>
                </c:pt>
                <c:pt idx="4">
                  <c:v>295917.20206019841</c:v>
                </c:pt>
                <c:pt idx="5">
                  <c:v>272945.92153482698</c:v>
                </c:pt>
                <c:pt idx="6">
                  <c:v>250644.30195464753</c:v>
                </c:pt>
                <c:pt idx="7">
                  <c:v>237068.32371480577</c:v>
                </c:pt>
                <c:pt idx="8">
                  <c:v>226852.26857404038</c:v>
                </c:pt>
                <c:pt idx="9">
                  <c:v>253790.91550645605</c:v>
                </c:pt>
              </c:numCache>
            </c:numRef>
          </c:yVal>
          <c:smooth val="1"/>
        </c:ser>
        <c:ser>
          <c:idx val="5"/>
          <c:order val="4"/>
          <c:tx>
            <c:v>5th</c:v>
          </c:tx>
          <c:spPr>
            <a:ln w="2857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'Test Analysis'!$B$22:$B$31</c:f>
              <c:numCache>
                <c:formatCode>General</c:formatCode>
                <c:ptCount val="10"/>
                <c:pt idx="0">
                  <c:v>26</c:v>
                </c:pt>
                <c:pt idx="1">
                  <c:v>34</c:v>
                </c:pt>
                <c:pt idx="2">
                  <c:v>38</c:v>
                </c:pt>
                <c:pt idx="3">
                  <c:v>41</c:v>
                </c:pt>
                <c:pt idx="4">
                  <c:v>46</c:v>
                </c:pt>
                <c:pt idx="5">
                  <c:v>52</c:v>
                </c:pt>
                <c:pt idx="6">
                  <c:v>55</c:v>
                </c:pt>
                <c:pt idx="7">
                  <c:v>57</c:v>
                </c:pt>
                <c:pt idx="8">
                  <c:v>60</c:v>
                </c:pt>
                <c:pt idx="9">
                  <c:v>64</c:v>
                </c:pt>
              </c:numCache>
            </c:numRef>
          </c:xVal>
          <c:yVal>
            <c:numRef>
              <c:f>'Test Analysis'!$Y$22:$Y$31</c:f>
              <c:numCache>
                <c:formatCode>0</c:formatCode>
                <c:ptCount val="10"/>
                <c:pt idx="0">
                  <c:v>111072.33105622767</c:v>
                </c:pt>
                <c:pt idx="1">
                  <c:v>193887.79480698798</c:v>
                </c:pt>
                <c:pt idx="2">
                  <c:v>263765.858319344</c:v>
                </c:pt>
                <c:pt idx="3">
                  <c:v>291418.30958154798</c:v>
                </c:pt>
                <c:pt idx="4">
                  <c:v>288961.76967017353</c:v>
                </c:pt>
                <c:pt idx="5">
                  <c:v>251785.03347044438</c:v>
                </c:pt>
                <c:pt idx="6">
                  <c:v>241956.76439757645</c:v>
                </c:pt>
                <c:pt idx="7">
                  <c:v>242711.44172146171</c:v>
                </c:pt>
                <c:pt idx="8">
                  <c:v>253299.52667863667</c:v>
                </c:pt>
                <c:pt idx="9">
                  <c:v>265272.41635596752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7223512"/>
        <c:axId val="777222728"/>
      </c:scatterChart>
      <c:valAx>
        <c:axId val="777223512"/>
        <c:scaling>
          <c:orientation val="minMax"/>
          <c:max val="70"/>
          <c:min val="2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222728"/>
        <c:crosses val="autoZero"/>
        <c:crossBetween val="midCat"/>
      </c:valAx>
      <c:valAx>
        <c:axId val="777222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223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3rd order fit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'Training Analysis'!$C$20</c:f>
              <c:strCache>
                <c:ptCount val="1"/>
                <c:pt idx="0">
                  <c:v>Salary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'Training Analysis'!$B$21:$B$30</c:f>
              <c:numCache>
                <c:formatCode>General</c:formatCode>
                <c:ptCount val="10"/>
                <c:pt idx="0">
                  <c:v>25</c:v>
                </c:pt>
                <c:pt idx="1">
                  <c:v>27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</c:numCache>
            </c:numRef>
          </c:xVal>
          <c:yVal>
            <c:numRef>
              <c:f>'Training Analysis'!$C$21:$C$30</c:f>
              <c:numCache>
                <c:formatCode>General</c:formatCode>
                <c:ptCount val="10"/>
                <c:pt idx="0">
                  <c:v>135000</c:v>
                </c:pt>
                <c:pt idx="1">
                  <c:v>105000</c:v>
                </c:pt>
                <c:pt idx="2">
                  <c:v>105000</c:v>
                </c:pt>
                <c:pt idx="3">
                  <c:v>220000</c:v>
                </c:pt>
                <c:pt idx="4">
                  <c:v>300000</c:v>
                </c:pt>
                <c:pt idx="5">
                  <c:v>270000</c:v>
                </c:pt>
                <c:pt idx="6">
                  <c:v>265000</c:v>
                </c:pt>
                <c:pt idx="7">
                  <c:v>260000</c:v>
                </c:pt>
                <c:pt idx="8">
                  <c:v>240000</c:v>
                </c:pt>
                <c:pt idx="9">
                  <c:v>265000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920128"/>
        <c:axId val="75922872"/>
      </c:scatterChart>
      <c:scatterChart>
        <c:scatterStyle val="smoothMarker"/>
        <c:varyColors val="0"/>
        <c:ser>
          <c:idx val="0"/>
          <c:order val="0"/>
          <c:tx>
            <c:strRef>
              <c:f>'Training Analysis'!$K$20</c:f>
              <c:strCache>
                <c:ptCount val="1"/>
                <c:pt idx="0">
                  <c:v>Estimate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'Training Analysis'!$I$21:$I$30</c:f>
              <c:numCache>
                <c:formatCode>General</c:formatCode>
                <c:ptCount val="10"/>
                <c:pt idx="0">
                  <c:v>25</c:v>
                </c:pt>
                <c:pt idx="1">
                  <c:v>27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</c:numCache>
            </c:numRef>
          </c:xVal>
          <c:yVal>
            <c:numRef>
              <c:f>'Training Analysis'!$K$21:$K$30</c:f>
              <c:numCache>
                <c:formatCode>0</c:formatCode>
                <c:ptCount val="10"/>
                <c:pt idx="0">
                  <c:v>90761.437577530873</c:v>
                </c:pt>
                <c:pt idx="1">
                  <c:v>123878.4809923507</c:v>
                </c:pt>
                <c:pt idx="2">
                  <c:v>165987.91643650387</c:v>
                </c:pt>
                <c:pt idx="3">
                  <c:v>217975.63876277296</c:v>
                </c:pt>
                <c:pt idx="4">
                  <c:v>250440.24654549675</c:v>
                </c:pt>
                <c:pt idx="5">
                  <c:v>267097.38177383359</c:v>
                </c:pt>
                <c:pt idx="6">
                  <c:v>271662.68643694196</c:v>
                </c:pt>
                <c:pt idx="7">
                  <c:v>267851.80252398085</c:v>
                </c:pt>
                <c:pt idx="8">
                  <c:v>259380.37202410726</c:v>
                </c:pt>
                <c:pt idx="9">
                  <c:v>249964.03692648024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920128"/>
        <c:axId val="75922872"/>
      </c:scatterChart>
      <c:valAx>
        <c:axId val="75920128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22872"/>
        <c:crosses val="autoZero"/>
        <c:crossBetween val="midCat"/>
      </c:valAx>
      <c:valAx>
        <c:axId val="75922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20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4th order fit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1"/>
          <c:tx>
            <c:strRef>
              <c:f>'Training Analysis'!$R$20</c:f>
              <c:strCache>
                <c:ptCount val="1"/>
                <c:pt idx="0">
                  <c:v>Estimate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'Training Analysis'!$P$21:$P$30</c:f>
              <c:numCache>
                <c:formatCode>General</c:formatCode>
                <c:ptCount val="10"/>
                <c:pt idx="0">
                  <c:v>25</c:v>
                </c:pt>
                <c:pt idx="1">
                  <c:v>27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</c:numCache>
            </c:numRef>
          </c:xVal>
          <c:yVal>
            <c:numRef>
              <c:f>'Training Analysis'!$R$21:$R$30</c:f>
              <c:numCache>
                <c:formatCode>0</c:formatCode>
                <c:ptCount val="10"/>
                <c:pt idx="0">
                  <c:v>117599.05226706993</c:v>
                </c:pt>
                <c:pt idx="1">
                  <c:v>115194.38560690125</c:v>
                </c:pt>
                <c:pt idx="2">
                  <c:v>136158.72457046085</c:v>
                </c:pt>
                <c:pt idx="3">
                  <c:v>202058.64739858732</c:v>
                </c:pt>
                <c:pt idx="4">
                  <c:v>264599.20527950441</c:v>
                </c:pt>
                <c:pt idx="5">
                  <c:v>294785.83390360791</c:v>
                </c:pt>
                <c:pt idx="6">
                  <c:v>285329.02012363076</c:v>
                </c:pt>
                <c:pt idx="7">
                  <c:v>250644.30195464753</c:v>
                </c:pt>
                <c:pt idx="8">
                  <c:v>226852.26857404038</c:v>
                </c:pt>
                <c:pt idx="9">
                  <c:v>271778.56032156944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9274856"/>
        <c:axId val="549276032"/>
      </c:scatterChart>
      <c:scatterChart>
        <c:scatterStyle val="lineMarker"/>
        <c:varyColors val="0"/>
        <c:ser>
          <c:idx val="1"/>
          <c:order val="0"/>
          <c:tx>
            <c:strRef>
              <c:f>'Training Analysis'!$C$20</c:f>
              <c:strCache>
                <c:ptCount val="1"/>
                <c:pt idx="0">
                  <c:v>Salary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'Training Analysis'!$B$21:$B$30</c:f>
              <c:numCache>
                <c:formatCode>General</c:formatCode>
                <c:ptCount val="10"/>
                <c:pt idx="0">
                  <c:v>25</c:v>
                </c:pt>
                <c:pt idx="1">
                  <c:v>27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</c:numCache>
            </c:numRef>
          </c:xVal>
          <c:yVal>
            <c:numRef>
              <c:f>'Training Analysis'!$C$21:$C$30</c:f>
              <c:numCache>
                <c:formatCode>General</c:formatCode>
                <c:ptCount val="10"/>
                <c:pt idx="0">
                  <c:v>135000</c:v>
                </c:pt>
                <c:pt idx="1">
                  <c:v>105000</c:v>
                </c:pt>
                <c:pt idx="2">
                  <c:v>105000</c:v>
                </c:pt>
                <c:pt idx="3">
                  <c:v>220000</c:v>
                </c:pt>
                <c:pt idx="4">
                  <c:v>300000</c:v>
                </c:pt>
                <c:pt idx="5">
                  <c:v>270000</c:v>
                </c:pt>
                <c:pt idx="6">
                  <c:v>265000</c:v>
                </c:pt>
                <c:pt idx="7">
                  <c:v>260000</c:v>
                </c:pt>
                <c:pt idx="8">
                  <c:v>240000</c:v>
                </c:pt>
                <c:pt idx="9">
                  <c:v>265000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9274856"/>
        <c:axId val="549276032"/>
      </c:scatterChart>
      <c:valAx>
        <c:axId val="549274856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276032"/>
        <c:crosses val="autoZero"/>
        <c:crossBetween val="midCat"/>
      </c:valAx>
      <c:valAx>
        <c:axId val="54927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274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5th order fit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1"/>
          <c:tx>
            <c:strRef>
              <c:f>'Training Analysis'!$Y$20</c:f>
              <c:strCache>
                <c:ptCount val="1"/>
                <c:pt idx="0">
                  <c:v>Estimate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'Training Analysis'!$W$21:$W$30</c:f>
              <c:numCache>
                <c:formatCode>General</c:formatCode>
                <c:ptCount val="10"/>
                <c:pt idx="0">
                  <c:v>25</c:v>
                </c:pt>
                <c:pt idx="1">
                  <c:v>27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</c:numCache>
            </c:numRef>
          </c:xVal>
          <c:yVal>
            <c:numRef>
              <c:f>'Training Analysis'!$Y$21:$Y$30</c:f>
              <c:numCache>
                <c:formatCode>0</c:formatCode>
                <c:ptCount val="10"/>
                <c:pt idx="0">
                  <c:v>134965.39159870637</c:v>
                </c:pt>
                <c:pt idx="1">
                  <c:v>99724.960601959378</c:v>
                </c:pt>
                <c:pt idx="2">
                  <c:v>117292.62419102108</c:v>
                </c:pt>
                <c:pt idx="3">
                  <c:v>213895.8031577291</c:v>
                </c:pt>
                <c:pt idx="4">
                  <c:v>284897.91393138841</c:v>
                </c:pt>
                <c:pt idx="5">
                  <c:v>293253.8055154644</c:v>
                </c:pt>
                <c:pt idx="6">
                  <c:v>263742.0437201038</c:v>
                </c:pt>
                <c:pt idx="7">
                  <c:v>241956.76439757645</c:v>
                </c:pt>
                <c:pt idx="8">
                  <c:v>253299.52667863667</c:v>
                </c:pt>
                <c:pt idx="9">
                  <c:v>261971.16620762646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1237608"/>
        <c:axId val="631236040"/>
      </c:scatterChart>
      <c:scatterChart>
        <c:scatterStyle val="lineMarker"/>
        <c:varyColors val="0"/>
        <c:ser>
          <c:idx val="1"/>
          <c:order val="0"/>
          <c:tx>
            <c:strRef>
              <c:f>'Training Analysis'!$C$20</c:f>
              <c:strCache>
                <c:ptCount val="1"/>
                <c:pt idx="0">
                  <c:v>Salary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'Training Analysis'!$B$21:$B$30</c:f>
              <c:numCache>
                <c:formatCode>General</c:formatCode>
                <c:ptCount val="10"/>
                <c:pt idx="0">
                  <c:v>25</c:v>
                </c:pt>
                <c:pt idx="1">
                  <c:v>27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</c:numCache>
            </c:numRef>
          </c:xVal>
          <c:yVal>
            <c:numRef>
              <c:f>'Training Analysis'!$C$21:$C$30</c:f>
              <c:numCache>
                <c:formatCode>General</c:formatCode>
                <c:ptCount val="10"/>
                <c:pt idx="0">
                  <c:v>135000</c:v>
                </c:pt>
                <c:pt idx="1">
                  <c:v>105000</c:v>
                </c:pt>
                <c:pt idx="2">
                  <c:v>105000</c:v>
                </c:pt>
                <c:pt idx="3">
                  <c:v>220000</c:v>
                </c:pt>
                <c:pt idx="4">
                  <c:v>300000</c:v>
                </c:pt>
                <c:pt idx="5">
                  <c:v>270000</c:v>
                </c:pt>
                <c:pt idx="6">
                  <c:v>265000</c:v>
                </c:pt>
                <c:pt idx="7">
                  <c:v>260000</c:v>
                </c:pt>
                <c:pt idx="8">
                  <c:v>240000</c:v>
                </c:pt>
                <c:pt idx="9">
                  <c:v>265000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1237608"/>
        <c:axId val="631236040"/>
      </c:scatterChart>
      <c:valAx>
        <c:axId val="631237608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236040"/>
        <c:crosses val="autoZero"/>
        <c:crossBetween val="midCat"/>
      </c:valAx>
      <c:valAx>
        <c:axId val="631236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237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Polynomial Fits and Actual Salary</a:t>
            </a:r>
          </a:p>
        </c:rich>
      </c:tx>
      <c:layout>
        <c:manualLayout>
          <c:xMode val="edge"/>
          <c:yMode val="edge"/>
          <c:x val="0.24340292268749517"/>
          <c:y val="3.77777744726356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'Training Analysis'!$C$20</c:f>
              <c:strCache>
                <c:ptCount val="1"/>
                <c:pt idx="0">
                  <c:v>Salary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31750">
                <a:solidFill>
                  <a:schemeClr val="accent2"/>
                </a:solidFill>
              </a:ln>
              <a:effectLst/>
            </c:spPr>
          </c:marker>
          <c:xVal>
            <c:numRef>
              <c:f>'Training Analysis'!$B$21:$B$30</c:f>
              <c:numCache>
                <c:formatCode>General</c:formatCode>
                <c:ptCount val="10"/>
                <c:pt idx="0">
                  <c:v>25</c:v>
                </c:pt>
                <c:pt idx="1">
                  <c:v>27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</c:numCache>
            </c:numRef>
          </c:xVal>
          <c:yVal>
            <c:numRef>
              <c:f>'Training Analysis'!$C$21:$C$30</c:f>
              <c:numCache>
                <c:formatCode>General</c:formatCode>
                <c:ptCount val="10"/>
                <c:pt idx="0">
                  <c:v>135000</c:v>
                </c:pt>
                <c:pt idx="1">
                  <c:v>105000</c:v>
                </c:pt>
                <c:pt idx="2">
                  <c:v>105000</c:v>
                </c:pt>
                <c:pt idx="3">
                  <c:v>220000</c:v>
                </c:pt>
                <c:pt idx="4">
                  <c:v>300000</c:v>
                </c:pt>
                <c:pt idx="5">
                  <c:v>270000</c:v>
                </c:pt>
                <c:pt idx="6">
                  <c:v>265000</c:v>
                </c:pt>
                <c:pt idx="7">
                  <c:v>260000</c:v>
                </c:pt>
                <c:pt idx="8">
                  <c:v>240000</c:v>
                </c:pt>
                <c:pt idx="9">
                  <c:v>265000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4545144"/>
        <c:axId val="634157352"/>
      </c:scatterChart>
      <c:scatterChart>
        <c:scatterStyle val="smoothMarker"/>
        <c:varyColors val="0"/>
        <c:ser>
          <c:idx val="2"/>
          <c:order val="1"/>
          <c:tx>
            <c:v>2nd</c:v>
          </c:tx>
          <c:spPr>
            <a:ln w="28575" cap="rnd">
              <a:solidFill>
                <a:schemeClr val="tx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'Training Analysis'!$B$21:$B$30</c:f>
              <c:numCache>
                <c:formatCode>General</c:formatCode>
                <c:ptCount val="10"/>
                <c:pt idx="0">
                  <c:v>25</c:v>
                </c:pt>
                <c:pt idx="1">
                  <c:v>27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</c:numCache>
            </c:numRef>
          </c:xVal>
          <c:yVal>
            <c:numRef>
              <c:f>'Training Analysis'!$D$21:$D$30</c:f>
              <c:numCache>
                <c:formatCode>0</c:formatCode>
                <c:ptCount val="10"/>
                <c:pt idx="0">
                  <c:v>100202.68326299268</c:v>
                </c:pt>
                <c:pt idx="1">
                  <c:v>125655.00292624446</c:v>
                </c:pt>
                <c:pt idx="2">
                  <c:v>160184.15355407848</c:v>
                </c:pt>
                <c:pt idx="3">
                  <c:v>208001.19428835163</c:v>
                </c:pt>
                <c:pt idx="4">
                  <c:v>243653.80546581204</c:v>
                </c:pt>
                <c:pt idx="5">
                  <c:v>267141.98708645976</c:v>
                </c:pt>
                <c:pt idx="6">
                  <c:v>278465.73915029468</c:v>
                </c:pt>
                <c:pt idx="7">
                  <c:v>277625.06165731675</c:v>
                </c:pt>
                <c:pt idx="8">
                  <c:v>264619.95460752631</c:v>
                </c:pt>
                <c:pt idx="9">
                  <c:v>239450.41800092312</c:v>
                </c:pt>
              </c:numCache>
            </c:numRef>
          </c:yVal>
          <c:smooth val="1"/>
        </c:ser>
        <c:ser>
          <c:idx val="3"/>
          <c:order val="2"/>
          <c:tx>
            <c:v>3rd</c:v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'Training Analysis'!$B$21:$B$30</c:f>
              <c:numCache>
                <c:formatCode>General</c:formatCode>
                <c:ptCount val="10"/>
                <c:pt idx="0">
                  <c:v>25</c:v>
                </c:pt>
                <c:pt idx="1">
                  <c:v>27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</c:numCache>
            </c:numRef>
          </c:xVal>
          <c:yVal>
            <c:numRef>
              <c:f>'Training Analysis'!$K$21:$K$30</c:f>
              <c:numCache>
                <c:formatCode>0</c:formatCode>
                <c:ptCount val="10"/>
                <c:pt idx="0">
                  <c:v>90761.437577530873</c:v>
                </c:pt>
                <c:pt idx="1">
                  <c:v>123878.4809923507</c:v>
                </c:pt>
                <c:pt idx="2">
                  <c:v>165987.91643650387</c:v>
                </c:pt>
                <c:pt idx="3">
                  <c:v>217975.63876277296</c:v>
                </c:pt>
                <c:pt idx="4">
                  <c:v>250440.24654549675</c:v>
                </c:pt>
                <c:pt idx="5">
                  <c:v>267097.38177383359</c:v>
                </c:pt>
                <c:pt idx="6">
                  <c:v>271662.68643694196</c:v>
                </c:pt>
                <c:pt idx="7">
                  <c:v>267851.80252398085</c:v>
                </c:pt>
                <c:pt idx="8">
                  <c:v>259380.37202410726</c:v>
                </c:pt>
                <c:pt idx="9">
                  <c:v>249964.03692648024</c:v>
                </c:pt>
              </c:numCache>
            </c:numRef>
          </c:yVal>
          <c:smooth val="1"/>
        </c:ser>
        <c:ser>
          <c:idx val="4"/>
          <c:order val="3"/>
          <c:tx>
            <c:v>4th</c:v>
          </c:tx>
          <c:spPr>
            <a:ln w="28575" cap="rnd">
              <a:solidFill>
                <a:schemeClr val="tx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'Training Analysis'!$B$21:$B$30</c:f>
              <c:numCache>
                <c:formatCode>General</c:formatCode>
                <c:ptCount val="10"/>
                <c:pt idx="0">
                  <c:v>25</c:v>
                </c:pt>
                <c:pt idx="1">
                  <c:v>27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</c:numCache>
            </c:numRef>
          </c:xVal>
          <c:yVal>
            <c:numRef>
              <c:f>'Training Analysis'!$R$21:$R$30</c:f>
              <c:numCache>
                <c:formatCode>0</c:formatCode>
                <c:ptCount val="10"/>
                <c:pt idx="0">
                  <c:v>117599.05226706993</c:v>
                </c:pt>
                <c:pt idx="1">
                  <c:v>115194.38560690125</c:v>
                </c:pt>
                <c:pt idx="2">
                  <c:v>136158.72457046085</c:v>
                </c:pt>
                <c:pt idx="3">
                  <c:v>202058.64739858732</c:v>
                </c:pt>
                <c:pt idx="4">
                  <c:v>264599.20527950441</c:v>
                </c:pt>
                <c:pt idx="5">
                  <c:v>294785.83390360791</c:v>
                </c:pt>
                <c:pt idx="6">
                  <c:v>285329.02012363076</c:v>
                </c:pt>
                <c:pt idx="7">
                  <c:v>250644.30195464753</c:v>
                </c:pt>
                <c:pt idx="8">
                  <c:v>226852.26857404038</c:v>
                </c:pt>
                <c:pt idx="9">
                  <c:v>271778.56032156944</c:v>
                </c:pt>
              </c:numCache>
            </c:numRef>
          </c:yVal>
          <c:smooth val="1"/>
        </c:ser>
        <c:ser>
          <c:idx val="5"/>
          <c:order val="4"/>
          <c:tx>
            <c:v>5th</c:v>
          </c:tx>
          <c:spPr>
            <a:ln w="2857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'Training Analysis'!$B$21:$B$30</c:f>
              <c:numCache>
                <c:formatCode>General</c:formatCode>
                <c:ptCount val="10"/>
                <c:pt idx="0">
                  <c:v>25</c:v>
                </c:pt>
                <c:pt idx="1">
                  <c:v>27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</c:numCache>
            </c:numRef>
          </c:xVal>
          <c:yVal>
            <c:numRef>
              <c:f>'Training Analysis'!$Y$21:$Y$30</c:f>
              <c:numCache>
                <c:formatCode>0</c:formatCode>
                <c:ptCount val="10"/>
                <c:pt idx="0">
                  <c:v>134965.39159870637</c:v>
                </c:pt>
                <c:pt idx="1">
                  <c:v>99724.960601959378</c:v>
                </c:pt>
                <c:pt idx="2">
                  <c:v>117292.62419102108</c:v>
                </c:pt>
                <c:pt idx="3">
                  <c:v>213895.8031577291</c:v>
                </c:pt>
                <c:pt idx="4">
                  <c:v>284897.91393138841</c:v>
                </c:pt>
                <c:pt idx="5">
                  <c:v>293253.8055154644</c:v>
                </c:pt>
                <c:pt idx="6">
                  <c:v>263742.0437201038</c:v>
                </c:pt>
                <c:pt idx="7">
                  <c:v>241956.76439757645</c:v>
                </c:pt>
                <c:pt idx="8">
                  <c:v>253299.52667863667</c:v>
                </c:pt>
                <c:pt idx="9">
                  <c:v>261971.16620762646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4545144"/>
        <c:axId val="634157352"/>
      </c:scatterChart>
      <c:valAx>
        <c:axId val="544545144"/>
        <c:scaling>
          <c:orientation val="minMax"/>
          <c:min val="2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157352"/>
        <c:crosses val="autoZero"/>
        <c:crossBetween val="midCat"/>
      </c:valAx>
      <c:valAx>
        <c:axId val="634157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545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2nd order fit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'Validation Analysis'!$C$20</c:f>
              <c:strCache>
                <c:ptCount val="1"/>
                <c:pt idx="0">
                  <c:v>Salary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'Validation Analysis'!$B$21:$B$30</c:f>
              <c:numCache>
                <c:formatCode>General</c:formatCode>
                <c:ptCount val="10"/>
                <c:pt idx="0">
                  <c:v>26</c:v>
                </c:pt>
                <c:pt idx="1">
                  <c:v>27</c:v>
                </c:pt>
                <c:pt idx="2">
                  <c:v>27</c:v>
                </c:pt>
                <c:pt idx="3">
                  <c:v>29</c:v>
                </c:pt>
                <c:pt idx="4">
                  <c:v>30</c:v>
                </c:pt>
                <c:pt idx="5">
                  <c:v>33</c:v>
                </c:pt>
                <c:pt idx="6">
                  <c:v>40</c:v>
                </c:pt>
                <c:pt idx="7">
                  <c:v>48</c:v>
                </c:pt>
                <c:pt idx="8">
                  <c:v>58</c:v>
                </c:pt>
                <c:pt idx="9">
                  <c:v>61</c:v>
                </c:pt>
              </c:numCache>
            </c:numRef>
          </c:xVal>
          <c:yVal>
            <c:numRef>
              <c:f>'Validation Analysis'!$C$21:$C$30</c:f>
              <c:numCache>
                <c:formatCode>General</c:formatCode>
                <c:ptCount val="10"/>
                <c:pt idx="0">
                  <c:v>78000</c:v>
                </c:pt>
                <c:pt idx="1">
                  <c:v>150000</c:v>
                </c:pt>
                <c:pt idx="2">
                  <c:v>86000</c:v>
                </c:pt>
                <c:pt idx="3">
                  <c:v>100000</c:v>
                </c:pt>
                <c:pt idx="4">
                  <c:v>166000</c:v>
                </c:pt>
                <c:pt idx="5">
                  <c:v>140000</c:v>
                </c:pt>
                <c:pt idx="6">
                  <c:v>260000</c:v>
                </c:pt>
                <c:pt idx="7">
                  <c:v>276000</c:v>
                </c:pt>
                <c:pt idx="8">
                  <c:v>310000</c:v>
                </c:pt>
                <c:pt idx="9">
                  <c:v>220000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960224"/>
        <c:axId val="633515664"/>
      </c:scatterChart>
      <c:scatterChart>
        <c:scatterStyle val="smoothMarker"/>
        <c:varyColors val="0"/>
        <c:ser>
          <c:idx val="0"/>
          <c:order val="0"/>
          <c:tx>
            <c:strRef>
              <c:f>'Validation Analysis'!$D$20</c:f>
              <c:strCache>
                <c:ptCount val="1"/>
                <c:pt idx="0">
                  <c:v>Estimate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'Validation Analysis'!$B$21:$B$30</c:f>
              <c:numCache>
                <c:formatCode>General</c:formatCode>
                <c:ptCount val="10"/>
                <c:pt idx="0">
                  <c:v>26</c:v>
                </c:pt>
                <c:pt idx="1">
                  <c:v>27</c:v>
                </c:pt>
                <c:pt idx="2">
                  <c:v>27</c:v>
                </c:pt>
                <c:pt idx="3">
                  <c:v>29</c:v>
                </c:pt>
                <c:pt idx="4">
                  <c:v>30</c:v>
                </c:pt>
                <c:pt idx="5">
                  <c:v>33</c:v>
                </c:pt>
                <c:pt idx="6">
                  <c:v>40</c:v>
                </c:pt>
                <c:pt idx="7">
                  <c:v>48</c:v>
                </c:pt>
                <c:pt idx="8">
                  <c:v>58</c:v>
                </c:pt>
                <c:pt idx="9">
                  <c:v>61</c:v>
                </c:pt>
              </c:numCache>
            </c:numRef>
          </c:xVal>
          <c:yVal>
            <c:numRef>
              <c:f>'Validation Analysis'!$D$21:$D$30</c:f>
              <c:numCache>
                <c:formatCode>0</c:formatCode>
                <c:ptCount val="10"/>
                <c:pt idx="0">
                  <c:v>113172.1316857549</c:v>
                </c:pt>
                <c:pt idx="1">
                  <c:v>125655.00292624446</c:v>
                </c:pt>
                <c:pt idx="2">
                  <c:v>125655.00292624446</c:v>
                </c:pt>
                <c:pt idx="3">
                  <c:v>149161.01386040632</c:v>
                </c:pt>
                <c:pt idx="4">
                  <c:v>160184.15355407848</c:v>
                </c:pt>
                <c:pt idx="5">
                  <c:v>190334.10954145988</c:v>
                </c:pt>
                <c:pt idx="6">
                  <c:v>243653.80546581204</c:v>
                </c:pt>
                <c:pt idx="7">
                  <c:v>275395.96987157827</c:v>
                </c:pt>
                <c:pt idx="8">
                  <c:v>271281.72897426004</c:v>
                </c:pt>
                <c:pt idx="9">
                  <c:v>260559.20165075071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960224"/>
        <c:axId val="633515664"/>
      </c:scatterChart>
      <c:valAx>
        <c:axId val="76960224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515664"/>
        <c:crosses val="autoZero"/>
        <c:crossBetween val="midCat"/>
      </c:valAx>
      <c:valAx>
        <c:axId val="63351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6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3rd order fit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'Validation Analysis'!$C$20</c:f>
              <c:strCache>
                <c:ptCount val="1"/>
                <c:pt idx="0">
                  <c:v>Salary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'Validation Analysis'!$B$21:$B$30</c:f>
              <c:numCache>
                <c:formatCode>General</c:formatCode>
                <c:ptCount val="10"/>
                <c:pt idx="0">
                  <c:v>26</c:v>
                </c:pt>
                <c:pt idx="1">
                  <c:v>27</c:v>
                </c:pt>
                <c:pt idx="2">
                  <c:v>27</c:v>
                </c:pt>
                <c:pt idx="3">
                  <c:v>29</c:v>
                </c:pt>
                <c:pt idx="4">
                  <c:v>30</c:v>
                </c:pt>
                <c:pt idx="5">
                  <c:v>33</c:v>
                </c:pt>
                <c:pt idx="6">
                  <c:v>40</c:v>
                </c:pt>
                <c:pt idx="7">
                  <c:v>48</c:v>
                </c:pt>
                <c:pt idx="8">
                  <c:v>58</c:v>
                </c:pt>
                <c:pt idx="9">
                  <c:v>61</c:v>
                </c:pt>
              </c:numCache>
            </c:numRef>
          </c:xVal>
          <c:yVal>
            <c:numRef>
              <c:f>'Validation Analysis'!$C$21:$C$30</c:f>
              <c:numCache>
                <c:formatCode>General</c:formatCode>
                <c:ptCount val="10"/>
                <c:pt idx="0">
                  <c:v>78000</c:v>
                </c:pt>
                <c:pt idx="1">
                  <c:v>150000</c:v>
                </c:pt>
                <c:pt idx="2">
                  <c:v>86000</c:v>
                </c:pt>
                <c:pt idx="3">
                  <c:v>100000</c:v>
                </c:pt>
                <c:pt idx="4">
                  <c:v>166000</c:v>
                </c:pt>
                <c:pt idx="5">
                  <c:v>140000</c:v>
                </c:pt>
                <c:pt idx="6">
                  <c:v>260000</c:v>
                </c:pt>
                <c:pt idx="7">
                  <c:v>276000</c:v>
                </c:pt>
                <c:pt idx="8">
                  <c:v>310000</c:v>
                </c:pt>
                <c:pt idx="9">
                  <c:v>220000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3516840"/>
        <c:axId val="633516056"/>
      </c:scatterChart>
      <c:scatterChart>
        <c:scatterStyle val="smoothMarker"/>
        <c:varyColors val="0"/>
        <c:ser>
          <c:idx val="0"/>
          <c:order val="0"/>
          <c:tx>
            <c:strRef>
              <c:f>'Validation Analysis'!$K$20</c:f>
              <c:strCache>
                <c:ptCount val="1"/>
                <c:pt idx="0">
                  <c:v>Estimate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'Validation Analysis'!$I$21:$I$30</c:f>
              <c:numCache>
                <c:formatCode>General</c:formatCode>
                <c:ptCount val="10"/>
                <c:pt idx="0">
                  <c:v>26</c:v>
                </c:pt>
                <c:pt idx="1">
                  <c:v>27</c:v>
                </c:pt>
                <c:pt idx="2">
                  <c:v>27</c:v>
                </c:pt>
                <c:pt idx="3">
                  <c:v>29</c:v>
                </c:pt>
                <c:pt idx="4">
                  <c:v>30</c:v>
                </c:pt>
                <c:pt idx="5">
                  <c:v>33</c:v>
                </c:pt>
                <c:pt idx="6">
                  <c:v>40</c:v>
                </c:pt>
                <c:pt idx="7">
                  <c:v>48</c:v>
                </c:pt>
                <c:pt idx="8">
                  <c:v>58</c:v>
                </c:pt>
                <c:pt idx="9">
                  <c:v>61</c:v>
                </c:pt>
              </c:numCache>
            </c:numRef>
          </c:xVal>
          <c:yVal>
            <c:numRef>
              <c:f>'Validation Analysis'!$K$21:$K$30</c:f>
              <c:numCache>
                <c:formatCode>0</c:formatCode>
                <c:ptCount val="10"/>
                <c:pt idx="0">
                  <c:v>107844.18468742141</c:v>
                </c:pt>
                <c:pt idx="1">
                  <c:v>123878.4809923507</c:v>
                </c:pt>
                <c:pt idx="2">
                  <c:v>123878.4809923507</c:v>
                </c:pt>
                <c:pt idx="3">
                  <c:v>152920.6217309786</c:v>
                </c:pt>
                <c:pt idx="4">
                  <c:v>165987.91643650387</c:v>
                </c:pt>
                <c:pt idx="5">
                  <c:v>199731.39952888366</c:v>
                </c:pt>
                <c:pt idx="6">
                  <c:v>250440.24654549675</c:v>
                </c:pt>
                <c:pt idx="7">
                  <c:v>271049.78315222007</c:v>
                </c:pt>
                <c:pt idx="8">
                  <c:v>263090.40872717975</c:v>
                </c:pt>
                <c:pt idx="9">
                  <c:v>257453.79682874936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3516840"/>
        <c:axId val="633516056"/>
      </c:scatterChart>
      <c:valAx>
        <c:axId val="633516840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516056"/>
        <c:crosses val="autoZero"/>
        <c:crossBetween val="midCat"/>
      </c:valAx>
      <c:valAx>
        <c:axId val="633516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516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4th order fit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1"/>
          <c:tx>
            <c:strRef>
              <c:f>'Validation Analysis'!$R$20</c:f>
              <c:strCache>
                <c:ptCount val="1"/>
                <c:pt idx="0">
                  <c:v>Estimate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'Validation Analysis'!$P$21:$P$30</c:f>
              <c:numCache>
                <c:formatCode>General</c:formatCode>
                <c:ptCount val="10"/>
                <c:pt idx="0">
                  <c:v>26</c:v>
                </c:pt>
                <c:pt idx="1">
                  <c:v>27</c:v>
                </c:pt>
                <c:pt idx="2">
                  <c:v>27</c:v>
                </c:pt>
                <c:pt idx="3">
                  <c:v>29</c:v>
                </c:pt>
                <c:pt idx="4">
                  <c:v>30</c:v>
                </c:pt>
                <c:pt idx="5">
                  <c:v>33</c:v>
                </c:pt>
                <c:pt idx="6">
                  <c:v>40</c:v>
                </c:pt>
                <c:pt idx="7">
                  <c:v>48</c:v>
                </c:pt>
                <c:pt idx="8">
                  <c:v>58</c:v>
                </c:pt>
                <c:pt idx="9">
                  <c:v>61</c:v>
                </c:pt>
              </c:numCache>
            </c:numRef>
          </c:xVal>
          <c:yVal>
            <c:numRef>
              <c:f>'Validation Analysis'!$R$21:$R$30</c:f>
              <c:numCache>
                <c:formatCode>0</c:formatCode>
                <c:ptCount val="10"/>
                <c:pt idx="0">
                  <c:v>114360.89542406367</c:v>
                </c:pt>
                <c:pt idx="1">
                  <c:v>115194.38560690125</c:v>
                </c:pt>
                <c:pt idx="2">
                  <c:v>115194.38560690125</c:v>
                </c:pt>
                <c:pt idx="3">
                  <c:v>126655.17347224301</c:v>
                </c:pt>
                <c:pt idx="4">
                  <c:v>136158.72457046085</c:v>
                </c:pt>
                <c:pt idx="5">
                  <c:v>173748.81674060877</c:v>
                </c:pt>
                <c:pt idx="6">
                  <c:v>264599.20527950441</c:v>
                </c:pt>
                <c:pt idx="7">
                  <c:v>293432.55743718334</c:v>
                </c:pt>
                <c:pt idx="8">
                  <c:v>231847.3119159583</c:v>
                </c:pt>
                <c:pt idx="9">
                  <c:v>228107.63152196631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3518016"/>
        <c:axId val="633519192"/>
      </c:scatterChart>
      <c:scatterChart>
        <c:scatterStyle val="lineMarker"/>
        <c:varyColors val="0"/>
        <c:ser>
          <c:idx val="1"/>
          <c:order val="0"/>
          <c:tx>
            <c:strRef>
              <c:f>'Validation Analysis'!$C$20</c:f>
              <c:strCache>
                <c:ptCount val="1"/>
                <c:pt idx="0">
                  <c:v>Salary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'Validation Analysis'!$B$21:$B$30</c:f>
              <c:numCache>
                <c:formatCode>General</c:formatCode>
                <c:ptCount val="10"/>
                <c:pt idx="0">
                  <c:v>26</c:v>
                </c:pt>
                <c:pt idx="1">
                  <c:v>27</c:v>
                </c:pt>
                <c:pt idx="2">
                  <c:v>27</c:v>
                </c:pt>
                <c:pt idx="3">
                  <c:v>29</c:v>
                </c:pt>
                <c:pt idx="4">
                  <c:v>30</c:v>
                </c:pt>
                <c:pt idx="5">
                  <c:v>33</c:v>
                </c:pt>
                <c:pt idx="6">
                  <c:v>40</c:v>
                </c:pt>
                <c:pt idx="7">
                  <c:v>48</c:v>
                </c:pt>
                <c:pt idx="8">
                  <c:v>58</c:v>
                </c:pt>
                <c:pt idx="9">
                  <c:v>61</c:v>
                </c:pt>
              </c:numCache>
            </c:numRef>
          </c:xVal>
          <c:yVal>
            <c:numRef>
              <c:f>'Validation Analysis'!$C$21:$C$30</c:f>
              <c:numCache>
                <c:formatCode>General</c:formatCode>
                <c:ptCount val="10"/>
                <c:pt idx="0">
                  <c:v>78000</c:v>
                </c:pt>
                <c:pt idx="1">
                  <c:v>150000</c:v>
                </c:pt>
                <c:pt idx="2">
                  <c:v>86000</c:v>
                </c:pt>
                <c:pt idx="3">
                  <c:v>100000</c:v>
                </c:pt>
                <c:pt idx="4">
                  <c:v>166000</c:v>
                </c:pt>
                <c:pt idx="5">
                  <c:v>140000</c:v>
                </c:pt>
                <c:pt idx="6">
                  <c:v>260000</c:v>
                </c:pt>
                <c:pt idx="7">
                  <c:v>276000</c:v>
                </c:pt>
                <c:pt idx="8">
                  <c:v>310000</c:v>
                </c:pt>
                <c:pt idx="9">
                  <c:v>220000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3518016"/>
        <c:axId val="633519192"/>
      </c:scatterChart>
      <c:valAx>
        <c:axId val="633518016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519192"/>
        <c:crosses val="autoZero"/>
        <c:crossBetween val="midCat"/>
      </c:valAx>
      <c:valAx>
        <c:axId val="633519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518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5th order fit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1"/>
          <c:tx>
            <c:strRef>
              <c:f>'Validation Analysis'!$Y$20</c:f>
              <c:strCache>
                <c:ptCount val="1"/>
                <c:pt idx="0">
                  <c:v>Estimate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'Validation Analysis'!$W$21:$W$30</c:f>
              <c:numCache>
                <c:formatCode>General</c:formatCode>
                <c:ptCount val="10"/>
                <c:pt idx="0">
                  <c:v>26</c:v>
                </c:pt>
                <c:pt idx="1">
                  <c:v>27</c:v>
                </c:pt>
                <c:pt idx="2">
                  <c:v>27</c:v>
                </c:pt>
                <c:pt idx="3">
                  <c:v>29</c:v>
                </c:pt>
                <c:pt idx="4">
                  <c:v>30</c:v>
                </c:pt>
                <c:pt idx="5">
                  <c:v>33</c:v>
                </c:pt>
                <c:pt idx="6">
                  <c:v>40</c:v>
                </c:pt>
                <c:pt idx="7">
                  <c:v>48</c:v>
                </c:pt>
                <c:pt idx="8">
                  <c:v>58</c:v>
                </c:pt>
                <c:pt idx="9">
                  <c:v>61</c:v>
                </c:pt>
              </c:numCache>
            </c:numRef>
          </c:xVal>
          <c:yVal>
            <c:numRef>
              <c:f>'Validation Analysis'!$Y$21:$Y$30</c:f>
              <c:numCache>
                <c:formatCode>0</c:formatCode>
                <c:ptCount val="10"/>
                <c:pt idx="0">
                  <c:v>111072.33105622767</c:v>
                </c:pt>
                <c:pt idx="1">
                  <c:v>99724.960601959378</c:v>
                </c:pt>
                <c:pt idx="2">
                  <c:v>99724.960601959378</c:v>
                </c:pt>
                <c:pt idx="3">
                  <c:v>104937.28093244927</c:v>
                </c:pt>
                <c:pt idx="4">
                  <c:v>117292.62419102108</c:v>
                </c:pt>
                <c:pt idx="5">
                  <c:v>173237.90027642809</c:v>
                </c:pt>
                <c:pt idx="6">
                  <c:v>284897.91393138841</c:v>
                </c:pt>
                <c:pt idx="7">
                  <c:v>277161.44802461565</c:v>
                </c:pt>
                <c:pt idx="8">
                  <c:v>245229.64419297874</c:v>
                </c:pt>
                <c:pt idx="9">
                  <c:v>257932.16616243124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3518408"/>
        <c:axId val="633518800"/>
      </c:scatterChart>
      <c:scatterChart>
        <c:scatterStyle val="lineMarker"/>
        <c:varyColors val="0"/>
        <c:ser>
          <c:idx val="1"/>
          <c:order val="0"/>
          <c:tx>
            <c:strRef>
              <c:f>'Validation Analysis'!$C$20</c:f>
              <c:strCache>
                <c:ptCount val="1"/>
                <c:pt idx="0">
                  <c:v>Salary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'Validation Analysis'!$B$21:$B$30</c:f>
              <c:numCache>
                <c:formatCode>General</c:formatCode>
                <c:ptCount val="10"/>
                <c:pt idx="0">
                  <c:v>26</c:v>
                </c:pt>
                <c:pt idx="1">
                  <c:v>27</c:v>
                </c:pt>
                <c:pt idx="2">
                  <c:v>27</c:v>
                </c:pt>
                <c:pt idx="3">
                  <c:v>29</c:v>
                </c:pt>
                <c:pt idx="4">
                  <c:v>30</c:v>
                </c:pt>
                <c:pt idx="5">
                  <c:v>33</c:v>
                </c:pt>
                <c:pt idx="6">
                  <c:v>40</c:v>
                </c:pt>
                <c:pt idx="7">
                  <c:v>48</c:v>
                </c:pt>
                <c:pt idx="8">
                  <c:v>58</c:v>
                </c:pt>
                <c:pt idx="9">
                  <c:v>61</c:v>
                </c:pt>
              </c:numCache>
            </c:numRef>
          </c:xVal>
          <c:yVal>
            <c:numRef>
              <c:f>'Validation Analysis'!$C$21:$C$30</c:f>
              <c:numCache>
                <c:formatCode>General</c:formatCode>
                <c:ptCount val="10"/>
                <c:pt idx="0">
                  <c:v>78000</c:v>
                </c:pt>
                <c:pt idx="1">
                  <c:v>150000</c:v>
                </c:pt>
                <c:pt idx="2">
                  <c:v>86000</c:v>
                </c:pt>
                <c:pt idx="3">
                  <c:v>100000</c:v>
                </c:pt>
                <c:pt idx="4">
                  <c:v>166000</c:v>
                </c:pt>
                <c:pt idx="5">
                  <c:v>140000</c:v>
                </c:pt>
                <c:pt idx="6">
                  <c:v>260000</c:v>
                </c:pt>
                <c:pt idx="7">
                  <c:v>276000</c:v>
                </c:pt>
                <c:pt idx="8">
                  <c:v>310000</c:v>
                </c:pt>
                <c:pt idx="9">
                  <c:v>220000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3518408"/>
        <c:axId val="633518800"/>
      </c:scatterChart>
      <c:valAx>
        <c:axId val="633518408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518800"/>
        <c:crosses val="autoZero"/>
        <c:crossBetween val="midCat"/>
      </c:valAx>
      <c:valAx>
        <c:axId val="63351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518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32</xdr:row>
      <xdr:rowOff>167640</xdr:rowOff>
    </xdr:from>
    <xdr:to>
      <xdr:col>6</xdr:col>
      <xdr:colOff>944880</xdr:colOff>
      <xdr:row>48</xdr:row>
      <xdr:rowOff>53340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15240</xdr:colOff>
      <xdr:row>32</xdr:row>
      <xdr:rowOff>175260</xdr:rowOff>
    </xdr:from>
    <xdr:to>
      <xdr:col>14</xdr:col>
      <xdr:colOff>22860</xdr:colOff>
      <xdr:row>48</xdr:row>
      <xdr:rowOff>60960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32</xdr:row>
      <xdr:rowOff>167640</xdr:rowOff>
    </xdr:from>
    <xdr:to>
      <xdr:col>21</xdr:col>
      <xdr:colOff>228600</xdr:colOff>
      <xdr:row>48</xdr:row>
      <xdr:rowOff>53340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0</xdr:colOff>
      <xdr:row>32</xdr:row>
      <xdr:rowOff>175260</xdr:rowOff>
    </xdr:from>
    <xdr:to>
      <xdr:col>28</xdr:col>
      <xdr:colOff>342900</xdr:colOff>
      <xdr:row>48</xdr:row>
      <xdr:rowOff>60960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122817</xdr:colOff>
      <xdr:row>3</xdr:row>
      <xdr:rowOff>62753</xdr:rowOff>
    </xdr:from>
    <xdr:to>
      <xdr:col>16</xdr:col>
      <xdr:colOff>13896</xdr:colOff>
      <xdr:row>17</xdr:row>
      <xdr:rowOff>62753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32</xdr:row>
      <xdr:rowOff>167640</xdr:rowOff>
    </xdr:from>
    <xdr:to>
      <xdr:col>6</xdr:col>
      <xdr:colOff>944880</xdr:colOff>
      <xdr:row>48</xdr:row>
      <xdr:rowOff>53340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15240</xdr:colOff>
      <xdr:row>32</xdr:row>
      <xdr:rowOff>175260</xdr:rowOff>
    </xdr:from>
    <xdr:to>
      <xdr:col>14</xdr:col>
      <xdr:colOff>22860</xdr:colOff>
      <xdr:row>48</xdr:row>
      <xdr:rowOff>60960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32</xdr:row>
      <xdr:rowOff>167640</xdr:rowOff>
    </xdr:from>
    <xdr:to>
      <xdr:col>21</xdr:col>
      <xdr:colOff>228600</xdr:colOff>
      <xdr:row>48</xdr:row>
      <xdr:rowOff>53340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0</xdr:colOff>
      <xdr:row>32</xdr:row>
      <xdr:rowOff>175260</xdr:rowOff>
    </xdr:from>
    <xdr:to>
      <xdr:col>28</xdr:col>
      <xdr:colOff>342900</xdr:colOff>
      <xdr:row>48</xdr:row>
      <xdr:rowOff>60960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122817</xdr:colOff>
      <xdr:row>3</xdr:row>
      <xdr:rowOff>62753</xdr:rowOff>
    </xdr:from>
    <xdr:to>
      <xdr:col>16</xdr:col>
      <xdr:colOff>13896</xdr:colOff>
      <xdr:row>17</xdr:row>
      <xdr:rowOff>62753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33</xdr:row>
      <xdr:rowOff>167640</xdr:rowOff>
    </xdr:from>
    <xdr:to>
      <xdr:col>6</xdr:col>
      <xdr:colOff>944880</xdr:colOff>
      <xdr:row>49</xdr:row>
      <xdr:rowOff>53340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15240</xdr:colOff>
      <xdr:row>33</xdr:row>
      <xdr:rowOff>175260</xdr:rowOff>
    </xdr:from>
    <xdr:to>
      <xdr:col>14</xdr:col>
      <xdr:colOff>22860</xdr:colOff>
      <xdr:row>49</xdr:row>
      <xdr:rowOff>60960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33</xdr:row>
      <xdr:rowOff>167640</xdr:rowOff>
    </xdr:from>
    <xdr:to>
      <xdr:col>21</xdr:col>
      <xdr:colOff>228600</xdr:colOff>
      <xdr:row>49</xdr:row>
      <xdr:rowOff>53340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0</xdr:colOff>
      <xdr:row>33</xdr:row>
      <xdr:rowOff>175260</xdr:rowOff>
    </xdr:from>
    <xdr:to>
      <xdr:col>28</xdr:col>
      <xdr:colOff>342900</xdr:colOff>
      <xdr:row>49</xdr:row>
      <xdr:rowOff>60960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122817</xdr:colOff>
      <xdr:row>3</xdr:row>
      <xdr:rowOff>62753</xdr:rowOff>
    </xdr:from>
    <xdr:to>
      <xdr:col>16</xdr:col>
      <xdr:colOff>13896</xdr:colOff>
      <xdr:row>18</xdr:row>
      <xdr:rowOff>62753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"/>
  <sheetViews>
    <sheetView topLeftCell="A13" workbookViewId="0">
      <selection activeCell="C16" sqref="C16"/>
    </sheetView>
  </sheetViews>
  <sheetFormatPr defaultRowHeight="14.4" x14ac:dyDescent="0.3"/>
  <sheetData>
    <row r="1" spans="1:3" x14ac:dyDescent="0.3">
      <c r="A1" s="1" t="s">
        <v>0</v>
      </c>
      <c r="B1" s="1"/>
    </row>
    <row r="2" spans="1:3" x14ac:dyDescent="0.3">
      <c r="A2" t="s">
        <v>1</v>
      </c>
      <c r="B2" t="s">
        <v>2</v>
      </c>
    </row>
    <row r="3" spans="1:3" x14ac:dyDescent="0.3">
      <c r="A3">
        <v>25</v>
      </c>
      <c r="B3">
        <v>135000</v>
      </c>
    </row>
    <row r="4" spans="1:3" x14ac:dyDescent="0.3">
      <c r="A4">
        <v>55</v>
      </c>
      <c r="B4">
        <v>260000</v>
      </c>
    </row>
    <row r="5" spans="1:3" x14ac:dyDescent="0.3">
      <c r="A5">
        <v>27</v>
      </c>
      <c r="B5">
        <v>105000</v>
      </c>
    </row>
    <row r="6" spans="1:3" x14ac:dyDescent="0.3">
      <c r="A6">
        <v>35</v>
      </c>
      <c r="B6">
        <v>220000</v>
      </c>
    </row>
    <row r="7" spans="1:3" x14ac:dyDescent="0.3">
      <c r="A7">
        <v>60</v>
      </c>
      <c r="B7">
        <v>240000</v>
      </c>
    </row>
    <row r="8" spans="1:3" x14ac:dyDescent="0.3">
      <c r="A8">
        <v>65</v>
      </c>
      <c r="B8">
        <v>265000</v>
      </c>
    </row>
    <row r="9" spans="1:3" x14ac:dyDescent="0.3">
      <c r="A9">
        <v>45</v>
      </c>
      <c r="B9">
        <v>270000</v>
      </c>
    </row>
    <row r="10" spans="1:3" x14ac:dyDescent="0.3">
      <c r="A10">
        <v>40</v>
      </c>
      <c r="B10">
        <v>300000</v>
      </c>
    </row>
    <row r="11" spans="1:3" x14ac:dyDescent="0.3">
      <c r="A11">
        <v>50</v>
      </c>
      <c r="B11">
        <v>265000</v>
      </c>
    </row>
    <row r="12" spans="1:3" x14ac:dyDescent="0.3">
      <c r="A12">
        <v>30</v>
      </c>
      <c r="B12">
        <v>105000</v>
      </c>
    </row>
    <row r="14" spans="1:3" x14ac:dyDescent="0.3">
      <c r="A14" s="2" t="s">
        <v>3</v>
      </c>
      <c r="B14" s="2"/>
    </row>
    <row r="15" spans="1:3" x14ac:dyDescent="0.3">
      <c r="A15" t="s">
        <v>1</v>
      </c>
      <c r="B15" t="s">
        <v>2</v>
      </c>
    </row>
    <row r="16" spans="1:3" x14ac:dyDescent="0.3">
      <c r="A16">
        <v>30</v>
      </c>
      <c r="B16">
        <v>166000</v>
      </c>
      <c r="C16">
        <f>COUNTIF($A$3:$A$12,A16)</f>
        <v>1</v>
      </c>
    </row>
    <row r="17" spans="1:3" x14ac:dyDescent="0.3">
      <c r="A17">
        <v>26</v>
      </c>
      <c r="B17">
        <v>78000</v>
      </c>
      <c r="C17">
        <f t="shared" ref="C17:C25" si="0">COUNTIF($A$3:$A$12,A17)</f>
        <v>0</v>
      </c>
    </row>
    <row r="18" spans="1:3" x14ac:dyDescent="0.3">
      <c r="A18">
        <v>58</v>
      </c>
      <c r="B18">
        <v>310000</v>
      </c>
      <c r="C18">
        <f t="shared" si="0"/>
        <v>0</v>
      </c>
    </row>
    <row r="19" spans="1:3" x14ac:dyDescent="0.3">
      <c r="A19">
        <v>29</v>
      </c>
      <c r="B19">
        <v>100000</v>
      </c>
      <c r="C19">
        <f t="shared" si="0"/>
        <v>0</v>
      </c>
    </row>
    <row r="20" spans="1:3" x14ac:dyDescent="0.3">
      <c r="A20">
        <v>40</v>
      </c>
      <c r="B20">
        <v>260000</v>
      </c>
      <c r="C20">
        <f t="shared" si="0"/>
        <v>1</v>
      </c>
    </row>
    <row r="21" spans="1:3" x14ac:dyDescent="0.3">
      <c r="A21">
        <v>27</v>
      </c>
      <c r="B21">
        <v>150000</v>
      </c>
      <c r="C21">
        <f t="shared" si="0"/>
        <v>1</v>
      </c>
    </row>
    <row r="22" spans="1:3" x14ac:dyDescent="0.3">
      <c r="A22">
        <v>33</v>
      </c>
      <c r="B22">
        <v>140000</v>
      </c>
      <c r="C22">
        <f t="shared" si="0"/>
        <v>0</v>
      </c>
    </row>
    <row r="23" spans="1:3" x14ac:dyDescent="0.3">
      <c r="A23">
        <v>61</v>
      </c>
      <c r="B23">
        <v>220000</v>
      </c>
      <c r="C23">
        <f t="shared" si="0"/>
        <v>0</v>
      </c>
    </row>
    <row r="24" spans="1:3" x14ac:dyDescent="0.3">
      <c r="A24">
        <v>27</v>
      </c>
      <c r="B24">
        <v>86000</v>
      </c>
      <c r="C24">
        <f t="shared" si="0"/>
        <v>1</v>
      </c>
    </row>
    <row r="25" spans="1:3" x14ac:dyDescent="0.3">
      <c r="A25">
        <v>48</v>
      </c>
      <c r="B25">
        <v>276000</v>
      </c>
      <c r="C25">
        <f t="shared" si="0"/>
        <v>0</v>
      </c>
    </row>
    <row r="27" spans="1:3" x14ac:dyDescent="0.3">
      <c r="A27" s="3" t="s">
        <v>4</v>
      </c>
      <c r="B27" s="3"/>
    </row>
    <row r="28" spans="1:3" x14ac:dyDescent="0.3">
      <c r="A28" t="s">
        <v>1</v>
      </c>
      <c r="B28" t="s">
        <v>2</v>
      </c>
    </row>
    <row r="29" spans="1:3" x14ac:dyDescent="0.3">
      <c r="A29">
        <v>26</v>
      </c>
      <c r="B29">
        <v>110000</v>
      </c>
      <c r="C29">
        <f>COUNTIF($A$3:$A$12,A29)</f>
        <v>0</v>
      </c>
    </row>
    <row r="30" spans="1:3" x14ac:dyDescent="0.3">
      <c r="A30">
        <v>52</v>
      </c>
      <c r="B30">
        <v>278000</v>
      </c>
      <c r="C30">
        <f t="shared" ref="C30:C38" si="1">COUNTIF($A$3:$A$12,A30)</f>
        <v>0</v>
      </c>
    </row>
    <row r="31" spans="1:3" x14ac:dyDescent="0.3">
      <c r="A31">
        <v>38</v>
      </c>
      <c r="B31">
        <v>314000</v>
      </c>
      <c r="C31">
        <f t="shared" si="1"/>
        <v>0</v>
      </c>
    </row>
    <row r="32" spans="1:3" x14ac:dyDescent="0.3">
      <c r="A32">
        <v>60</v>
      </c>
      <c r="B32">
        <v>302000</v>
      </c>
      <c r="C32">
        <f t="shared" si="1"/>
        <v>1</v>
      </c>
    </row>
    <row r="33" spans="1:3" x14ac:dyDescent="0.3">
      <c r="A33">
        <v>64</v>
      </c>
      <c r="B33">
        <v>261000</v>
      </c>
      <c r="C33">
        <f t="shared" si="1"/>
        <v>0</v>
      </c>
    </row>
    <row r="34" spans="1:3" x14ac:dyDescent="0.3">
      <c r="A34">
        <v>41</v>
      </c>
      <c r="B34">
        <v>227000</v>
      </c>
      <c r="C34">
        <f t="shared" si="1"/>
        <v>0</v>
      </c>
    </row>
    <row r="35" spans="1:3" x14ac:dyDescent="0.3">
      <c r="A35">
        <v>34</v>
      </c>
      <c r="B35">
        <v>200000</v>
      </c>
      <c r="C35">
        <f t="shared" si="1"/>
        <v>0</v>
      </c>
    </row>
    <row r="36" spans="1:3" x14ac:dyDescent="0.3">
      <c r="A36">
        <v>46</v>
      </c>
      <c r="B36">
        <v>233000</v>
      </c>
      <c r="C36">
        <f t="shared" si="1"/>
        <v>0</v>
      </c>
    </row>
    <row r="37" spans="1:3" x14ac:dyDescent="0.3">
      <c r="A37">
        <v>57</v>
      </c>
      <c r="B37">
        <v>311000</v>
      </c>
      <c r="C37">
        <f t="shared" si="1"/>
        <v>0</v>
      </c>
    </row>
    <row r="38" spans="1:3" x14ac:dyDescent="0.3">
      <c r="A38">
        <v>55</v>
      </c>
      <c r="B38">
        <v>298000</v>
      </c>
      <c r="C38">
        <f t="shared" si="1"/>
        <v>1</v>
      </c>
    </row>
  </sheetData>
  <mergeCells count="3">
    <mergeCell ref="A1:B1"/>
    <mergeCell ref="A14:B14"/>
    <mergeCell ref="A27:B2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Y38"/>
  <sheetViews>
    <sheetView tabSelected="1" zoomScaleNormal="100" workbookViewId="0">
      <selection activeCell="P8" sqref="P8"/>
    </sheetView>
  </sheetViews>
  <sheetFormatPr defaultRowHeight="14.4" x14ac:dyDescent="0.3"/>
  <cols>
    <col min="1" max="1" width="2.77734375" customWidth="1"/>
    <col min="2" max="2" width="6.6640625" customWidth="1"/>
    <col min="3" max="5" width="11" customWidth="1"/>
    <col min="6" max="8" width="10.88671875" customWidth="1"/>
    <col min="10" max="10" width="11.88671875" customWidth="1"/>
    <col min="21" max="21" width="10.77734375" customWidth="1"/>
    <col min="32" max="32" width="10.21875" customWidth="1"/>
    <col min="43" max="43" width="10.44140625" customWidth="1"/>
  </cols>
  <sheetData>
    <row r="1" spans="2:16" ht="13.8" customHeight="1" x14ac:dyDescent="0.3">
      <c r="B1" s="13" t="s">
        <v>30</v>
      </c>
      <c r="C1" s="14"/>
      <c r="D1" s="14"/>
      <c r="E1" s="14"/>
      <c r="F1" s="14"/>
      <c r="G1" s="14"/>
      <c r="H1" s="14"/>
      <c r="K1" s="33" t="s">
        <v>51</v>
      </c>
      <c r="L1" s="34">
        <v>2</v>
      </c>
      <c r="M1" s="34">
        <v>3</v>
      </c>
      <c r="N1" s="34">
        <v>4</v>
      </c>
      <c r="O1" s="34">
        <v>5</v>
      </c>
      <c r="P1" s="8"/>
    </row>
    <row r="2" spans="2:16" x14ac:dyDescent="0.3">
      <c r="B2" s="11" t="s">
        <v>31</v>
      </c>
      <c r="C2" s="12">
        <v>1</v>
      </c>
      <c r="D2" s="12">
        <v>2</v>
      </c>
      <c r="E2" s="12">
        <v>3</v>
      </c>
      <c r="F2" s="12">
        <v>4</v>
      </c>
      <c r="G2" s="12">
        <v>5</v>
      </c>
      <c r="H2" s="12" t="s">
        <v>32</v>
      </c>
      <c r="K2" s="9" t="s">
        <v>8</v>
      </c>
      <c r="L2" s="32">
        <f>K21</f>
        <v>0.79875885468263375</v>
      </c>
      <c r="M2" s="32">
        <f>V21</f>
        <v>0.81012551944164368</v>
      </c>
      <c r="N2" s="32">
        <f>AG21</f>
        <v>0.91162021698143658</v>
      </c>
      <c r="O2" s="35">
        <f>AR21</f>
        <v>0.96911083777992979</v>
      </c>
    </row>
    <row r="3" spans="2:16" x14ac:dyDescent="0.3">
      <c r="B3" s="10"/>
      <c r="C3" s="11" t="s">
        <v>1</v>
      </c>
      <c r="D3" s="11" t="s">
        <v>33</v>
      </c>
      <c r="E3" s="11" t="s">
        <v>34</v>
      </c>
      <c r="F3" s="11" t="s">
        <v>35</v>
      </c>
      <c r="G3" s="11" t="s">
        <v>36</v>
      </c>
      <c r="H3" s="11" t="s">
        <v>2</v>
      </c>
    </row>
    <row r="4" spans="2:16" x14ac:dyDescent="0.3">
      <c r="B4" s="10"/>
      <c r="C4" s="10">
        <f>Data!$A3</f>
        <v>25</v>
      </c>
      <c r="D4" s="10">
        <f>$C4^D$2</f>
        <v>625</v>
      </c>
      <c r="E4" s="10">
        <f t="shared" ref="E4:G4" si="0">$C4^E$2</f>
        <v>15625</v>
      </c>
      <c r="F4" s="10">
        <f t="shared" si="0"/>
        <v>390625</v>
      </c>
      <c r="G4" s="10">
        <f t="shared" si="0"/>
        <v>9765625</v>
      </c>
      <c r="H4" s="10">
        <f>Data!$B3</f>
        <v>135000</v>
      </c>
    </row>
    <row r="5" spans="2:16" x14ac:dyDescent="0.3">
      <c r="B5" s="10"/>
      <c r="C5" s="10">
        <f>Data!$A4</f>
        <v>55</v>
      </c>
      <c r="D5" s="10">
        <f t="shared" ref="D5:G13" si="1">$C5^D$2</f>
        <v>3025</v>
      </c>
      <c r="E5" s="10">
        <f t="shared" si="1"/>
        <v>166375</v>
      </c>
      <c r="F5" s="10">
        <f t="shared" si="1"/>
        <v>9150625</v>
      </c>
      <c r="G5" s="10">
        <f t="shared" si="1"/>
        <v>503284375</v>
      </c>
      <c r="H5" s="10">
        <f>Data!$B4</f>
        <v>260000</v>
      </c>
    </row>
    <row r="6" spans="2:16" x14ac:dyDescent="0.3">
      <c r="B6" s="10"/>
      <c r="C6" s="10">
        <f>Data!$A5</f>
        <v>27</v>
      </c>
      <c r="D6" s="10">
        <f t="shared" si="1"/>
        <v>729</v>
      </c>
      <c r="E6" s="10">
        <f t="shared" si="1"/>
        <v>19683</v>
      </c>
      <c r="F6" s="10">
        <f t="shared" si="1"/>
        <v>531441</v>
      </c>
      <c r="G6" s="10">
        <f t="shared" si="1"/>
        <v>14348907</v>
      </c>
      <c r="H6" s="10">
        <f>Data!$B5</f>
        <v>105000</v>
      </c>
    </row>
    <row r="7" spans="2:16" x14ac:dyDescent="0.3">
      <c r="B7" s="10"/>
      <c r="C7" s="10">
        <f>Data!$A6</f>
        <v>35</v>
      </c>
      <c r="D7" s="10">
        <f t="shared" si="1"/>
        <v>1225</v>
      </c>
      <c r="E7" s="10">
        <f t="shared" si="1"/>
        <v>42875</v>
      </c>
      <c r="F7" s="10">
        <f t="shared" si="1"/>
        <v>1500625</v>
      </c>
      <c r="G7" s="10">
        <f t="shared" si="1"/>
        <v>52521875</v>
      </c>
      <c r="H7" s="10">
        <f>Data!$B6</f>
        <v>220000</v>
      </c>
    </row>
    <row r="8" spans="2:16" x14ac:dyDescent="0.3">
      <c r="B8" s="10"/>
      <c r="C8" s="10">
        <f>Data!$A7</f>
        <v>60</v>
      </c>
      <c r="D8" s="10">
        <f t="shared" si="1"/>
        <v>3600</v>
      </c>
      <c r="E8" s="10">
        <f t="shared" si="1"/>
        <v>216000</v>
      </c>
      <c r="F8" s="10">
        <f t="shared" si="1"/>
        <v>12960000</v>
      </c>
      <c r="G8" s="10">
        <f t="shared" si="1"/>
        <v>777600000</v>
      </c>
      <c r="H8" s="10">
        <f>Data!$B7</f>
        <v>240000</v>
      </c>
    </row>
    <row r="9" spans="2:16" x14ac:dyDescent="0.3">
      <c r="B9" s="10"/>
      <c r="C9" s="10">
        <f>Data!$A8</f>
        <v>65</v>
      </c>
      <c r="D9" s="10">
        <f t="shared" si="1"/>
        <v>4225</v>
      </c>
      <c r="E9" s="10">
        <f t="shared" si="1"/>
        <v>274625</v>
      </c>
      <c r="F9" s="10">
        <f t="shared" si="1"/>
        <v>17850625</v>
      </c>
      <c r="G9" s="10">
        <f t="shared" si="1"/>
        <v>1160290625</v>
      </c>
      <c r="H9" s="10">
        <f>Data!$B8</f>
        <v>265000</v>
      </c>
    </row>
    <row r="10" spans="2:16" x14ac:dyDescent="0.3">
      <c r="B10" s="10"/>
      <c r="C10" s="10">
        <f>Data!$A9</f>
        <v>45</v>
      </c>
      <c r="D10" s="10">
        <f t="shared" si="1"/>
        <v>2025</v>
      </c>
      <c r="E10" s="10">
        <f t="shared" si="1"/>
        <v>91125</v>
      </c>
      <c r="F10" s="10">
        <f t="shared" si="1"/>
        <v>4100625</v>
      </c>
      <c r="G10" s="10">
        <f t="shared" si="1"/>
        <v>184528125</v>
      </c>
      <c r="H10" s="10">
        <f>Data!$B9</f>
        <v>270000</v>
      </c>
    </row>
    <row r="11" spans="2:16" x14ac:dyDescent="0.3">
      <c r="B11" s="10"/>
      <c r="C11" s="10">
        <f>Data!$A10</f>
        <v>40</v>
      </c>
      <c r="D11" s="10">
        <f t="shared" si="1"/>
        <v>1600</v>
      </c>
      <c r="E11" s="10">
        <f t="shared" si="1"/>
        <v>64000</v>
      </c>
      <c r="F11" s="10">
        <f t="shared" si="1"/>
        <v>2560000</v>
      </c>
      <c r="G11" s="10">
        <f t="shared" si="1"/>
        <v>102400000</v>
      </c>
      <c r="H11" s="10">
        <f>Data!$B10</f>
        <v>300000</v>
      </c>
    </row>
    <row r="12" spans="2:16" x14ac:dyDescent="0.3">
      <c r="B12" s="10"/>
      <c r="C12" s="10">
        <f>Data!$A11</f>
        <v>50</v>
      </c>
      <c r="D12" s="10">
        <f t="shared" si="1"/>
        <v>2500</v>
      </c>
      <c r="E12" s="10">
        <f t="shared" si="1"/>
        <v>125000</v>
      </c>
      <c r="F12" s="10">
        <f t="shared" si="1"/>
        <v>6250000</v>
      </c>
      <c r="G12" s="10">
        <f t="shared" si="1"/>
        <v>312500000</v>
      </c>
      <c r="H12" s="10">
        <f>Data!$B11</f>
        <v>265000</v>
      </c>
    </row>
    <row r="13" spans="2:16" x14ac:dyDescent="0.3">
      <c r="B13" s="10"/>
      <c r="C13" s="10">
        <f>Data!$A12</f>
        <v>30</v>
      </c>
      <c r="D13" s="10">
        <f t="shared" si="1"/>
        <v>900</v>
      </c>
      <c r="E13" s="10">
        <f t="shared" si="1"/>
        <v>27000</v>
      </c>
      <c r="F13" s="10">
        <f t="shared" si="1"/>
        <v>810000</v>
      </c>
      <c r="G13" s="10">
        <f t="shared" si="1"/>
        <v>24300000</v>
      </c>
      <c r="H13" s="10">
        <f>Data!$B12</f>
        <v>105000</v>
      </c>
    </row>
    <row r="17" spans="10:51" x14ac:dyDescent="0.3">
      <c r="J17" s="3" t="s">
        <v>37</v>
      </c>
      <c r="K17" s="3"/>
      <c r="L17" s="3"/>
      <c r="M17" s="3"/>
      <c r="N17" s="3"/>
      <c r="O17" s="3"/>
      <c r="P17" s="3"/>
      <c r="Q17" s="3"/>
      <c r="R17" s="3"/>
      <c r="U17" s="3" t="s">
        <v>40</v>
      </c>
      <c r="V17" s="3"/>
      <c r="W17" s="3"/>
      <c r="X17" s="3"/>
      <c r="Y17" s="3"/>
      <c r="Z17" s="3"/>
      <c r="AA17" s="3"/>
      <c r="AB17" s="3"/>
      <c r="AC17" s="3"/>
      <c r="AF17" s="3" t="s">
        <v>39</v>
      </c>
      <c r="AG17" s="3"/>
      <c r="AH17" s="3"/>
      <c r="AI17" s="3"/>
      <c r="AJ17" s="3"/>
      <c r="AK17" s="3"/>
      <c r="AL17" s="3"/>
      <c r="AM17" s="3"/>
      <c r="AN17" s="3"/>
      <c r="AQ17" s="3" t="s">
        <v>38</v>
      </c>
      <c r="AR17" s="3"/>
      <c r="AS17" s="3"/>
      <c r="AT17" s="3"/>
      <c r="AU17" s="3"/>
      <c r="AV17" s="3"/>
      <c r="AW17" s="3"/>
      <c r="AX17" s="3"/>
      <c r="AY17" s="3"/>
    </row>
    <row r="18" spans="10:51" ht="15" thickBot="1" x14ac:dyDescent="0.35"/>
    <row r="19" spans="10:51" x14ac:dyDescent="0.3">
      <c r="J19" s="7" t="s">
        <v>6</v>
      </c>
      <c r="K19" s="7"/>
      <c r="U19" s="7" t="s">
        <v>6</v>
      </c>
      <c r="V19" s="7"/>
      <c r="AF19" s="7" t="s">
        <v>6</v>
      </c>
      <c r="AG19" s="7"/>
      <c r="AQ19" s="7" t="s">
        <v>6</v>
      </c>
      <c r="AR19" s="7"/>
    </row>
    <row r="20" spans="10:51" x14ac:dyDescent="0.3">
      <c r="J20" s="4" t="s">
        <v>7</v>
      </c>
      <c r="K20" s="4">
        <v>0.89373310036197817</v>
      </c>
      <c r="U20" s="4" t="s">
        <v>7</v>
      </c>
      <c r="V20" s="4">
        <v>0.90006973032184767</v>
      </c>
      <c r="AF20" s="4" t="s">
        <v>7</v>
      </c>
      <c r="AG20" s="4">
        <v>0.9547880481978378</v>
      </c>
      <c r="AQ20" s="4" t="s">
        <v>7</v>
      </c>
      <c r="AR20" s="4">
        <v>0.98443427296083597</v>
      </c>
    </row>
    <row r="21" spans="10:51" x14ac:dyDescent="0.3">
      <c r="J21" s="4" t="s">
        <v>8</v>
      </c>
      <c r="K21" s="4">
        <v>0.79875885468263375</v>
      </c>
      <c r="U21" s="4" t="s">
        <v>8</v>
      </c>
      <c r="V21" s="4">
        <v>0.81012551944164368</v>
      </c>
      <c r="AF21" s="4" t="s">
        <v>8</v>
      </c>
      <c r="AG21" s="4">
        <v>0.91162021698143658</v>
      </c>
      <c r="AQ21" s="4" t="s">
        <v>8</v>
      </c>
      <c r="AR21" s="4">
        <v>0.96911083777992979</v>
      </c>
    </row>
    <row r="22" spans="10:51" x14ac:dyDescent="0.3">
      <c r="J22" s="4" t="s">
        <v>9</v>
      </c>
      <c r="K22" s="4">
        <v>0.74126138459195767</v>
      </c>
      <c r="U22" s="4" t="s">
        <v>9</v>
      </c>
      <c r="V22" s="4">
        <v>0.71518827916246552</v>
      </c>
      <c r="AF22" s="4" t="s">
        <v>9</v>
      </c>
      <c r="AG22" s="4">
        <v>0.84091639056658596</v>
      </c>
      <c r="AQ22" s="4" t="s">
        <v>9</v>
      </c>
      <c r="AR22" s="4">
        <v>0.93049938500484197</v>
      </c>
    </row>
    <row r="23" spans="10:51" x14ac:dyDescent="0.3">
      <c r="J23" s="4" t="s">
        <v>10</v>
      </c>
      <c r="K23" s="4">
        <v>37341.471871586786</v>
      </c>
      <c r="U23" s="4" t="s">
        <v>10</v>
      </c>
      <c r="V23" s="4">
        <v>39177.772170117249</v>
      </c>
      <c r="AF23" s="4" t="s">
        <v>10</v>
      </c>
      <c r="AG23" s="4">
        <v>29280.165388391764</v>
      </c>
      <c r="AQ23" s="4" t="s">
        <v>10</v>
      </c>
      <c r="AR23" s="4">
        <v>19353.304566526607</v>
      </c>
    </row>
    <row r="24" spans="10:51" ht="15" thickBot="1" x14ac:dyDescent="0.35">
      <c r="J24" s="5" t="s">
        <v>11</v>
      </c>
      <c r="K24" s="5">
        <v>10</v>
      </c>
      <c r="U24" s="5" t="s">
        <v>11</v>
      </c>
      <c r="V24" s="5">
        <v>10</v>
      </c>
      <c r="AF24" s="5" t="s">
        <v>11</v>
      </c>
      <c r="AG24" s="5">
        <v>10</v>
      </c>
      <c r="AQ24" s="5" t="s">
        <v>11</v>
      </c>
      <c r="AR24" s="5">
        <v>10</v>
      </c>
    </row>
    <row r="26" spans="10:51" ht="15" thickBot="1" x14ac:dyDescent="0.35">
      <c r="J26" t="s">
        <v>12</v>
      </c>
      <c r="U26" t="s">
        <v>12</v>
      </c>
      <c r="AF26" t="s">
        <v>12</v>
      </c>
      <c r="AQ26" t="s">
        <v>12</v>
      </c>
    </row>
    <row r="27" spans="10:51" x14ac:dyDescent="0.3">
      <c r="J27" s="6"/>
      <c r="K27" s="6" t="s">
        <v>17</v>
      </c>
      <c r="L27" s="6" t="s">
        <v>18</v>
      </c>
      <c r="M27" s="6" t="s">
        <v>19</v>
      </c>
      <c r="N27" s="6" t="s">
        <v>20</v>
      </c>
      <c r="O27" s="6" t="s">
        <v>21</v>
      </c>
      <c r="U27" s="6"/>
      <c r="V27" s="6" t="s">
        <v>17</v>
      </c>
      <c r="W27" s="6" t="s">
        <v>18</v>
      </c>
      <c r="X27" s="6" t="s">
        <v>19</v>
      </c>
      <c r="Y27" s="6" t="s">
        <v>20</v>
      </c>
      <c r="Z27" s="6" t="s">
        <v>21</v>
      </c>
      <c r="AF27" s="6"/>
      <c r="AG27" s="6" t="s">
        <v>17</v>
      </c>
      <c r="AH27" s="6" t="s">
        <v>18</v>
      </c>
      <c r="AI27" s="6" t="s">
        <v>19</v>
      </c>
      <c r="AJ27" s="6" t="s">
        <v>20</v>
      </c>
      <c r="AK27" s="6" t="s">
        <v>21</v>
      </c>
      <c r="AQ27" s="6"/>
      <c r="AR27" s="6" t="s">
        <v>17</v>
      </c>
      <c r="AS27" s="6" t="s">
        <v>18</v>
      </c>
      <c r="AT27" s="6" t="s">
        <v>19</v>
      </c>
      <c r="AU27" s="6" t="s">
        <v>20</v>
      </c>
      <c r="AV27" s="6" t="s">
        <v>21</v>
      </c>
    </row>
    <row r="28" spans="10:51" x14ac:dyDescent="0.3">
      <c r="J28" s="4" t="s">
        <v>13</v>
      </c>
      <c r="K28" s="4">
        <v>2</v>
      </c>
      <c r="L28" s="4">
        <v>38741801349.244446</v>
      </c>
      <c r="M28" s="4">
        <v>19370900674.622223</v>
      </c>
      <c r="N28" s="4">
        <v>13.892069571460381</v>
      </c>
      <c r="O28" s="4">
        <v>3.6560214173847788E-3</v>
      </c>
      <c r="U28" s="4" t="s">
        <v>13</v>
      </c>
      <c r="V28" s="4">
        <v>3</v>
      </c>
      <c r="W28" s="4">
        <v>39293113006.718323</v>
      </c>
      <c r="X28" s="4">
        <v>13097704335.572775</v>
      </c>
      <c r="Y28" s="4">
        <v>8.5332743721993563</v>
      </c>
      <c r="Z28" s="4">
        <v>1.3864066434254493E-2</v>
      </c>
      <c r="AF28" s="4" t="s">
        <v>13</v>
      </c>
      <c r="AG28" s="4">
        <v>4</v>
      </c>
      <c r="AH28" s="4">
        <v>44215859574.142128</v>
      </c>
      <c r="AI28" s="4">
        <v>11053964893.535532</v>
      </c>
      <c r="AJ28" s="4">
        <v>12.893506097287515</v>
      </c>
      <c r="AK28" s="4">
        <v>7.6143079681762803E-3</v>
      </c>
      <c r="AQ28" s="4" t="s">
        <v>13</v>
      </c>
      <c r="AR28" s="4">
        <v>5</v>
      </c>
      <c r="AS28" s="4">
        <v>47004298409.421043</v>
      </c>
      <c r="AT28" s="4">
        <v>9400859681.8842087</v>
      </c>
      <c r="AU28" s="4">
        <v>25.099051398687621</v>
      </c>
      <c r="AV28" s="4">
        <v>4.0461712974214159E-3</v>
      </c>
    </row>
    <row r="29" spans="10:51" x14ac:dyDescent="0.3">
      <c r="J29" s="4" t="s">
        <v>14</v>
      </c>
      <c r="K29" s="4">
        <v>7</v>
      </c>
      <c r="L29" s="4">
        <v>9760698650.7555504</v>
      </c>
      <c r="M29" s="4">
        <v>1394385521.5365071</v>
      </c>
      <c r="N29" s="4"/>
      <c r="O29" s="4"/>
      <c r="U29" s="4" t="s">
        <v>14</v>
      </c>
      <c r="V29" s="4">
        <v>6</v>
      </c>
      <c r="W29" s="4">
        <v>9209386993.2816811</v>
      </c>
      <c r="X29" s="4">
        <v>1534897832.2136135</v>
      </c>
      <c r="Y29" s="4"/>
      <c r="Z29" s="4"/>
      <c r="AF29" s="4" t="s">
        <v>14</v>
      </c>
      <c r="AG29" s="4">
        <v>5</v>
      </c>
      <c r="AH29" s="4">
        <v>4286640425.8578749</v>
      </c>
      <c r="AI29" s="4">
        <v>857328085.17157495</v>
      </c>
      <c r="AJ29" s="4"/>
      <c r="AK29" s="4"/>
      <c r="AQ29" s="4" t="s">
        <v>14</v>
      </c>
      <c r="AR29" s="4">
        <v>4</v>
      </c>
      <c r="AS29" s="4">
        <v>1498201590.5789587</v>
      </c>
      <c r="AT29" s="4">
        <v>374550397.64473969</v>
      </c>
      <c r="AU29" s="4"/>
      <c r="AV29" s="4"/>
    </row>
    <row r="30" spans="10:51" ht="15" thickBot="1" x14ac:dyDescent="0.35">
      <c r="J30" s="5" t="s">
        <v>15</v>
      </c>
      <c r="K30" s="5">
        <v>9</v>
      </c>
      <c r="L30" s="5">
        <v>48502500000</v>
      </c>
      <c r="M30" s="5"/>
      <c r="N30" s="5"/>
      <c r="O30" s="5"/>
      <c r="U30" s="5" t="s">
        <v>15</v>
      </c>
      <c r="V30" s="5">
        <v>9</v>
      </c>
      <c r="W30" s="5">
        <v>48502500000</v>
      </c>
      <c r="X30" s="5"/>
      <c r="Y30" s="5"/>
      <c r="Z30" s="5"/>
      <c r="AF30" s="5" t="s">
        <v>15</v>
      </c>
      <c r="AG30" s="5">
        <v>9</v>
      </c>
      <c r="AH30" s="5">
        <v>48502500000</v>
      </c>
      <c r="AI30" s="5"/>
      <c r="AJ30" s="5"/>
      <c r="AK30" s="5"/>
      <c r="AQ30" s="5" t="s">
        <v>15</v>
      </c>
      <c r="AR30" s="5">
        <v>9</v>
      </c>
      <c r="AS30" s="5">
        <v>48502500000</v>
      </c>
      <c r="AT30" s="5"/>
      <c r="AU30" s="5"/>
      <c r="AV30" s="5"/>
    </row>
    <row r="31" spans="10:51" ht="15" thickBot="1" x14ac:dyDescent="0.35"/>
    <row r="32" spans="10:51" x14ac:dyDescent="0.3">
      <c r="J32" s="6"/>
      <c r="K32" s="6" t="s">
        <v>22</v>
      </c>
      <c r="L32" s="6" t="s">
        <v>10</v>
      </c>
      <c r="M32" s="6" t="s">
        <v>23</v>
      </c>
      <c r="N32" s="6" t="s">
        <v>24</v>
      </c>
      <c r="O32" s="6" t="s">
        <v>25</v>
      </c>
      <c r="P32" s="6" t="s">
        <v>26</v>
      </c>
      <c r="Q32" s="6" t="s">
        <v>27</v>
      </c>
      <c r="R32" s="6" t="s">
        <v>28</v>
      </c>
      <c r="U32" s="6"/>
      <c r="V32" s="6" t="s">
        <v>22</v>
      </c>
      <c r="W32" s="6" t="s">
        <v>10</v>
      </c>
      <c r="X32" s="6" t="s">
        <v>23</v>
      </c>
      <c r="Y32" s="6" t="s">
        <v>24</v>
      </c>
      <c r="Z32" s="6" t="s">
        <v>25</v>
      </c>
      <c r="AA32" s="6" t="s">
        <v>26</v>
      </c>
      <c r="AB32" s="6" t="s">
        <v>27</v>
      </c>
      <c r="AC32" s="6" t="s">
        <v>28</v>
      </c>
      <c r="AF32" s="6"/>
      <c r="AG32" s="6" t="s">
        <v>22</v>
      </c>
      <c r="AH32" s="6" t="s">
        <v>10</v>
      </c>
      <c r="AI32" s="6" t="s">
        <v>23</v>
      </c>
      <c r="AJ32" s="6" t="s">
        <v>24</v>
      </c>
      <c r="AK32" s="6" t="s">
        <v>25</v>
      </c>
      <c r="AL32" s="6" t="s">
        <v>26</v>
      </c>
      <c r="AM32" s="6" t="s">
        <v>27</v>
      </c>
      <c r="AN32" s="6" t="s">
        <v>28</v>
      </c>
      <c r="AQ32" s="6"/>
      <c r="AR32" s="6" t="s">
        <v>22</v>
      </c>
      <c r="AS32" s="6" t="s">
        <v>10</v>
      </c>
      <c r="AT32" s="6" t="s">
        <v>23</v>
      </c>
      <c r="AU32" s="6" t="s">
        <v>24</v>
      </c>
      <c r="AV32" s="6" t="s">
        <v>25</v>
      </c>
      <c r="AW32" s="6" t="s">
        <v>26</v>
      </c>
      <c r="AX32" s="6" t="s">
        <v>27</v>
      </c>
      <c r="AY32" s="6" t="s">
        <v>28</v>
      </c>
    </row>
    <row r="33" spans="10:51" x14ac:dyDescent="0.3">
      <c r="J33" s="4" t="s">
        <v>16</v>
      </c>
      <c r="K33" s="4">
        <v>-382171.11154462752</v>
      </c>
      <c r="L33" s="4">
        <v>150139.64563711939</v>
      </c>
      <c r="M33" s="4">
        <v>-2.5454376818519839</v>
      </c>
      <c r="N33" s="4">
        <v>3.8358233407346343E-2</v>
      </c>
      <c r="O33" s="4">
        <v>-737194.95874370681</v>
      </c>
      <c r="P33" s="4">
        <v>-27147.264345548174</v>
      </c>
      <c r="Q33" s="4">
        <v>-737194.95874370681</v>
      </c>
      <c r="R33" s="4">
        <v>-27147.264345548174</v>
      </c>
      <c r="U33" s="4" t="s">
        <v>16</v>
      </c>
      <c r="V33" s="4">
        <v>-763999.7743284317</v>
      </c>
      <c r="W33" s="4">
        <v>656287.85018720664</v>
      </c>
      <c r="X33" s="4">
        <v>-1.1641229897986076</v>
      </c>
      <c r="Y33" s="4">
        <v>0.28856603044180407</v>
      </c>
      <c r="Z33" s="4">
        <v>-2369878.292713962</v>
      </c>
      <c r="AA33" s="4">
        <v>841878.74405709875</v>
      </c>
      <c r="AB33" s="4">
        <v>-2369878.292713962</v>
      </c>
      <c r="AC33" s="4">
        <v>841878.74405709875</v>
      </c>
      <c r="AF33" s="4" t="s">
        <v>16</v>
      </c>
      <c r="AG33" s="4">
        <v>4028744.5715029025</v>
      </c>
      <c r="AH33" s="4">
        <v>2059374.0168849779</v>
      </c>
      <c r="AI33" s="4">
        <v>1.9562957182478231</v>
      </c>
      <c r="AJ33" s="4">
        <v>0.10779781787844245</v>
      </c>
      <c r="AK33" s="4">
        <v>-1265044.8690830152</v>
      </c>
      <c r="AL33" s="4">
        <v>9322534.0120888203</v>
      </c>
      <c r="AM33" s="4">
        <v>-1265044.8690830152</v>
      </c>
      <c r="AN33" s="4">
        <v>9322534.0120888203</v>
      </c>
      <c r="AQ33" s="4" t="s">
        <v>16</v>
      </c>
      <c r="AR33" s="4">
        <v>19198420.876367368</v>
      </c>
      <c r="AS33" s="4">
        <v>5723898.8879042147</v>
      </c>
      <c r="AT33" s="4">
        <v>3.3540810647332733</v>
      </c>
      <c r="AU33" s="4">
        <v>2.8460755610774959E-2</v>
      </c>
      <c r="AV33" s="4">
        <v>3306329.8263986185</v>
      </c>
      <c r="AW33" s="4">
        <v>35090511.926336117</v>
      </c>
      <c r="AX33" s="4">
        <v>3306329.8263986185</v>
      </c>
      <c r="AY33" s="4">
        <v>35090511.926336117</v>
      </c>
    </row>
    <row r="34" spans="10:51" x14ac:dyDescent="0.3">
      <c r="J34" s="4" t="s">
        <v>1</v>
      </c>
      <c r="K34" s="4">
        <v>25377.166570711172</v>
      </c>
      <c r="L34" s="4">
        <v>7251.9328428816871</v>
      </c>
      <c r="M34" s="4">
        <v>3.4993659098237173</v>
      </c>
      <c r="N34" s="4">
        <v>1.000158174236134E-2</v>
      </c>
      <c r="O34" s="4">
        <v>8229.0702995109241</v>
      </c>
      <c r="P34" s="4">
        <v>42525.262841911419</v>
      </c>
      <c r="Q34" s="4">
        <v>8229.0702995109241</v>
      </c>
      <c r="R34" s="4">
        <v>42525.262841911419</v>
      </c>
      <c r="U34" s="4" t="s">
        <v>1</v>
      </c>
      <c r="V34" s="4">
        <v>53860.384385766847</v>
      </c>
      <c r="W34" s="4">
        <v>48131.067797657473</v>
      </c>
      <c r="X34" s="4">
        <v>1.1190357257851697</v>
      </c>
      <c r="Y34" s="4">
        <v>0.30591338972400456</v>
      </c>
      <c r="Z34" s="4">
        <v>-63912.095816583234</v>
      </c>
      <c r="AA34" s="4">
        <v>171632.86458811694</v>
      </c>
      <c r="AB34" s="4">
        <v>-63912.095816583234</v>
      </c>
      <c r="AC34" s="4">
        <v>171632.86458811694</v>
      </c>
      <c r="AF34" s="4" t="s">
        <v>1</v>
      </c>
      <c r="AG34" s="4">
        <v>-422004.17412523698</v>
      </c>
      <c r="AH34" s="4">
        <v>201819.65537480122</v>
      </c>
      <c r="AI34" s="4">
        <v>-2.0909964063784026</v>
      </c>
      <c r="AJ34" s="4">
        <v>9.0784920734238911E-2</v>
      </c>
      <c r="AK34" s="4">
        <v>-940798.11430608202</v>
      </c>
      <c r="AL34" s="4">
        <v>96789.766055608052</v>
      </c>
      <c r="AM34" s="4">
        <v>-940798.11430608202</v>
      </c>
      <c r="AN34" s="4">
        <v>96789.766055608052</v>
      </c>
      <c r="AQ34" s="4" t="s">
        <v>1</v>
      </c>
      <c r="AR34" s="4">
        <v>-2312165.5788718225</v>
      </c>
      <c r="AS34" s="4">
        <v>705471.79106082546</v>
      </c>
      <c r="AT34" s="4">
        <v>-3.2774741785139194</v>
      </c>
      <c r="AU34" s="4">
        <v>3.0573291133637066E-2</v>
      </c>
      <c r="AV34" s="4">
        <v>-4270869.2800177718</v>
      </c>
      <c r="AW34" s="4">
        <v>-353461.87772587314</v>
      </c>
      <c r="AX34" s="4">
        <v>-4270869.2800177718</v>
      </c>
      <c r="AY34" s="4">
        <v>-353461.87772587314</v>
      </c>
    </row>
    <row r="35" spans="10:51" ht="15" thickBot="1" x14ac:dyDescent="0.35">
      <c r="J35" s="5" t="s">
        <v>33</v>
      </c>
      <c r="K35" s="5">
        <v>-243.28859113625458</v>
      </c>
      <c r="L35" s="5">
        <v>81.26311095207663</v>
      </c>
      <c r="M35" s="5">
        <v>-2.9938380193164078</v>
      </c>
      <c r="N35" s="5">
        <v>2.0116757576528158E-2</v>
      </c>
      <c r="O35" s="5">
        <v>-435.44531405341024</v>
      </c>
      <c r="P35" s="5">
        <v>-51.131868219098948</v>
      </c>
      <c r="Q35" s="5">
        <v>-435.44531405341024</v>
      </c>
      <c r="R35" s="5">
        <v>-51.131868219098948</v>
      </c>
      <c r="U35" s="4" t="s">
        <v>33</v>
      </c>
      <c r="V35" s="4">
        <v>-910.65216935307978</v>
      </c>
      <c r="W35" s="4">
        <v>1116.793657485772</v>
      </c>
      <c r="X35" s="4">
        <v>-0.815416673661295</v>
      </c>
      <c r="Y35" s="4">
        <v>0.44598751037156348</v>
      </c>
      <c r="Z35" s="4">
        <v>-3643.3478051385514</v>
      </c>
      <c r="AA35" s="4">
        <v>1822.0434664323916</v>
      </c>
      <c r="AB35" s="4">
        <v>-3643.3478051385514</v>
      </c>
      <c r="AC35" s="4">
        <v>1822.0434664323916</v>
      </c>
      <c r="AF35" s="4" t="s">
        <v>33</v>
      </c>
      <c r="AG35" s="4">
        <v>16110.705270039407</v>
      </c>
      <c r="AH35" s="4">
        <v>7152.2309043445894</v>
      </c>
      <c r="AI35" s="4">
        <v>2.252542666128555</v>
      </c>
      <c r="AJ35" s="4">
        <v>7.40404950748976E-2</v>
      </c>
      <c r="AK35" s="4">
        <v>-2274.6895769454877</v>
      </c>
      <c r="AL35" s="4">
        <v>34496.100117024303</v>
      </c>
      <c r="AM35" s="4">
        <v>-2274.6895769454877</v>
      </c>
      <c r="AN35" s="4">
        <v>34496.100117024303</v>
      </c>
      <c r="AQ35" s="4" t="s">
        <v>33</v>
      </c>
      <c r="AR35" s="4">
        <v>107539.45293309762</v>
      </c>
      <c r="AS35" s="4">
        <v>33840.510260875875</v>
      </c>
      <c r="AT35" s="4">
        <v>3.1778318974530215</v>
      </c>
      <c r="AU35" s="4">
        <v>3.3604839066740076E-2</v>
      </c>
      <c r="AV35" s="4">
        <v>13583.133861893089</v>
      </c>
      <c r="AW35" s="4">
        <v>201495.77200430215</v>
      </c>
      <c r="AX35" s="4">
        <v>13583.133861893089</v>
      </c>
      <c r="AY35" s="4">
        <v>201495.77200430215</v>
      </c>
    </row>
    <row r="36" spans="10:51" ht="15" thickBot="1" x14ac:dyDescent="0.35">
      <c r="U36" s="5" t="s">
        <v>34</v>
      </c>
      <c r="V36" s="5">
        <v>4.9541893188778472</v>
      </c>
      <c r="W36" s="5">
        <v>8.2663491937885833</v>
      </c>
      <c r="X36" s="5">
        <v>0.59932011130142848</v>
      </c>
      <c r="Y36" s="5">
        <v>0.57088078330852809</v>
      </c>
      <c r="Z36" s="5">
        <v>-15.272838489106103</v>
      </c>
      <c r="AA36" s="5">
        <v>25.181217126861799</v>
      </c>
      <c r="AB36" s="5">
        <v>-15.272838489106103</v>
      </c>
      <c r="AC36" s="5">
        <v>25.181217126861799</v>
      </c>
      <c r="AF36" s="4" t="s">
        <v>34</v>
      </c>
      <c r="AG36" s="4">
        <v>-255.70993070285314</v>
      </c>
      <c r="AH36" s="4">
        <v>108.9557906632391</v>
      </c>
      <c r="AI36" s="4">
        <v>-2.3469145526482591</v>
      </c>
      <c r="AJ36" s="4">
        <v>6.5811991214070692E-2</v>
      </c>
      <c r="AK36" s="4">
        <v>-535.78970706916834</v>
      </c>
      <c r="AL36" s="4">
        <v>24.369845663462087</v>
      </c>
      <c r="AM36" s="4">
        <v>-535.78970706916834</v>
      </c>
      <c r="AN36" s="4">
        <v>24.369845663462087</v>
      </c>
      <c r="AQ36" s="4" t="s">
        <v>34</v>
      </c>
      <c r="AR36" s="4">
        <v>-2403.6422490814712</v>
      </c>
      <c r="AS36" s="4">
        <v>790.50551690379166</v>
      </c>
      <c r="AT36" s="4">
        <v>-3.0406394360104207</v>
      </c>
      <c r="AU36" s="4">
        <v>3.8378188797520259E-2</v>
      </c>
      <c r="AV36" s="4">
        <v>-4598.4374221208545</v>
      </c>
      <c r="AW36" s="4">
        <v>-208.84707604208734</v>
      </c>
      <c r="AX36" s="4">
        <v>-4598.4374221208545</v>
      </c>
      <c r="AY36" s="4">
        <v>-208.84707604208734</v>
      </c>
    </row>
    <row r="37" spans="10:51" ht="15" thickBot="1" x14ac:dyDescent="0.35">
      <c r="AF37" s="5" t="s">
        <v>35</v>
      </c>
      <c r="AG37" s="5">
        <v>1.4470034108225132</v>
      </c>
      <c r="AH37" s="5">
        <v>0.60386428067491926</v>
      </c>
      <c r="AI37" s="5">
        <v>2.3962394483827474</v>
      </c>
      <c r="AJ37" s="5">
        <v>6.1907989548029285E-2</v>
      </c>
      <c r="AK37" s="5">
        <v>-0.10527914027002372</v>
      </c>
      <c r="AL37" s="5">
        <v>2.9992859619150503</v>
      </c>
      <c r="AM37" s="5">
        <v>-0.10527914027002372</v>
      </c>
      <c r="AN37" s="5">
        <v>2.9992859619150503</v>
      </c>
      <c r="AQ37" s="4" t="s">
        <v>35</v>
      </c>
      <c r="AR37" s="4">
        <v>25.992592728041604</v>
      </c>
      <c r="AS37" s="4">
        <v>9.0048208686461422</v>
      </c>
      <c r="AT37" s="4">
        <v>2.8865196884199142</v>
      </c>
      <c r="AU37" s="4">
        <v>4.4718996431889514E-2</v>
      </c>
      <c r="AV37" s="4">
        <v>0.99120190410608089</v>
      </c>
      <c r="AW37" s="4">
        <v>50.993983551977124</v>
      </c>
      <c r="AX37" s="4">
        <v>0.99120190410608089</v>
      </c>
      <c r="AY37" s="4">
        <v>50.993983551977124</v>
      </c>
    </row>
    <row r="38" spans="10:51" ht="15" thickBot="1" x14ac:dyDescent="0.35">
      <c r="AQ38" s="5" t="s">
        <v>36</v>
      </c>
      <c r="AR38" s="5">
        <v>-0.10935505803800438</v>
      </c>
      <c r="AS38" s="5">
        <v>4.0078683306096374E-2</v>
      </c>
      <c r="AT38" s="5">
        <v>-2.7285092477419379</v>
      </c>
      <c r="AU38" s="5">
        <v>5.2523640644281208E-2</v>
      </c>
      <c r="AV38" s="5">
        <v>-0.22063132212598818</v>
      </c>
      <c r="AW38" s="5">
        <v>1.9212060499794181E-3</v>
      </c>
      <c r="AX38" s="5">
        <v>-0.22063132212598818</v>
      </c>
      <c r="AY38" s="5">
        <v>1.9212060499794181E-3</v>
      </c>
    </row>
  </sheetData>
  <mergeCells count="5">
    <mergeCell ref="U17:AC17"/>
    <mergeCell ref="AF17:AN17"/>
    <mergeCell ref="AQ17:AY17"/>
    <mergeCell ref="B1:H1"/>
    <mergeCell ref="J17:R1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2"/>
  <sheetViews>
    <sheetView topLeftCell="A4" zoomScaleNormal="100" workbookViewId="0">
      <selection activeCell="C31" sqref="C31"/>
    </sheetView>
  </sheetViews>
  <sheetFormatPr defaultRowHeight="14.4" x14ac:dyDescent="0.3"/>
  <cols>
    <col min="3" max="4" width="11.109375" customWidth="1"/>
    <col min="5" max="5" width="12.88671875" customWidth="1"/>
    <col min="6" max="6" width="11.109375" customWidth="1"/>
    <col min="7" max="7" width="13.88671875" customWidth="1"/>
    <col min="9" max="10" width="9.21875" customWidth="1"/>
    <col min="11" max="11" width="9.109375" customWidth="1"/>
    <col min="12" max="13" width="9.21875" customWidth="1"/>
    <col min="14" max="14" width="13.6640625" customWidth="1"/>
    <col min="18" max="18" width="9.33203125" customWidth="1"/>
    <col min="21" max="21" width="11.5546875" customWidth="1"/>
    <col min="25" max="25" width="9.109375" customWidth="1"/>
    <col min="28" max="28" width="10.109375" customWidth="1"/>
  </cols>
  <sheetData>
    <row r="1" spans="1:28" x14ac:dyDescent="0.3">
      <c r="A1" s="25"/>
      <c r="B1" s="31" t="s">
        <v>54</v>
      </c>
      <c r="C1" s="31"/>
      <c r="D1" s="31"/>
      <c r="E1" s="31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</row>
    <row r="2" spans="1:28" x14ac:dyDescent="0.3">
      <c r="A2" s="25"/>
      <c r="B2" s="31"/>
      <c r="C2" s="31"/>
      <c r="D2" s="31"/>
      <c r="E2" s="31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</row>
    <row r="3" spans="1:28" x14ac:dyDescent="0.3">
      <c r="A3" s="25"/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</row>
    <row r="4" spans="1:28" x14ac:dyDescent="0.3">
      <c r="A4" s="25"/>
      <c r="B4" s="19" t="s">
        <v>50</v>
      </c>
      <c r="C4" s="20"/>
      <c r="D4" s="20"/>
      <c r="E4" s="20"/>
      <c r="F4" s="21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</row>
    <row r="5" spans="1:28" x14ac:dyDescent="0.3">
      <c r="A5" s="25"/>
      <c r="B5" s="22" t="s">
        <v>51</v>
      </c>
      <c r="C5" s="23">
        <v>2</v>
      </c>
      <c r="D5" s="23">
        <v>3</v>
      </c>
      <c r="E5" s="23">
        <v>4</v>
      </c>
      <c r="F5" s="23">
        <v>5</v>
      </c>
      <c r="G5" s="27" t="s">
        <v>52</v>
      </c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</row>
    <row r="6" spans="1:28" x14ac:dyDescent="0.3">
      <c r="A6" s="25"/>
      <c r="B6" s="24" t="s">
        <v>44</v>
      </c>
      <c r="C6" s="26">
        <f>F31</f>
        <v>26309.982379092147</v>
      </c>
      <c r="D6" s="26">
        <f>M31</f>
        <v>22752.251682777023</v>
      </c>
      <c r="E6" s="26">
        <f>T31</f>
        <v>18649.304905232064</v>
      </c>
      <c r="F6" s="28">
        <f>AA31</f>
        <v>9769.1912770032177</v>
      </c>
      <c r="G6" s="27">
        <f>INDEX($C$5:$F$5,MATCH(MIN(C6:F6),C6:F6,0))</f>
        <v>5</v>
      </c>
      <c r="H6" s="30" t="s">
        <v>53</v>
      </c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</row>
    <row r="7" spans="1:28" x14ac:dyDescent="0.3">
      <c r="A7" s="25"/>
      <c r="B7" s="24" t="s">
        <v>45</v>
      </c>
      <c r="C7" s="26">
        <f>G31</f>
        <v>976069865.07554972</v>
      </c>
      <c r="D7" s="26">
        <f>N31</f>
        <v>920938699.32816827</v>
      </c>
      <c r="E7" s="26">
        <f>U31</f>
        <v>428664042.58574432</v>
      </c>
      <c r="F7" s="29">
        <f>AB31</f>
        <v>149820159.05822697</v>
      </c>
      <c r="G7" s="27">
        <f>INDEX($C$5:$F$5,MATCH(MIN(C7:F7),C7:F7,0))</f>
        <v>5</v>
      </c>
      <c r="H7" s="30" t="s">
        <v>53</v>
      </c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</row>
    <row r="8" spans="1:28" x14ac:dyDescent="0.3">
      <c r="A8" s="25"/>
      <c r="B8" s="24" t="s">
        <v>57</v>
      </c>
      <c r="C8" s="26">
        <f>SQRT(C7)</f>
        <v>31242.116846903151</v>
      </c>
      <c r="D8" s="26">
        <f t="shared" ref="D8:F8" si="0">SQRT(D7)</f>
        <v>30346.971831274506</v>
      </c>
      <c r="E8" s="26">
        <f t="shared" si="0"/>
        <v>20704.203500394415</v>
      </c>
      <c r="F8" s="29">
        <f t="shared" si="0"/>
        <v>12240.104536245881</v>
      </c>
      <c r="G8" s="27">
        <f>INDEX($C$5:$F$5,MATCH(MIN(C8:F8),C8:F8,0))</f>
        <v>5</v>
      </c>
      <c r="H8" s="30" t="s">
        <v>53</v>
      </c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</row>
    <row r="9" spans="1:28" x14ac:dyDescent="0.3">
      <c r="A9" s="25"/>
      <c r="B9" s="24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</row>
    <row r="10" spans="1:28" x14ac:dyDescent="0.3">
      <c r="A10" s="25"/>
      <c r="B10" s="24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</row>
    <row r="11" spans="1:28" x14ac:dyDescent="0.3">
      <c r="A11" s="25"/>
      <c r="B11" s="24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</row>
    <row r="12" spans="1:28" x14ac:dyDescent="0.3">
      <c r="A12" s="25"/>
      <c r="B12" s="24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</row>
    <row r="13" spans="1:28" x14ac:dyDescent="0.3">
      <c r="A13" s="25"/>
      <c r="B13" s="24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</row>
    <row r="14" spans="1:28" x14ac:dyDescent="0.3">
      <c r="A14" s="25"/>
      <c r="B14" s="24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</row>
    <row r="15" spans="1:28" x14ac:dyDescent="0.3">
      <c r="A15" s="25"/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</row>
    <row r="16" spans="1:28" x14ac:dyDescent="0.3">
      <c r="A16" s="25"/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</row>
    <row r="17" spans="1:28" x14ac:dyDescent="0.3">
      <c r="A17" s="25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</row>
    <row r="18" spans="1:28" x14ac:dyDescent="0.3"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</row>
    <row r="19" spans="1:28" x14ac:dyDescent="0.3">
      <c r="B19" s="3" t="s">
        <v>46</v>
      </c>
      <c r="C19" s="3"/>
      <c r="D19" s="3"/>
      <c r="E19" s="3"/>
      <c r="F19" s="3"/>
      <c r="G19" s="3"/>
      <c r="I19" s="3" t="s">
        <v>47</v>
      </c>
      <c r="J19" s="3"/>
      <c r="K19" s="3"/>
      <c r="L19" s="3"/>
      <c r="M19" s="3"/>
      <c r="N19" s="3"/>
      <c r="P19" s="3" t="s">
        <v>48</v>
      </c>
      <c r="Q19" s="3"/>
      <c r="R19" s="3"/>
      <c r="S19" s="3"/>
      <c r="T19" s="3"/>
      <c r="U19" s="3"/>
      <c r="W19" s="3" t="s">
        <v>49</v>
      </c>
      <c r="X19" s="3"/>
      <c r="Y19" s="3"/>
      <c r="Z19" s="3"/>
      <c r="AA19" s="3"/>
      <c r="AB19" s="3"/>
    </row>
    <row r="20" spans="1:28" x14ac:dyDescent="0.3">
      <c r="B20" s="9" t="s">
        <v>1</v>
      </c>
      <c r="C20" s="9" t="s">
        <v>2</v>
      </c>
      <c r="D20" s="9" t="s">
        <v>29</v>
      </c>
      <c r="E20" s="9" t="s">
        <v>41</v>
      </c>
      <c r="F20" s="9" t="s">
        <v>42</v>
      </c>
      <c r="G20" s="9" t="s">
        <v>43</v>
      </c>
      <c r="I20" s="9" t="s">
        <v>1</v>
      </c>
      <c r="J20" s="9" t="s">
        <v>2</v>
      </c>
      <c r="K20" s="9" t="s">
        <v>29</v>
      </c>
      <c r="L20" s="9" t="s">
        <v>41</v>
      </c>
      <c r="M20" s="9" t="s">
        <v>42</v>
      </c>
      <c r="N20" s="9" t="s">
        <v>43</v>
      </c>
      <c r="P20" s="9" t="s">
        <v>1</v>
      </c>
      <c r="Q20" s="9" t="s">
        <v>2</v>
      </c>
      <c r="R20" s="9" t="s">
        <v>29</v>
      </c>
      <c r="S20" s="9" t="s">
        <v>41</v>
      </c>
      <c r="T20" s="9" t="s">
        <v>42</v>
      </c>
      <c r="U20" s="9" t="s">
        <v>43</v>
      </c>
      <c r="W20" s="9" t="s">
        <v>1</v>
      </c>
      <c r="X20" s="9" t="s">
        <v>2</v>
      </c>
      <c r="Y20" s="9" t="s">
        <v>29</v>
      </c>
      <c r="Z20" s="9" t="s">
        <v>41</v>
      </c>
      <c r="AA20" s="9" t="s">
        <v>42</v>
      </c>
      <c r="AB20" s="9" t="s">
        <v>43</v>
      </c>
    </row>
    <row r="21" spans="1:28" x14ac:dyDescent="0.3">
      <c r="B21">
        <f>Data!$A3</f>
        <v>25</v>
      </c>
      <c r="C21">
        <f>Data!$B3</f>
        <v>135000</v>
      </c>
      <c r="D21" s="15">
        <f>Coefficients!$K$33+Coefficients!$K$34*'Training Analysis'!$B21+Coefficients!$K$35*'Training Analysis'!$B21^2</f>
        <v>100202.68326299268</v>
      </c>
      <c r="E21" s="15">
        <f>C21-D21</f>
        <v>34797.316737007321</v>
      </c>
      <c r="F21">
        <f>ABS(E21)</f>
        <v>34797.316737007321</v>
      </c>
      <c r="G21" s="15">
        <f>E21^2</f>
        <v>1210853252.0956099</v>
      </c>
      <c r="I21">
        <f>Data!$A3</f>
        <v>25</v>
      </c>
      <c r="J21">
        <f>Data!$B3</f>
        <v>135000</v>
      </c>
      <c r="K21" s="15">
        <f>Coefficients!$V$33+Coefficients!$V$34*'Training Analysis'!I21+Coefficients!$V$35*'Training Analysis'!I21^2+Coefficients!$V$36*'Training Analysis'!I21^3</f>
        <v>90761.437577530873</v>
      </c>
      <c r="L21" s="15">
        <f>J21-K21</f>
        <v>44238.562422469127</v>
      </c>
      <c r="M21">
        <f>ABS(L21)</f>
        <v>44238.562422469127</v>
      </c>
      <c r="N21" s="15">
        <f>L21^2</f>
        <v>1957050405.2066975</v>
      </c>
      <c r="P21">
        <f>Data!$A3</f>
        <v>25</v>
      </c>
      <c r="Q21">
        <f>Data!$B3</f>
        <v>135000</v>
      </c>
      <c r="R21" s="15">
        <f>Coefficients!$AG$33+Coefficients!$AG$34*'Training Analysis'!P21+Coefficients!$AG$35*'Training Analysis'!P21^2+Coefficients!$AG$36*'Training Analysis'!P21^3+Coefficients!$AG$37*'Training Analysis'!P21^4</f>
        <v>117599.05226706993</v>
      </c>
      <c r="S21" s="15">
        <f>Q21-R21</f>
        <v>17400.947732930072</v>
      </c>
      <c r="T21">
        <f>ABS(S21)</f>
        <v>17400.947732930072</v>
      </c>
      <c r="U21" s="15">
        <f>S21^2</f>
        <v>302792982.00416422</v>
      </c>
      <c r="W21">
        <f>Data!$A3</f>
        <v>25</v>
      </c>
      <c r="X21">
        <f>Data!$B3</f>
        <v>135000</v>
      </c>
      <c r="Y21" s="15">
        <f>Coefficients!$AR$33+Coefficients!$AR$34*'Training Analysis'!W21+Coefficients!$AR$35*'Training Analysis'!W21^2+Coefficients!$AR$36*'Training Analysis'!W21^3+Coefficients!$AR$37*'Training Analysis'!W21^4+Coefficients!$AR$38*'Training Analysis'!W21^5</f>
        <v>134965.39159870637</v>
      </c>
      <c r="Z21" s="15">
        <f>X21-Y21</f>
        <v>34.608401293633506</v>
      </c>
      <c r="AA21">
        <f>ABS(Z21)</f>
        <v>34.608401293633506</v>
      </c>
      <c r="AB21" s="15">
        <f>Z21^2</f>
        <v>1197.7414401011733</v>
      </c>
    </row>
    <row r="22" spans="1:28" x14ac:dyDescent="0.3">
      <c r="B22">
        <f>Data!$A5</f>
        <v>27</v>
      </c>
      <c r="C22">
        <f>Data!$B5</f>
        <v>105000</v>
      </c>
      <c r="D22" s="15">
        <f>Coefficients!$K$33+Coefficients!$K$34*'Training Analysis'!$B22+Coefficients!$K$35*'Training Analysis'!$B22^2</f>
        <v>125655.00292624446</v>
      </c>
      <c r="E22" s="15">
        <f t="shared" ref="E22:E30" si="1">C22-D22</f>
        <v>-20655.002926244459</v>
      </c>
      <c r="F22">
        <f t="shared" ref="F22:F30" si="2">ABS(E22)</f>
        <v>20655.002926244459</v>
      </c>
      <c r="G22" s="15">
        <f t="shared" ref="G22:G30" si="3">E22^2</f>
        <v>426629145.88316715</v>
      </c>
      <c r="I22">
        <f>Data!$A5</f>
        <v>27</v>
      </c>
      <c r="J22">
        <f>Data!$B5</f>
        <v>105000</v>
      </c>
      <c r="K22" s="15">
        <f>Coefficients!$V$33+Coefficients!$V$34*'Training Analysis'!I22+Coefficients!$V$35*'Training Analysis'!I22^2+Coefficients!$V$36*'Training Analysis'!I22^3</f>
        <v>123878.4809923507</v>
      </c>
      <c r="L22" s="15">
        <f t="shared" ref="L22:L30" si="4">J22-K22</f>
        <v>-18878.480992350698</v>
      </c>
      <c r="M22">
        <f t="shared" ref="M22:M30" si="5">ABS(L22)</f>
        <v>18878.480992350698</v>
      </c>
      <c r="N22" s="15">
        <f t="shared" ref="N22:N30" si="6">L22^2</f>
        <v>356397044.57854658</v>
      </c>
      <c r="P22">
        <f>Data!$A5</f>
        <v>27</v>
      </c>
      <c r="Q22">
        <f>Data!$B5</f>
        <v>105000</v>
      </c>
      <c r="R22" s="15">
        <f>Coefficients!$AG$33+Coefficients!$AG$34*'Training Analysis'!P22+Coefficients!$AG$35*'Training Analysis'!P22^2+Coefficients!$AG$36*'Training Analysis'!P22^3+Coefficients!$AG$37*'Training Analysis'!P22^4</f>
        <v>115194.38560690125</v>
      </c>
      <c r="S22" s="15">
        <f t="shared" ref="S22:S30" si="7">Q22-R22</f>
        <v>-10194.385606901255</v>
      </c>
      <c r="T22">
        <f t="shared" ref="T22:T30" si="8">ABS(S22)</f>
        <v>10194.385606901255</v>
      </c>
      <c r="U22" s="15">
        <f t="shared" ref="U22:U30" si="9">S22^2</f>
        <v>103925497.90219545</v>
      </c>
      <c r="W22">
        <f>Data!$A5</f>
        <v>27</v>
      </c>
      <c r="X22">
        <f>Data!$B5</f>
        <v>105000</v>
      </c>
      <c r="Y22" s="15">
        <f>Coefficients!$AR$33+Coefficients!$AR$34*'Training Analysis'!W22+Coefficients!$AR$35*'Training Analysis'!W22^2+Coefficients!$AR$36*'Training Analysis'!W22^3+Coefficients!$AR$37*'Training Analysis'!W22^4+Coefficients!$AR$38*'Training Analysis'!W22^5</f>
        <v>99724.960601959378</v>
      </c>
      <c r="Z22" s="15">
        <f t="shared" ref="Z22:Z30" si="10">X22-Y22</f>
        <v>5275.0393980406225</v>
      </c>
      <c r="AA22">
        <f t="shared" ref="AA22:AA30" si="11">ABS(Z22)</f>
        <v>5275.0393980406225</v>
      </c>
      <c r="AB22" s="15">
        <f t="shared" ref="AB22:AB30" si="12">Z22^2</f>
        <v>27826040.650880773</v>
      </c>
    </row>
    <row r="23" spans="1:28" x14ac:dyDescent="0.3">
      <c r="B23">
        <f>Data!$A12</f>
        <v>30</v>
      </c>
      <c r="C23">
        <f>Data!$B12</f>
        <v>105000</v>
      </c>
      <c r="D23" s="15">
        <f>Coefficients!$K$33+Coefficients!$K$34*'Training Analysis'!$B23+Coefficients!$K$35*'Training Analysis'!$B23^2</f>
        <v>160184.15355407848</v>
      </c>
      <c r="E23" s="15">
        <f t="shared" si="1"/>
        <v>-55184.153554078483</v>
      </c>
      <c r="F23">
        <f t="shared" si="2"/>
        <v>55184.153554078483</v>
      </c>
      <c r="G23" s="15">
        <f t="shared" si="3"/>
        <v>3045290803.480113</v>
      </c>
      <c r="I23">
        <f>Data!$A12</f>
        <v>30</v>
      </c>
      <c r="J23">
        <f>Data!$B12</f>
        <v>105000</v>
      </c>
      <c r="K23" s="15">
        <f>Coefficients!$V$33+Coefficients!$V$34*'Training Analysis'!I23+Coefficients!$V$35*'Training Analysis'!I23^2+Coefficients!$V$36*'Training Analysis'!I23^3</f>
        <v>165987.91643650387</v>
      </c>
      <c r="L23" s="15">
        <f t="shared" si="4"/>
        <v>-60987.916436503874</v>
      </c>
      <c r="M23">
        <f t="shared" si="5"/>
        <v>60987.916436503874</v>
      </c>
      <c r="N23" s="15">
        <f t="shared" si="6"/>
        <v>3719525951.2659793</v>
      </c>
      <c r="P23">
        <f>Data!$A12</f>
        <v>30</v>
      </c>
      <c r="Q23">
        <f>Data!$B12</f>
        <v>105000</v>
      </c>
      <c r="R23" s="15">
        <f>Coefficients!$AG$33+Coefficients!$AG$34*'Training Analysis'!P23+Coefficients!$AG$35*'Training Analysis'!P23^2+Coefficients!$AG$36*'Training Analysis'!P23^3+Coefficients!$AG$37*'Training Analysis'!P23^4</f>
        <v>136158.72457046085</v>
      </c>
      <c r="S23" s="15">
        <f t="shared" si="7"/>
        <v>-31158.72457046085</v>
      </c>
      <c r="T23">
        <f t="shared" si="8"/>
        <v>31158.72457046085</v>
      </c>
      <c r="U23" s="15">
        <f t="shared" si="9"/>
        <v>970866116.85784066</v>
      </c>
      <c r="W23">
        <f>Data!$A12</f>
        <v>30</v>
      </c>
      <c r="X23">
        <f>Data!$B12</f>
        <v>105000</v>
      </c>
      <c r="Y23" s="15">
        <f>Coefficients!$AR$33+Coefficients!$AR$34*'Training Analysis'!W23+Coefficients!$AR$35*'Training Analysis'!W23^2+Coefficients!$AR$36*'Training Analysis'!W23^3+Coefficients!$AR$37*'Training Analysis'!W23^4+Coefficients!$AR$38*'Training Analysis'!W23^5</f>
        <v>117292.62419102108</v>
      </c>
      <c r="Z23" s="15">
        <f t="shared" si="10"/>
        <v>-12292.624191021081</v>
      </c>
      <c r="AA23">
        <f t="shared" si="11"/>
        <v>12292.624191021081</v>
      </c>
      <c r="AB23" s="15">
        <f t="shared" si="12"/>
        <v>151108609.50167668</v>
      </c>
    </row>
    <row r="24" spans="1:28" x14ac:dyDescent="0.3">
      <c r="B24">
        <f>Data!$A6</f>
        <v>35</v>
      </c>
      <c r="C24">
        <f>Data!$B6</f>
        <v>220000</v>
      </c>
      <c r="D24" s="15">
        <f>Coefficients!$K$33+Coefficients!$K$34*'Training Analysis'!$B24+Coefficients!$K$35*'Training Analysis'!$B24^2</f>
        <v>208001.19428835163</v>
      </c>
      <c r="E24" s="15">
        <f t="shared" si="1"/>
        <v>11998.805711648369</v>
      </c>
      <c r="F24">
        <f t="shared" si="2"/>
        <v>11998.805711648369</v>
      </c>
      <c r="G24" s="15">
        <f t="shared" si="3"/>
        <v>143971338.50588551</v>
      </c>
      <c r="I24">
        <f>Data!$A6</f>
        <v>35</v>
      </c>
      <c r="J24">
        <f>Data!$B6</f>
        <v>220000</v>
      </c>
      <c r="K24" s="15">
        <f>Coefficients!$V$33+Coefficients!$V$34*'Training Analysis'!I24+Coefficients!$V$35*'Training Analysis'!I24^2+Coefficients!$V$36*'Training Analysis'!I24^3</f>
        <v>217975.63876277296</v>
      </c>
      <c r="L24" s="15">
        <f t="shared" si="4"/>
        <v>2024.3612372270436</v>
      </c>
      <c r="M24">
        <f t="shared" si="5"/>
        <v>2024.3612372270436</v>
      </c>
      <c r="N24" s="15">
        <f t="shared" si="6"/>
        <v>4098038.4187874068</v>
      </c>
      <c r="P24">
        <f>Data!$A6</f>
        <v>35</v>
      </c>
      <c r="Q24">
        <f>Data!$B6</f>
        <v>220000</v>
      </c>
      <c r="R24" s="15">
        <f>Coefficients!$AG$33+Coefficients!$AG$34*'Training Analysis'!P24+Coefficients!$AG$35*'Training Analysis'!P24^2+Coefficients!$AG$36*'Training Analysis'!P24^3+Coefficients!$AG$37*'Training Analysis'!P24^4</f>
        <v>202058.64739858732</v>
      </c>
      <c r="S24" s="15">
        <f t="shared" si="7"/>
        <v>17941.352601412684</v>
      </c>
      <c r="T24">
        <f t="shared" si="8"/>
        <v>17941.352601412684</v>
      </c>
      <c r="U24" s="15">
        <f t="shared" si="9"/>
        <v>321892133.16821766</v>
      </c>
      <c r="W24">
        <f>Data!$A6</f>
        <v>35</v>
      </c>
      <c r="X24">
        <f>Data!$B6</f>
        <v>220000</v>
      </c>
      <c r="Y24" s="15">
        <f>Coefficients!$AR$33+Coefficients!$AR$34*'Training Analysis'!W24+Coefficients!$AR$35*'Training Analysis'!W24^2+Coefficients!$AR$36*'Training Analysis'!W24^3+Coefficients!$AR$37*'Training Analysis'!W24^4+Coefficients!$AR$38*'Training Analysis'!W24^5</f>
        <v>213895.8031577291</v>
      </c>
      <c r="Z24" s="15">
        <f t="shared" si="10"/>
        <v>6104.1968422709033</v>
      </c>
      <c r="AA24">
        <f t="shared" si="11"/>
        <v>6104.1968422709033</v>
      </c>
      <c r="AB24" s="15">
        <f t="shared" si="12"/>
        <v>37261219.089190066</v>
      </c>
    </row>
    <row r="25" spans="1:28" x14ac:dyDescent="0.3">
      <c r="B25">
        <f>Data!$A10</f>
        <v>40</v>
      </c>
      <c r="C25">
        <f>Data!$B10</f>
        <v>300000</v>
      </c>
      <c r="D25" s="15">
        <f>Coefficients!$K$33+Coefficients!$K$34*'Training Analysis'!$B25+Coefficients!$K$35*'Training Analysis'!$B25^2</f>
        <v>243653.80546581204</v>
      </c>
      <c r="E25" s="15">
        <f t="shared" si="1"/>
        <v>56346.194534187962</v>
      </c>
      <c r="F25">
        <f t="shared" si="2"/>
        <v>56346.194534187962</v>
      </c>
      <c r="G25" s="15">
        <f t="shared" si="3"/>
        <v>3174893638.4845533</v>
      </c>
      <c r="I25">
        <f>Data!$A10</f>
        <v>40</v>
      </c>
      <c r="J25">
        <f>Data!$B10</f>
        <v>300000</v>
      </c>
      <c r="K25" s="15">
        <f>Coefficients!$V$33+Coefficients!$V$34*'Training Analysis'!I25+Coefficients!$V$35*'Training Analysis'!I25^2+Coefficients!$V$36*'Training Analysis'!I25^3</f>
        <v>250440.24654549675</v>
      </c>
      <c r="L25" s="15">
        <f t="shared" si="4"/>
        <v>49559.753454503254</v>
      </c>
      <c r="M25">
        <f t="shared" si="5"/>
        <v>49559.753454503254</v>
      </c>
      <c r="N25" s="15">
        <f t="shared" si="6"/>
        <v>2456169162.4711471</v>
      </c>
      <c r="P25">
        <f>Data!$A10</f>
        <v>40</v>
      </c>
      <c r="Q25">
        <f>Data!$B10</f>
        <v>300000</v>
      </c>
      <c r="R25" s="15">
        <f>Coefficients!$AG$33+Coefficients!$AG$34*'Training Analysis'!P25+Coefficients!$AG$35*'Training Analysis'!P25^2+Coefficients!$AG$36*'Training Analysis'!P25^3+Coefficients!$AG$37*'Training Analysis'!P25^4</f>
        <v>264599.20527950441</v>
      </c>
      <c r="S25" s="15">
        <f t="shared" si="7"/>
        <v>35400.794720495585</v>
      </c>
      <c r="T25">
        <f t="shared" si="8"/>
        <v>35400.794720495585</v>
      </c>
      <c r="U25" s="15">
        <f t="shared" si="9"/>
        <v>1253216266.8426681</v>
      </c>
      <c r="W25">
        <f>Data!$A10</f>
        <v>40</v>
      </c>
      <c r="X25">
        <f>Data!$B10</f>
        <v>300000</v>
      </c>
      <c r="Y25" s="15">
        <f>Coefficients!$AR$33+Coefficients!$AR$34*'Training Analysis'!W25+Coefficients!$AR$35*'Training Analysis'!W25^2+Coefficients!$AR$36*'Training Analysis'!W25^3+Coefficients!$AR$37*'Training Analysis'!W25^4+Coefficients!$AR$38*'Training Analysis'!W25^5</f>
        <v>284897.91393138841</v>
      </c>
      <c r="Z25" s="15">
        <f t="shared" si="10"/>
        <v>15102.086068611592</v>
      </c>
      <c r="AA25">
        <f t="shared" si="11"/>
        <v>15102.086068611592</v>
      </c>
      <c r="AB25" s="15">
        <f t="shared" si="12"/>
        <v>228073003.62375233</v>
      </c>
    </row>
    <row r="26" spans="1:28" x14ac:dyDescent="0.3">
      <c r="B26">
        <f>Data!$A9</f>
        <v>45</v>
      </c>
      <c r="C26">
        <f>Data!$B9</f>
        <v>270000</v>
      </c>
      <c r="D26" s="15">
        <f>Coefficients!$K$33+Coefficients!$K$34*'Training Analysis'!$B26+Coefficients!$K$35*'Training Analysis'!$B26^2</f>
        <v>267141.98708645976</v>
      </c>
      <c r="E26" s="15">
        <f t="shared" si="1"/>
        <v>2858.0129135402385</v>
      </c>
      <c r="F26">
        <f t="shared" si="2"/>
        <v>2858.0129135402385</v>
      </c>
      <c r="G26" s="15">
        <f t="shared" si="3"/>
        <v>8168237.8139627632</v>
      </c>
      <c r="I26">
        <f>Data!$A9</f>
        <v>45</v>
      </c>
      <c r="J26">
        <f>Data!$B9</f>
        <v>270000</v>
      </c>
      <c r="K26" s="15">
        <f>Coefficients!$V$33+Coefficients!$V$34*'Training Analysis'!I26+Coefficients!$V$35*'Training Analysis'!I26^2+Coefficients!$V$36*'Training Analysis'!I26^3</f>
        <v>267097.38177383359</v>
      </c>
      <c r="L26" s="15">
        <f t="shared" si="4"/>
        <v>2902.6182261664071</v>
      </c>
      <c r="M26">
        <f t="shared" si="5"/>
        <v>2902.6182261664071</v>
      </c>
      <c r="N26" s="15">
        <f t="shared" si="6"/>
        <v>8425192.56687342</v>
      </c>
      <c r="P26">
        <f>Data!$A9</f>
        <v>45</v>
      </c>
      <c r="Q26">
        <f>Data!$B9</f>
        <v>270000</v>
      </c>
      <c r="R26" s="15">
        <f>Coefficients!$AG$33+Coefficients!$AG$34*'Training Analysis'!P26+Coefficients!$AG$35*'Training Analysis'!P26^2+Coefficients!$AG$36*'Training Analysis'!P26^3+Coefficients!$AG$37*'Training Analysis'!P26^4</f>
        <v>294785.83390360791</v>
      </c>
      <c r="S26" s="15">
        <f t="shared" si="7"/>
        <v>-24785.833903607912</v>
      </c>
      <c r="T26">
        <f t="shared" si="8"/>
        <v>24785.833903607912</v>
      </c>
      <c r="U26" s="15">
        <f t="shared" si="9"/>
        <v>614337562.29723942</v>
      </c>
      <c r="W26">
        <f>Data!$A9</f>
        <v>45</v>
      </c>
      <c r="X26">
        <f>Data!$B9</f>
        <v>270000</v>
      </c>
      <c r="Y26" s="15">
        <f>Coefficients!$AR$33+Coefficients!$AR$34*'Training Analysis'!W26+Coefficients!$AR$35*'Training Analysis'!W26^2+Coefficients!$AR$36*'Training Analysis'!W26^3+Coefficients!$AR$37*'Training Analysis'!W26^4+Coefficients!$AR$38*'Training Analysis'!W26^5</f>
        <v>293253.8055154644</v>
      </c>
      <c r="Z26" s="15">
        <f t="shared" si="10"/>
        <v>-23253.805515464395</v>
      </c>
      <c r="AA26">
        <f t="shared" si="11"/>
        <v>23253.805515464395</v>
      </c>
      <c r="AB26" s="15">
        <f t="shared" si="12"/>
        <v>540739470.95104229</v>
      </c>
    </row>
    <row r="27" spans="1:28" x14ac:dyDescent="0.3">
      <c r="B27">
        <f>Data!$A11</f>
        <v>50</v>
      </c>
      <c r="C27">
        <f>Data!$B11</f>
        <v>265000</v>
      </c>
      <c r="D27" s="15">
        <f>Coefficients!$K$33+Coefficients!$K$34*'Training Analysis'!$B27+Coefficients!$K$35*'Training Analysis'!$B27^2</f>
        <v>278465.73915029468</v>
      </c>
      <c r="E27" s="15">
        <f t="shared" si="1"/>
        <v>-13465.739150294685</v>
      </c>
      <c r="F27">
        <f t="shared" si="2"/>
        <v>13465.739150294685</v>
      </c>
      <c r="G27" s="15">
        <f t="shared" si="3"/>
        <v>181326130.86377901</v>
      </c>
      <c r="I27">
        <f>Data!$A11</f>
        <v>50</v>
      </c>
      <c r="J27">
        <f>Data!$B11</f>
        <v>265000</v>
      </c>
      <c r="K27" s="15">
        <f>Coefficients!$V$33+Coefficients!$V$34*'Training Analysis'!I27+Coefficients!$V$35*'Training Analysis'!I27^2+Coefficients!$V$36*'Training Analysis'!I27^3</f>
        <v>271662.68643694196</v>
      </c>
      <c r="L27" s="15">
        <f t="shared" si="4"/>
        <v>-6662.6864369419636</v>
      </c>
      <c r="M27">
        <f t="shared" si="5"/>
        <v>6662.6864369419636</v>
      </c>
      <c r="N27" s="15">
        <f t="shared" si="6"/>
        <v>44391390.557010397</v>
      </c>
      <c r="P27">
        <f>Data!$A11</f>
        <v>50</v>
      </c>
      <c r="Q27">
        <f>Data!$B11</f>
        <v>265000</v>
      </c>
      <c r="R27" s="15">
        <f>Coefficients!$AG$33+Coefficients!$AG$34*'Training Analysis'!P27+Coefficients!$AG$35*'Training Analysis'!P27^2+Coefficients!$AG$36*'Training Analysis'!P27^3+Coefficients!$AG$37*'Training Analysis'!P27^4</f>
        <v>285329.02012363076</v>
      </c>
      <c r="S27" s="15">
        <f t="shared" si="7"/>
        <v>-20329.020123630762</v>
      </c>
      <c r="T27">
        <f t="shared" si="8"/>
        <v>20329.020123630762</v>
      </c>
      <c r="U27" s="15">
        <f t="shared" si="9"/>
        <v>413269059.18698448</v>
      </c>
      <c r="W27">
        <f>Data!$A11</f>
        <v>50</v>
      </c>
      <c r="X27">
        <f>Data!$B11</f>
        <v>265000</v>
      </c>
      <c r="Y27" s="15">
        <f>Coefficients!$AR$33+Coefficients!$AR$34*'Training Analysis'!W27+Coefficients!$AR$35*'Training Analysis'!W27^2+Coefficients!$AR$36*'Training Analysis'!W27^3+Coefficients!$AR$37*'Training Analysis'!W27^4+Coefficients!$AR$38*'Training Analysis'!W27^5</f>
        <v>263742.0437201038</v>
      </c>
      <c r="Z27" s="15">
        <f t="shared" si="10"/>
        <v>1257.9562798961997</v>
      </c>
      <c r="AA27">
        <f t="shared" si="11"/>
        <v>1257.9562798961997</v>
      </c>
      <c r="AB27" s="15">
        <f t="shared" si="12"/>
        <v>1582454.0021302858</v>
      </c>
    </row>
    <row r="28" spans="1:28" x14ac:dyDescent="0.3">
      <c r="B28">
        <f>Data!$A4</f>
        <v>55</v>
      </c>
      <c r="C28">
        <f>Data!$B4</f>
        <v>260000</v>
      </c>
      <c r="D28" s="15">
        <f>Coefficients!$K$33+Coefficients!$K$34*'Training Analysis'!$B28+Coefficients!$K$35*'Training Analysis'!$B28^2</f>
        <v>277625.06165731675</v>
      </c>
      <c r="E28" s="15">
        <f t="shared" si="1"/>
        <v>-17625.06165731675</v>
      </c>
      <c r="F28">
        <f t="shared" si="2"/>
        <v>17625.06165731675</v>
      </c>
      <c r="G28" s="15">
        <f t="shared" si="3"/>
        <v>310642798.42421705</v>
      </c>
      <c r="I28">
        <f>Data!$A4</f>
        <v>55</v>
      </c>
      <c r="J28">
        <f>Data!$B4</f>
        <v>260000</v>
      </c>
      <c r="K28" s="15">
        <f>Coefficients!$V$33+Coefficients!$V$34*'Training Analysis'!I28+Coefficients!$V$35*'Training Analysis'!I28^2+Coefficients!$V$36*'Training Analysis'!I28^3</f>
        <v>267851.80252398085</v>
      </c>
      <c r="L28" s="15">
        <f t="shared" si="4"/>
        <v>-7851.8025239808485</v>
      </c>
      <c r="M28">
        <f t="shared" si="5"/>
        <v>7851.8025239808485</v>
      </c>
      <c r="N28" s="15">
        <f t="shared" si="6"/>
        <v>61650802.875592023</v>
      </c>
      <c r="P28">
        <f>Data!$A4</f>
        <v>55</v>
      </c>
      <c r="Q28">
        <f>Data!$B4</f>
        <v>260000</v>
      </c>
      <c r="R28" s="15">
        <f>Coefficients!$AG$33+Coefficients!$AG$34*'Training Analysis'!P28+Coefficients!$AG$35*'Training Analysis'!P28^2+Coefficients!$AG$36*'Training Analysis'!P28^3+Coefficients!$AG$37*'Training Analysis'!P28^4</f>
        <v>250644.30195464753</v>
      </c>
      <c r="S28" s="15">
        <f t="shared" si="7"/>
        <v>9355.6980453524739</v>
      </c>
      <c r="T28">
        <f t="shared" si="8"/>
        <v>9355.6980453524739</v>
      </c>
      <c r="U28" s="15">
        <f t="shared" si="9"/>
        <v>87529085.915812105</v>
      </c>
      <c r="W28">
        <f>Data!$A4</f>
        <v>55</v>
      </c>
      <c r="X28">
        <f>Data!$B4</f>
        <v>260000</v>
      </c>
      <c r="Y28" s="15">
        <f>Coefficients!$AR$33+Coefficients!$AR$34*'Training Analysis'!W28+Coefficients!$AR$35*'Training Analysis'!W28^2+Coefficients!$AR$36*'Training Analysis'!W28^3+Coefficients!$AR$37*'Training Analysis'!W28^4+Coefficients!$AR$38*'Training Analysis'!W28^5</f>
        <v>241956.76439757645</v>
      </c>
      <c r="Z28" s="15">
        <f t="shared" si="10"/>
        <v>18043.235602423549</v>
      </c>
      <c r="AA28">
        <f t="shared" si="11"/>
        <v>18043.235602423549</v>
      </c>
      <c r="AB28" s="15">
        <f t="shared" si="12"/>
        <v>325558351.0045647</v>
      </c>
    </row>
    <row r="29" spans="1:28" x14ac:dyDescent="0.3">
      <c r="B29">
        <f>Data!$A7</f>
        <v>60</v>
      </c>
      <c r="C29">
        <f>Data!$B7</f>
        <v>240000</v>
      </c>
      <c r="D29" s="15">
        <f>Coefficients!$K$33+Coefficients!$K$34*'Training Analysis'!$B29+Coefficients!$K$35*'Training Analysis'!$B29^2</f>
        <v>264619.95460752631</v>
      </c>
      <c r="E29" s="15">
        <f t="shared" si="1"/>
        <v>-24619.954607526306</v>
      </c>
      <c r="F29">
        <f t="shared" si="2"/>
        <v>24619.954607526306</v>
      </c>
      <c r="G29" s="15">
        <f t="shared" si="3"/>
        <v>606142164.87665582</v>
      </c>
      <c r="I29">
        <f>Data!$A7</f>
        <v>60</v>
      </c>
      <c r="J29">
        <f>Data!$B7</f>
        <v>240000</v>
      </c>
      <c r="K29" s="15">
        <f>Coefficients!$V$33+Coefficients!$V$34*'Training Analysis'!I29+Coefficients!$V$35*'Training Analysis'!I29^2+Coefficients!$V$36*'Training Analysis'!I29^3</f>
        <v>259380.37202410726</v>
      </c>
      <c r="L29" s="15">
        <f t="shared" si="4"/>
        <v>-19380.372024107259</v>
      </c>
      <c r="M29">
        <f t="shared" si="5"/>
        <v>19380.372024107259</v>
      </c>
      <c r="N29" s="15">
        <f t="shared" si="6"/>
        <v>375598819.79279929</v>
      </c>
      <c r="P29">
        <f>Data!$A7</f>
        <v>60</v>
      </c>
      <c r="Q29">
        <f>Data!$B7</f>
        <v>240000</v>
      </c>
      <c r="R29" s="15">
        <f>Coefficients!$AG$33+Coefficients!$AG$34*'Training Analysis'!P29+Coefficients!$AG$35*'Training Analysis'!P29^2+Coefficients!$AG$36*'Training Analysis'!P29^3+Coefficients!$AG$37*'Training Analysis'!P29^4</f>
        <v>226852.26857404038</v>
      </c>
      <c r="S29" s="15">
        <f t="shared" si="7"/>
        <v>13147.731425959617</v>
      </c>
      <c r="T29">
        <f t="shared" si="8"/>
        <v>13147.731425959617</v>
      </c>
      <c r="U29" s="15">
        <f t="shared" si="9"/>
        <v>172862841.64916611</v>
      </c>
      <c r="W29">
        <f>Data!$A7</f>
        <v>60</v>
      </c>
      <c r="X29">
        <f>Data!$B7</f>
        <v>240000</v>
      </c>
      <c r="Y29" s="15">
        <f>Coefficients!$AR$33+Coefficients!$AR$34*'Training Analysis'!W29+Coefficients!$AR$35*'Training Analysis'!W29^2+Coefficients!$AR$36*'Training Analysis'!W29^3+Coefficients!$AR$37*'Training Analysis'!W29^4+Coefficients!$AR$38*'Training Analysis'!W29^5</f>
        <v>253299.52667863667</v>
      </c>
      <c r="Z29" s="15">
        <f t="shared" si="10"/>
        <v>-13299.52667863667</v>
      </c>
      <c r="AA29">
        <f t="shared" si="11"/>
        <v>13299.52667863667</v>
      </c>
      <c r="AB29" s="15">
        <f t="shared" si="12"/>
        <v>176877409.87576854</v>
      </c>
    </row>
    <row r="30" spans="1:28" x14ac:dyDescent="0.3">
      <c r="B30">
        <f>Data!$A8</f>
        <v>65</v>
      </c>
      <c r="C30">
        <f>Data!$B8</f>
        <v>265000</v>
      </c>
      <c r="D30" s="15">
        <f>Coefficients!$K$33+Coefficients!$K$34*'Training Analysis'!$B30+Coefficients!$K$35*'Training Analysis'!$B30^2</f>
        <v>239450.41800092312</v>
      </c>
      <c r="E30" s="15">
        <f t="shared" si="1"/>
        <v>25549.58199907688</v>
      </c>
      <c r="F30">
        <f t="shared" si="2"/>
        <v>25549.58199907688</v>
      </c>
      <c r="G30" s="15">
        <f t="shared" si="3"/>
        <v>652781140.32755327</v>
      </c>
      <c r="I30">
        <f>Data!$A8</f>
        <v>65</v>
      </c>
      <c r="J30">
        <f>Data!$B8</f>
        <v>265000</v>
      </c>
      <c r="K30" s="15">
        <f>Coefficients!$V$33+Coefficients!$V$34*'Training Analysis'!I30+Coefficients!$V$35*'Training Analysis'!I30^2+Coefficients!$V$36*'Training Analysis'!I30^3</f>
        <v>249964.03692648024</v>
      </c>
      <c r="L30" s="15">
        <f t="shared" si="4"/>
        <v>15035.963073519757</v>
      </c>
      <c r="M30">
        <f t="shared" si="5"/>
        <v>15035.963073519757</v>
      </c>
      <c r="N30" s="15">
        <f t="shared" si="6"/>
        <v>226080185.54824969</v>
      </c>
      <c r="P30">
        <f>Data!$A8</f>
        <v>65</v>
      </c>
      <c r="Q30">
        <f>Data!$B8</f>
        <v>265000</v>
      </c>
      <c r="R30" s="15">
        <f>Coefficients!$AG$33+Coefficients!$AG$34*'Training Analysis'!P30+Coefficients!$AG$35*'Training Analysis'!P30^2+Coefficients!$AG$36*'Training Analysis'!P30^3+Coefficients!$AG$37*'Training Analysis'!P30^4</f>
        <v>271778.56032156944</v>
      </c>
      <c r="S30" s="15">
        <f t="shared" si="7"/>
        <v>-6778.5603215694427</v>
      </c>
      <c r="T30">
        <f t="shared" si="8"/>
        <v>6778.5603215694427</v>
      </c>
      <c r="U30" s="15">
        <f t="shared" si="9"/>
        <v>45948880.033155628</v>
      </c>
      <c r="W30">
        <f>Data!$A8</f>
        <v>65</v>
      </c>
      <c r="X30">
        <f>Data!$B8</f>
        <v>265000</v>
      </c>
      <c r="Y30" s="15">
        <f>Coefficients!$AR$33+Coefficients!$AR$34*'Training Analysis'!W30+Coefficients!$AR$35*'Training Analysis'!W30^2+Coefficients!$AR$36*'Training Analysis'!W30^3+Coefficients!$AR$37*'Training Analysis'!W30^4+Coefficients!$AR$38*'Training Analysis'!W30^5</f>
        <v>261971.16620762646</v>
      </c>
      <c r="Z30" s="15">
        <f t="shared" si="10"/>
        <v>3028.833792373538</v>
      </c>
      <c r="AA30">
        <f t="shared" si="11"/>
        <v>3028.833792373538</v>
      </c>
      <c r="AB30" s="15">
        <f t="shared" si="12"/>
        <v>9173834.1418238692</v>
      </c>
    </row>
    <row r="31" spans="1:28" ht="15" thickBot="1" x14ac:dyDescent="0.35">
      <c r="D31" s="16" t="s">
        <v>5</v>
      </c>
      <c r="E31" s="17">
        <f>AVERAGE(E21:E30)</f>
        <v>8.7311491370201108E-12</v>
      </c>
      <c r="F31" s="17">
        <f>AVERAGE(F21:F30)</f>
        <v>26309.982379092147</v>
      </c>
      <c r="G31" s="17">
        <f>AVERAGE(G21:G30)</f>
        <v>976069865.07554972</v>
      </c>
      <c r="K31" s="16" t="s">
        <v>5</v>
      </c>
      <c r="L31" s="17">
        <f>AVERAGE(L21:L30)</f>
        <v>9.4587448984384537E-11</v>
      </c>
      <c r="M31" s="17">
        <f>AVERAGE(M21:M30)</f>
        <v>22752.251682777023</v>
      </c>
      <c r="N31" s="17">
        <f>AVERAGE(N21:N30)</f>
        <v>920938699.32816827</v>
      </c>
      <c r="R31" s="16" t="s">
        <v>5</v>
      </c>
      <c r="S31" s="17">
        <f>AVERAGE(S21:S30)</f>
        <v>-1.9790604710578918E-9</v>
      </c>
      <c r="T31" s="17">
        <f>AVERAGE(T21:T30)</f>
        <v>18649.304905232064</v>
      </c>
      <c r="U31" s="17">
        <f>AVERAGE(U21:U30)</f>
        <v>428664042.58574432</v>
      </c>
      <c r="Y31" s="16" t="s">
        <v>5</v>
      </c>
      <c r="Z31" s="17">
        <f>AVERAGE(Z21:Z30)</f>
        <v>-2.1210871636867522E-8</v>
      </c>
      <c r="AA31" s="17">
        <f>AVERAGE(AA21:AA30)</f>
        <v>9769.1912770032177</v>
      </c>
      <c r="AB31" s="17">
        <f>AVERAGE(AB21:AB30)</f>
        <v>149820159.05822697</v>
      </c>
    </row>
    <row r="32" spans="1:28" ht="15" thickTop="1" x14ac:dyDescent="0.3">
      <c r="F32" s="18" t="s">
        <v>44</v>
      </c>
      <c r="G32" s="18" t="s">
        <v>45</v>
      </c>
      <c r="M32" s="18" t="s">
        <v>44</v>
      </c>
      <c r="N32" s="18" t="s">
        <v>45</v>
      </c>
      <c r="T32" s="18" t="s">
        <v>44</v>
      </c>
      <c r="U32" s="18" t="s">
        <v>45</v>
      </c>
      <c r="AA32" s="18" t="s">
        <v>44</v>
      </c>
      <c r="AB32" s="18" t="s">
        <v>45</v>
      </c>
    </row>
  </sheetData>
  <sortState ref="I6:J14">
    <sortCondition ref="I5"/>
  </sortState>
  <mergeCells count="6">
    <mergeCell ref="B1:E2"/>
    <mergeCell ref="B19:G19"/>
    <mergeCell ref="I19:N19"/>
    <mergeCell ref="P19:U19"/>
    <mergeCell ref="W19:AB19"/>
    <mergeCell ref="B4:F4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2"/>
  <sheetViews>
    <sheetView topLeftCell="B4" zoomScaleNormal="100" workbookViewId="0">
      <selection activeCell="C31" sqref="C31"/>
    </sheetView>
  </sheetViews>
  <sheetFormatPr defaultRowHeight="14.4" x14ac:dyDescent="0.3"/>
  <cols>
    <col min="3" max="6" width="11.109375" customWidth="1"/>
    <col min="7" max="7" width="13.88671875" customWidth="1"/>
    <col min="9" max="10" width="9.21875" customWidth="1"/>
    <col min="11" max="11" width="9.109375" customWidth="1"/>
    <col min="12" max="13" width="9.21875" customWidth="1"/>
    <col min="14" max="14" width="13.6640625" customWidth="1"/>
    <col min="18" max="18" width="9.33203125" customWidth="1"/>
    <col min="21" max="21" width="11.5546875" customWidth="1"/>
    <col min="25" max="25" width="9.109375" customWidth="1"/>
    <col min="28" max="28" width="11" customWidth="1"/>
  </cols>
  <sheetData>
    <row r="1" spans="1:28" x14ac:dyDescent="0.3">
      <c r="A1" s="25"/>
      <c r="B1" s="31" t="s">
        <v>55</v>
      </c>
      <c r="C1" s="31"/>
      <c r="D1" s="31"/>
      <c r="E1" s="31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</row>
    <row r="2" spans="1:28" x14ac:dyDescent="0.3">
      <c r="A2" s="25"/>
      <c r="B2" s="31"/>
      <c r="C2" s="31"/>
      <c r="D2" s="31"/>
      <c r="E2" s="31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</row>
    <row r="3" spans="1:28" x14ac:dyDescent="0.3">
      <c r="A3" s="25"/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</row>
    <row r="4" spans="1:28" x14ac:dyDescent="0.3">
      <c r="A4" s="25"/>
      <c r="B4" s="19" t="s">
        <v>50</v>
      </c>
      <c r="C4" s="20"/>
      <c r="D4" s="20"/>
      <c r="E4" s="20"/>
      <c r="F4" s="21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</row>
    <row r="5" spans="1:28" x14ac:dyDescent="0.3">
      <c r="A5" s="25"/>
      <c r="B5" s="22" t="s">
        <v>51</v>
      </c>
      <c r="C5" s="23">
        <v>2</v>
      </c>
      <c r="D5" s="23">
        <v>3</v>
      </c>
      <c r="E5" s="23">
        <v>4</v>
      </c>
      <c r="F5" s="23">
        <v>5</v>
      </c>
      <c r="G5" s="27" t="s">
        <v>52</v>
      </c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</row>
    <row r="6" spans="1:28" x14ac:dyDescent="0.3">
      <c r="A6" s="25"/>
      <c r="B6" s="24" t="s">
        <v>44</v>
      </c>
      <c r="C6" s="26">
        <f>F31</f>
        <v>30071.079887264299</v>
      </c>
      <c r="D6" s="26">
        <f>M31</f>
        <v>30538.164791463256</v>
      </c>
      <c r="E6" s="26">
        <f>T31</f>
        <v>29889.824338915038</v>
      </c>
      <c r="F6" s="28">
        <f>AA31</f>
        <v>31271.677199954051</v>
      </c>
      <c r="G6" s="27">
        <f>INDEX($C$5:$F$5,MATCH(MIN(C6:F6),C6:F6,0))</f>
        <v>4</v>
      </c>
      <c r="H6" s="30" t="s">
        <v>53</v>
      </c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</row>
    <row r="7" spans="1:28" x14ac:dyDescent="0.3">
      <c r="A7" s="25"/>
      <c r="B7" s="24" t="s">
        <v>45</v>
      </c>
      <c r="C7" s="26">
        <f>G31</f>
        <v>1179814520.183346</v>
      </c>
      <c r="D7" s="26">
        <f>N31</f>
        <v>1309541106.051995</v>
      </c>
      <c r="E7" s="26">
        <f>U31</f>
        <v>1262446337.5434613</v>
      </c>
      <c r="F7" s="29">
        <f>AB31</f>
        <v>1356657972.8272538</v>
      </c>
      <c r="G7" s="27">
        <f>INDEX($C$5:$F$5,MATCH(MIN(C7:F7),C7:F7,0))</f>
        <v>2</v>
      </c>
      <c r="H7" s="30" t="s">
        <v>53</v>
      </c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</row>
    <row r="8" spans="1:28" x14ac:dyDescent="0.3">
      <c r="A8" s="25"/>
      <c r="B8" s="24" t="s">
        <v>57</v>
      </c>
      <c r="C8" s="26">
        <f>SQRT(C7)</f>
        <v>34348.428205426608</v>
      </c>
      <c r="D8" s="26">
        <f t="shared" ref="D8:F8" si="0">SQRT(D7)</f>
        <v>36187.582207878921</v>
      </c>
      <c r="E8" s="26">
        <f t="shared" si="0"/>
        <v>35530.920865402033</v>
      </c>
      <c r="F8" s="29">
        <f t="shared" si="0"/>
        <v>36832.83824017983</v>
      </c>
      <c r="G8" s="27">
        <f>INDEX($C$5:$F$5,MATCH(MIN(C8:F8),C8:F8,0))</f>
        <v>2</v>
      </c>
      <c r="H8" s="30" t="s">
        <v>53</v>
      </c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</row>
    <row r="9" spans="1:28" x14ac:dyDescent="0.3">
      <c r="A9" s="25"/>
      <c r="B9" s="24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</row>
    <row r="10" spans="1:28" x14ac:dyDescent="0.3">
      <c r="A10" s="25"/>
      <c r="B10" s="24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</row>
    <row r="11" spans="1:28" x14ac:dyDescent="0.3">
      <c r="A11" s="25"/>
      <c r="B11" s="24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</row>
    <row r="12" spans="1:28" x14ac:dyDescent="0.3">
      <c r="A12" s="25"/>
      <c r="B12" s="24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</row>
    <row r="13" spans="1:28" x14ac:dyDescent="0.3">
      <c r="A13" s="25"/>
      <c r="B13" s="24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</row>
    <row r="14" spans="1:28" x14ac:dyDescent="0.3">
      <c r="A14" s="25"/>
      <c r="B14" s="24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</row>
    <row r="15" spans="1:28" x14ac:dyDescent="0.3">
      <c r="A15" s="25"/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</row>
    <row r="16" spans="1:28" x14ac:dyDescent="0.3">
      <c r="A16" s="25"/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</row>
    <row r="17" spans="1:28" x14ac:dyDescent="0.3">
      <c r="A17" s="25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</row>
    <row r="18" spans="1:28" x14ac:dyDescent="0.3"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</row>
    <row r="19" spans="1:28" x14ac:dyDescent="0.3">
      <c r="B19" s="3" t="s">
        <v>46</v>
      </c>
      <c r="C19" s="3"/>
      <c r="D19" s="3"/>
      <c r="E19" s="3"/>
      <c r="F19" s="3"/>
      <c r="G19" s="3"/>
      <c r="I19" s="3" t="s">
        <v>47</v>
      </c>
      <c r="J19" s="3"/>
      <c r="K19" s="3"/>
      <c r="L19" s="3"/>
      <c r="M19" s="3"/>
      <c r="N19" s="3"/>
      <c r="P19" s="3" t="s">
        <v>48</v>
      </c>
      <c r="Q19" s="3"/>
      <c r="R19" s="3"/>
      <c r="S19" s="3"/>
      <c r="T19" s="3"/>
      <c r="U19" s="3"/>
      <c r="W19" s="3" t="s">
        <v>49</v>
      </c>
      <c r="X19" s="3"/>
      <c r="Y19" s="3"/>
      <c r="Z19" s="3"/>
      <c r="AA19" s="3"/>
      <c r="AB19" s="3"/>
    </row>
    <row r="20" spans="1:28" x14ac:dyDescent="0.3">
      <c r="B20" s="9" t="s">
        <v>1</v>
      </c>
      <c r="C20" s="9" t="s">
        <v>2</v>
      </c>
      <c r="D20" s="9" t="s">
        <v>29</v>
      </c>
      <c r="E20" s="9" t="s">
        <v>41</v>
      </c>
      <c r="F20" s="9" t="s">
        <v>42</v>
      </c>
      <c r="G20" s="9" t="s">
        <v>43</v>
      </c>
      <c r="I20" s="9" t="s">
        <v>1</v>
      </c>
      <c r="J20" s="9" t="s">
        <v>2</v>
      </c>
      <c r="K20" s="9" t="s">
        <v>29</v>
      </c>
      <c r="L20" s="9" t="s">
        <v>41</v>
      </c>
      <c r="M20" s="9" t="s">
        <v>42</v>
      </c>
      <c r="N20" s="9" t="s">
        <v>43</v>
      </c>
      <c r="P20" s="9" t="s">
        <v>1</v>
      </c>
      <c r="Q20" s="9" t="s">
        <v>2</v>
      </c>
      <c r="R20" s="9" t="s">
        <v>29</v>
      </c>
      <c r="S20" s="9" t="s">
        <v>41</v>
      </c>
      <c r="T20" s="9" t="s">
        <v>42</v>
      </c>
      <c r="U20" s="9" t="s">
        <v>43</v>
      </c>
      <c r="W20" s="9" t="s">
        <v>1</v>
      </c>
      <c r="X20" s="9" t="s">
        <v>2</v>
      </c>
      <c r="Y20" s="9" t="s">
        <v>29</v>
      </c>
      <c r="Z20" s="9" t="s">
        <v>41</v>
      </c>
      <c r="AA20" s="9" t="s">
        <v>42</v>
      </c>
      <c r="AB20" s="9" t="s">
        <v>43</v>
      </c>
    </row>
    <row r="21" spans="1:28" x14ac:dyDescent="0.3">
      <c r="B21">
        <f>Data!$A17</f>
        <v>26</v>
      </c>
      <c r="C21">
        <f>Data!$B17</f>
        <v>78000</v>
      </c>
      <c r="D21" s="15">
        <f>Coefficients!$K$33+Coefficients!$K$34*'Validation Analysis'!$B21+Coefficients!$K$35*'Validation Analysis'!$B21^2</f>
        <v>113172.1316857549</v>
      </c>
      <c r="E21" s="15">
        <f>C21-D21</f>
        <v>-35172.131685754895</v>
      </c>
      <c r="F21">
        <f>ABS(E21)</f>
        <v>35172.131685754895</v>
      </c>
      <c r="G21" s="15">
        <f>E21^2</f>
        <v>1237078847.3200836</v>
      </c>
      <c r="I21">
        <f>Data!$A17</f>
        <v>26</v>
      </c>
      <c r="J21">
        <f>Data!$B17</f>
        <v>78000</v>
      </c>
      <c r="K21" s="15">
        <f>Coefficients!$V$33+Coefficients!$V$34*'Validation Analysis'!I21+Coefficients!$V$35*'Validation Analysis'!I21^2+Coefficients!$V$36*'Validation Analysis'!I21^3</f>
        <v>107844.18468742141</v>
      </c>
      <c r="L21" s="15">
        <f>J21-K21</f>
        <v>-29844.18468742141</v>
      </c>
      <c r="M21">
        <f>ABS(L21)</f>
        <v>29844.18468742141</v>
      </c>
      <c r="N21" s="15">
        <f>L21^2</f>
        <v>890675359.65691853</v>
      </c>
      <c r="P21">
        <f>Data!$A17</f>
        <v>26</v>
      </c>
      <c r="Q21">
        <f>Data!$B17</f>
        <v>78000</v>
      </c>
      <c r="R21" s="15">
        <f>Coefficients!$AG$33+Coefficients!$AG$34*'Validation Analysis'!P21+Coefficients!$AG$35*'Validation Analysis'!P21^2+Coefficients!$AG$36*'Validation Analysis'!P21^3+Coefficients!$AG$37*'Validation Analysis'!P21^4</f>
        <v>114360.89542406367</v>
      </c>
      <c r="S21" s="15">
        <f>Q21-R21</f>
        <v>-36360.895424063667</v>
      </c>
      <c r="T21">
        <f>ABS(S21)</f>
        <v>36360.895424063667</v>
      </c>
      <c r="U21" s="15">
        <f>S21^2</f>
        <v>1322114716.0396941</v>
      </c>
      <c r="W21">
        <f>Data!$A17</f>
        <v>26</v>
      </c>
      <c r="X21">
        <f>Data!$B17</f>
        <v>78000</v>
      </c>
      <c r="Y21" s="15">
        <f>Coefficients!$AR$33+Coefficients!$AR$34*'Validation Analysis'!W21+Coefficients!$AR$35*'Validation Analysis'!W21^2+Coefficients!$AR$36*'Validation Analysis'!W21^3+Coefficients!$AR$37*'Validation Analysis'!W21^4+Coefficients!$AR$38*'Validation Analysis'!W21^5</f>
        <v>111072.33105622767</v>
      </c>
      <c r="Z21" s="15">
        <f>X21-Y21</f>
        <v>-33072.331056227675</v>
      </c>
      <c r="AA21">
        <f>ABS(Z21)</f>
        <v>33072.331056227675</v>
      </c>
      <c r="AB21" s="15">
        <f>Z21^2</f>
        <v>1093779081.4927216</v>
      </c>
    </row>
    <row r="22" spans="1:28" x14ac:dyDescent="0.3">
      <c r="B22">
        <f>Data!$A21</f>
        <v>27</v>
      </c>
      <c r="C22">
        <f>Data!$B21</f>
        <v>150000</v>
      </c>
      <c r="D22" s="15">
        <f>Coefficients!$K$33+Coefficients!$K$34*'Validation Analysis'!$B22+Coefficients!$K$35*'Validation Analysis'!$B22^2</f>
        <v>125655.00292624446</v>
      </c>
      <c r="E22" s="15">
        <f t="shared" ref="E22:E30" si="1">C22-D22</f>
        <v>24344.997073755541</v>
      </c>
      <c r="F22">
        <f t="shared" ref="F22:F30" si="2">ABS(E22)</f>
        <v>24344.997073755541</v>
      </c>
      <c r="G22" s="15">
        <f t="shared" ref="G22:G30" si="3">E22^2</f>
        <v>592678882.52116585</v>
      </c>
      <c r="I22">
        <f>Data!$A21</f>
        <v>27</v>
      </c>
      <c r="J22">
        <f>Data!$B21</f>
        <v>150000</v>
      </c>
      <c r="K22" s="15">
        <f>Coefficients!$V$33+Coefficients!$V$34*'Validation Analysis'!I22+Coefficients!$V$35*'Validation Analysis'!I22^2+Coefficients!$V$36*'Validation Analysis'!I22^3</f>
        <v>123878.4809923507</v>
      </c>
      <c r="L22" s="15">
        <f t="shared" ref="L22:L30" si="4">J22-K22</f>
        <v>26121.519007649302</v>
      </c>
      <c r="M22">
        <f t="shared" ref="M22:M30" si="5">ABS(L22)</f>
        <v>26121.519007649302</v>
      </c>
      <c r="N22" s="15">
        <f t="shared" ref="N22:N30" si="6">L22^2</f>
        <v>682333755.26698375</v>
      </c>
      <c r="P22">
        <f>Data!$A21</f>
        <v>27</v>
      </c>
      <c r="Q22">
        <f>Data!$B21</f>
        <v>150000</v>
      </c>
      <c r="R22" s="15">
        <f>Coefficients!$AG$33+Coefficients!$AG$34*'Validation Analysis'!P22+Coefficients!$AG$35*'Validation Analysis'!P22^2+Coefficients!$AG$36*'Validation Analysis'!P22^3+Coefficients!$AG$37*'Validation Analysis'!P22^4</f>
        <v>115194.38560690125</v>
      </c>
      <c r="S22" s="15">
        <f t="shared" ref="S22:S30" si="7">Q22-R22</f>
        <v>34805.614393098745</v>
      </c>
      <c r="T22">
        <f t="shared" ref="T22:T30" si="8">ABS(S22)</f>
        <v>34805.614393098745</v>
      </c>
      <c r="U22" s="15">
        <f t="shared" ref="U22:U30" si="9">S22^2</f>
        <v>1211430793.2810826</v>
      </c>
      <c r="W22">
        <f>Data!$A21</f>
        <v>27</v>
      </c>
      <c r="X22">
        <f>Data!$B21</f>
        <v>150000</v>
      </c>
      <c r="Y22" s="15">
        <f>Coefficients!$AR$33+Coefficients!$AR$34*'Validation Analysis'!W22+Coefficients!$AR$35*'Validation Analysis'!W22^2+Coefficients!$AR$36*'Validation Analysis'!W22^3+Coefficients!$AR$37*'Validation Analysis'!W22^4+Coefficients!$AR$38*'Validation Analysis'!W22^5</f>
        <v>99724.960601959378</v>
      </c>
      <c r="Z22" s="15">
        <f t="shared" ref="Z22:Z30" si="10">X22-Y22</f>
        <v>50275.039398040622</v>
      </c>
      <c r="AA22">
        <f t="shared" ref="AA22:AA30" si="11">ABS(Z22)</f>
        <v>50275.039398040622</v>
      </c>
      <c r="AB22" s="15">
        <f t="shared" ref="AB22:AB30" si="12">Z22^2</f>
        <v>2527579586.4745369</v>
      </c>
    </row>
    <row r="23" spans="1:28" x14ac:dyDescent="0.3">
      <c r="B23">
        <f>Data!$A24</f>
        <v>27</v>
      </c>
      <c r="C23">
        <f>Data!$B24</f>
        <v>86000</v>
      </c>
      <c r="D23" s="15">
        <f>Coefficients!$K$33+Coefficients!$K$34*'Validation Analysis'!$B23+Coefficients!$K$35*'Validation Analysis'!$B23^2</f>
        <v>125655.00292624446</v>
      </c>
      <c r="E23" s="15">
        <f t="shared" si="1"/>
        <v>-39655.002926244459</v>
      </c>
      <c r="F23">
        <f t="shared" si="2"/>
        <v>39655.002926244459</v>
      </c>
      <c r="G23" s="15">
        <f t="shared" si="3"/>
        <v>1572519257.0804565</v>
      </c>
      <c r="I23">
        <f>Data!$A24</f>
        <v>27</v>
      </c>
      <c r="J23">
        <f>Data!$B24</f>
        <v>86000</v>
      </c>
      <c r="K23" s="15">
        <f>Coefficients!$V$33+Coefficients!$V$34*'Validation Analysis'!I23+Coefficients!$V$35*'Validation Analysis'!I23^2+Coefficients!$V$36*'Validation Analysis'!I23^3</f>
        <v>123878.4809923507</v>
      </c>
      <c r="L23" s="15">
        <f t="shared" si="4"/>
        <v>-37878.480992350698</v>
      </c>
      <c r="M23">
        <f t="shared" si="5"/>
        <v>37878.480992350698</v>
      </c>
      <c r="N23" s="15">
        <f t="shared" si="6"/>
        <v>1434779322.287873</v>
      </c>
      <c r="P23">
        <f>Data!$A24</f>
        <v>27</v>
      </c>
      <c r="Q23">
        <f>Data!$B24</f>
        <v>86000</v>
      </c>
      <c r="R23" s="15">
        <f>Coefficients!$AG$33+Coefficients!$AG$34*'Validation Analysis'!P23+Coefficients!$AG$35*'Validation Analysis'!P23^2+Coefficients!$AG$36*'Validation Analysis'!P23^3+Coefficients!$AG$37*'Validation Analysis'!P23^4</f>
        <v>115194.38560690125</v>
      </c>
      <c r="S23" s="15">
        <f t="shared" si="7"/>
        <v>-29194.385606901255</v>
      </c>
      <c r="T23">
        <f t="shared" si="8"/>
        <v>29194.385606901255</v>
      </c>
      <c r="U23" s="15">
        <f t="shared" si="9"/>
        <v>852312150.96444309</v>
      </c>
      <c r="W23">
        <f>Data!$A24</f>
        <v>27</v>
      </c>
      <c r="X23">
        <f>Data!$B24</f>
        <v>86000</v>
      </c>
      <c r="Y23" s="15">
        <f>Coefficients!$AR$33+Coefficients!$AR$34*'Validation Analysis'!W23+Coefficients!$AR$35*'Validation Analysis'!W23^2+Coefficients!$AR$36*'Validation Analysis'!W23^3+Coefficients!$AR$37*'Validation Analysis'!W23^4+Coefficients!$AR$38*'Validation Analysis'!W23^5</f>
        <v>99724.960601959378</v>
      </c>
      <c r="Z23" s="15">
        <f t="shared" si="10"/>
        <v>-13724.960601959378</v>
      </c>
      <c r="AA23">
        <f t="shared" si="11"/>
        <v>13724.960601959378</v>
      </c>
      <c r="AB23" s="15">
        <f t="shared" si="12"/>
        <v>188374543.52533713</v>
      </c>
    </row>
    <row r="24" spans="1:28" x14ac:dyDescent="0.3">
      <c r="B24">
        <f>Data!$A19</f>
        <v>29</v>
      </c>
      <c r="C24">
        <f>Data!$B19</f>
        <v>100000</v>
      </c>
      <c r="D24" s="15">
        <f>Coefficients!$K$33+Coefficients!$K$34*'Validation Analysis'!$B24+Coefficients!$K$35*'Validation Analysis'!$B24^2</f>
        <v>149161.01386040632</v>
      </c>
      <c r="E24" s="15">
        <f t="shared" si="1"/>
        <v>-49161.013860406325</v>
      </c>
      <c r="F24">
        <f t="shared" si="2"/>
        <v>49161.013860406325</v>
      </c>
      <c r="G24" s="15">
        <f t="shared" si="3"/>
        <v>2416805283.7830629</v>
      </c>
      <c r="I24">
        <f>Data!$A19</f>
        <v>29</v>
      </c>
      <c r="J24">
        <f>Data!$B19</f>
        <v>100000</v>
      </c>
      <c r="K24" s="15">
        <f>Coefficients!$V$33+Coefficients!$V$34*'Validation Analysis'!I24+Coefficients!$V$35*'Validation Analysis'!I24^2+Coefficients!$V$36*'Validation Analysis'!I24^3</f>
        <v>152920.6217309786</v>
      </c>
      <c r="L24" s="15">
        <f t="shared" si="4"/>
        <v>-52920.621730978601</v>
      </c>
      <c r="M24">
        <f t="shared" si="5"/>
        <v>52920.621730978601</v>
      </c>
      <c r="N24" s="15">
        <f t="shared" si="6"/>
        <v>2800592204.3933244</v>
      </c>
      <c r="P24">
        <f>Data!$A19</f>
        <v>29</v>
      </c>
      <c r="Q24">
        <f>Data!$B19</f>
        <v>100000</v>
      </c>
      <c r="R24" s="15">
        <f>Coefficients!$AG$33+Coefficients!$AG$34*'Validation Analysis'!P24+Coefficients!$AG$35*'Validation Analysis'!P24^2+Coefficients!$AG$36*'Validation Analysis'!P24^3+Coefficients!$AG$37*'Validation Analysis'!P24^4</f>
        <v>126655.17347224301</v>
      </c>
      <c r="S24" s="15">
        <f t="shared" si="7"/>
        <v>-26655.173472243012</v>
      </c>
      <c r="T24">
        <f t="shared" si="8"/>
        <v>26655.173472243012</v>
      </c>
      <c r="U24" s="15">
        <f t="shared" si="9"/>
        <v>710498272.83536756</v>
      </c>
      <c r="W24">
        <f>Data!$A19</f>
        <v>29</v>
      </c>
      <c r="X24">
        <f>Data!$B19</f>
        <v>100000</v>
      </c>
      <c r="Y24" s="15">
        <f>Coefficients!$AR$33+Coefficients!$AR$34*'Validation Analysis'!W24+Coefficients!$AR$35*'Validation Analysis'!W24^2+Coefficients!$AR$36*'Validation Analysis'!W24^3+Coefficients!$AR$37*'Validation Analysis'!W24^4+Coefficients!$AR$38*'Validation Analysis'!W24^5</f>
        <v>104937.28093244927</v>
      </c>
      <c r="Z24" s="15">
        <f t="shared" si="10"/>
        <v>-4937.28093244927</v>
      </c>
      <c r="AA24">
        <f t="shared" si="11"/>
        <v>4937.28093244927</v>
      </c>
      <c r="AB24" s="15">
        <f t="shared" si="12"/>
        <v>24376743.005927134</v>
      </c>
    </row>
    <row r="25" spans="1:28" x14ac:dyDescent="0.3">
      <c r="B25">
        <f>Data!$A16</f>
        <v>30</v>
      </c>
      <c r="C25">
        <f>Data!$B16</f>
        <v>166000</v>
      </c>
      <c r="D25" s="15">
        <f>Coefficients!$K$33+Coefficients!$K$34*'Validation Analysis'!$B25+Coefficients!$K$35*'Validation Analysis'!$B25^2</f>
        <v>160184.15355407848</v>
      </c>
      <c r="E25" s="15">
        <f t="shared" si="1"/>
        <v>5815.8464459215174</v>
      </c>
      <c r="F25">
        <f t="shared" si="2"/>
        <v>5815.8464459215174</v>
      </c>
      <c r="G25" s="15">
        <f t="shared" si="3"/>
        <v>33824069.882537946</v>
      </c>
      <c r="I25">
        <f>Data!$A16</f>
        <v>30</v>
      </c>
      <c r="J25">
        <f>Data!$B16</f>
        <v>166000</v>
      </c>
      <c r="K25" s="15">
        <f>Coefficients!$V$33+Coefficients!$V$34*'Validation Analysis'!I25+Coefficients!$V$35*'Validation Analysis'!I25^2+Coefficients!$V$36*'Validation Analysis'!I25^3</f>
        <v>165987.91643650387</v>
      </c>
      <c r="L25" s="15">
        <f t="shared" si="4"/>
        <v>12.083563496125862</v>
      </c>
      <c r="M25">
        <f t="shared" si="5"/>
        <v>12.083563496125862</v>
      </c>
      <c r="N25" s="15">
        <f t="shared" si="6"/>
        <v>146.01250676490545</v>
      </c>
      <c r="P25">
        <f>Data!$A16</f>
        <v>30</v>
      </c>
      <c r="Q25">
        <f>Data!$B16</f>
        <v>166000</v>
      </c>
      <c r="R25" s="15">
        <f>Coefficients!$AG$33+Coefficients!$AG$34*'Validation Analysis'!P25+Coefficients!$AG$35*'Validation Analysis'!P25^2+Coefficients!$AG$36*'Validation Analysis'!P25^3+Coefficients!$AG$37*'Validation Analysis'!P25^4</f>
        <v>136158.72457046085</v>
      </c>
      <c r="S25" s="15">
        <f t="shared" si="7"/>
        <v>29841.27542953915</v>
      </c>
      <c r="T25">
        <f t="shared" si="8"/>
        <v>29841.27542953915</v>
      </c>
      <c r="U25" s="15">
        <f t="shared" si="9"/>
        <v>890501719.26161695</v>
      </c>
      <c r="W25">
        <f>Data!$A16</f>
        <v>30</v>
      </c>
      <c r="X25">
        <f>Data!$B16</f>
        <v>166000</v>
      </c>
      <c r="Y25" s="15">
        <f>Coefficients!$AR$33+Coefficients!$AR$34*'Validation Analysis'!W25+Coefficients!$AR$35*'Validation Analysis'!W25^2+Coefficients!$AR$36*'Validation Analysis'!W25^3+Coefficients!$AR$37*'Validation Analysis'!W25^4+Coefficients!$AR$38*'Validation Analysis'!W25^5</f>
        <v>117292.62419102108</v>
      </c>
      <c r="Z25" s="15">
        <f t="shared" si="10"/>
        <v>48707.375808978919</v>
      </c>
      <c r="AA25">
        <f t="shared" si="11"/>
        <v>48707.375808978919</v>
      </c>
      <c r="AB25" s="15">
        <f t="shared" si="12"/>
        <v>2372408458.1971049</v>
      </c>
    </row>
    <row r="26" spans="1:28" x14ac:dyDescent="0.3">
      <c r="B26">
        <f>Data!$A22</f>
        <v>33</v>
      </c>
      <c r="C26">
        <f>Data!$B22</f>
        <v>140000</v>
      </c>
      <c r="D26" s="15">
        <f>Coefficients!$K$33+Coefficients!$K$34*'Validation Analysis'!$B26+Coefficients!$K$35*'Validation Analysis'!$B26^2</f>
        <v>190334.10954145988</v>
      </c>
      <c r="E26" s="15">
        <f t="shared" si="1"/>
        <v>-50334.109541459882</v>
      </c>
      <c r="F26">
        <f t="shared" si="2"/>
        <v>50334.109541459882</v>
      </c>
      <c r="G26" s="15">
        <f t="shared" si="3"/>
        <v>2533522583.3316827</v>
      </c>
      <c r="I26">
        <f>Data!$A22</f>
        <v>33</v>
      </c>
      <c r="J26">
        <f>Data!$B22</f>
        <v>140000</v>
      </c>
      <c r="K26" s="15">
        <f>Coefficients!$V$33+Coefficients!$V$34*'Validation Analysis'!I26+Coefficients!$V$35*'Validation Analysis'!I26^2+Coefficients!$V$36*'Validation Analysis'!I26^3</f>
        <v>199731.39952888366</v>
      </c>
      <c r="L26" s="15">
        <f t="shared" si="4"/>
        <v>-59731.39952888366</v>
      </c>
      <c r="M26">
        <f t="shared" si="5"/>
        <v>59731.39952888366</v>
      </c>
      <c r="N26" s="15">
        <f t="shared" si="6"/>
        <v>3567840089.6791229</v>
      </c>
      <c r="P26">
        <f>Data!$A22</f>
        <v>33</v>
      </c>
      <c r="Q26">
        <f>Data!$B22</f>
        <v>140000</v>
      </c>
      <c r="R26" s="15">
        <f>Coefficients!$AG$33+Coefficients!$AG$34*'Validation Analysis'!P26+Coefficients!$AG$35*'Validation Analysis'!P26^2+Coefficients!$AG$36*'Validation Analysis'!P26^3+Coefficients!$AG$37*'Validation Analysis'!P26^4</f>
        <v>173748.81674060877</v>
      </c>
      <c r="S26" s="15">
        <f t="shared" si="7"/>
        <v>-33748.816740608774</v>
      </c>
      <c r="T26">
        <f t="shared" si="8"/>
        <v>33748.816740608774</v>
      </c>
      <c r="U26" s="15">
        <f t="shared" si="9"/>
        <v>1138982631.3911951</v>
      </c>
      <c r="W26">
        <f>Data!$A22</f>
        <v>33</v>
      </c>
      <c r="X26">
        <f>Data!$B22</f>
        <v>140000</v>
      </c>
      <c r="Y26" s="15">
        <f>Coefficients!$AR$33+Coefficients!$AR$34*'Validation Analysis'!W26+Coefficients!$AR$35*'Validation Analysis'!W26^2+Coefficients!$AR$36*'Validation Analysis'!W26^3+Coefficients!$AR$37*'Validation Analysis'!W26^4+Coefficients!$AR$38*'Validation Analysis'!W26^5</f>
        <v>173237.90027642809</v>
      </c>
      <c r="Z26" s="15">
        <f t="shared" si="10"/>
        <v>-33237.900276428089</v>
      </c>
      <c r="AA26">
        <f t="shared" si="11"/>
        <v>33237.900276428089</v>
      </c>
      <c r="AB26" s="15">
        <f t="shared" si="12"/>
        <v>1104758014.7857785</v>
      </c>
    </row>
    <row r="27" spans="1:28" x14ac:dyDescent="0.3">
      <c r="B27">
        <f>Data!$A20</f>
        <v>40</v>
      </c>
      <c r="C27">
        <f>Data!$B20</f>
        <v>260000</v>
      </c>
      <c r="D27" s="15">
        <f>Coefficients!$K$33+Coefficients!$K$34*'Validation Analysis'!$B27+Coefficients!$K$35*'Validation Analysis'!$B27^2</f>
        <v>243653.80546581204</v>
      </c>
      <c r="E27" s="15">
        <f t="shared" si="1"/>
        <v>16346.194534187962</v>
      </c>
      <c r="F27">
        <f t="shared" si="2"/>
        <v>16346.194534187962</v>
      </c>
      <c r="G27" s="15">
        <f t="shared" si="3"/>
        <v>267198075.7495164</v>
      </c>
      <c r="I27">
        <f>Data!$A20</f>
        <v>40</v>
      </c>
      <c r="J27">
        <f>Data!$B20</f>
        <v>260000</v>
      </c>
      <c r="K27" s="15">
        <f>Coefficients!$V$33+Coefficients!$V$34*'Validation Analysis'!I27+Coefficients!$V$35*'Validation Analysis'!I27^2+Coefficients!$V$36*'Validation Analysis'!I27^3</f>
        <v>250440.24654549675</v>
      </c>
      <c r="L27" s="15">
        <f t="shared" si="4"/>
        <v>9559.753454503254</v>
      </c>
      <c r="M27">
        <f t="shared" si="5"/>
        <v>9559.753454503254</v>
      </c>
      <c r="N27" s="15">
        <f t="shared" si="6"/>
        <v>91388886.110886902</v>
      </c>
      <c r="P27">
        <f>Data!$A20</f>
        <v>40</v>
      </c>
      <c r="Q27">
        <f>Data!$B20</f>
        <v>260000</v>
      </c>
      <c r="R27" s="15">
        <f>Coefficients!$AG$33+Coefficients!$AG$34*'Validation Analysis'!P27+Coefficients!$AG$35*'Validation Analysis'!P27^2+Coefficients!$AG$36*'Validation Analysis'!P27^3+Coefficients!$AG$37*'Validation Analysis'!P27^4</f>
        <v>264599.20527950441</v>
      </c>
      <c r="S27" s="15">
        <f t="shared" si="7"/>
        <v>-4599.2052795044146</v>
      </c>
      <c r="T27">
        <f t="shared" si="8"/>
        <v>4599.2052795044146</v>
      </c>
      <c r="U27" s="15">
        <f t="shared" si="9"/>
        <v>21152689.20302128</v>
      </c>
      <c r="W27">
        <f>Data!$A20</f>
        <v>40</v>
      </c>
      <c r="X27">
        <f>Data!$B20</f>
        <v>260000</v>
      </c>
      <c r="Y27" s="15">
        <f>Coefficients!$AR$33+Coefficients!$AR$34*'Validation Analysis'!W27+Coefficients!$AR$35*'Validation Analysis'!W27^2+Coefficients!$AR$36*'Validation Analysis'!W27^3+Coefficients!$AR$37*'Validation Analysis'!W27^4+Coefficients!$AR$38*'Validation Analysis'!W27^5</f>
        <v>284897.91393138841</v>
      </c>
      <c r="Z27" s="15">
        <f t="shared" si="10"/>
        <v>-24897.913931388408</v>
      </c>
      <c r="AA27">
        <f t="shared" si="11"/>
        <v>24897.913931388408</v>
      </c>
      <c r="AB27" s="15">
        <f t="shared" si="12"/>
        <v>619906118.13482499</v>
      </c>
    </row>
    <row r="28" spans="1:28" x14ac:dyDescent="0.3">
      <c r="B28">
        <f>Data!$A25</f>
        <v>48</v>
      </c>
      <c r="C28">
        <f>Data!$B25</f>
        <v>276000</v>
      </c>
      <c r="D28" s="15">
        <f>Coefficients!$K$33+Coefficients!$K$34*'Validation Analysis'!$B28+Coefficients!$K$35*'Validation Analysis'!$B28^2</f>
        <v>275395.96987157827</v>
      </c>
      <c r="E28" s="15">
        <f t="shared" si="1"/>
        <v>604.03012842172757</v>
      </c>
      <c r="F28">
        <f t="shared" si="2"/>
        <v>604.03012842172757</v>
      </c>
      <c r="G28" s="15">
        <f t="shared" si="3"/>
        <v>364852.39604116871</v>
      </c>
      <c r="I28">
        <f>Data!$A25</f>
        <v>48</v>
      </c>
      <c r="J28">
        <f>Data!$B25</f>
        <v>276000</v>
      </c>
      <c r="K28" s="15">
        <f>Coefficients!$V$33+Coefficients!$V$34*'Validation Analysis'!I28+Coefficients!$V$35*'Validation Analysis'!I28^2+Coefficients!$V$36*'Validation Analysis'!I28^3</f>
        <v>271049.78315222007</v>
      </c>
      <c r="L28" s="15">
        <f t="shared" si="4"/>
        <v>4950.2168477799278</v>
      </c>
      <c r="M28">
        <f t="shared" si="5"/>
        <v>4950.2168477799278</v>
      </c>
      <c r="N28" s="15">
        <f t="shared" si="6"/>
        <v>24504646.840044245</v>
      </c>
      <c r="P28">
        <f>Data!$A25</f>
        <v>48</v>
      </c>
      <c r="Q28">
        <f>Data!$B25</f>
        <v>276000</v>
      </c>
      <c r="R28" s="15">
        <f>Coefficients!$AG$33+Coefficients!$AG$34*'Validation Analysis'!P28+Coefficients!$AG$35*'Validation Analysis'!P28^2+Coefficients!$AG$36*'Validation Analysis'!P28^3+Coefficients!$AG$37*'Validation Analysis'!P28^4</f>
        <v>293432.55743718334</v>
      </c>
      <c r="S28" s="15">
        <f t="shared" si="7"/>
        <v>-17432.557437183335</v>
      </c>
      <c r="T28">
        <f t="shared" si="8"/>
        <v>17432.557437183335</v>
      </c>
      <c r="U28" s="15">
        <f t="shared" si="9"/>
        <v>303894058.80069602</v>
      </c>
      <c r="W28">
        <f>Data!$A25</f>
        <v>48</v>
      </c>
      <c r="X28">
        <f>Data!$B25</f>
        <v>276000</v>
      </c>
      <c r="Y28" s="15">
        <f>Coefficients!$AR$33+Coefficients!$AR$34*'Validation Analysis'!W28+Coefficients!$AR$35*'Validation Analysis'!W28^2+Coefficients!$AR$36*'Validation Analysis'!W28^3+Coefficients!$AR$37*'Validation Analysis'!W28^4+Coefficients!$AR$38*'Validation Analysis'!W28^5</f>
        <v>277161.44802461565</v>
      </c>
      <c r="Z28" s="15">
        <f t="shared" si="10"/>
        <v>-1161.4480246156454</v>
      </c>
      <c r="AA28">
        <f t="shared" si="11"/>
        <v>1161.4480246156454</v>
      </c>
      <c r="AB28" s="15">
        <f t="shared" si="12"/>
        <v>1348961.5138835849</v>
      </c>
    </row>
    <row r="29" spans="1:28" x14ac:dyDescent="0.3">
      <c r="B29">
        <f>Data!$A18</f>
        <v>58</v>
      </c>
      <c r="C29">
        <f>Data!$B18</f>
        <v>310000</v>
      </c>
      <c r="D29" s="15">
        <f>Coefficients!$K$33+Coefficients!$K$34*'Validation Analysis'!$B29+Coefficients!$K$35*'Validation Analysis'!$B29^2</f>
        <v>271281.72897426004</v>
      </c>
      <c r="E29" s="15">
        <f t="shared" si="1"/>
        <v>38718.271025739959</v>
      </c>
      <c r="F29">
        <f t="shared" si="2"/>
        <v>38718.271025739959</v>
      </c>
      <c r="G29" s="15">
        <f t="shared" si="3"/>
        <v>1499104511.2226543</v>
      </c>
      <c r="I29">
        <f>Data!$A18</f>
        <v>58</v>
      </c>
      <c r="J29">
        <f>Data!$B18</f>
        <v>310000</v>
      </c>
      <c r="K29" s="15">
        <f>Coefficients!$V$33+Coefficients!$V$34*'Validation Analysis'!I29+Coefficients!$V$35*'Validation Analysis'!I29^2+Coefficients!$V$36*'Validation Analysis'!I29^3</f>
        <v>263090.40872717975</v>
      </c>
      <c r="L29" s="15">
        <f t="shared" si="4"/>
        <v>46909.591272820253</v>
      </c>
      <c r="M29">
        <f t="shared" si="5"/>
        <v>46909.591272820253</v>
      </c>
      <c r="N29" s="15">
        <f t="shared" si="6"/>
        <v>2200509753.3830543</v>
      </c>
      <c r="P29">
        <f>Data!$A18</f>
        <v>58</v>
      </c>
      <c r="Q29">
        <f>Data!$B18</f>
        <v>310000</v>
      </c>
      <c r="R29" s="15">
        <f>Coefficients!$AG$33+Coefficients!$AG$34*'Validation Analysis'!P29+Coefficients!$AG$35*'Validation Analysis'!P29^2+Coefficients!$AG$36*'Validation Analysis'!P29^3+Coefficients!$AG$37*'Validation Analysis'!P29^4</f>
        <v>231847.3119159583</v>
      </c>
      <c r="S29" s="15">
        <f t="shared" si="7"/>
        <v>78152.6880840417</v>
      </c>
      <c r="T29">
        <f t="shared" si="8"/>
        <v>78152.6880840417</v>
      </c>
      <c r="U29" s="15">
        <f t="shared" si="9"/>
        <v>6107842654.7615137</v>
      </c>
      <c r="W29">
        <f>Data!$A18</f>
        <v>58</v>
      </c>
      <c r="X29">
        <f>Data!$B18</f>
        <v>310000</v>
      </c>
      <c r="Y29" s="15">
        <f>Coefficients!$AR$33+Coefficients!$AR$34*'Validation Analysis'!W29+Coefficients!$AR$35*'Validation Analysis'!W29^2+Coefficients!$AR$36*'Validation Analysis'!W29^3+Coefficients!$AR$37*'Validation Analysis'!W29^4+Coefficients!$AR$38*'Validation Analysis'!W29^5</f>
        <v>245229.64419297874</v>
      </c>
      <c r="Z29" s="15">
        <f t="shared" si="10"/>
        <v>64770.35580702126</v>
      </c>
      <c r="AA29">
        <f t="shared" si="11"/>
        <v>64770.35580702126</v>
      </c>
      <c r="AB29" s="15">
        <f t="shared" si="12"/>
        <v>4195198991.3681326</v>
      </c>
    </row>
    <row r="30" spans="1:28" x14ac:dyDescent="0.3">
      <c r="B30">
        <f>Data!$A23</f>
        <v>61</v>
      </c>
      <c r="C30">
        <f>Data!$B23</f>
        <v>220000</v>
      </c>
      <c r="D30" s="15">
        <f>Coefficients!$K$33+Coefficients!$K$34*'Validation Analysis'!$B30+Coefficients!$K$35*'Validation Analysis'!$B30^2</f>
        <v>260559.20165075071</v>
      </c>
      <c r="E30" s="15">
        <f t="shared" si="1"/>
        <v>-40559.201650750707</v>
      </c>
      <c r="F30">
        <f t="shared" si="2"/>
        <v>40559.201650750707</v>
      </c>
      <c r="G30" s="15">
        <f t="shared" si="3"/>
        <v>1645048838.5462589</v>
      </c>
      <c r="I30">
        <f>Data!$A23</f>
        <v>61</v>
      </c>
      <c r="J30">
        <f>Data!$B23</f>
        <v>220000</v>
      </c>
      <c r="K30" s="15">
        <f>Coefficients!$V$33+Coefficients!$V$34*'Validation Analysis'!I30+Coefficients!$V$35*'Validation Analysis'!I30^2+Coefficients!$V$36*'Validation Analysis'!I30^3</f>
        <v>257453.79682874936</v>
      </c>
      <c r="L30" s="15">
        <f t="shared" si="4"/>
        <v>-37453.796828749357</v>
      </c>
      <c r="M30">
        <f t="shared" si="5"/>
        <v>37453.796828749357</v>
      </c>
      <c r="N30" s="15">
        <f t="shared" si="6"/>
        <v>1402786896.8892353</v>
      </c>
      <c r="P30">
        <f>Data!$A23</f>
        <v>61</v>
      </c>
      <c r="Q30">
        <f>Data!$B23</f>
        <v>220000</v>
      </c>
      <c r="R30" s="15">
        <f>Coefficients!$AG$33+Coefficients!$AG$34*'Validation Analysis'!P30+Coefficients!$AG$35*'Validation Analysis'!P30^2+Coefficients!$AG$36*'Validation Analysis'!P30^3+Coefficients!$AG$37*'Validation Analysis'!P30^4</f>
        <v>228107.63152196631</v>
      </c>
      <c r="S30" s="15">
        <f t="shared" si="7"/>
        <v>-8107.6315219663084</v>
      </c>
      <c r="T30">
        <f t="shared" si="8"/>
        <v>8107.6315219663084</v>
      </c>
      <c r="U30" s="15">
        <f t="shared" si="9"/>
        <v>65733688.895981714</v>
      </c>
      <c r="W30">
        <f>Data!$A23</f>
        <v>61</v>
      </c>
      <c r="X30">
        <f>Data!$B23</f>
        <v>220000</v>
      </c>
      <c r="Y30" s="15">
        <f>Coefficients!$AR$33+Coefficients!$AR$34*'Validation Analysis'!W30+Coefficients!$AR$35*'Validation Analysis'!W30^2+Coefficients!$AR$36*'Validation Analysis'!W30^3+Coefficients!$AR$37*'Validation Analysis'!W30^4+Coefficients!$AR$38*'Validation Analysis'!W30^5</f>
        <v>257932.16616243124</v>
      </c>
      <c r="Z30" s="15">
        <f t="shared" si="10"/>
        <v>-37932.16616243124</v>
      </c>
      <c r="AA30">
        <f t="shared" si="11"/>
        <v>37932.16616243124</v>
      </c>
      <c r="AB30" s="15">
        <f t="shared" si="12"/>
        <v>1438849229.7742937</v>
      </c>
    </row>
    <row r="31" spans="1:28" ht="15" thickBot="1" x14ac:dyDescent="0.35">
      <c r="C31" s="17">
        <f>AVERAGE(C21:C30)</f>
        <v>178600</v>
      </c>
      <c r="D31" s="16" t="s">
        <v>5</v>
      </c>
      <c r="E31" s="17">
        <f>AVERAGE(E21:E30)</f>
        <v>-12905.212045658956</v>
      </c>
      <c r="F31" s="17">
        <f>AVERAGE(F21:F30)</f>
        <v>30071.079887264299</v>
      </c>
      <c r="G31" s="17">
        <f>AVERAGE(G21:G30)</f>
        <v>1179814520.183346</v>
      </c>
      <c r="K31" s="16" t="s">
        <v>5</v>
      </c>
      <c r="L31" s="17">
        <f>AVERAGE(L21:L30)</f>
        <v>-13027.531962213485</v>
      </c>
      <c r="M31" s="17">
        <f>AVERAGE(M21:M30)</f>
        <v>30538.164791463256</v>
      </c>
      <c r="N31" s="17">
        <f>AVERAGE(N21:N30)</f>
        <v>1309541106.051995</v>
      </c>
      <c r="R31" s="16" t="s">
        <v>5</v>
      </c>
      <c r="S31" s="17">
        <f>AVERAGE(S21:S30)</f>
        <v>-1329.908757579117</v>
      </c>
      <c r="T31" s="17">
        <f>AVERAGE(T21:T30)</f>
        <v>29889.824338915038</v>
      </c>
      <c r="U31" s="17">
        <f>AVERAGE(U21:U30)</f>
        <v>1262446337.5434613</v>
      </c>
      <c r="Y31" s="16" t="s">
        <v>5</v>
      </c>
      <c r="Z31" s="17">
        <f>AVERAGE(Z21:Z30)</f>
        <v>1478.8770028541098</v>
      </c>
      <c r="AA31" s="17">
        <f>AVERAGE(AA21:AA30)</f>
        <v>31271.677199954051</v>
      </c>
      <c r="AB31" s="17">
        <f>AVERAGE(AB21:AB30)</f>
        <v>1356657972.8272538</v>
      </c>
    </row>
    <row r="32" spans="1:28" ht="15" thickTop="1" x14ac:dyDescent="0.3">
      <c r="F32" s="18" t="s">
        <v>44</v>
      </c>
      <c r="G32" s="18" t="s">
        <v>45</v>
      </c>
      <c r="M32" s="18" t="s">
        <v>44</v>
      </c>
      <c r="N32" s="18" t="s">
        <v>45</v>
      </c>
      <c r="T32" s="18" t="s">
        <v>44</v>
      </c>
      <c r="U32" s="18" t="s">
        <v>45</v>
      </c>
      <c r="AA32" s="18" t="s">
        <v>44</v>
      </c>
      <c r="AB32" s="18" t="s">
        <v>45</v>
      </c>
    </row>
  </sheetData>
  <sortState ref="B22:C31">
    <sortCondition ref="B22"/>
  </sortState>
  <mergeCells count="6">
    <mergeCell ref="B1:E2"/>
    <mergeCell ref="B4:F4"/>
    <mergeCell ref="B19:G19"/>
    <mergeCell ref="I19:N19"/>
    <mergeCell ref="P19:U19"/>
    <mergeCell ref="W19:AB19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3"/>
  <sheetViews>
    <sheetView topLeftCell="A7" zoomScaleNormal="100" workbookViewId="0">
      <selection activeCell="C14" sqref="C14:D14"/>
    </sheetView>
  </sheetViews>
  <sheetFormatPr defaultRowHeight="14.4" x14ac:dyDescent="0.3"/>
  <cols>
    <col min="3" max="6" width="11.109375" customWidth="1"/>
    <col min="7" max="7" width="13.88671875" customWidth="1"/>
    <col min="9" max="10" width="9.21875" customWidth="1"/>
    <col min="11" max="11" width="9.109375" customWidth="1"/>
    <col min="12" max="13" width="9.21875" customWidth="1"/>
    <col min="14" max="14" width="13.6640625" customWidth="1"/>
    <col min="18" max="18" width="9.33203125" customWidth="1"/>
    <col min="21" max="21" width="11.5546875" customWidth="1"/>
    <col min="25" max="25" width="9.109375" customWidth="1"/>
    <col min="28" max="28" width="10.109375" customWidth="1"/>
  </cols>
  <sheetData>
    <row r="1" spans="1:28" x14ac:dyDescent="0.3">
      <c r="A1" s="25"/>
      <c r="B1" s="31" t="s">
        <v>56</v>
      </c>
      <c r="C1" s="31"/>
      <c r="D1" s="31"/>
      <c r="E1" s="31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</row>
    <row r="2" spans="1:28" x14ac:dyDescent="0.3">
      <c r="A2" s="25"/>
      <c r="B2" s="31"/>
      <c r="C2" s="31"/>
      <c r="D2" s="31"/>
      <c r="E2" s="31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</row>
    <row r="3" spans="1:28" x14ac:dyDescent="0.3">
      <c r="A3" s="25"/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</row>
    <row r="4" spans="1:28" x14ac:dyDescent="0.3">
      <c r="A4" s="25"/>
      <c r="B4" s="19" t="s">
        <v>50</v>
      </c>
      <c r="C4" s="20"/>
      <c r="D4" s="20"/>
      <c r="E4" s="20"/>
      <c r="F4" s="21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</row>
    <row r="5" spans="1:28" x14ac:dyDescent="0.3">
      <c r="A5" s="25"/>
      <c r="B5" s="22" t="s">
        <v>51</v>
      </c>
      <c r="C5" s="23">
        <v>2</v>
      </c>
      <c r="D5" s="23">
        <v>3</v>
      </c>
      <c r="E5" s="23">
        <v>4</v>
      </c>
      <c r="F5" s="23">
        <v>5</v>
      </c>
      <c r="G5" s="27" t="s">
        <v>52</v>
      </c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</row>
    <row r="6" spans="1:28" x14ac:dyDescent="0.3">
      <c r="A6" s="25"/>
      <c r="B6" s="24" t="s">
        <v>44</v>
      </c>
      <c r="C6" s="26">
        <f>F32</f>
        <v>25861.714002039716</v>
      </c>
      <c r="D6" s="26">
        <f>M32</f>
        <v>28490.500312779652</v>
      </c>
      <c r="E6" s="26">
        <f>T32</f>
        <v>40658.150044877744</v>
      </c>
      <c r="F6" s="28">
        <f>AA32</f>
        <v>38131.840726946553</v>
      </c>
      <c r="G6" s="27">
        <f>INDEX($C$5:$F$5,MATCH(MIN(C6:F6),C6:F6,0))</f>
        <v>2</v>
      </c>
      <c r="H6" s="30" t="s">
        <v>53</v>
      </c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</row>
    <row r="7" spans="1:28" x14ac:dyDescent="0.3">
      <c r="A7" s="25"/>
      <c r="B7" s="24" t="s">
        <v>45</v>
      </c>
      <c r="C7" s="26">
        <f>G32</f>
        <v>1225375293.4689136</v>
      </c>
      <c r="D7" s="26">
        <f>N32</f>
        <v>1269104602.8270774</v>
      </c>
      <c r="E7" s="26">
        <f>U32</f>
        <v>2488304475.0621138</v>
      </c>
      <c r="F7" s="29">
        <f>AB32</f>
        <v>2072480177.2508919</v>
      </c>
      <c r="G7" s="27">
        <f>INDEX($C$5:$F$5,MATCH(MIN(C7:F7),C7:F7,0))</f>
        <v>2</v>
      </c>
      <c r="H7" s="30" t="s">
        <v>53</v>
      </c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</row>
    <row r="8" spans="1:28" x14ac:dyDescent="0.3">
      <c r="A8" s="25"/>
      <c r="B8" s="24" t="s">
        <v>57</v>
      </c>
      <c r="C8" s="26">
        <f>SQRT(C7)</f>
        <v>35005.36092470571</v>
      </c>
      <c r="D8" s="26">
        <f t="shared" ref="D8:F8" si="0">SQRT(D7)</f>
        <v>35624.494422055694</v>
      </c>
      <c r="E8" s="26">
        <f t="shared" si="0"/>
        <v>49882.907644423794</v>
      </c>
      <c r="F8" s="29">
        <f t="shared" si="0"/>
        <v>45524.500845708259</v>
      </c>
      <c r="G8" s="27">
        <f>INDEX($C$5:$F$5,MATCH(MIN(C8:F8),C8:F8,0))</f>
        <v>2</v>
      </c>
      <c r="H8" s="30" t="s">
        <v>53</v>
      </c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</row>
    <row r="9" spans="1:28" x14ac:dyDescent="0.3">
      <c r="A9" s="25"/>
      <c r="B9" s="24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</row>
    <row r="10" spans="1:28" x14ac:dyDescent="0.3">
      <c r="A10" s="25"/>
      <c r="B10" s="24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</row>
    <row r="11" spans="1:28" x14ac:dyDescent="0.3">
      <c r="A11" s="25"/>
      <c r="B11" s="24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</row>
    <row r="12" spans="1:28" x14ac:dyDescent="0.3">
      <c r="A12" s="25"/>
      <c r="B12" s="24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</row>
    <row r="13" spans="1:28" x14ac:dyDescent="0.3">
      <c r="A13" s="25"/>
      <c r="B13" s="24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</row>
    <row r="14" spans="1:28" x14ac:dyDescent="0.3">
      <c r="A14" s="25"/>
      <c r="B14" s="24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</row>
    <row r="15" spans="1:28" x14ac:dyDescent="0.3">
      <c r="A15" s="25"/>
      <c r="B15" s="24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</row>
    <row r="16" spans="1:28" x14ac:dyDescent="0.3">
      <c r="A16" s="25"/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</row>
    <row r="17" spans="1:28" x14ac:dyDescent="0.3">
      <c r="A17" s="25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</row>
    <row r="18" spans="1:28" x14ac:dyDescent="0.3">
      <c r="A18" s="25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</row>
    <row r="19" spans="1:28" x14ac:dyDescent="0.3"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</row>
    <row r="20" spans="1:28" x14ac:dyDescent="0.3">
      <c r="B20" s="3" t="s">
        <v>46</v>
      </c>
      <c r="C20" s="3"/>
      <c r="D20" s="3"/>
      <c r="E20" s="3"/>
      <c r="F20" s="3"/>
      <c r="G20" s="3"/>
      <c r="I20" s="3" t="s">
        <v>47</v>
      </c>
      <c r="J20" s="3"/>
      <c r="K20" s="3"/>
      <c r="L20" s="3"/>
      <c r="M20" s="3"/>
      <c r="N20" s="3"/>
      <c r="P20" s="3" t="s">
        <v>48</v>
      </c>
      <c r="Q20" s="3"/>
      <c r="R20" s="3"/>
      <c r="S20" s="3"/>
      <c r="T20" s="3"/>
      <c r="U20" s="3"/>
      <c r="W20" s="3" t="s">
        <v>49</v>
      </c>
      <c r="X20" s="3"/>
      <c r="Y20" s="3"/>
      <c r="Z20" s="3"/>
      <c r="AA20" s="3"/>
      <c r="AB20" s="3"/>
    </row>
    <row r="21" spans="1:28" x14ac:dyDescent="0.3">
      <c r="B21" s="9" t="s">
        <v>1</v>
      </c>
      <c r="C21" s="9" t="s">
        <v>2</v>
      </c>
      <c r="D21" s="9" t="s">
        <v>29</v>
      </c>
      <c r="E21" s="9" t="s">
        <v>41</v>
      </c>
      <c r="F21" s="9" t="s">
        <v>42</v>
      </c>
      <c r="G21" s="9" t="s">
        <v>43</v>
      </c>
      <c r="I21" s="9" t="s">
        <v>1</v>
      </c>
      <c r="J21" s="9" t="s">
        <v>2</v>
      </c>
      <c r="K21" s="9" t="s">
        <v>29</v>
      </c>
      <c r="L21" s="9" t="s">
        <v>41</v>
      </c>
      <c r="M21" s="9" t="s">
        <v>42</v>
      </c>
      <c r="N21" s="9" t="s">
        <v>43</v>
      </c>
      <c r="P21" s="9" t="s">
        <v>1</v>
      </c>
      <c r="Q21" s="9" t="s">
        <v>2</v>
      </c>
      <c r="R21" s="9" t="s">
        <v>29</v>
      </c>
      <c r="S21" s="9" t="s">
        <v>41</v>
      </c>
      <c r="T21" s="9" t="s">
        <v>42</v>
      </c>
      <c r="U21" s="9" t="s">
        <v>43</v>
      </c>
      <c r="W21" s="9" t="s">
        <v>1</v>
      </c>
      <c r="X21" s="9" t="s">
        <v>2</v>
      </c>
      <c r="Y21" s="9" t="s">
        <v>29</v>
      </c>
      <c r="Z21" s="9" t="s">
        <v>41</v>
      </c>
      <c r="AA21" s="9" t="s">
        <v>42</v>
      </c>
      <c r="AB21" s="9" t="s">
        <v>43</v>
      </c>
    </row>
    <row r="22" spans="1:28" x14ac:dyDescent="0.3">
      <c r="B22">
        <f>Data!$A29</f>
        <v>26</v>
      </c>
      <c r="C22">
        <f>Data!$B29</f>
        <v>110000</v>
      </c>
      <c r="D22" s="15">
        <f>Coefficients!$K$33+Coefficients!$K$34*'Test Analysis'!$B22+Coefficients!$K$35*'Test Analysis'!$B22^2</f>
        <v>113172.1316857549</v>
      </c>
      <c r="E22" s="15">
        <f>C22-D22</f>
        <v>-3172.1316857548954</v>
      </c>
      <c r="F22">
        <f>ABS(E22)</f>
        <v>3172.1316857548954</v>
      </c>
      <c r="G22" s="15">
        <f>E22^2</f>
        <v>10062419.431770194</v>
      </c>
      <c r="I22">
        <f>Data!$A29</f>
        <v>26</v>
      </c>
      <c r="J22">
        <f>Data!$B29</f>
        <v>110000</v>
      </c>
      <c r="K22" s="15">
        <f>Coefficients!$V$33+Coefficients!$V$34*'Test Analysis'!I22+Coefficients!$V$35*'Test Analysis'!I22^2+Coefficients!$V$36*'Test Analysis'!I22^3</f>
        <v>107844.18468742141</v>
      </c>
      <c r="L22" s="15">
        <f>J22-K22</f>
        <v>2155.8153125785902</v>
      </c>
      <c r="M22">
        <f>ABS(L22)</f>
        <v>2155.8153125785902</v>
      </c>
      <c r="N22" s="15">
        <f>L22^2</f>
        <v>4647539.6619483251</v>
      </c>
      <c r="P22">
        <f>Data!$A29</f>
        <v>26</v>
      </c>
      <c r="Q22">
        <f>Data!$B29</f>
        <v>110000</v>
      </c>
      <c r="R22" s="15">
        <f>Coefficients!$AG$33+Coefficients!$AG$34*'Test Analysis'!P22+Coefficients!$AG$35*'Test Analysis'!P22^2+Coefficients!$AG$36*'Test Analysis'!P22^3+Coefficients!$AG$37*'Test Analysis'!P22^4</f>
        <v>114360.89542406367</v>
      </c>
      <c r="S22" s="15">
        <f>Q22-R22</f>
        <v>-4360.8954240636667</v>
      </c>
      <c r="T22">
        <f>ABS(S22)</f>
        <v>4360.8954240636667</v>
      </c>
      <c r="U22" s="15">
        <f>S22^2</f>
        <v>19017408.899619427</v>
      </c>
      <c r="W22">
        <f>Data!$A29</f>
        <v>26</v>
      </c>
      <c r="X22">
        <f>Data!$B29</f>
        <v>110000</v>
      </c>
      <c r="Y22" s="15">
        <f>Coefficients!$AR$33+Coefficients!$AR$34*'Test Analysis'!W22+Coefficients!$AR$35*'Test Analysis'!W22^2+Coefficients!$AR$36*'Test Analysis'!W22^3+Coefficients!$AR$37*'Test Analysis'!W22^4+Coefficients!$AR$38*'Test Analysis'!W22^5</f>
        <v>111072.33105622767</v>
      </c>
      <c r="Z22" s="15">
        <f>X22-Y22</f>
        <v>-1072.3310562276747</v>
      </c>
      <c r="AA22">
        <f>ABS(Z22)</f>
        <v>1072.3310562276747</v>
      </c>
      <c r="AB22" s="15">
        <f>Z22^2</f>
        <v>1149893.8941503605</v>
      </c>
    </row>
    <row r="23" spans="1:28" x14ac:dyDescent="0.3">
      <c r="B23">
        <f>Data!$A35</f>
        <v>34</v>
      </c>
      <c r="C23">
        <f>Data!$B35</f>
        <v>200000</v>
      </c>
      <c r="D23" s="15">
        <f>Coefficients!$K$33+Coefficients!$K$34*'Test Analysis'!$B23+Coefficients!$K$35*'Test Analysis'!$B23^2</f>
        <v>199410.94050604204</v>
      </c>
      <c r="E23" s="15">
        <f t="shared" ref="E23:E31" si="1">C23-D23</f>
        <v>589.05949395796051</v>
      </c>
      <c r="F23">
        <f t="shared" ref="F23:F31" si="2">ABS(E23)</f>
        <v>589.05949395796051</v>
      </c>
      <c r="G23" s="15">
        <f t="shared" ref="G23:G31" si="3">E23^2</f>
        <v>346991.08742200851</v>
      </c>
      <c r="I23">
        <f>Data!$A35</f>
        <v>34</v>
      </c>
      <c r="J23">
        <f>Data!$B35</f>
        <v>200000</v>
      </c>
      <c r="K23" s="15">
        <f>Coefficients!$V$33+Coefficients!$V$34*'Test Analysis'!I23+Coefficients!$V$35*'Test Analysis'!I23^2+Coefficients!$V$36*'Test Analysis'!I23^3</f>
        <v>209258.84400465593</v>
      </c>
      <c r="L23" s="15">
        <f t="shared" ref="L23:L31" si="4">J23-K23</f>
        <v>-9258.8440046559263</v>
      </c>
      <c r="M23">
        <f t="shared" ref="M23:M31" si="5">ABS(L23)</f>
        <v>9258.8440046559263</v>
      </c>
      <c r="N23" s="15">
        <f t="shared" ref="N23:N31" si="6">L23^2</f>
        <v>85726192.302552983</v>
      </c>
      <c r="P23">
        <f>Data!$A35</f>
        <v>34</v>
      </c>
      <c r="Q23">
        <f>Data!$B35</f>
        <v>200000</v>
      </c>
      <c r="R23" s="15">
        <f>Coefficients!$AG$33+Coefficients!$AG$34*'Test Analysis'!P23+Coefficients!$AG$35*'Test Analysis'!P23^2+Coefficients!$AG$36*'Test Analysis'!P23^3+Coefficients!$AG$37*'Test Analysis'!P23^4</f>
        <v>187837.57707037427</v>
      </c>
      <c r="S23" s="15">
        <f t="shared" ref="S23:S31" si="7">Q23-R23</f>
        <v>12162.422929625725</v>
      </c>
      <c r="T23">
        <f t="shared" ref="T23:T31" si="8">ABS(S23)</f>
        <v>12162.422929625725</v>
      </c>
      <c r="U23" s="15">
        <f t="shared" ref="U23:U31" si="9">S23^2</f>
        <v>147924531.51908562</v>
      </c>
      <c r="W23">
        <f>Data!$A35</f>
        <v>34</v>
      </c>
      <c r="X23">
        <f>Data!$B35</f>
        <v>200000</v>
      </c>
      <c r="Y23" s="15">
        <f>Coefficients!$AR$33+Coefficients!$AR$34*'Test Analysis'!W23+Coefficients!$AR$35*'Test Analysis'!W23^2+Coefficients!$AR$36*'Test Analysis'!W23^3+Coefficients!$AR$37*'Test Analysis'!W23^4+Coefficients!$AR$38*'Test Analysis'!W23^5</f>
        <v>193887.79480698798</v>
      </c>
      <c r="Z23" s="15">
        <f t="shared" ref="Z23:Z31" si="10">X23-Y23</f>
        <v>6112.2051930120215</v>
      </c>
      <c r="AA23">
        <f t="shared" ref="AA23:AA31" si="11">ABS(Z23)</f>
        <v>6112.2051930120215</v>
      </c>
      <c r="AB23" s="15">
        <f t="shared" ref="AB23:AB31" si="12">Z23^2</f>
        <v>37359052.32148312</v>
      </c>
    </row>
    <row r="24" spans="1:28" x14ac:dyDescent="0.3">
      <c r="B24">
        <f>Data!$A31</f>
        <v>38</v>
      </c>
      <c r="C24">
        <f>Data!$B31</f>
        <v>314000</v>
      </c>
      <c r="D24" s="15">
        <f>Coefficients!$K$33+Coefficients!$K$34*'Test Analysis'!$B24+Coefficients!$K$35*'Test Analysis'!$B24^2</f>
        <v>230852.49254164536</v>
      </c>
      <c r="E24" s="15">
        <f t="shared" si="1"/>
        <v>83147.507458354637</v>
      </c>
      <c r="F24">
        <f t="shared" si="2"/>
        <v>83147.507458354637</v>
      </c>
      <c r="G24" s="15">
        <f t="shared" si="3"/>
        <v>6913507996.5371399</v>
      </c>
      <c r="I24">
        <f>Data!$A31</f>
        <v>38</v>
      </c>
      <c r="J24">
        <f>Data!$B31</f>
        <v>314000</v>
      </c>
      <c r="K24" s="15">
        <f>Coefficients!$V$33+Coefficients!$V$34*'Test Analysis'!I24+Coefficients!$V$35*'Test Analysis'!I24^2+Coefficients!$V$36*'Test Analysis'!I24^3</f>
        <v>239559.37609032629</v>
      </c>
      <c r="L24" s="15">
        <f t="shared" si="4"/>
        <v>74440.623909673712</v>
      </c>
      <c r="M24">
        <f t="shared" si="5"/>
        <v>74440.623909673712</v>
      </c>
      <c r="N24" s="15">
        <f t="shared" si="6"/>
        <v>5541406488.0614853</v>
      </c>
      <c r="P24">
        <f>Data!$A31</f>
        <v>38</v>
      </c>
      <c r="Q24">
        <f>Data!$B31</f>
        <v>314000</v>
      </c>
      <c r="R24" s="15">
        <f>Coefficients!$AG$33+Coefficients!$AG$34*'Test Analysis'!P24+Coefficients!$AG$35*'Test Analysis'!P24^2+Coefficients!$AG$36*'Test Analysis'!P24^3+Coefficients!$AG$37*'Test Analysis'!P24^4</f>
        <v>242327.95118265552</v>
      </c>
      <c r="S24" s="15">
        <f t="shared" si="7"/>
        <v>71672.048817344476</v>
      </c>
      <c r="T24">
        <f t="shared" si="8"/>
        <v>71672.048817344476</v>
      </c>
      <c r="U24" s="15">
        <f t="shared" si="9"/>
        <v>5136882581.6758099</v>
      </c>
      <c r="W24">
        <f>Data!$A31</f>
        <v>38</v>
      </c>
      <c r="X24">
        <f>Data!$B31</f>
        <v>314000</v>
      </c>
      <c r="Y24" s="15">
        <f>Coefficients!$AR$33+Coefficients!$AR$34*'Test Analysis'!W24+Coefficients!$AR$35*'Test Analysis'!W24^2+Coefficients!$AR$36*'Test Analysis'!W24^3+Coefficients!$AR$37*'Test Analysis'!W24^4+Coefficients!$AR$38*'Test Analysis'!W24^5</f>
        <v>263765.858319344</v>
      </c>
      <c r="Z24" s="15">
        <f t="shared" si="10"/>
        <v>50234.141680656001</v>
      </c>
      <c r="AA24">
        <f t="shared" si="11"/>
        <v>50234.141680656001</v>
      </c>
      <c r="AB24" s="15">
        <f t="shared" si="12"/>
        <v>2523468990.3922205</v>
      </c>
    </row>
    <row r="25" spans="1:28" x14ac:dyDescent="0.3">
      <c r="B25">
        <f>Data!$A34</f>
        <v>41</v>
      </c>
      <c r="C25">
        <f>Data!$B34</f>
        <v>227000</v>
      </c>
      <c r="D25" s="15">
        <f>Coefficients!$K$33+Coefficients!$K$34*'Test Analysis'!$B25+Coefficients!$K$35*'Test Analysis'!$B25^2</f>
        <v>249324.59615448659</v>
      </c>
      <c r="E25" s="15">
        <f t="shared" si="1"/>
        <v>-22324.596154486586</v>
      </c>
      <c r="F25">
        <f t="shared" si="2"/>
        <v>22324.596154486586</v>
      </c>
      <c r="G25" s="15">
        <f t="shared" si="3"/>
        <v>498387593.46091723</v>
      </c>
      <c r="I25">
        <f>Data!$A34</f>
        <v>41</v>
      </c>
      <c r="J25">
        <f>Data!$B34</f>
        <v>227000</v>
      </c>
      <c r="K25" s="15">
        <f>Coefficients!$V$33+Coefficients!$V$34*'Test Analysis'!I25+Coefficients!$V$35*'Test Analysis'!I25^2+Coefficients!$V$36*'Test Analysis'!I25^3</f>
        <v>254917.37085186224</v>
      </c>
      <c r="L25" s="15">
        <f t="shared" si="4"/>
        <v>-27917.370851862244</v>
      </c>
      <c r="M25">
        <f t="shared" si="5"/>
        <v>27917.370851862244</v>
      </c>
      <c r="N25" s="15">
        <f t="shared" si="6"/>
        <v>779379595.28040767</v>
      </c>
      <c r="P25">
        <f>Data!$A34</f>
        <v>41</v>
      </c>
      <c r="Q25">
        <f>Data!$B34</f>
        <v>227000</v>
      </c>
      <c r="R25" s="15">
        <f>Coefficients!$AG$33+Coefficients!$AG$34*'Test Analysis'!P25+Coefficients!$AG$35*'Test Analysis'!P25^2+Coefficients!$AG$36*'Test Analysis'!P25^3+Coefficients!$AG$37*'Test Analysis'!P25^4</f>
        <v>273770.66250232188</v>
      </c>
      <c r="S25" s="15">
        <f t="shared" si="7"/>
        <v>-46770.66250232188</v>
      </c>
      <c r="T25">
        <f t="shared" si="8"/>
        <v>46770.66250232188</v>
      </c>
      <c r="U25" s="15">
        <f t="shared" si="9"/>
        <v>2187494870.9060979</v>
      </c>
      <c r="W25">
        <f>Data!$A34</f>
        <v>41</v>
      </c>
      <c r="X25">
        <f>Data!$B34</f>
        <v>227000</v>
      </c>
      <c r="Y25" s="15">
        <f>Coefficients!$AR$33+Coefficients!$AR$34*'Test Analysis'!W25+Coefficients!$AR$35*'Test Analysis'!W25^2+Coefficients!$AR$36*'Test Analysis'!W25^3+Coefficients!$AR$37*'Test Analysis'!W25^4+Coefficients!$AR$38*'Test Analysis'!W25^5</f>
        <v>291418.30958154798</v>
      </c>
      <c r="Z25" s="15">
        <f t="shared" si="10"/>
        <v>-64418.309581547976</v>
      </c>
      <c r="AA25">
        <f t="shared" si="11"/>
        <v>64418.309581547976</v>
      </c>
      <c r="AB25" s="15">
        <f t="shared" si="12"/>
        <v>4149718609.3441558</v>
      </c>
    </row>
    <row r="26" spans="1:28" x14ac:dyDescent="0.3">
      <c r="B26">
        <f>Data!$A36</f>
        <v>46</v>
      </c>
      <c r="C26">
        <f>Data!$B36</f>
        <v>233000</v>
      </c>
      <c r="D26" s="15">
        <f>Coefficients!$K$33+Coefficients!$K$34*'Test Analysis'!$B26+Coefficients!$K$35*'Test Analysis'!$B26^2</f>
        <v>270379.89186377177</v>
      </c>
      <c r="E26" s="15">
        <f t="shared" si="1"/>
        <v>-37379.891863771772</v>
      </c>
      <c r="F26">
        <f t="shared" si="2"/>
        <v>37379.891863771772</v>
      </c>
      <c r="G26" s="15">
        <f t="shared" si="3"/>
        <v>1397256315.7472711</v>
      </c>
      <c r="I26">
        <f>Data!$A36</f>
        <v>46</v>
      </c>
      <c r="J26">
        <f>Data!$B36</f>
        <v>233000</v>
      </c>
      <c r="K26" s="15">
        <f>Coefficients!$V$33+Coefficients!$V$34*'Test Analysis'!I26+Coefficients!$V$35*'Test Analysis'!I26^2+Coefficients!$V$36*'Test Analysis'!I26^3</f>
        <v>268858.88860802073</v>
      </c>
      <c r="L26" s="15">
        <f t="shared" si="4"/>
        <v>-35858.88860802073</v>
      </c>
      <c r="M26">
        <f t="shared" si="5"/>
        <v>35858.88860802073</v>
      </c>
      <c r="N26" s="15">
        <f t="shared" si="6"/>
        <v>1285859892.2024388</v>
      </c>
      <c r="P26">
        <f>Data!$A36</f>
        <v>46</v>
      </c>
      <c r="Q26">
        <f>Data!$B36</f>
        <v>233000</v>
      </c>
      <c r="R26" s="15">
        <f>Coefficients!$AG$33+Coefficients!$AG$34*'Test Analysis'!P26+Coefficients!$AG$35*'Test Analysis'!P26^2+Coefficients!$AG$36*'Test Analysis'!P26^3+Coefficients!$AG$37*'Test Analysis'!P26^4</f>
        <v>295917.20206019841</v>
      </c>
      <c r="S26" s="15">
        <f t="shared" si="7"/>
        <v>-62917.202060198411</v>
      </c>
      <c r="T26">
        <f t="shared" si="8"/>
        <v>62917.202060198411</v>
      </c>
      <c r="U26" s="15">
        <f t="shared" si="9"/>
        <v>3958574315.0838351</v>
      </c>
      <c r="W26">
        <f>Data!$A36</f>
        <v>46</v>
      </c>
      <c r="X26">
        <f>Data!$B36</f>
        <v>233000</v>
      </c>
      <c r="Y26" s="15">
        <f>Coefficients!$AR$33+Coefficients!$AR$34*'Test Analysis'!W26+Coefficients!$AR$35*'Test Analysis'!W26^2+Coefficients!$AR$36*'Test Analysis'!W26^3+Coefficients!$AR$37*'Test Analysis'!W26^4+Coefficients!$AR$38*'Test Analysis'!W26^5</f>
        <v>288961.76967017353</v>
      </c>
      <c r="Z26" s="15">
        <f t="shared" si="10"/>
        <v>-55961.769670173526</v>
      </c>
      <c r="AA26">
        <f t="shared" si="11"/>
        <v>55961.769670173526</v>
      </c>
      <c r="AB26" s="15">
        <f t="shared" si="12"/>
        <v>3131719664.6175537</v>
      </c>
    </row>
    <row r="27" spans="1:28" x14ac:dyDescent="0.3">
      <c r="B27">
        <f>Data!$A30</f>
        <v>52</v>
      </c>
      <c r="C27">
        <f>Data!$B30</f>
        <v>278000</v>
      </c>
      <c r="D27" s="15">
        <f>Coefficients!$K$33+Coefficients!$K$34*'Test Analysis'!$B27+Coefficients!$K$35*'Test Analysis'!$B27^2</f>
        <v>279589.19969992118</v>
      </c>
      <c r="E27" s="15">
        <f t="shared" si="1"/>
        <v>-1589.1996999211842</v>
      </c>
      <c r="F27">
        <f t="shared" si="2"/>
        <v>1589.1996999211842</v>
      </c>
      <c r="G27" s="15">
        <f t="shared" si="3"/>
        <v>2525555.6862295819</v>
      </c>
      <c r="I27">
        <f>Data!$A30</f>
        <v>52</v>
      </c>
      <c r="J27">
        <f>Data!$B30</f>
        <v>278000</v>
      </c>
      <c r="K27" s="15">
        <f>Coefficients!$V$33+Coefficients!$V$34*'Test Analysis'!I27+Coefficients!$V$35*'Test Analysis'!I27^2+Coefficients!$V$36*'Test Analysis'!I27^3</f>
        <v>270935.39954949298</v>
      </c>
      <c r="L27" s="15">
        <f t="shared" si="4"/>
        <v>7064.6004505070159</v>
      </c>
      <c r="M27">
        <f t="shared" si="5"/>
        <v>7064.6004505070159</v>
      </c>
      <c r="N27" s="15">
        <f t="shared" si="6"/>
        <v>49908579.52530393</v>
      </c>
      <c r="P27">
        <f>Data!$A30</f>
        <v>52</v>
      </c>
      <c r="Q27">
        <f>Data!$B30</f>
        <v>278000</v>
      </c>
      <c r="R27" s="15">
        <f>Coefficients!$AG$33+Coefficients!$AG$34*'Test Analysis'!P27+Coefficients!$AG$35*'Test Analysis'!P27^2+Coefficients!$AG$36*'Test Analysis'!P27^3+Coefficients!$AG$37*'Test Analysis'!P27^4</f>
        <v>272945.92153482698</v>
      </c>
      <c r="S27" s="15">
        <f t="shared" si="7"/>
        <v>5054.078465173021</v>
      </c>
      <c r="T27">
        <f t="shared" si="8"/>
        <v>5054.078465173021</v>
      </c>
      <c r="U27" s="15">
        <f t="shared" si="9"/>
        <v>25543709.132125679</v>
      </c>
      <c r="W27">
        <f>Data!$A30</f>
        <v>52</v>
      </c>
      <c r="X27">
        <f>Data!$B30</f>
        <v>278000</v>
      </c>
      <c r="Y27" s="15">
        <f>Coefficients!$AR$33+Coefficients!$AR$34*'Test Analysis'!W27+Coefficients!$AR$35*'Test Analysis'!W27^2+Coefficients!$AR$36*'Test Analysis'!W27^3+Coefficients!$AR$37*'Test Analysis'!W27^4+Coefficients!$AR$38*'Test Analysis'!W27^5</f>
        <v>251785.03347044438</v>
      </c>
      <c r="Z27" s="15">
        <f t="shared" si="10"/>
        <v>26214.966529555619</v>
      </c>
      <c r="AA27">
        <f t="shared" si="11"/>
        <v>26214.966529555619</v>
      </c>
      <c r="AB27" s="15">
        <f t="shared" si="12"/>
        <v>687224470.14572132</v>
      </c>
    </row>
    <row r="28" spans="1:28" x14ac:dyDescent="0.3">
      <c r="B28">
        <f>Data!$A38</f>
        <v>55</v>
      </c>
      <c r="C28">
        <f>Data!$B38</f>
        <v>298000</v>
      </c>
      <c r="D28" s="15">
        <f>Coefficients!$K$33+Coefficients!$K$34*'Test Analysis'!$B28+Coefficients!$K$35*'Test Analysis'!$B28^2</f>
        <v>277625.06165731675</v>
      </c>
      <c r="E28" s="15">
        <f t="shared" si="1"/>
        <v>20374.93834268325</v>
      </c>
      <c r="F28">
        <f t="shared" si="2"/>
        <v>20374.93834268325</v>
      </c>
      <c r="G28" s="15">
        <f t="shared" si="3"/>
        <v>415138112.46814406</v>
      </c>
      <c r="I28">
        <f>Data!$A38</f>
        <v>55</v>
      </c>
      <c r="J28">
        <f>Data!$B38</f>
        <v>298000</v>
      </c>
      <c r="K28" s="15">
        <f>Coefficients!$V$33+Coefficients!$V$34*'Test Analysis'!I28+Coefficients!$V$35*'Test Analysis'!I28^2+Coefficients!$V$36*'Test Analysis'!I28^3</f>
        <v>267851.80252398085</v>
      </c>
      <c r="L28" s="15">
        <f t="shared" si="4"/>
        <v>30148.197476019152</v>
      </c>
      <c r="M28">
        <f t="shared" si="5"/>
        <v>30148.197476019152</v>
      </c>
      <c r="N28" s="15">
        <f t="shared" si="6"/>
        <v>908913811.05304754</v>
      </c>
      <c r="P28">
        <f>Data!$A38</f>
        <v>55</v>
      </c>
      <c r="Q28">
        <f>Data!$B38</f>
        <v>298000</v>
      </c>
      <c r="R28" s="15">
        <f>Coefficients!$AG$33+Coefficients!$AG$34*'Test Analysis'!P28+Coefficients!$AG$35*'Test Analysis'!P28^2+Coefficients!$AG$36*'Test Analysis'!P28^3+Coefficients!$AG$37*'Test Analysis'!P28^4</f>
        <v>250644.30195464753</v>
      </c>
      <c r="S28" s="15">
        <f t="shared" si="7"/>
        <v>47355.698045352474</v>
      </c>
      <c r="T28">
        <f t="shared" si="8"/>
        <v>47355.698045352474</v>
      </c>
      <c r="U28" s="15">
        <f t="shared" si="9"/>
        <v>2242562137.3626003</v>
      </c>
      <c r="W28">
        <f>Data!$A38</f>
        <v>55</v>
      </c>
      <c r="X28">
        <f>Data!$B38</f>
        <v>298000</v>
      </c>
      <c r="Y28" s="15">
        <f>Coefficients!$AR$33+Coefficients!$AR$34*'Test Analysis'!W28+Coefficients!$AR$35*'Test Analysis'!W28^2+Coefficients!$AR$36*'Test Analysis'!W28^3+Coefficients!$AR$37*'Test Analysis'!W28^4+Coefficients!$AR$38*'Test Analysis'!W28^5</f>
        <v>241956.76439757645</v>
      </c>
      <c r="Z28" s="15">
        <f t="shared" si="10"/>
        <v>56043.235602423549</v>
      </c>
      <c r="AA28">
        <f t="shared" si="11"/>
        <v>56043.235602423549</v>
      </c>
      <c r="AB28" s="15">
        <f t="shared" si="12"/>
        <v>3140844256.7887545</v>
      </c>
    </row>
    <row r="29" spans="1:28" x14ac:dyDescent="0.3">
      <c r="B29">
        <f>Data!$A37</f>
        <v>57</v>
      </c>
      <c r="C29">
        <f>Data!$B37</f>
        <v>311000</v>
      </c>
      <c r="D29" s="15">
        <f>Coefficients!$K$33+Coefficients!$K$34*'Test Analysis'!$B29+Coefficients!$K$35*'Test Analysis'!$B29^2</f>
        <v>273882.75038421806</v>
      </c>
      <c r="E29" s="15">
        <f t="shared" si="1"/>
        <v>37117.249615781941</v>
      </c>
      <c r="F29">
        <f t="shared" si="2"/>
        <v>37117.249615781941</v>
      </c>
      <c r="G29" s="15">
        <f t="shared" si="3"/>
        <v>1377690219.0402646</v>
      </c>
      <c r="I29">
        <f>Data!$A37</f>
        <v>57</v>
      </c>
      <c r="J29">
        <f>Data!$B37</f>
        <v>311000</v>
      </c>
      <c r="K29" s="15">
        <f>Coefficients!$V$33+Coefficients!$V$34*'Test Analysis'!I29+Coefficients!$V$35*'Test Analysis'!I29^2+Coefficients!$V$36*'Test Analysis'!I29^3</f>
        <v>264814.4199630674</v>
      </c>
      <c r="L29" s="15">
        <f t="shared" si="4"/>
        <v>46185.580036932603</v>
      </c>
      <c r="M29">
        <f t="shared" si="5"/>
        <v>46185.580036932603</v>
      </c>
      <c r="N29" s="15">
        <f t="shared" si="6"/>
        <v>2133107803.3479073</v>
      </c>
      <c r="P29">
        <f>Data!$A37</f>
        <v>57</v>
      </c>
      <c r="Q29">
        <f>Data!$B37</f>
        <v>311000</v>
      </c>
      <c r="R29" s="15">
        <f>Coefficients!$AG$33+Coefficients!$AG$34*'Test Analysis'!P29+Coefficients!$AG$35*'Test Analysis'!P29^2+Coefficients!$AG$36*'Test Analysis'!P29^3+Coefficients!$AG$37*'Test Analysis'!P29^4</f>
        <v>237068.32371480577</v>
      </c>
      <c r="S29" s="15">
        <f t="shared" si="7"/>
        <v>73931.676285194233</v>
      </c>
      <c r="T29">
        <f t="shared" si="8"/>
        <v>73931.676285194233</v>
      </c>
      <c r="U29" s="15">
        <f t="shared" si="9"/>
        <v>5465892758.3387518</v>
      </c>
      <c r="W29">
        <f>Data!$A37</f>
        <v>57</v>
      </c>
      <c r="X29">
        <f>Data!$B37</f>
        <v>311000</v>
      </c>
      <c r="Y29" s="15">
        <f>Coefficients!$AR$33+Coefficients!$AR$34*'Test Analysis'!W29+Coefficients!$AR$35*'Test Analysis'!W29^2+Coefficients!$AR$36*'Test Analysis'!W29^3+Coefficients!$AR$37*'Test Analysis'!W29^4+Coefficients!$AR$38*'Test Analysis'!W29^5</f>
        <v>242711.44172146171</v>
      </c>
      <c r="Z29" s="15">
        <f t="shared" si="10"/>
        <v>68288.558278538287</v>
      </c>
      <c r="AA29">
        <f t="shared" si="11"/>
        <v>68288.558278538287</v>
      </c>
      <c r="AB29" s="15">
        <f t="shared" si="12"/>
        <v>4663327191.7613201</v>
      </c>
    </row>
    <row r="30" spans="1:28" x14ac:dyDescent="0.3">
      <c r="B30">
        <f>Data!$A32</f>
        <v>60</v>
      </c>
      <c r="C30">
        <f>Data!$B32</f>
        <v>302000</v>
      </c>
      <c r="D30" s="15">
        <f>Coefficients!$K$33+Coefficients!$K$34*'Test Analysis'!$B30+Coefficients!$K$35*'Test Analysis'!$B30^2</f>
        <v>264619.95460752631</v>
      </c>
      <c r="E30" s="15">
        <f t="shared" si="1"/>
        <v>37380.045392473694</v>
      </c>
      <c r="F30">
        <f t="shared" si="2"/>
        <v>37380.045392473694</v>
      </c>
      <c r="G30" s="15">
        <f t="shared" si="3"/>
        <v>1397267793.5433939</v>
      </c>
      <c r="I30">
        <f>Data!$A32</f>
        <v>60</v>
      </c>
      <c r="J30">
        <f>Data!$B32</f>
        <v>302000</v>
      </c>
      <c r="K30" s="15">
        <f>Coefficients!$V$33+Coefficients!$V$34*'Test Analysis'!I30+Coefficients!$V$35*'Test Analysis'!I30^2+Coefficients!$V$36*'Test Analysis'!I30^3</f>
        <v>259380.37202410726</v>
      </c>
      <c r="L30" s="15">
        <f t="shared" si="4"/>
        <v>42619.627975892741</v>
      </c>
      <c r="M30">
        <f t="shared" si="5"/>
        <v>42619.627975892741</v>
      </c>
      <c r="N30" s="15">
        <f t="shared" si="6"/>
        <v>1816432688.8034992</v>
      </c>
      <c r="P30">
        <f>Data!$A32</f>
        <v>60</v>
      </c>
      <c r="Q30">
        <f>Data!$B32</f>
        <v>302000</v>
      </c>
      <c r="R30" s="15">
        <f>Coefficients!$AG$33+Coefficients!$AG$34*'Test Analysis'!P30+Coefficients!$AG$35*'Test Analysis'!P30^2+Coefficients!$AG$36*'Test Analysis'!P30^3+Coefficients!$AG$37*'Test Analysis'!P30^4</f>
        <v>226852.26857404038</v>
      </c>
      <c r="S30" s="15">
        <f t="shared" si="7"/>
        <v>75147.731425959617</v>
      </c>
      <c r="T30">
        <f t="shared" si="8"/>
        <v>75147.731425959617</v>
      </c>
      <c r="U30" s="15">
        <f t="shared" si="9"/>
        <v>5647181538.4681587</v>
      </c>
      <c r="W30">
        <f>Data!$A32</f>
        <v>60</v>
      </c>
      <c r="X30">
        <f>Data!$B32</f>
        <v>302000</v>
      </c>
      <c r="Y30" s="15">
        <f>Coefficients!$AR$33+Coefficients!$AR$34*'Test Analysis'!W30+Coefficients!$AR$35*'Test Analysis'!W30^2+Coefficients!$AR$36*'Test Analysis'!W30^3+Coefficients!$AR$37*'Test Analysis'!W30^4+Coefficients!$AR$38*'Test Analysis'!W30^5</f>
        <v>253299.52667863667</v>
      </c>
      <c r="Z30" s="15">
        <f t="shared" si="10"/>
        <v>48700.47332136333</v>
      </c>
      <c r="AA30">
        <f t="shared" si="11"/>
        <v>48700.47332136333</v>
      </c>
      <c r="AB30" s="15">
        <f t="shared" si="12"/>
        <v>2371736101.7248216</v>
      </c>
    </row>
    <row r="31" spans="1:28" x14ac:dyDescent="0.3">
      <c r="B31">
        <f>Data!$A33</f>
        <v>64</v>
      </c>
      <c r="C31">
        <f>Data!$B33</f>
        <v>261000</v>
      </c>
      <c r="D31" s="15">
        <f>Coefficients!$K$33+Coefficients!$K$34*'Test Analysis'!$B31+Coefficients!$K$35*'Test Analysis'!$B31^2</f>
        <v>245457.47968678875</v>
      </c>
      <c r="E31" s="15">
        <f t="shared" si="1"/>
        <v>15542.520313211251</v>
      </c>
      <c r="F31">
        <f t="shared" si="2"/>
        <v>15542.520313211251</v>
      </c>
      <c r="G31" s="15">
        <f t="shared" si="3"/>
        <v>241569937.68658435</v>
      </c>
      <c r="I31">
        <f>Data!$A33</f>
        <v>64</v>
      </c>
      <c r="J31">
        <f>Data!$B33</f>
        <v>261000</v>
      </c>
      <c r="K31" s="15">
        <f>Coefficients!$V$33+Coefficients!$V$34*'Test Analysis'!I31+Coefficients!$V$35*'Test Analysis'!I31^2+Coefficients!$V$36*'Test Analysis'!I31^3</f>
        <v>251744.54549834621</v>
      </c>
      <c r="L31" s="15">
        <f t="shared" si="4"/>
        <v>9255.4545016537886</v>
      </c>
      <c r="M31">
        <f t="shared" si="5"/>
        <v>9255.4545016537886</v>
      </c>
      <c r="N31" s="15">
        <f t="shared" si="6"/>
        <v>85663438.032183379</v>
      </c>
      <c r="P31">
        <f>Data!$A33</f>
        <v>64</v>
      </c>
      <c r="Q31">
        <f>Data!$B33</f>
        <v>261000</v>
      </c>
      <c r="R31" s="15">
        <f>Coefficients!$AG$33+Coefficients!$AG$34*'Test Analysis'!P31+Coefficients!$AG$35*'Test Analysis'!P31^2+Coefficients!$AG$36*'Test Analysis'!P31^3+Coefficients!$AG$37*'Test Analysis'!P31^4</f>
        <v>253790.91550645605</v>
      </c>
      <c r="S31" s="15">
        <f t="shared" si="7"/>
        <v>7209.0844935439527</v>
      </c>
      <c r="T31">
        <f t="shared" si="8"/>
        <v>7209.0844935439527</v>
      </c>
      <c r="U31" s="15">
        <f t="shared" si="9"/>
        <v>51970899.235055871</v>
      </c>
      <c r="W31">
        <f>Data!$A33</f>
        <v>64</v>
      </c>
      <c r="X31">
        <f>Data!$B33</f>
        <v>261000</v>
      </c>
      <c r="Y31" s="15">
        <f>Coefficients!$AR$33+Coefficients!$AR$34*'Test Analysis'!W31+Coefficients!$AR$35*'Test Analysis'!W31^2+Coefficients!$AR$36*'Test Analysis'!W31^3+Coefficients!$AR$37*'Test Analysis'!W31^4+Coefficients!$AR$38*'Test Analysis'!W31^5</f>
        <v>265272.41635596752</v>
      </c>
      <c r="Z31" s="15">
        <f t="shared" si="10"/>
        <v>-4272.4163559675217</v>
      </c>
      <c r="AA31">
        <f t="shared" si="11"/>
        <v>4272.4163559675217</v>
      </c>
      <c r="AB31" s="15">
        <f t="shared" si="12"/>
        <v>18253541.518738795</v>
      </c>
    </row>
    <row r="32" spans="1:28" ht="15" thickBot="1" x14ac:dyDescent="0.35">
      <c r="D32" s="16" t="s">
        <v>5</v>
      </c>
      <c r="E32" s="17">
        <f>AVERAGE(E22:E31)</f>
        <v>12968.550121252829</v>
      </c>
      <c r="F32" s="17">
        <f>AVERAGE(F22:F31)</f>
        <v>25861.714002039716</v>
      </c>
      <c r="G32" s="17">
        <f>AVERAGE(G22:G31)</f>
        <v>1225375293.4689136</v>
      </c>
      <c r="K32" s="16" t="s">
        <v>5</v>
      </c>
      <c r="L32" s="17">
        <f>AVERAGE(L22:L31)</f>
        <v>13883.479619871872</v>
      </c>
      <c r="M32" s="17">
        <f>AVERAGE(M22:M31)</f>
        <v>28490.500312779652</v>
      </c>
      <c r="N32" s="17">
        <f>AVERAGE(N22:N31)</f>
        <v>1269104602.8270774</v>
      </c>
      <c r="R32" s="16" t="s">
        <v>5</v>
      </c>
      <c r="S32" s="17">
        <f>AVERAGE(S22:S31)</f>
        <v>17848.398047560953</v>
      </c>
      <c r="T32" s="17">
        <f>AVERAGE(T22:T31)</f>
        <v>40658.150044877744</v>
      </c>
      <c r="U32" s="17">
        <f>AVERAGE(U22:U31)</f>
        <v>2488304475.0621138</v>
      </c>
      <c r="Y32" s="16" t="s">
        <v>5</v>
      </c>
      <c r="Z32" s="17">
        <f>AVERAGE(Z22:Z31)</f>
        <v>12986.875394163211</v>
      </c>
      <c r="AA32" s="17">
        <f>AVERAGE(AA22:AA31)</f>
        <v>38131.840726946553</v>
      </c>
      <c r="AB32" s="17">
        <f>AVERAGE(AB22:AB31)</f>
        <v>2072480177.2508919</v>
      </c>
    </row>
    <row r="33" spans="6:28" ht="15" thickTop="1" x14ac:dyDescent="0.3">
      <c r="F33" s="18" t="s">
        <v>44</v>
      </c>
      <c r="G33" s="18" t="s">
        <v>45</v>
      </c>
      <c r="M33" s="18" t="s">
        <v>44</v>
      </c>
      <c r="N33" s="18" t="s">
        <v>45</v>
      </c>
      <c r="T33" s="18" t="s">
        <v>44</v>
      </c>
      <c r="U33" s="18" t="s">
        <v>45</v>
      </c>
      <c r="AA33" s="18" t="s">
        <v>44</v>
      </c>
      <c r="AB33" s="18" t="s">
        <v>45</v>
      </c>
    </row>
  </sheetData>
  <sortState ref="B22:C31">
    <sortCondition ref="B22"/>
  </sortState>
  <mergeCells count="6">
    <mergeCell ref="B1:E2"/>
    <mergeCell ref="B4:F4"/>
    <mergeCell ref="B20:G20"/>
    <mergeCell ref="I20:N20"/>
    <mergeCell ref="P20:U20"/>
    <mergeCell ref="W20:AB20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Coefficients</vt:lpstr>
      <vt:lpstr>Training Analysis</vt:lpstr>
      <vt:lpstr>Validation Analysis</vt:lpstr>
      <vt:lpstr>Test Analysis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2023-04-19T21:17:07Z</dcterms:modified>
</cp:coreProperties>
</file>