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mimo\Desktop\ML in Finance\Project 2\Exercise 2\"/>
    </mc:Choice>
  </mc:AlternateContent>
  <bookViews>
    <workbookView xWindow="0" yWindow="0" windowWidth="23040" windowHeight="7830" activeTab="4"/>
  </bookViews>
  <sheets>
    <sheet name="Data" sheetId="6" r:id="rId1"/>
    <sheet name="Linear Regression" sheetId="7" r:id="rId2"/>
    <sheet name="Ridge Regression" sheetId="3" r:id="rId3"/>
    <sheet name="Lasso Regression" sheetId="8" r:id="rId4"/>
    <sheet name="Test Analysis" sheetId="9" r:id="rId5"/>
  </sheets>
  <definedNames>
    <definedName name="solver_adj" localSheetId="3" hidden="1">'Lasso Regression'!$K$33:$P$33</definedName>
    <definedName name="solver_adj" localSheetId="1" hidden="1">'Linear Regression'!$N$3:$S$3</definedName>
    <definedName name="solver_adj" localSheetId="2" hidden="1">'Ridge Regression'!$K$33:$P$33</definedName>
    <definedName name="solver_cvg" localSheetId="3" hidden="1">0.000001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1" localSheetId="1" hidden="1">'Linear Regression'!$N$3:$S$3</definedName>
    <definedName name="solver_lhs2" localSheetId="1" hidden="1">'Linear Regression'!$N$3:$S$3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3" hidden="1">1</definedName>
    <definedName name="solver_msl" localSheetId="1" hidden="1">2</definedName>
    <definedName name="solver_msl" localSheetId="2" hidden="1">2</definedName>
    <definedName name="solver_neg" localSheetId="3" hidden="1">2</definedName>
    <definedName name="solver_neg" localSheetId="1" hidden="1">1</definedName>
    <definedName name="solver_neg" localSheetId="2" hidden="1">2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3" hidden="1">0</definedName>
    <definedName name="solver_num" localSheetId="1" hidden="1">0</definedName>
    <definedName name="solver_num" localSheetId="2" hidden="1">0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3" hidden="1">'Lasso Regression'!$S$44</definedName>
    <definedName name="solver_opt" localSheetId="1" hidden="1">'Linear Regression'!$V$15</definedName>
    <definedName name="solver_opt" localSheetId="2" hidden="1">'Ridge Regression'!$S$44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3" hidden="1">2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2" localSheetId="1" hidden="1">3</definedName>
    <definedName name="solver_rhs1" localSheetId="1" hidden="1">0.0000000000001</definedName>
    <definedName name="solver_rhs2" localSheetId="1" hidden="1">0.00000000001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3" hidden="1">1000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6" l="1"/>
  <c r="J49" i="9" l="1"/>
  <c r="P4" i="8" l="1"/>
  <c r="L4" i="8"/>
  <c r="C35" i="9" l="1"/>
  <c r="D35" i="9"/>
  <c r="E35" i="9"/>
  <c r="F35" i="9"/>
  <c r="G35" i="9"/>
  <c r="D34" i="9"/>
  <c r="E34" i="9"/>
  <c r="F34" i="9"/>
  <c r="G34" i="9"/>
  <c r="C34" i="9"/>
  <c r="C46" i="9" s="1"/>
  <c r="E26" i="9"/>
  <c r="F26" i="9"/>
  <c r="G26" i="9"/>
  <c r="D27" i="9"/>
  <c r="F27" i="9"/>
  <c r="D31" i="9"/>
  <c r="F31" i="9"/>
  <c r="E24" i="9"/>
  <c r="F24" i="9"/>
  <c r="G24" i="9"/>
  <c r="D24" i="9"/>
  <c r="C25" i="9"/>
  <c r="C26" i="9"/>
  <c r="C27" i="9"/>
  <c r="E27" i="9" s="1"/>
  <c r="C28" i="9"/>
  <c r="D28" i="9" s="1"/>
  <c r="C29" i="9"/>
  <c r="C44" i="9" s="1"/>
  <c r="C30" i="9"/>
  <c r="D30" i="9" s="1"/>
  <c r="C31" i="9"/>
  <c r="E31" i="9" s="1"/>
  <c r="C32" i="9"/>
  <c r="D32" i="9" s="1"/>
  <c r="C24" i="9"/>
  <c r="B25" i="9"/>
  <c r="B40" i="9" s="1"/>
  <c r="B26" i="9"/>
  <c r="B41" i="9" s="1"/>
  <c r="B27" i="9"/>
  <c r="B28" i="9"/>
  <c r="B43" i="9" s="1"/>
  <c r="B29" i="9"/>
  <c r="B44" i="9" s="1"/>
  <c r="B30" i="9"/>
  <c r="B31" i="9"/>
  <c r="B32" i="9"/>
  <c r="B47" i="9" s="1"/>
  <c r="B24" i="9"/>
  <c r="B39" i="9" s="1"/>
  <c r="G38" i="9"/>
  <c r="F38" i="9"/>
  <c r="E38" i="9"/>
  <c r="D38" i="9"/>
  <c r="C38" i="9"/>
  <c r="B38" i="9"/>
  <c r="B46" i="9"/>
  <c r="B45" i="9"/>
  <c r="B42" i="9"/>
  <c r="V44" i="8"/>
  <c r="V29" i="8"/>
  <c r="V14" i="8"/>
  <c r="V44" i="3"/>
  <c r="V29" i="3"/>
  <c r="V14" i="3"/>
  <c r="U12" i="8"/>
  <c r="V12" i="8"/>
  <c r="V13" i="8"/>
  <c r="E4" i="9"/>
  <c r="E3" i="9"/>
  <c r="D4" i="9"/>
  <c r="D3" i="9"/>
  <c r="C4" i="9"/>
  <c r="C3" i="9"/>
  <c r="G81" i="8"/>
  <c r="G81" i="3"/>
  <c r="G63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S28" i="8"/>
  <c r="S29" i="8"/>
  <c r="S14" i="8"/>
  <c r="B56" i="8"/>
  <c r="B55" i="8"/>
  <c r="B53" i="8"/>
  <c r="B52" i="8"/>
  <c r="B51" i="8"/>
  <c r="B48" i="8"/>
  <c r="K42" i="8"/>
  <c r="G42" i="8"/>
  <c r="C42" i="8"/>
  <c r="B42" i="8"/>
  <c r="B57" i="8" s="1"/>
  <c r="K41" i="8"/>
  <c r="G41" i="8"/>
  <c r="C41" i="8"/>
  <c r="F41" i="8" s="1"/>
  <c r="B41" i="8"/>
  <c r="K40" i="8"/>
  <c r="G40" i="8"/>
  <c r="C40" i="8"/>
  <c r="B40" i="8"/>
  <c r="K39" i="8"/>
  <c r="G39" i="8"/>
  <c r="C39" i="8"/>
  <c r="F39" i="8" s="1"/>
  <c r="B39" i="8"/>
  <c r="B54" i="8" s="1"/>
  <c r="K38" i="8"/>
  <c r="G38" i="8"/>
  <c r="C38" i="8"/>
  <c r="F38" i="8" s="1"/>
  <c r="B38" i="8"/>
  <c r="K37" i="8"/>
  <c r="G37" i="8"/>
  <c r="C37" i="8"/>
  <c r="F37" i="8" s="1"/>
  <c r="B37" i="8"/>
  <c r="K36" i="8"/>
  <c r="G36" i="8"/>
  <c r="C36" i="8"/>
  <c r="F36" i="8" s="1"/>
  <c r="B36" i="8"/>
  <c r="K35" i="8"/>
  <c r="G35" i="8"/>
  <c r="C35" i="8"/>
  <c r="F35" i="8" s="1"/>
  <c r="B35" i="8"/>
  <c r="B50" i="8" s="1"/>
  <c r="K34" i="8"/>
  <c r="G34" i="8"/>
  <c r="C34" i="8"/>
  <c r="B34" i="8"/>
  <c r="B49" i="8" s="1"/>
  <c r="G33" i="8"/>
  <c r="G48" i="8" s="1"/>
  <c r="F33" i="8"/>
  <c r="F48" i="8" s="1"/>
  <c r="E33" i="8"/>
  <c r="E48" i="8" s="1"/>
  <c r="D33" i="8"/>
  <c r="D48" i="8" s="1"/>
  <c r="C33" i="8"/>
  <c r="C48" i="8" s="1"/>
  <c r="B33" i="8"/>
  <c r="K27" i="8"/>
  <c r="B27" i="8"/>
  <c r="K26" i="8"/>
  <c r="B26" i="8"/>
  <c r="K25" i="8"/>
  <c r="B25" i="8"/>
  <c r="K24" i="8"/>
  <c r="B24" i="8"/>
  <c r="K23" i="8"/>
  <c r="B23" i="8"/>
  <c r="K22" i="8"/>
  <c r="B22" i="8"/>
  <c r="K21" i="8"/>
  <c r="B21" i="8"/>
  <c r="K20" i="8"/>
  <c r="B20" i="8"/>
  <c r="K19" i="8"/>
  <c r="B19" i="8"/>
  <c r="G18" i="8"/>
  <c r="F18" i="8"/>
  <c r="E18" i="8"/>
  <c r="D18" i="8"/>
  <c r="C18" i="8"/>
  <c r="B18" i="8"/>
  <c r="K12" i="8"/>
  <c r="D12" i="8"/>
  <c r="C12" i="8"/>
  <c r="B12" i="8"/>
  <c r="K11" i="8"/>
  <c r="D11" i="8"/>
  <c r="C11" i="8"/>
  <c r="B11" i="8"/>
  <c r="K10" i="8"/>
  <c r="C10" i="8"/>
  <c r="B10" i="8"/>
  <c r="K9" i="8"/>
  <c r="C9" i="8"/>
  <c r="D9" i="8" s="1"/>
  <c r="B9" i="8"/>
  <c r="K8" i="8"/>
  <c r="D8" i="8"/>
  <c r="C8" i="8"/>
  <c r="B8" i="8"/>
  <c r="K7" i="8"/>
  <c r="C7" i="8"/>
  <c r="B7" i="8"/>
  <c r="K6" i="8"/>
  <c r="D6" i="8"/>
  <c r="C6" i="8"/>
  <c r="B6" i="8"/>
  <c r="K5" i="8"/>
  <c r="C5" i="8"/>
  <c r="B5" i="8"/>
  <c r="K4" i="8"/>
  <c r="C4" i="8"/>
  <c r="B4" i="8"/>
  <c r="J58" i="7"/>
  <c r="J28" i="7"/>
  <c r="C56" i="3"/>
  <c r="B56" i="3"/>
  <c r="B53" i="3"/>
  <c r="C52" i="3"/>
  <c r="B52" i="3"/>
  <c r="C50" i="3"/>
  <c r="B50" i="3"/>
  <c r="E48" i="3"/>
  <c r="D48" i="3"/>
  <c r="B48" i="3"/>
  <c r="G45" i="3"/>
  <c r="F45" i="3"/>
  <c r="E45" i="3"/>
  <c r="D45" i="3"/>
  <c r="C45" i="3"/>
  <c r="G44" i="3"/>
  <c r="F44" i="3"/>
  <c r="E44" i="3"/>
  <c r="D44" i="3"/>
  <c r="D53" i="3" s="1"/>
  <c r="C44" i="3"/>
  <c r="C53" i="3" s="1"/>
  <c r="C42" i="3"/>
  <c r="C57" i="3" s="1"/>
  <c r="B42" i="3"/>
  <c r="B57" i="3" s="1"/>
  <c r="G41" i="3"/>
  <c r="G56" i="3" s="1"/>
  <c r="F41" i="3"/>
  <c r="F56" i="3" s="1"/>
  <c r="C41" i="3"/>
  <c r="E41" i="3" s="1"/>
  <c r="E56" i="3" s="1"/>
  <c r="B41" i="3"/>
  <c r="C40" i="3"/>
  <c r="G40" i="3" s="1"/>
  <c r="G55" i="3" s="1"/>
  <c r="B40" i="3"/>
  <c r="B55" i="3" s="1"/>
  <c r="C39" i="3"/>
  <c r="C54" i="3" s="1"/>
  <c r="B39" i="3"/>
  <c r="B54" i="3" s="1"/>
  <c r="F38" i="3"/>
  <c r="F53" i="3" s="1"/>
  <c r="E38" i="3"/>
  <c r="E53" i="3" s="1"/>
  <c r="D38" i="3"/>
  <c r="C38" i="3"/>
  <c r="G38" i="3" s="1"/>
  <c r="G53" i="3" s="1"/>
  <c r="B38" i="3"/>
  <c r="C37" i="3"/>
  <c r="E37" i="3" s="1"/>
  <c r="E52" i="3" s="1"/>
  <c r="B37" i="3"/>
  <c r="G36" i="3"/>
  <c r="G51" i="3" s="1"/>
  <c r="F36" i="3"/>
  <c r="F51" i="3" s="1"/>
  <c r="E36" i="3"/>
  <c r="E51" i="3" s="1"/>
  <c r="D36" i="3"/>
  <c r="D51" i="3" s="1"/>
  <c r="C36" i="3"/>
  <c r="B36" i="3"/>
  <c r="B51" i="3" s="1"/>
  <c r="G35" i="3"/>
  <c r="G50" i="3" s="1"/>
  <c r="C35" i="3"/>
  <c r="F35" i="3" s="1"/>
  <c r="F50" i="3" s="1"/>
  <c r="B35" i="3"/>
  <c r="C34" i="3"/>
  <c r="C49" i="3" s="1"/>
  <c r="B34" i="3"/>
  <c r="B49" i="3" s="1"/>
  <c r="G33" i="3"/>
  <c r="G48" i="3" s="1"/>
  <c r="F33" i="3"/>
  <c r="F48" i="3" s="1"/>
  <c r="E33" i="3"/>
  <c r="D33" i="3"/>
  <c r="C33" i="3"/>
  <c r="C48" i="3" s="1"/>
  <c r="B33" i="3"/>
  <c r="P4" i="3"/>
  <c r="P19" i="3"/>
  <c r="P42" i="3"/>
  <c r="P39" i="3"/>
  <c r="O39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M34" i="3"/>
  <c r="N34" i="3"/>
  <c r="O34" i="3"/>
  <c r="P34" i="3"/>
  <c r="L34" i="3"/>
  <c r="P27" i="3"/>
  <c r="M23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M19" i="3"/>
  <c r="N19" i="3"/>
  <c r="O19" i="3"/>
  <c r="L19" i="3"/>
  <c r="K27" i="3"/>
  <c r="U27" i="3" s="1"/>
  <c r="V27" i="3" s="1"/>
  <c r="K26" i="3"/>
  <c r="U26" i="3" s="1"/>
  <c r="V26" i="3" s="1"/>
  <c r="K25" i="3"/>
  <c r="U25" i="3" s="1"/>
  <c r="V25" i="3" s="1"/>
  <c r="K24" i="3"/>
  <c r="U24" i="3" s="1"/>
  <c r="V24" i="3" s="1"/>
  <c r="K23" i="3"/>
  <c r="U23" i="3" s="1"/>
  <c r="V23" i="3" s="1"/>
  <c r="K22" i="3"/>
  <c r="U22" i="3" s="1"/>
  <c r="V22" i="3" s="1"/>
  <c r="K21" i="3"/>
  <c r="U21" i="3" s="1"/>
  <c r="V21" i="3" s="1"/>
  <c r="K20" i="3"/>
  <c r="U20" i="3" s="1"/>
  <c r="V20" i="3" s="1"/>
  <c r="K19" i="3"/>
  <c r="U19" i="3" s="1"/>
  <c r="V19" i="3" s="1"/>
  <c r="L4" i="3"/>
  <c r="L5" i="3"/>
  <c r="K42" i="3"/>
  <c r="U42" i="3" s="1"/>
  <c r="V42" i="3" s="1"/>
  <c r="K41" i="3"/>
  <c r="U41" i="3" s="1"/>
  <c r="V41" i="3" s="1"/>
  <c r="K40" i="3"/>
  <c r="U40" i="3" s="1"/>
  <c r="V40" i="3" s="1"/>
  <c r="K39" i="3"/>
  <c r="U39" i="3" s="1"/>
  <c r="V39" i="3" s="1"/>
  <c r="K38" i="3"/>
  <c r="U38" i="3" s="1"/>
  <c r="V38" i="3" s="1"/>
  <c r="K37" i="3"/>
  <c r="U37" i="3" s="1"/>
  <c r="V37" i="3" s="1"/>
  <c r="K36" i="3"/>
  <c r="U36" i="3" s="1"/>
  <c r="V36" i="3" s="1"/>
  <c r="K35" i="3"/>
  <c r="U35" i="3" s="1"/>
  <c r="V35" i="3" s="1"/>
  <c r="K34" i="3"/>
  <c r="U34" i="3" s="1"/>
  <c r="V34" i="3" s="1"/>
  <c r="K4" i="3"/>
  <c r="U4" i="3" s="1"/>
  <c r="V4" i="3" s="1"/>
  <c r="G18" i="3"/>
  <c r="F18" i="3"/>
  <c r="E18" i="3"/>
  <c r="D18" i="3"/>
  <c r="C18" i="3"/>
  <c r="B18" i="3"/>
  <c r="C12" i="3"/>
  <c r="G12" i="3" s="1"/>
  <c r="B12" i="3"/>
  <c r="B27" i="3" s="1"/>
  <c r="C11" i="3"/>
  <c r="G11" i="3" s="1"/>
  <c r="B11" i="3"/>
  <c r="B26" i="3" s="1"/>
  <c r="C10" i="3"/>
  <c r="G10" i="3" s="1"/>
  <c r="B10" i="3"/>
  <c r="B25" i="3" s="1"/>
  <c r="C9" i="3"/>
  <c r="G9" i="3" s="1"/>
  <c r="B9" i="3"/>
  <c r="B24" i="3" s="1"/>
  <c r="C8" i="3"/>
  <c r="G8" i="3" s="1"/>
  <c r="B8" i="3"/>
  <c r="B23" i="3" s="1"/>
  <c r="C7" i="3"/>
  <c r="G7" i="3" s="1"/>
  <c r="B7" i="3"/>
  <c r="B22" i="3" s="1"/>
  <c r="C6" i="3"/>
  <c r="E6" i="3" s="1"/>
  <c r="B6" i="3"/>
  <c r="B21" i="3" s="1"/>
  <c r="C5" i="3"/>
  <c r="G5" i="3" s="1"/>
  <c r="B5" i="3"/>
  <c r="B20" i="3" s="1"/>
  <c r="C4" i="3"/>
  <c r="B4" i="3"/>
  <c r="B19" i="3" s="1"/>
  <c r="F42" i="9" l="1"/>
  <c r="G41" i="9"/>
  <c r="E46" i="9"/>
  <c r="F41" i="9"/>
  <c r="D47" i="9"/>
  <c r="D45" i="9"/>
  <c r="E41" i="9"/>
  <c r="D42" i="9"/>
  <c r="D43" i="9"/>
  <c r="E42" i="9"/>
  <c r="F39" i="9"/>
  <c r="D46" i="9"/>
  <c r="I46" i="9" s="1"/>
  <c r="J46" i="9" s="1"/>
  <c r="C43" i="9"/>
  <c r="C40" i="9"/>
  <c r="D39" i="9"/>
  <c r="I39" i="9" s="1"/>
  <c r="J39" i="9" s="1"/>
  <c r="G39" i="9"/>
  <c r="E39" i="9"/>
  <c r="C41" i="9"/>
  <c r="F46" i="9"/>
  <c r="C39" i="9"/>
  <c r="G30" i="9"/>
  <c r="G45" i="9" s="1"/>
  <c r="F30" i="9"/>
  <c r="F45" i="9" s="1"/>
  <c r="G29" i="9"/>
  <c r="G44" i="9" s="1"/>
  <c r="G25" i="9"/>
  <c r="G40" i="9" s="1"/>
  <c r="C42" i="9"/>
  <c r="F29" i="9"/>
  <c r="F44" i="9" s="1"/>
  <c r="F25" i="9"/>
  <c r="F40" i="9" s="1"/>
  <c r="C45" i="9"/>
  <c r="E30" i="9"/>
  <c r="E45" i="9" s="1"/>
  <c r="E25" i="9"/>
  <c r="E40" i="9" s="1"/>
  <c r="D29" i="9"/>
  <c r="D44" i="9" s="1"/>
  <c r="D25" i="9"/>
  <c r="D40" i="9" s="1"/>
  <c r="G28" i="9"/>
  <c r="G43" i="9" s="1"/>
  <c r="G31" i="9"/>
  <c r="G46" i="9" s="1"/>
  <c r="D26" i="9"/>
  <c r="D41" i="9" s="1"/>
  <c r="E29" i="9"/>
  <c r="E44" i="9" s="1"/>
  <c r="G32" i="9"/>
  <c r="G47" i="9" s="1"/>
  <c r="F28" i="9"/>
  <c r="F43" i="9" s="1"/>
  <c r="F32" i="9"/>
  <c r="F47" i="9" s="1"/>
  <c r="E28" i="9"/>
  <c r="E43" i="9" s="1"/>
  <c r="E32" i="9"/>
  <c r="E47" i="9" s="1"/>
  <c r="C47" i="9"/>
  <c r="G27" i="9"/>
  <c r="G42" i="9" s="1"/>
  <c r="V43" i="3"/>
  <c r="F7" i="8"/>
  <c r="E7" i="8"/>
  <c r="G7" i="8"/>
  <c r="F9" i="8"/>
  <c r="E9" i="8"/>
  <c r="G9" i="8"/>
  <c r="F11" i="8"/>
  <c r="E11" i="8"/>
  <c r="G11" i="8"/>
  <c r="F4" i="8"/>
  <c r="E4" i="8"/>
  <c r="G4" i="8"/>
  <c r="D4" i="8"/>
  <c r="C14" i="8"/>
  <c r="C44" i="8" s="1"/>
  <c r="D7" i="8"/>
  <c r="F6" i="8"/>
  <c r="E6" i="8"/>
  <c r="G6" i="8"/>
  <c r="F8" i="8"/>
  <c r="E8" i="8"/>
  <c r="G8" i="8"/>
  <c r="C15" i="8"/>
  <c r="C45" i="8" s="1"/>
  <c r="F12" i="8"/>
  <c r="E12" i="8"/>
  <c r="G12" i="8"/>
  <c r="F10" i="8"/>
  <c r="E10" i="8"/>
  <c r="G10" i="8"/>
  <c r="D10" i="8"/>
  <c r="F5" i="8"/>
  <c r="E5" i="8"/>
  <c r="G5" i="8"/>
  <c r="D5" i="8"/>
  <c r="D34" i="8"/>
  <c r="D35" i="8"/>
  <c r="D36" i="8"/>
  <c r="D37" i="8"/>
  <c r="D38" i="8"/>
  <c r="D39" i="8"/>
  <c r="D40" i="8"/>
  <c r="D41" i="8"/>
  <c r="D42" i="8"/>
  <c r="E34" i="8"/>
  <c r="E35" i="8"/>
  <c r="E36" i="8"/>
  <c r="E37" i="8"/>
  <c r="E38" i="8"/>
  <c r="E39" i="8"/>
  <c r="E40" i="8"/>
  <c r="E41" i="8"/>
  <c r="E42" i="8"/>
  <c r="F34" i="8"/>
  <c r="F40" i="8"/>
  <c r="F42" i="8"/>
  <c r="V28" i="3"/>
  <c r="E34" i="3"/>
  <c r="E49" i="3" s="1"/>
  <c r="G39" i="3"/>
  <c r="G54" i="3" s="1"/>
  <c r="F34" i="3"/>
  <c r="F49" i="3" s="1"/>
  <c r="D34" i="3"/>
  <c r="D49" i="3" s="1"/>
  <c r="D42" i="3"/>
  <c r="D57" i="3" s="1"/>
  <c r="E39" i="3"/>
  <c r="E54" i="3" s="1"/>
  <c r="D37" i="3"/>
  <c r="D52" i="3" s="1"/>
  <c r="F42" i="3"/>
  <c r="F57" i="3" s="1"/>
  <c r="G34" i="3"/>
  <c r="G49" i="3" s="1"/>
  <c r="G42" i="3"/>
  <c r="G57" i="3" s="1"/>
  <c r="F37" i="3"/>
  <c r="F52" i="3" s="1"/>
  <c r="D40" i="3"/>
  <c r="D55" i="3" s="1"/>
  <c r="G37" i="3"/>
  <c r="G52" i="3" s="1"/>
  <c r="E40" i="3"/>
  <c r="E55" i="3" s="1"/>
  <c r="C51" i="3"/>
  <c r="C55" i="3"/>
  <c r="F40" i="3"/>
  <c r="F55" i="3" s="1"/>
  <c r="E35" i="3"/>
  <c r="E50" i="3" s="1"/>
  <c r="D39" i="3"/>
  <c r="D54" i="3" s="1"/>
  <c r="F39" i="3"/>
  <c r="F54" i="3" s="1"/>
  <c r="E42" i="3"/>
  <c r="E57" i="3" s="1"/>
  <c r="D35" i="3"/>
  <c r="D50" i="3" s="1"/>
  <c r="D41" i="3"/>
  <c r="D56" i="3" s="1"/>
  <c r="R34" i="3"/>
  <c r="S34" i="3" s="1"/>
  <c r="R36" i="3"/>
  <c r="S36" i="3" s="1"/>
  <c r="R39" i="3"/>
  <c r="S39" i="3" s="1"/>
  <c r="R19" i="3"/>
  <c r="R41" i="3"/>
  <c r="S41" i="3" s="1"/>
  <c r="R38" i="3"/>
  <c r="S38" i="3" s="1"/>
  <c r="R35" i="3"/>
  <c r="S35" i="3" s="1"/>
  <c r="R42" i="3"/>
  <c r="S42" i="3" s="1"/>
  <c r="R37" i="3"/>
  <c r="S37" i="3" s="1"/>
  <c r="R40" i="3"/>
  <c r="S40" i="3" s="1"/>
  <c r="G6" i="3"/>
  <c r="D9" i="3"/>
  <c r="F6" i="3"/>
  <c r="E9" i="3"/>
  <c r="F9" i="3"/>
  <c r="E4" i="3"/>
  <c r="D4" i="3"/>
  <c r="D12" i="3"/>
  <c r="E12" i="3"/>
  <c r="F4" i="3"/>
  <c r="D7" i="3"/>
  <c r="F12" i="3"/>
  <c r="G4" i="3"/>
  <c r="E7" i="3"/>
  <c r="F7" i="3"/>
  <c r="D10" i="3"/>
  <c r="C14" i="3"/>
  <c r="C21" i="3" s="1"/>
  <c r="L6" i="3" s="1"/>
  <c r="E10" i="3"/>
  <c r="D5" i="3"/>
  <c r="F10" i="3"/>
  <c r="E5" i="3"/>
  <c r="F5" i="3"/>
  <c r="D8" i="3"/>
  <c r="E8" i="3"/>
  <c r="C15" i="3"/>
  <c r="F8" i="3"/>
  <c r="D11" i="3"/>
  <c r="E11" i="3"/>
  <c r="D6" i="3"/>
  <c r="F11" i="3"/>
  <c r="I43" i="9" l="1"/>
  <c r="J43" i="9" s="1"/>
  <c r="I41" i="9"/>
  <c r="J41" i="9" s="1"/>
  <c r="I47" i="9"/>
  <c r="J47" i="9" s="1"/>
  <c r="I40" i="9"/>
  <c r="J40" i="9" s="1"/>
  <c r="I44" i="9"/>
  <c r="J44" i="9" s="1"/>
  <c r="I42" i="9"/>
  <c r="J42" i="9" s="1"/>
  <c r="I45" i="9"/>
  <c r="J45" i="9" s="1"/>
  <c r="C22" i="8"/>
  <c r="E56" i="8"/>
  <c r="C51" i="8"/>
  <c r="C56" i="8"/>
  <c r="C50" i="8"/>
  <c r="C52" i="8"/>
  <c r="C53" i="8"/>
  <c r="E20" i="8"/>
  <c r="F55" i="8"/>
  <c r="E57" i="8"/>
  <c r="C20" i="8"/>
  <c r="C26" i="8"/>
  <c r="F14" i="8"/>
  <c r="F44" i="8" s="1"/>
  <c r="F15" i="8"/>
  <c r="F45" i="8" s="1"/>
  <c r="F19" i="8"/>
  <c r="E21" i="8"/>
  <c r="C49" i="8"/>
  <c r="C21" i="8"/>
  <c r="F24" i="8"/>
  <c r="F22" i="8"/>
  <c r="F49" i="8"/>
  <c r="D14" i="8"/>
  <c r="D25" i="8" s="1"/>
  <c r="D15" i="8"/>
  <c r="D45" i="8" s="1"/>
  <c r="G15" i="8"/>
  <c r="G45" i="8" s="1"/>
  <c r="G14" i="8"/>
  <c r="G44" i="8" s="1"/>
  <c r="E14" i="8"/>
  <c r="E44" i="8" s="1"/>
  <c r="E50" i="8" s="1"/>
  <c r="E15" i="8"/>
  <c r="E45" i="8" s="1"/>
  <c r="E52" i="8" s="1"/>
  <c r="E19" i="8"/>
  <c r="E54" i="8"/>
  <c r="G21" i="8"/>
  <c r="E53" i="8"/>
  <c r="G23" i="8"/>
  <c r="C19" i="8"/>
  <c r="E23" i="8"/>
  <c r="C27" i="8"/>
  <c r="E24" i="8"/>
  <c r="C24" i="8"/>
  <c r="G20" i="8"/>
  <c r="G27" i="8"/>
  <c r="F21" i="8"/>
  <c r="G24" i="8"/>
  <c r="C23" i="8"/>
  <c r="G26" i="8"/>
  <c r="E27" i="8"/>
  <c r="F27" i="8"/>
  <c r="E51" i="8"/>
  <c r="F23" i="8"/>
  <c r="C54" i="8"/>
  <c r="F25" i="8"/>
  <c r="C55" i="8"/>
  <c r="C25" i="8"/>
  <c r="C57" i="8"/>
  <c r="G22" i="8"/>
  <c r="S43" i="3"/>
  <c r="S44" i="3" s="1"/>
  <c r="C20" i="3"/>
  <c r="C22" i="3"/>
  <c r="L7" i="3" s="1"/>
  <c r="C25" i="3"/>
  <c r="L10" i="3" s="1"/>
  <c r="C27" i="3"/>
  <c r="L12" i="3" s="1"/>
  <c r="C26" i="3"/>
  <c r="L11" i="3" s="1"/>
  <c r="G21" i="3"/>
  <c r="P6" i="3" s="1"/>
  <c r="G19" i="3"/>
  <c r="F27" i="3"/>
  <c r="O12" i="3" s="1"/>
  <c r="C19" i="3"/>
  <c r="C23" i="3"/>
  <c r="L8" i="3" s="1"/>
  <c r="C24" i="3"/>
  <c r="L9" i="3" s="1"/>
  <c r="G15" i="3"/>
  <c r="G14" i="3"/>
  <c r="D15" i="3"/>
  <c r="D14" i="3"/>
  <c r="D23" i="3" s="1"/>
  <c r="M8" i="3" s="1"/>
  <c r="F15" i="3"/>
  <c r="F14" i="3"/>
  <c r="F25" i="3" s="1"/>
  <c r="O10" i="3" s="1"/>
  <c r="E15" i="3"/>
  <c r="E14" i="3"/>
  <c r="E21" i="3" s="1"/>
  <c r="N6" i="3" s="1"/>
  <c r="J48" i="9" l="1"/>
  <c r="M40" i="8"/>
  <c r="M25" i="8"/>
  <c r="M10" i="8"/>
  <c r="N24" i="8"/>
  <c r="N39" i="8"/>
  <c r="N9" i="8"/>
  <c r="O27" i="8"/>
  <c r="O42" i="8"/>
  <c r="O12" i="8"/>
  <c r="N20" i="8"/>
  <c r="N35" i="8"/>
  <c r="N5" i="8"/>
  <c r="P26" i="8"/>
  <c r="P11" i="8"/>
  <c r="P41" i="8"/>
  <c r="O21" i="8"/>
  <c r="O6" i="8"/>
  <c r="O36" i="8"/>
  <c r="L39" i="8"/>
  <c r="L9" i="8"/>
  <c r="L24" i="8"/>
  <c r="L42" i="8"/>
  <c r="L27" i="8"/>
  <c r="L12" i="8"/>
  <c r="N27" i="8"/>
  <c r="N42" i="8"/>
  <c r="N12" i="8"/>
  <c r="O22" i="8"/>
  <c r="O37" i="8"/>
  <c r="O7" i="8"/>
  <c r="L36" i="8"/>
  <c r="L6" i="8"/>
  <c r="L21" i="8"/>
  <c r="P21" i="8"/>
  <c r="P6" i="8"/>
  <c r="P36" i="8"/>
  <c r="O19" i="8"/>
  <c r="O34" i="8"/>
  <c r="O4" i="8"/>
  <c r="D22" i="8"/>
  <c r="F54" i="8"/>
  <c r="F56" i="8"/>
  <c r="F52" i="8"/>
  <c r="F51" i="8"/>
  <c r="F50" i="8"/>
  <c r="F53" i="8"/>
  <c r="L41" i="8"/>
  <c r="L26" i="8"/>
  <c r="L11" i="8"/>
  <c r="O23" i="8"/>
  <c r="O8" i="8"/>
  <c r="O38" i="8"/>
  <c r="P22" i="8"/>
  <c r="P37" i="8"/>
  <c r="P7" i="8"/>
  <c r="L40" i="8"/>
  <c r="L25" i="8"/>
  <c r="L10" i="8"/>
  <c r="P23" i="8"/>
  <c r="P8" i="8"/>
  <c r="P38" i="8"/>
  <c r="O24" i="8"/>
  <c r="O9" i="8"/>
  <c r="O39" i="8"/>
  <c r="O25" i="8"/>
  <c r="O40" i="8"/>
  <c r="O10" i="8"/>
  <c r="L38" i="8"/>
  <c r="L23" i="8"/>
  <c r="L8" i="8"/>
  <c r="N21" i="8"/>
  <c r="N36" i="8"/>
  <c r="N6" i="8"/>
  <c r="N19" i="8"/>
  <c r="N34" i="8"/>
  <c r="N4" i="8"/>
  <c r="F57" i="8"/>
  <c r="P27" i="8"/>
  <c r="P42" i="8"/>
  <c r="P12" i="8"/>
  <c r="E55" i="8"/>
  <c r="F20" i="8"/>
  <c r="G25" i="8"/>
  <c r="G19" i="8"/>
  <c r="E49" i="8"/>
  <c r="E26" i="8"/>
  <c r="G55" i="8"/>
  <c r="G52" i="8"/>
  <c r="G54" i="8"/>
  <c r="G56" i="8"/>
  <c r="G53" i="8"/>
  <c r="G51" i="8"/>
  <c r="G50" i="8"/>
  <c r="G57" i="8"/>
  <c r="G49" i="8"/>
  <c r="L35" i="8"/>
  <c r="L20" i="8"/>
  <c r="L5" i="8"/>
  <c r="E22" i="8"/>
  <c r="D19" i="8"/>
  <c r="D44" i="8"/>
  <c r="D24" i="8"/>
  <c r="D26" i="8"/>
  <c r="D23" i="8"/>
  <c r="D27" i="8"/>
  <c r="D21" i="8"/>
  <c r="N23" i="8"/>
  <c r="N38" i="8"/>
  <c r="N8" i="8"/>
  <c r="L34" i="8"/>
  <c r="L19" i="8"/>
  <c r="D20" i="8"/>
  <c r="P24" i="8"/>
  <c r="P9" i="8"/>
  <c r="P39" i="8"/>
  <c r="E25" i="8"/>
  <c r="P20" i="8"/>
  <c r="P35" i="8"/>
  <c r="P5" i="8"/>
  <c r="F26" i="8"/>
  <c r="L37" i="8"/>
  <c r="L22" i="8"/>
  <c r="L7" i="8"/>
  <c r="D24" i="3"/>
  <c r="M9" i="3" s="1"/>
  <c r="D22" i="3"/>
  <c r="M7" i="3" s="1"/>
  <c r="D25" i="3"/>
  <c r="M10" i="3" s="1"/>
  <c r="D27" i="3"/>
  <c r="M12" i="3" s="1"/>
  <c r="D26" i="3"/>
  <c r="M11" i="3" s="1"/>
  <c r="D20" i="3"/>
  <c r="M5" i="3" s="1"/>
  <c r="F23" i="3"/>
  <c r="O8" i="3" s="1"/>
  <c r="D21" i="3"/>
  <c r="M6" i="3" s="1"/>
  <c r="E24" i="3"/>
  <c r="N9" i="3" s="1"/>
  <c r="F20" i="3"/>
  <c r="O5" i="3" s="1"/>
  <c r="E23" i="3"/>
  <c r="N8" i="3" s="1"/>
  <c r="G22" i="3"/>
  <c r="P7" i="3" s="1"/>
  <c r="G27" i="3"/>
  <c r="P12" i="3" s="1"/>
  <c r="G24" i="3"/>
  <c r="P9" i="3" s="1"/>
  <c r="G26" i="3"/>
  <c r="P11" i="3" s="1"/>
  <c r="G25" i="3"/>
  <c r="P10" i="3" s="1"/>
  <c r="G20" i="3"/>
  <c r="P5" i="3" s="1"/>
  <c r="G23" i="3"/>
  <c r="D19" i="3"/>
  <c r="E27" i="3"/>
  <c r="E22" i="3"/>
  <c r="N7" i="3" s="1"/>
  <c r="E26" i="3"/>
  <c r="N11" i="3" s="1"/>
  <c r="E20" i="3"/>
  <c r="N5" i="3" s="1"/>
  <c r="E25" i="3"/>
  <c r="N10" i="3" s="1"/>
  <c r="F22" i="3"/>
  <c r="O7" i="3" s="1"/>
  <c r="E19" i="3"/>
  <c r="N4" i="3" s="1"/>
  <c r="F21" i="3"/>
  <c r="O6" i="3" s="1"/>
  <c r="F24" i="3"/>
  <c r="F26" i="3"/>
  <c r="F19" i="3"/>
  <c r="O4" i="3" s="1"/>
  <c r="N25" i="8" l="1"/>
  <c r="N40" i="8"/>
  <c r="N10" i="8"/>
  <c r="D49" i="8"/>
  <c r="D53" i="8"/>
  <c r="D57" i="8"/>
  <c r="D54" i="8"/>
  <c r="D51" i="8"/>
  <c r="D52" i="8"/>
  <c r="D55" i="8"/>
  <c r="D56" i="8"/>
  <c r="D50" i="8"/>
  <c r="M38" i="8"/>
  <c r="R38" i="8" s="1"/>
  <c r="S38" i="8" s="1"/>
  <c r="M23" i="8"/>
  <c r="R23" i="8" s="1"/>
  <c r="S23" i="8" s="1"/>
  <c r="M8" i="8"/>
  <c r="R8" i="8" s="1"/>
  <c r="S8" i="8" s="1"/>
  <c r="M41" i="8"/>
  <c r="M26" i="8"/>
  <c r="M11" i="8"/>
  <c r="N26" i="8"/>
  <c r="N41" i="8"/>
  <c r="N11" i="8"/>
  <c r="M36" i="8"/>
  <c r="R36" i="8" s="1"/>
  <c r="S36" i="8" s="1"/>
  <c r="M21" i="8"/>
  <c r="R21" i="8" s="1"/>
  <c r="S21" i="8" s="1"/>
  <c r="M6" i="8"/>
  <c r="R6" i="8" s="1"/>
  <c r="S6" i="8" s="1"/>
  <c r="P19" i="8"/>
  <c r="P34" i="8"/>
  <c r="O20" i="8"/>
  <c r="O35" i="8"/>
  <c r="O5" i="8"/>
  <c r="M42" i="8"/>
  <c r="R42" i="8" s="1"/>
  <c r="S42" i="8" s="1"/>
  <c r="M27" i="8"/>
  <c r="R27" i="8" s="1"/>
  <c r="S27" i="8" s="1"/>
  <c r="M12" i="8"/>
  <c r="R12" i="8" s="1"/>
  <c r="S12" i="8" s="1"/>
  <c r="M35" i="8"/>
  <c r="M20" i="8"/>
  <c r="M5" i="8"/>
  <c r="M39" i="8"/>
  <c r="R39" i="8" s="1"/>
  <c r="S39" i="8" s="1"/>
  <c r="M24" i="8"/>
  <c r="R24" i="8" s="1"/>
  <c r="S24" i="8" s="1"/>
  <c r="M9" i="8"/>
  <c r="R9" i="8" s="1"/>
  <c r="S9" i="8" s="1"/>
  <c r="M34" i="8"/>
  <c r="M19" i="8"/>
  <c r="M4" i="8"/>
  <c r="N22" i="8"/>
  <c r="N37" i="8"/>
  <c r="N7" i="8"/>
  <c r="P25" i="8"/>
  <c r="P40" i="8"/>
  <c r="P10" i="8"/>
  <c r="O26" i="8"/>
  <c r="O11" i="8"/>
  <c r="O41" i="8"/>
  <c r="M37" i="8"/>
  <c r="M22" i="8"/>
  <c r="M7" i="8"/>
  <c r="O11" i="3"/>
  <c r="P8" i="3"/>
  <c r="O9" i="3"/>
  <c r="M4" i="3"/>
  <c r="N12" i="3"/>
  <c r="R40" i="8" l="1"/>
  <c r="S40" i="8" s="1"/>
  <c r="R35" i="8"/>
  <c r="S35" i="8" s="1"/>
  <c r="R34" i="8"/>
  <c r="S34" i="8" s="1"/>
  <c r="R37" i="8"/>
  <c r="S37" i="8" s="1"/>
  <c r="R41" i="8"/>
  <c r="S41" i="8" s="1"/>
  <c r="R20" i="8"/>
  <c r="S20" i="8" s="1"/>
  <c r="R25" i="8"/>
  <c r="S25" i="8" s="1"/>
  <c r="R19" i="8"/>
  <c r="S19" i="8" s="1"/>
  <c r="R22" i="8"/>
  <c r="S22" i="8" s="1"/>
  <c r="R26" i="8"/>
  <c r="S26" i="8" s="1"/>
  <c r="R10" i="8"/>
  <c r="S10" i="8" s="1"/>
  <c r="R4" i="8"/>
  <c r="S4" i="8" s="1"/>
  <c r="R7" i="8"/>
  <c r="S7" i="8" s="1"/>
  <c r="R5" i="8"/>
  <c r="S5" i="8" s="1"/>
  <c r="R11" i="8"/>
  <c r="S11" i="8" s="1"/>
  <c r="U38" i="8"/>
  <c r="V38" i="8" s="1"/>
  <c r="U8" i="8"/>
  <c r="V8" i="8" s="1"/>
  <c r="U23" i="8"/>
  <c r="V23" i="8" s="1"/>
  <c r="U22" i="8"/>
  <c r="V22" i="8" s="1"/>
  <c r="U7" i="8"/>
  <c r="V7" i="8" s="1"/>
  <c r="U37" i="8"/>
  <c r="V37" i="8" s="1"/>
  <c r="U36" i="8"/>
  <c r="V36" i="8" s="1"/>
  <c r="U6" i="8"/>
  <c r="V6" i="8" s="1"/>
  <c r="U21" i="8"/>
  <c r="V21" i="8" s="1"/>
  <c r="U27" i="8"/>
  <c r="V27" i="8" s="1"/>
  <c r="U42" i="8"/>
  <c r="V42" i="8" s="1"/>
  <c r="U41" i="8"/>
  <c r="V41" i="8" s="1"/>
  <c r="U11" i="8"/>
  <c r="V11" i="8" s="1"/>
  <c r="U26" i="8"/>
  <c r="V26" i="8" s="1"/>
  <c r="U25" i="8"/>
  <c r="V25" i="8" s="1"/>
  <c r="U10" i="8"/>
  <c r="V10" i="8" s="1"/>
  <c r="U40" i="8"/>
  <c r="V40" i="8" s="1"/>
  <c r="U39" i="8"/>
  <c r="V39" i="8" s="1"/>
  <c r="U24" i="8"/>
  <c r="V24" i="8" s="1"/>
  <c r="U9" i="8"/>
  <c r="V9" i="8" s="1"/>
  <c r="U4" i="8"/>
  <c r="V4" i="8" s="1"/>
  <c r="U34" i="8"/>
  <c r="V34" i="8" s="1"/>
  <c r="U19" i="8"/>
  <c r="V19" i="8" s="1"/>
  <c r="U5" i="8"/>
  <c r="V5" i="8" s="1"/>
  <c r="U35" i="8"/>
  <c r="V35" i="8" s="1"/>
  <c r="U20" i="8"/>
  <c r="V20" i="8" s="1"/>
  <c r="B48" i="7"/>
  <c r="G41" i="7"/>
  <c r="C35" i="7"/>
  <c r="D35" i="7" s="1"/>
  <c r="C36" i="7"/>
  <c r="D36" i="7" s="1"/>
  <c r="C37" i="7"/>
  <c r="F37" i="7" s="1"/>
  <c r="C38" i="7"/>
  <c r="E38" i="7" s="1"/>
  <c r="C39" i="7"/>
  <c r="D39" i="7" s="1"/>
  <c r="C40" i="7"/>
  <c r="D40" i="7" s="1"/>
  <c r="C41" i="7"/>
  <c r="D41" i="7" s="1"/>
  <c r="C42" i="7"/>
  <c r="D42" i="7" s="1"/>
  <c r="C34" i="7"/>
  <c r="E34" i="7" s="1"/>
  <c r="B35" i="7"/>
  <c r="B50" i="7" s="1"/>
  <c r="B36" i="7"/>
  <c r="B51" i="7" s="1"/>
  <c r="B37" i="7"/>
  <c r="B52" i="7" s="1"/>
  <c r="B38" i="7"/>
  <c r="B53" i="7" s="1"/>
  <c r="B39" i="7"/>
  <c r="B54" i="7" s="1"/>
  <c r="B40" i="7"/>
  <c r="B55" i="7" s="1"/>
  <c r="B41" i="7"/>
  <c r="B56" i="7" s="1"/>
  <c r="B42" i="7"/>
  <c r="B57" i="7" s="1"/>
  <c r="B34" i="7"/>
  <c r="B49" i="7" s="1"/>
  <c r="B4" i="7"/>
  <c r="B33" i="7"/>
  <c r="C33" i="7"/>
  <c r="C48" i="7" s="1"/>
  <c r="D33" i="7"/>
  <c r="D48" i="7" s="1"/>
  <c r="E33" i="7"/>
  <c r="E48" i="7" s="1"/>
  <c r="F33" i="7"/>
  <c r="F48" i="7" s="1"/>
  <c r="G33" i="7"/>
  <c r="G48" i="7" s="1"/>
  <c r="B18" i="7"/>
  <c r="C4" i="7"/>
  <c r="S43" i="8" l="1"/>
  <c r="S44" i="8" s="1"/>
  <c r="S13" i="8"/>
  <c r="V28" i="8"/>
  <c r="V43" i="8"/>
  <c r="E37" i="7"/>
  <c r="D37" i="7"/>
  <c r="G42" i="7"/>
  <c r="F42" i="7"/>
  <c r="E42" i="7"/>
  <c r="G38" i="7"/>
  <c r="D38" i="7"/>
  <c r="G37" i="7"/>
  <c r="F38" i="7"/>
  <c r="G36" i="7"/>
  <c r="F36" i="7"/>
  <c r="F41" i="7"/>
  <c r="E41" i="7"/>
  <c r="G40" i="7"/>
  <c r="F40" i="7"/>
  <c r="E40" i="7"/>
  <c r="E36" i="7"/>
  <c r="D34" i="7"/>
  <c r="G39" i="7"/>
  <c r="G35" i="7"/>
  <c r="G34" i="7"/>
  <c r="F39" i="7"/>
  <c r="F35" i="7"/>
  <c r="F34" i="7"/>
  <c r="E39" i="7"/>
  <c r="E35" i="7"/>
  <c r="K5" i="3" l="1"/>
  <c r="U5" i="3" s="1"/>
  <c r="V5" i="3" s="1"/>
  <c r="K6" i="3"/>
  <c r="U6" i="3" s="1"/>
  <c r="V6" i="3" s="1"/>
  <c r="K7" i="3"/>
  <c r="U7" i="3" s="1"/>
  <c r="V7" i="3" s="1"/>
  <c r="K8" i="3"/>
  <c r="U8" i="3" s="1"/>
  <c r="V8" i="3" s="1"/>
  <c r="K9" i="3"/>
  <c r="U9" i="3" s="1"/>
  <c r="V9" i="3" s="1"/>
  <c r="K10" i="3"/>
  <c r="U10" i="3" s="1"/>
  <c r="V10" i="3" s="1"/>
  <c r="K11" i="3"/>
  <c r="U11" i="3" s="1"/>
  <c r="V11" i="3" s="1"/>
  <c r="K12" i="3"/>
  <c r="U12" i="3" s="1"/>
  <c r="V12" i="3" s="1"/>
  <c r="B7" i="7"/>
  <c r="B6" i="7"/>
  <c r="B21" i="7" s="1"/>
  <c r="B8" i="7"/>
  <c r="B23" i="7" s="1"/>
  <c r="B5" i="7"/>
  <c r="B20" i="7" s="1"/>
  <c r="B9" i="7"/>
  <c r="B24" i="7" s="1"/>
  <c r="B12" i="7"/>
  <c r="B10" i="7"/>
  <c r="B11" i="7"/>
  <c r="C7" i="7"/>
  <c r="C6" i="7"/>
  <c r="C8" i="7"/>
  <c r="D8" i="7" s="1"/>
  <c r="C5" i="7"/>
  <c r="F5" i="7" s="1"/>
  <c r="C9" i="7"/>
  <c r="F9" i="7" s="1"/>
  <c r="C12" i="7"/>
  <c r="E12" i="7" s="1"/>
  <c r="C10" i="7"/>
  <c r="D10" i="7" s="1"/>
  <c r="C11" i="7"/>
  <c r="E11" i="7" s="1"/>
  <c r="V13" i="3" l="1"/>
  <c r="G12" i="7"/>
  <c r="E9" i="7"/>
  <c r="G11" i="7"/>
  <c r="D11" i="7"/>
  <c r="F11" i="7"/>
  <c r="D18" i="7"/>
  <c r="B26" i="7"/>
  <c r="B22" i="7"/>
  <c r="B27" i="7"/>
  <c r="B25" i="7"/>
  <c r="C15" i="7"/>
  <c r="C45" i="7" s="1"/>
  <c r="F4" i="7"/>
  <c r="C14" i="7"/>
  <c r="C44" i="7" s="1"/>
  <c r="E5" i="7"/>
  <c r="B19" i="7"/>
  <c r="D5" i="7"/>
  <c r="D4" i="7"/>
  <c r="G10" i="7"/>
  <c r="F8" i="7"/>
  <c r="F10" i="7"/>
  <c r="E8" i="7"/>
  <c r="C18" i="7"/>
  <c r="D9" i="7"/>
  <c r="G5" i="7"/>
  <c r="G4" i="7"/>
  <c r="E4" i="7"/>
  <c r="G8" i="7"/>
  <c r="E10" i="7"/>
  <c r="G7" i="7"/>
  <c r="F7" i="7"/>
  <c r="D6" i="7"/>
  <c r="E6" i="7"/>
  <c r="E7" i="7"/>
  <c r="D7" i="7"/>
  <c r="F12" i="7"/>
  <c r="D12" i="7"/>
  <c r="G9" i="7"/>
  <c r="G6" i="7"/>
  <c r="F6" i="7"/>
  <c r="C50" i="7" l="1"/>
  <c r="C53" i="7"/>
  <c r="C49" i="7"/>
  <c r="C52" i="7"/>
  <c r="C57" i="7"/>
  <c r="C55" i="7"/>
  <c r="C56" i="7"/>
  <c r="C54" i="7"/>
  <c r="C51" i="7"/>
  <c r="G18" i="7"/>
  <c r="E18" i="7"/>
  <c r="F18" i="7"/>
  <c r="C23" i="7"/>
  <c r="C24" i="7"/>
  <c r="C25" i="7"/>
  <c r="C21" i="7"/>
  <c r="C27" i="7"/>
  <c r="C19" i="7"/>
  <c r="C22" i="7"/>
  <c r="C20" i="7"/>
  <c r="C26" i="7"/>
  <c r="D14" i="7"/>
  <c r="D44" i="7" s="1"/>
  <c r="D15" i="7"/>
  <c r="F15" i="7"/>
  <c r="F45" i="7" s="1"/>
  <c r="F14" i="7"/>
  <c r="F44" i="7" s="1"/>
  <c r="E15" i="7"/>
  <c r="E45" i="7" s="1"/>
  <c r="E14" i="7"/>
  <c r="E44" i="7" s="1"/>
  <c r="G15" i="7"/>
  <c r="G45" i="7" s="1"/>
  <c r="G14" i="7"/>
  <c r="G44" i="7" s="1"/>
  <c r="G55" i="7" l="1"/>
  <c r="E55" i="7"/>
  <c r="E56" i="7"/>
  <c r="E52" i="7"/>
  <c r="E57" i="7"/>
  <c r="E53" i="7"/>
  <c r="E49" i="7"/>
  <c r="E51" i="7"/>
  <c r="E54" i="7"/>
  <c r="E50" i="7"/>
  <c r="F56" i="7"/>
  <c r="F52" i="7"/>
  <c r="F57" i="7"/>
  <c r="F53" i="7"/>
  <c r="F55" i="7"/>
  <c r="F54" i="7"/>
  <c r="F51" i="7"/>
  <c r="F50" i="7"/>
  <c r="F49" i="7"/>
  <c r="D19" i="7"/>
  <c r="D45" i="7"/>
  <c r="D51" i="7" s="1"/>
  <c r="G56" i="7"/>
  <c r="G51" i="7"/>
  <c r="G52" i="7"/>
  <c r="G57" i="7"/>
  <c r="G53" i="7"/>
  <c r="G54" i="7"/>
  <c r="G49" i="7"/>
  <c r="G50" i="7"/>
  <c r="D50" i="7"/>
  <c r="D56" i="7"/>
  <c r="I56" i="7" s="1"/>
  <c r="J56" i="7" s="1"/>
  <c r="D52" i="7"/>
  <c r="G19" i="7"/>
  <c r="F21" i="7"/>
  <c r="D21" i="7"/>
  <c r="E19" i="7"/>
  <c r="G21" i="7"/>
  <c r="E21" i="7"/>
  <c r="E26" i="7"/>
  <c r="E23" i="7"/>
  <c r="E20" i="7"/>
  <c r="E27" i="7"/>
  <c r="E25" i="7"/>
  <c r="E24" i="7"/>
  <c r="E22" i="7"/>
  <c r="F26" i="7"/>
  <c r="F20" i="7"/>
  <c r="F23" i="7"/>
  <c r="F22" i="7"/>
  <c r="F27" i="7"/>
  <c r="F25" i="7"/>
  <c r="F19" i="7"/>
  <c r="D27" i="7"/>
  <c r="D20" i="7"/>
  <c r="D25" i="7"/>
  <c r="D22" i="7"/>
  <c r="D26" i="7"/>
  <c r="D23" i="7"/>
  <c r="F24" i="7"/>
  <c r="G26" i="7"/>
  <c r="G23" i="7"/>
  <c r="G20" i="7"/>
  <c r="G27" i="7"/>
  <c r="G24" i="7"/>
  <c r="G25" i="7"/>
  <c r="D24" i="7"/>
  <c r="G22" i="7"/>
  <c r="D49" i="7" l="1"/>
  <c r="I52" i="7"/>
  <c r="J52" i="7" s="1"/>
  <c r="I19" i="7"/>
  <c r="J19" i="7" s="1"/>
  <c r="I49" i="7"/>
  <c r="J49" i="7" s="1"/>
  <c r="I51" i="7"/>
  <c r="J51" i="7" s="1"/>
  <c r="D55" i="7"/>
  <c r="I55" i="7" s="1"/>
  <c r="J55" i="7" s="1"/>
  <c r="D54" i="7"/>
  <c r="I54" i="7" s="1"/>
  <c r="J54" i="7" s="1"/>
  <c r="D53" i="7"/>
  <c r="I53" i="7" s="1"/>
  <c r="J53" i="7" s="1"/>
  <c r="I50" i="7"/>
  <c r="J50" i="7" s="1"/>
  <c r="D57" i="7"/>
  <c r="I57" i="7" s="1"/>
  <c r="J57" i="7" s="1"/>
  <c r="I26" i="7"/>
  <c r="J26" i="7" s="1"/>
  <c r="I23" i="7"/>
  <c r="J23" i="7" s="1"/>
  <c r="I22" i="7"/>
  <c r="J22" i="7" s="1"/>
  <c r="I25" i="7"/>
  <c r="J25" i="7" s="1"/>
  <c r="I20" i="7"/>
  <c r="J20" i="7" s="1"/>
  <c r="I27" i="7"/>
  <c r="J27" i="7" s="1"/>
  <c r="I21" i="7"/>
  <c r="J21" i="7" s="1"/>
  <c r="I24" i="7"/>
  <c r="J24" i="7" s="1"/>
  <c r="R8" i="3" l="1"/>
  <c r="S8" i="3" s="1"/>
  <c r="R4" i="3"/>
  <c r="S4" i="3" s="1"/>
  <c r="R7" i="3"/>
  <c r="S7" i="3" s="1"/>
  <c r="R9" i="3"/>
  <c r="S9" i="3" s="1"/>
  <c r="R6" i="3"/>
  <c r="S6" i="3" s="1"/>
  <c r="R12" i="3"/>
  <c r="S12" i="3" s="1"/>
  <c r="R11" i="3"/>
  <c r="S11" i="3" s="1"/>
  <c r="R10" i="3"/>
  <c r="S10" i="3" s="1"/>
  <c r="R5" i="3"/>
  <c r="S5" i="3" s="1"/>
  <c r="S13" i="3" l="1"/>
  <c r="S14" i="3" s="1"/>
  <c r="R27" i="3" l="1"/>
  <c r="S27" i="3" s="1"/>
  <c r="R21" i="3"/>
  <c r="S21" i="3" s="1"/>
  <c r="R25" i="3"/>
  <c r="S25" i="3" s="1"/>
  <c r="R23" i="3"/>
  <c r="S23" i="3" s="1"/>
  <c r="R22" i="3"/>
  <c r="S22" i="3" s="1"/>
  <c r="R24" i="3"/>
  <c r="S24" i="3" s="1"/>
  <c r="R20" i="3"/>
  <c r="S20" i="3" s="1"/>
  <c r="R26" i="3"/>
  <c r="S26" i="3" s="1"/>
  <c r="S19" i="3"/>
  <c r="S28" i="3" l="1"/>
  <c r="S29" i="3" s="1"/>
</calcChain>
</file>

<file path=xl/sharedStrings.xml><?xml version="1.0" encoding="utf-8"?>
<sst xmlns="http://schemas.openxmlformats.org/spreadsheetml/2006/main" count="258" uniqueCount="77">
  <si>
    <t>Age</t>
  </si>
  <si>
    <t>Age^2</t>
  </si>
  <si>
    <t>Age^3</t>
  </si>
  <si>
    <t>Age^4</t>
  </si>
  <si>
    <t>Age^5</t>
  </si>
  <si>
    <t>Error</t>
  </si>
  <si>
    <t>Mean</t>
  </si>
  <si>
    <t>Training Data</t>
  </si>
  <si>
    <t>Salary</t>
  </si>
  <si>
    <t>Validation Data</t>
  </si>
  <si>
    <t>Test Data</t>
  </si>
  <si>
    <t>St Dev</t>
  </si>
  <si>
    <t>Estimation</t>
  </si>
  <si>
    <t>MSE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</si>
  <si>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</si>
  <si>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</si>
  <si>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</si>
  <si>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</si>
  <si>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</si>
  <si>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</si>
  <si>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</si>
  <si>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</si>
  <si>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</si>
  <si>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</si>
  <si>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</si>
  <si>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</si>
  <si>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</si>
  <si>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</si>
  <si>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</si>
  <si>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</si>
  <si>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</si>
  <si>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</si>
  <si>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</si>
  <si>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</si>
  <si>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</si>
  <si>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</si>
  <si>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</si>
  <si>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</si>
  <si>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Polynomial Training Data</t>
  </si>
  <si>
    <t>Standardized Polynomial Training Data</t>
  </si>
  <si>
    <t>Training Results</t>
  </si>
  <si>
    <t>Standardized Polynomial Validation Data</t>
  </si>
  <si>
    <t>Polynomial Validation Data</t>
  </si>
  <si>
    <t>Power</t>
  </si>
  <si>
    <t>Training Mean</t>
  </si>
  <si>
    <t>Chart auxiliary data</t>
  </si>
  <si>
    <t>Lambda</t>
  </si>
  <si>
    <t>Ridge obj</t>
  </si>
  <si>
    <t>Validation Results</t>
  </si>
  <si>
    <t>Estimation 0.02</t>
  </si>
  <si>
    <t>Estimation 0.05</t>
  </si>
  <si>
    <t>Estimation 0.1</t>
  </si>
  <si>
    <t>Lasso obj</t>
  </si>
  <si>
    <t>Average Estimation Difference</t>
  </si>
  <si>
    <t>Avg</t>
  </si>
  <si>
    <t>Polynomial</t>
  </si>
  <si>
    <t>Ridge</t>
  </si>
  <si>
    <t>Lasso</t>
  </si>
  <si>
    <t>Training MSE</t>
  </si>
  <si>
    <t>Validation MSE</t>
  </si>
  <si>
    <t>Std Dev</t>
  </si>
  <si>
    <t>Polynomial Test Data</t>
  </si>
  <si>
    <t>Trainign St Dev</t>
  </si>
  <si>
    <t>Test Results</t>
  </si>
  <si>
    <t>Column1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</si>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</sst>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X_D_R_-;\-* #,##0.00\ _X_D_R_-;_-* &quot;-&quot;??\ _X_D_R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0" xfId="0" applyFill="1" applyBorder="1"/>
    <xf numFmtId="0" fontId="0" fillId="2" borderId="5" xfId="0" applyFill="1" applyBorder="1"/>
    <xf numFmtId="2" fontId="0" fillId="2" borderId="0" xfId="0" applyNumberFormat="1" applyFill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3" fillId="2" borderId="6" xfId="0" applyFont="1" applyFill="1" applyBorder="1" applyAlignment="1">
      <alignment horizontal="center"/>
    </xf>
    <xf numFmtId="0" fontId="0" fillId="2" borderId="7" xfId="0" applyFont="1" applyFill="1" applyBorder="1"/>
    <xf numFmtId="0" fontId="0" fillId="2" borderId="8" xfId="0" applyFont="1" applyFill="1" applyBorder="1"/>
    <xf numFmtId="1" fontId="0" fillId="2" borderId="0" xfId="0" applyNumberFormat="1" applyFill="1"/>
    <xf numFmtId="0" fontId="1" fillId="2" borderId="9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11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0" fillId="2" borderId="0" xfId="0" applyFill="1" applyAlignment="1">
      <alignment horizontal="right"/>
    </xf>
    <xf numFmtId="0" fontId="4" fillId="2" borderId="3" xfId="0" applyFont="1" applyFill="1" applyBorder="1" applyAlignment="1">
      <alignment horizontal="right"/>
    </xf>
    <xf numFmtId="0" fontId="3" fillId="2" borderId="0" xfId="0" applyFont="1" applyFill="1"/>
    <xf numFmtId="2" fontId="3" fillId="2" borderId="0" xfId="0" applyNumberFormat="1" applyFont="1" applyFill="1"/>
    <xf numFmtId="0" fontId="0" fillId="3" borderId="0" xfId="0" applyFill="1" applyBorder="1" applyAlignment="1"/>
    <xf numFmtId="0" fontId="0" fillId="3" borderId="1" xfId="0" applyFill="1" applyBorder="1" applyAlignment="1"/>
    <xf numFmtId="0" fontId="1" fillId="3" borderId="9" xfId="0" applyFont="1" applyFill="1" applyBorder="1" applyAlignment="1">
      <alignment horizontal="right"/>
    </xf>
    <xf numFmtId="0" fontId="1" fillId="3" borderId="9" xfId="0" applyFont="1" applyFill="1" applyBorder="1"/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4" fillId="3" borderId="6" xfId="0" applyFont="1" applyFill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3" borderId="3" xfId="0" applyFont="1" applyFill="1" applyBorder="1" applyAlignment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2" fontId="1" fillId="2" borderId="9" xfId="0" applyNumberFormat="1" applyFont="1" applyFill="1" applyBorder="1" applyAlignment="1">
      <alignment horizontal="right"/>
    </xf>
    <xf numFmtId="0" fontId="1" fillId="2" borderId="14" xfId="0" applyFont="1" applyFill="1" applyBorder="1"/>
    <xf numFmtId="0" fontId="3" fillId="2" borderId="13" xfId="0" applyFont="1" applyFill="1" applyBorder="1"/>
    <xf numFmtId="0" fontId="3" fillId="2" borderId="1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12" xfId="0" applyFont="1" applyFill="1" applyBorder="1" applyAlignment="1">
      <alignment horizontal="right"/>
    </xf>
    <xf numFmtId="0" fontId="7" fillId="0" borderId="0" xfId="0" applyFont="1"/>
    <xf numFmtId="0" fontId="2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5" borderId="6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1" xfId="0" applyFill="1" applyBorder="1" applyAlignment="1"/>
    <xf numFmtId="43" fontId="0" fillId="5" borderId="0" xfId="1" applyFont="1" applyFill="1" applyBorder="1" applyAlignment="1"/>
    <xf numFmtId="43" fontId="0" fillId="5" borderId="1" xfId="1" applyFont="1" applyFill="1" applyBorder="1" applyAlignment="1"/>
    <xf numFmtId="0" fontId="1" fillId="5" borderId="9" xfId="0" applyFont="1" applyFill="1" applyBorder="1" applyAlignment="1">
      <alignment horizontal="right"/>
    </xf>
    <xf numFmtId="0" fontId="1" fillId="5" borderId="9" xfId="0" applyFont="1" applyFill="1" applyBorder="1"/>
    <xf numFmtId="0" fontId="1" fillId="5" borderId="1" xfId="0" applyFont="1" applyFill="1" applyBorder="1" applyAlignment="1">
      <alignment horizontal="right"/>
    </xf>
    <xf numFmtId="1" fontId="1" fillId="5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A310A"/>
      <color rgb="FFEF8B47"/>
      <color rgb="FF863D0C"/>
      <color rgb="FF632D09"/>
      <color rgb="FF5125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'Linear Regression'!$C$62</c:f>
              <c:strCache>
                <c:ptCount val="1"/>
                <c:pt idx="0">
                  <c:v>Estimation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'Linear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'Linear Regression'!$C$63:$C$80</c:f>
              <c:numCache>
                <c:formatCode>General</c:formatCode>
                <c:ptCount val="18"/>
                <c:pt idx="0" formatCode="0.00">
                  <c:v>110927.99227624387</c:v>
                </c:pt>
                <c:pt idx="1">
                  <c:v>99653.216655790806</c:v>
                </c:pt>
                <c:pt idx="2" formatCode="0.00">
                  <c:v>99653.216655790806</c:v>
                </c:pt>
                <c:pt idx="3" formatCode="0.00">
                  <c:v>99653.216655790806</c:v>
                </c:pt>
                <c:pt idx="4" formatCode="0.00">
                  <c:v>104951.16278430074</c:v>
                </c:pt>
                <c:pt idx="5">
                  <c:v>117326.92210787535</c:v>
                </c:pt>
                <c:pt idx="6" formatCode="0.00">
                  <c:v>117326.92210787535</c:v>
                </c:pt>
                <c:pt idx="7" formatCode="0.00">
                  <c:v>173279.51125151664</c:v>
                </c:pt>
                <c:pt idx="8">
                  <c:v>213919.62280625105</c:v>
                </c:pt>
                <c:pt idx="9">
                  <c:v>284877.72638338059</c:v>
                </c:pt>
                <c:pt idx="10" formatCode="0.00">
                  <c:v>284877.72638338059</c:v>
                </c:pt>
                <c:pt idx="11">
                  <c:v>293237.01261107624</c:v>
                </c:pt>
                <c:pt idx="12" formatCode="0.00">
                  <c:v>277162.79876732826</c:v>
                </c:pt>
                <c:pt idx="13">
                  <c:v>263754.96486213384</c:v>
                </c:pt>
                <c:pt idx="14">
                  <c:v>241973.38582585752</c:v>
                </c:pt>
                <c:pt idx="15" formatCode="0.00">
                  <c:v>245226.90231502056</c:v>
                </c:pt>
                <c:pt idx="16">
                  <c:v>253281.01322360337</c:v>
                </c:pt>
                <c:pt idx="17">
                  <c:v>261976.13552394509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40264"/>
        <c:axId val="607497808"/>
      </c:scatterChart>
      <c:scatterChart>
        <c:scatterStyle val="lineMarker"/>
        <c:varyColors val="0"/>
        <c:ser>
          <c:idx val="0"/>
          <c:order val="1"/>
          <c:tx>
            <c:v>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'Linear Regression'!$C$4:$C$12</c:f>
              <c:numCache>
                <c:formatCode>General</c:formatCode>
                <c:ptCount val="9"/>
                <c:pt idx="0">
                  <c:v>27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</c:numCache>
            </c:numRef>
          </c:xVal>
          <c:yVal>
            <c:numRef>
              <c:f>'Linear Regression'!$B$4:$B$12</c:f>
              <c:numCache>
                <c:formatCode>General</c:formatCode>
                <c:ptCount val="9"/>
                <c:pt idx="0">
                  <c:v>105000</c:v>
                </c:pt>
                <c:pt idx="1">
                  <c:v>105000</c:v>
                </c:pt>
                <c:pt idx="2">
                  <c:v>220000</c:v>
                </c:pt>
                <c:pt idx="3">
                  <c:v>300000</c:v>
                </c:pt>
                <c:pt idx="4">
                  <c:v>270000</c:v>
                </c:pt>
                <c:pt idx="5">
                  <c:v>265000</c:v>
                </c:pt>
                <c:pt idx="6">
                  <c:v>260000</c:v>
                </c:pt>
                <c:pt idx="7">
                  <c:v>240000</c:v>
                </c:pt>
                <c:pt idx="8">
                  <c:v>265000</c:v>
                </c:pt>
              </c:numCache>
            </c:numRef>
          </c:yVal>
          <c:smooth val="0"/>
        </c:ser>
        <c:ser>
          <c:idx val="2"/>
          <c:order val="2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'Linear Regression'!$C$34:$C$42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</c:numCache>
            </c:numRef>
          </c:xVal>
          <c:yVal>
            <c:numRef>
              <c:f>'Linear Regression'!$B$34:$B$42</c:f>
              <c:numCache>
                <c:formatCode>General</c:formatCode>
                <c:ptCount val="9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40264"/>
        <c:axId val="607497808"/>
      </c:scatterChart>
      <c:valAx>
        <c:axId val="2247402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1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7808"/>
        <c:crosses val="autoZero"/>
        <c:crossBetween val="midCat"/>
      </c:valAx>
      <c:valAx>
        <c:axId val="6074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4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'Ridge Regression'!$C$62</c:f>
              <c:strCache>
                <c:ptCount val="1"/>
                <c:pt idx="0">
                  <c:v>Estimation 0.02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'Ridge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'Ridge Regression'!$C$63:$C$80</c:f>
              <c:numCache>
                <c:formatCode>General</c:formatCode>
                <c:ptCount val="18"/>
                <c:pt idx="0" formatCode="0.00">
                  <c:v>121639.99802474864</c:v>
                </c:pt>
                <c:pt idx="1">
                  <c:v>129985.89321034847</c:v>
                </c:pt>
                <c:pt idx="2" formatCode="0.00">
                  <c:v>129985.89321034847</c:v>
                </c:pt>
                <c:pt idx="3" formatCode="0.00">
                  <c:v>129985.89321034847</c:v>
                </c:pt>
                <c:pt idx="4">
                  <c:v>146443.15151006103</c:v>
                </c:pt>
                <c:pt idx="5" formatCode="0.00">
                  <c:v>154532.98122563431</c:v>
                </c:pt>
                <c:pt idx="6">
                  <c:v>154532.98122563431</c:v>
                </c:pt>
                <c:pt idx="7" formatCode="0.00">
                  <c:v>178106.47730281571</c:v>
                </c:pt>
                <c:pt idx="8" formatCode="0.00">
                  <c:v>193113.28575388549</c:v>
                </c:pt>
                <c:pt idx="9">
                  <c:v>227299.45831673488</c:v>
                </c:pt>
                <c:pt idx="10">
                  <c:v>227299.45831673488</c:v>
                </c:pt>
                <c:pt idx="11" formatCode="0.00">
                  <c:v>255024.60788779121</c:v>
                </c:pt>
                <c:pt idx="12" formatCode="0.00">
                  <c:v>267535.67802963307</c:v>
                </c:pt>
                <c:pt idx="13">
                  <c:v>273783.34547509742</c:v>
                </c:pt>
                <c:pt idx="14">
                  <c:v>280589.32483442692</c:v>
                </c:pt>
                <c:pt idx="15">
                  <c:v>277498.57305136073</c:v>
                </c:pt>
                <c:pt idx="16">
                  <c:v>271932.78318257845</c:v>
                </c:pt>
                <c:pt idx="17" formatCode="0.00">
                  <c:v>243738.08191067263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'Ridge Regression'!$D$62</c:f>
              <c:strCache>
                <c:ptCount val="1"/>
                <c:pt idx="0">
                  <c:v>Estimation 0.05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'Ridge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'Ridge Regression'!$D$63:$D$80</c:f>
              <c:numCache>
                <c:formatCode>General</c:formatCode>
                <c:ptCount val="18"/>
                <c:pt idx="0">
                  <c:v>135698.36379231318</c:v>
                </c:pt>
                <c:pt idx="1">
                  <c:v>142305.13327647321</c:v>
                </c:pt>
                <c:pt idx="2">
                  <c:v>142305.13327647321</c:v>
                </c:pt>
                <c:pt idx="3">
                  <c:v>142305.13327647321</c:v>
                </c:pt>
                <c:pt idx="4">
                  <c:v>155414.79442834447</c:v>
                </c:pt>
                <c:pt idx="5">
                  <c:v>161901.6919634178</c:v>
                </c:pt>
                <c:pt idx="6">
                  <c:v>161901.6919634178</c:v>
                </c:pt>
                <c:pt idx="7">
                  <c:v>180984.97752060913</c:v>
                </c:pt>
                <c:pt idx="8">
                  <c:v>193294.91014034016</c:v>
                </c:pt>
                <c:pt idx="9">
                  <c:v>221973.78440441686</c:v>
                </c:pt>
                <c:pt idx="10">
                  <c:v>221973.78440441686</c:v>
                </c:pt>
                <c:pt idx="11">
                  <c:v>246330.54287558107</c:v>
                </c:pt>
                <c:pt idx="12">
                  <c:v>258062.51312297949</c:v>
                </c:pt>
                <c:pt idx="13">
                  <c:v>264384.05695060221</c:v>
                </c:pt>
                <c:pt idx="14">
                  <c:v>273741.49312739784</c:v>
                </c:pt>
                <c:pt idx="15">
                  <c:v>274019.06743891124</c:v>
                </c:pt>
                <c:pt idx="16">
                  <c:v>271559.96482934558</c:v>
                </c:pt>
                <c:pt idx="17">
                  <c:v>254508.18422959492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'Ridge Regression'!$E$62</c:f>
              <c:strCache>
                <c:ptCount val="1"/>
                <c:pt idx="0">
                  <c:v>Estimation 0.1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'Ridge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'Ridge Regression'!$E$63:$E$80</c:f>
              <c:numCache>
                <c:formatCode>General</c:formatCode>
                <c:ptCount val="18"/>
                <c:pt idx="0">
                  <c:v>148666.36089471605</c:v>
                </c:pt>
                <c:pt idx="1">
                  <c:v>153781.22480358803</c:v>
                </c:pt>
                <c:pt idx="2">
                  <c:v>153781.22480358803</c:v>
                </c:pt>
                <c:pt idx="3">
                  <c:v>153781.22480358803</c:v>
                </c:pt>
                <c:pt idx="4">
                  <c:v>163983.74512102103</c:v>
                </c:pt>
                <c:pt idx="5">
                  <c:v>169060.85901485014</c:v>
                </c:pt>
                <c:pt idx="6">
                  <c:v>169060.85901485014</c:v>
                </c:pt>
                <c:pt idx="7">
                  <c:v>184125.51999828365</c:v>
                </c:pt>
                <c:pt idx="8">
                  <c:v>193964.4780623781</c:v>
                </c:pt>
                <c:pt idx="9">
                  <c:v>217408.18889632393</c:v>
                </c:pt>
                <c:pt idx="10">
                  <c:v>217408.18889632393</c:v>
                </c:pt>
                <c:pt idx="11">
                  <c:v>238303.37815449134</c:v>
                </c:pt>
                <c:pt idx="12">
                  <c:v>249066.0094063688</c:v>
                </c:pt>
                <c:pt idx="13">
                  <c:v>255296.57414572078</c:v>
                </c:pt>
                <c:pt idx="14">
                  <c:v>266741.5966098996</c:v>
                </c:pt>
                <c:pt idx="15">
                  <c:v>270141.49275953544</c:v>
                </c:pt>
                <c:pt idx="16">
                  <c:v>270671.70647797151</c:v>
                </c:pt>
                <c:pt idx="17">
                  <c:v>264771.7556319462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99768"/>
        <c:axId val="607498984"/>
      </c:scatterChart>
      <c:scatterChart>
        <c:scatterStyle val="lineMarker"/>
        <c:varyColors val="0"/>
        <c:ser>
          <c:idx val="0"/>
          <c:order val="3"/>
          <c:tx>
            <c:v>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'Linear Regression'!$C$4:$C$12</c:f>
              <c:numCache>
                <c:formatCode>General</c:formatCode>
                <c:ptCount val="9"/>
                <c:pt idx="0">
                  <c:v>27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</c:numCache>
            </c:numRef>
          </c:xVal>
          <c:yVal>
            <c:numRef>
              <c:f>'Linear Regression'!$B$4:$B$12</c:f>
              <c:numCache>
                <c:formatCode>General</c:formatCode>
                <c:ptCount val="9"/>
                <c:pt idx="0">
                  <c:v>105000</c:v>
                </c:pt>
                <c:pt idx="1">
                  <c:v>105000</c:v>
                </c:pt>
                <c:pt idx="2">
                  <c:v>220000</c:v>
                </c:pt>
                <c:pt idx="3">
                  <c:v>300000</c:v>
                </c:pt>
                <c:pt idx="4">
                  <c:v>270000</c:v>
                </c:pt>
                <c:pt idx="5">
                  <c:v>265000</c:v>
                </c:pt>
                <c:pt idx="6">
                  <c:v>260000</c:v>
                </c:pt>
                <c:pt idx="7">
                  <c:v>240000</c:v>
                </c:pt>
                <c:pt idx="8">
                  <c:v>265000</c:v>
                </c:pt>
              </c:numCache>
            </c:numRef>
          </c:yVal>
          <c:smooth val="0"/>
        </c:ser>
        <c:ser>
          <c:idx val="2"/>
          <c:order val="4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'Linear Regression'!$C$34:$C$42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</c:numCache>
            </c:numRef>
          </c:xVal>
          <c:yVal>
            <c:numRef>
              <c:f>'Linear Regression'!$B$34:$B$42</c:f>
              <c:numCache>
                <c:formatCode>General</c:formatCode>
                <c:ptCount val="9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99768"/>
        <c:axId val="607498984"/>
      </c:scatterChart>
      <c:valAx>
        <c:axId val="6074997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1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8984"/>
        <c:crosses val="autoZero"/>
        <c:crossBetween val="midCat"/>
      </c:valAx>
      <c:valAx>
        <c:axId val="6074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'Lasso Regression'!$C$62</c:f>
              <c:strCache>
                <c:ptCount val="1"/>
                <c:pt idx="0">
                  <c:v>Estimation 0.02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'Lasso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'Lasso Regression'!$C$63:$C$80</c:f>
              <c:numCache>
                <c:formatCode>General</c:formatCode>
                <c:ptCount val="18"/>
                <c:pt idx="0" formatCode="0.00">
                  <c:v>69526.776091691572</c:v>
                </c:pt>
                <c:pt idx="1">
                  <c:v>86935.729023394641</c:v>
                </c:pt>
                <c:pt idx="2" formatCode="0.00">
                  <c:v>86935.729023394641</c:v>
                </c:pt>
                <c:pt idx="3" formatCode="0.00">
                  <c:v>86935.729023394641</c:v>
                </c:pt>
                <c:pt idx="4">
                  <c:v>121672.88143860223</c:v>
                </c:pt>
                <c:pt idx="5" formatCode="0.00">
                  <c:v>138704.66339745955</c:v>
                </c:pt>
                <c:pt idx="6">
                  <c:v>138704.66339745955</c:v>
                </c:pt>
                <c:pt idx="7" formatCode="0.00">
                  <c:v>186807.29974938859</c:v>
                </c:pt>
                <c:pt idx="8" formatCode="0.00">
                  <c:v>215163.53679439938</c:v>
                </c:pt>
                <c:pt idx="9">
                  <c:v>267487.80558818555</c:v>
                </c:pt>
                <c:pt idx="10">
                  <c:v>267487.80558818555</c:v>
                </c:pt>
                <c:pt idx="11" formatCode="0.00">
                  <c:v>288196.34153263038</c:v>
                </c:pt>
                <c:pt idx="12" formatCode="0.00">
                  <c:v>285632.62088945822</c:v>
                </c:pt>
                <c:pt idx="13">
                  <c:v>278802.22347397916</c:v>
                </c:pt>
                <c:pt idx="14">
                  <c:v>252102.1413021707</c:v>
                </c:pt>
                <c:pt idx="15">
                  <c:v>238111.8168059499</c:v>
                </c:pt>
                <c:pt idx="16">
                  <c:v>234465.79990210431</c:v>
                </c:pt>
                <c:pt idx="17" formatCode="0.00">
                  <c:v>268125.32310489938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'Lasso Regression'!$D$62</c:f>
              <c:strCache>
                <c:ptCount val="1"/>
                <c:pt idx="0">
                  <c:v>Estimation 0.05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'Lasso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'Lasso Regression'!$D$63:$D$80</c:f>
              <c:numCache>
                <c:formatCode>General</c:formatCode>
                <c:ptCount val="18"/>
                <c:pt idx="0">
                  <c:v>69429.364742044359</c:v>
                </c:pt>
                <c:pt idx="1">
                  <c:v>86900.169198003365</c:v>
                </c:pt>
                <c:pt idx="2">
                  <c:v>86900.169198003365</c:v>
                </c:pt>
                <c:pt idx="3">
                  <c:v>86900.169198003365</c:v>
                </c:pt>
                <c:pt idx="4">
                  <c:v>121710.47948106402</c:v>
                </c:pt>
                <c:pt idx="5">
                  <c:v>138759.2481814099</c:v>
                </c:pt>
                <c:pt idx="6">
                  <c:v>138759.2481814099</c:v>
                </c:pt>
                <c:pt idx="7">
                  <c:v>186862.82277871575</c:v>
                </c:pt>
                <c:pt idx="8">
                  <c:v>215196.60343033704</c:v>
                </c:pt>
                <c:pt idx="9">
                  <c:v>267457.3394490541</c:v>
                </c:pt>
                <c:pt idx="10">
                  <c:v>267457.3394490541</c:v>
                </c:pt>
                <c:pt idx="11">
                  <c:v>288150.27105995337</c:v>
                </c:pt>
                <c:pt idx="12">
                  <c:v>285604.23806990846</c:v>
                </c:pt>
                <c:pt idx="13">
                  <c:v>278792.36437702726</c:v>
                </c:pt>
                <c:pt idx="14">
                  <c:v>252136.61643067817</c:v>
                </c:pt>
                <c:pt idx="15">
                  <c:v>238154.05407718383</c:v>
                </c:pt>
                <c:pt idx="16">
                  <c:v>234499.93479252839</c:v>
                </c:pt>
                <c:pt idx="17">
                  <c:v>268091.01720023062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'Lasso Regression'!$E$62</c:f>
              <c:strCache>
                <c:ptCount val="1"/>
                <c:pt idx="0">
                  <c:v>Estimation 0.1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'Lasso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'Lasso Regression'!$E$63:$E$80</c:f>
              <c:numCache>
                <c:formatCode>General</c:formatCode>
                <c:ptCount val="18"/>
                <c:pt idx="0" formatCode="0.00">
                  <c:v>69621.986100656446</c:v>
                </c:pt>
                <c:pt idx="1">
                  <c:v>86990.205579919042</c:v>
                </c:pt>
                <c:pt idx="2">
                  <c:v>86990.205579919042</c:v>
                </c:pt>
                <c:pt idx="3" formatCode="0.00">
                  <c:v>86990.205579919042</c:v>
                </c:pt>
                <c:pt idx="4">
                  <c:v>121660.01086192136</c:v>
                </c:pt>
                <c:pt idx="5" formatCode="0.00">
                  <c:v>138666.46436176565</c:v>
                </c:pt>
                <c:pt idx="6">
                  <c:v>138666.46436176565</c:v>
                </c:pt>
                <c:pt idx="7">
                  <c:v>186729.2358932253</c:v>
                </c:pt>
                <c:pt idx="8" formatCode="0.00">
                  <c:v>215087.32477947325</c:v>
                </c:pt>
                <c:pt idx="9">
                  <c:v>267483.26706969808</c:v>
                </c:pt>
                <c:pt idx="10" formatCode="0.00">
                  <c:v>267483.26706969808</c:v>
                </c:pt>
                <c:pt idx="11" formatCode="0.00">
                  <c:v>288276.51221164048</c:v>
                </c:pt>
                <c:pt idx="12" formatCode="0.00">
                  <c:v>285727.94485232187</c:v>
                </c:pt>
                <c:pt idx="13">
                  <c:v>278884.29667217459</c:v>
                </c:pt>
                <c:pt idx="14">
                  <c:v>252075.89494994364</c:v>
                </c:pt>
                <c:pt idx="15">
                  <c:v>238005.17748067505</c:v>
                </c:pt>
                <c:pt idx="16">
                  <c:v>234329.64211945096</c:v>
                </c:pt>
                <c:pt idx="17" formatCode="0.00">
                  <c:v>268189.95637515746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99376"/>
        <c:axId val="607500160"/>
      </c:scatterChart>
      <c:scatterChart>
        <c:scatterStyle val="lineMarker"/>
        <c:varyColors val="0"/>
        <c:ser>
          <c:idx val="0"/>
          <c:order val="3"/>
          <c:tx>
            <c:v>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'Linear Regression'!$C$4:$C$12</c:f>
              <c:numCache>
                <c:formatCode>General</c:formatCode>
                <c:ptCount val="9"/>
                <c:pt idx="0">
                  <c:v>27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</c:numCache>
            </c:numRef>
          </c:xVal>
          <c:yVal>
            <c:numRef>
              <c:f>'Linear Regression'!$B$4:$B$12</c:f>
              <c:numCache>
                <c:formatCode>General</c:formatCode>
                <c:ptCount val="9"/>
                <c:pt idx="0">
                  <c:v>105000</c:v>
                </c:pt>
                <c:pt idx="1">
                  <c:v>105000</c:v>
                </c:pt>
                <c:pt idx="2">
                  <c:v>220000</c:v>
                </c:pt>
                <c:pt idx="3">
                  <c:v>300000</c:v>
                </c:pt>
                <c:pt idx="4">
                  <c:v>270000</c:v>
                </c:pt>
                <c:pt idx="5">
                  <c:v>265000</c:v>
                </c:pt>
                <c:pt idx="6">
                  <c:v>260000</c:v>
                </c:pt>
                <c:pt idx="7">
                  <c:v>240000</c:v>
                </c:pt>
                <c:pt idx="8">
                  <c:v>265000</c:v>
                </c:pt>
              </c:numCache>
            </c:numRef>
          </c:yVal>
          <c:smooth val="0"/>
        </c:ser>
        <c:ser>
          <c:idx val="2"/>
          <c:order val="4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'Linear Regression'!$C$34:$C$42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</c:numCache>
            </c:numRef>
          </c:xVal>
          <c:yVal>
            <c:numRef>
              <c:f>'Linear Regression'!$B$34:$B$42</c:f>
              <c:numCache>
                <c:formatCode>General</c:formatCode>
                <c:ptCount val="9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99376"/>
        <c:axId val="607500160"/>
      </c:scatterChart>
      <c:valAx>
        <c:axId val="60749937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1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0160"/>
        <c:crosses val="autoZero"/>
        <c:crossBetween val="midCat"/>
      </c:valAx>
      <c:valAx>
        <c:axId val="6075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Analysis'!$B$3</c:f>
              <c:strCache>
                <c:ptCount val="1"/>
                <c:pt idx="0">
                  <c:v>Training MSE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noFill/>
              </a:ln>
              <a:effectLst/>
            </c:spPr>
          </c:dPt>
          <c:cat>
            <c:strRef>
              <c:f>'Test Analysis'!$C$2:$E$2</c:f>
              <c:strCache>
                <c:ptCount val="3"/>
                <c:pt idx="0">
                  <c:v>Polynomial</c:v>
                </c:pt>
                <c:pt idx="1">
                  <c:v>Ridge</c:v>
                </c:pt>
                <c:pt idx="2">
                  <c:v>Lasso</c:v>
                </c:pt>
              </c:strCache>
            </c:strRef>
          </c:cat>
          <c:val>
            <c:numRef>
              <c:f>'Test Analysis'!$C$3:$E$3</c:f>
              <c:numCache>
                <c:formatCode>General</c:formatCode>
                <c:ptCount val="3"/>
                <c:pt idx="0">
                  <c:v>166465777.96866789</c:v>
                </c:pt>
                <c:pt idx="1">
                  <c:v>1253686319.8911185</c:v>
                </c:pt>
                <c:pt idx="2" formatCode="0">
                  <c:v>351903976.41169536</c:v>
                </c:pt>
              </c:numCache>
            </c:numRef>
          </c:val>
        </c:ser>
        <c:ser>
          <c:idx val="1"/>
          <c:order val="1"/>
          <c:tx>
            <c:strRef>
              <c:f>'Test Analysis'!$B$4</c:f>
              <c:strCache>
                <c:ptCount val="1"/>
                <c:pt idx="0">
                  <c:v>Validation MSE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15875">
                <a:noFill/>
              </a:ln>
              <a:effectLst/>
            </c:spPr>
          </c:dPt>
          <c:cat>
            <c:strRef>
              <c:f>'Test Analysis'!$C$2:$E$2</c:f>
              <c:strCache>
                <c:ptCount val="3"/>
                <c:pt idx="0">
                  <c:v>Polynomial</c:v>
                </c:pt>
                <c:pt idx="1">
                  <c:v>Ridge</c:v>
                </c:pt>
                <c:pt idx="2">
                  <c:v>Lasso</c:v>
                </c:pt>
              </c:strCache>
            </c:strRef>
          </c:cat>
          <c:val>
            <c:numRef>
              <c:f>'Test Analysis'!$C$4:$E$4</c:f>
              <c:numCache>
                <c:formatCode>General</c:formatCode>
                <c:ptCount val="3"/>
                <c:pt idx="0">
                  <c:v>1346930837.9711022</c:v>
                </c:pt>
                <c:pt idx="1">
                  <c:v>1130849786.7091889</c:v>
                </c:pt>
                <c:pt idx="2">
                  <c:v>1419134598.5123186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22"/>
        <c:axId val="607501336"/>
        <c:axId val="607502120"/>
      </c:barChart>
      <c:catAx>
        <c:axId val="60750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2120"/>
        <c:crosses val="autoZero"/>
        <c:auto val="1"/>
        <c:lblAlgn val="ctr"/>
        <c:lblOffset val="100"/>
        <c:noMultiLvlLbl val="0"/>
      </c:catAx>
      <c:valAx>
        <c:axId val="607502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25000"/>
                  <a:lumOff val="75000"/>
                  <a:alpha val="1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750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'Linear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'Linear Regression'!$C$63:$C$80</c:f>
              <c:numCache>
                <c:formatCode>General</c:formatCode>
                <c:ptCount val="18"/>
                <c:pt idx="0" formatCode="0.00">
                  <c:v>110927.99227624387</c:v>
                </c:pt>
                <c:pt idx="1">
                  <c:v>99653.216655790806</c:v>
                </c:pt>
                <c:pt idx="2" formatCode="0.00">
                  <c:v>99653.216655790806</c:v>
                </c:pt>
                <c:pt idx="3" formatCode="0.00">
                  <c:v>99653.216655790806</c:v>
                </c:pt>
                <c:pt idx="4" formatCode="0.00">
                  <c:v>104951.16278430074</c:v>
                </c:pt>
                <c:pt idx="5">
                  <c:v>117326.92210787535</c:v>
                </c:pt>
                <c:pt idx="6" formatCode="0.00">
                  <c:v>117326.92210787535</c:v>
                </c:pt>
                <c:pt idx="7" formatCode="0.00">
                  <c:v>173279.51125151664</c:v>
                </c:pt>
                <c:pt idx="8">
                  <c:v>213919.62280625105</c:v>
                </c:pt>
                <c:pt idx="9">
                  <c:v>284877.72638338059</c:v>
                </c:pt>
                <c:pt idx="10" formatCode="0.00">
                  <c:v>284877.72638338059</c:v>
                </c:pt>
                <c:pt idx="11">
                  <c:v>293237.01261107624</c:v>
                </c:pt>
                <c:pt idx="12" formatCode="0.00">
                  <c:v>277162.79876732826</c:v>
                </c:pt>
                <c:pt idx="13">
                  <c:v>263754.96486213384</c:v>
                </c:pt>
                <c:pt idx="14">
                  <c:v>241973.38582585752</c:v>
                </c:pt>
                <c:pt idx="15" formatCode="0.00">
                  <c:v>245226.90231502056</c:v>
                </c:pt>
                <c:pt idx="16">
                  <c:v>253281.01322360337</c:v>
                </c:pt>
                <c:pt idx="17">
                  <c:v>261976.13552394509</c:v>
                </c:pt>
              </c:numCache>
            </c:numRef>
          </c:yVal>
          <c:smooth val="1"/>
        </c:ser>
        <c:ser>
          <c:idx val="1"/>
          <c:order val="1"/>
          <c:tx>
            <c:v>Ridge</c:v>
          </c:tx>
          <c:spPr>
            <a:ln w="381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'Ridge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'Ridge Regression'!$C$63:$C$80</c:f>
              <c:numCache>
                <c:formatCode>General</c:formatCode>
                <c:ptCount val="18"/>
                <c:pt idx="0" formatCode="0.00">
                  <c:v>121639.99802474864</c:v>
                </c:pt>
                <c:pt idx="1">
                  <c:v>129985.89321034847</c:v>
                </c:pt>
                <c:pt idx="2" formatCode="0.00">
                  <c:v>129985.89321034847</c:v>
                </c:pt>
                <c:pt idx="3" formatCode="0.00">
                  <c:v>129985.89321034847</c:v>
                </c:pt>
                <c:pt idx="4">
                  <c:v>146443.15151006103</c:v>
                </c:pt>
                <c:pt idx="5" formatCode="0.00">
                  <c:v>154532.98122563431</c:v>
                </c:pt>
                <c:pt idx="6">
                  <c:v>154532.98122563431</c:v>
                </c:pt>
                <c:pt idx="7" formatCode="0.00">
                  <c:v>178106.47730281571</c:v>
                </c:pt>
                <c:pt idx="8" formatCode="0.00">
                  <c:v>193113.28575388549</c:v>
                </c:pt>
                <c:pt idx="9">
                  <c:v>227299.45831673488</c:v>
                </c:pt>
                <c:pt idx="10">
                  <c:v>227299.45831673488</c:v>
                </c:pt>
                <c:pt idx="11" formatCode="0.00">
                  <c:v>255024.60788779121</c:v>
                </c:pt>
                <c:pt idx="12" formatCode="0.00">
                  <c:v>267535.67802963307</c:v>
                </c:pt>
                <c:pt idx="13">
                  <c:v>273783.34547509742</c:v>
                </c:pt>
                <c:pt idx="14">
                  <c:v>280589.32483442692</c:v>
                </c:pt>
                <c:pt idx="15">
                  <c:v>277498.57305136073</c:v>
                </c:pt>
                <c:pt idx="16">
                  <c:v>271932.78318257845</c:v>
                </c:pt>
                <c:pt idx="17" formatCode="0.00">
                  <c:v>243738.08191067263</c:v>
                </c:pt>
              </c:numCache>
            </c:numRef>
          </c:yVal>
          <c:smooth val="1"/>
        </c:ser>
        <c:ser>
          <c:idx val="2"/>
          <c:order val="2"/>
          <c:tx>
            <c:v>Lasso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'Lasso Regression'!$B$63:$B$80</c:f>
              <c:numCache>
                <c:formatCode>General</c:formatCode>
                <c:ptCount val="18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'Lasso Regression'!$C$63:$C$80</c:f>
              <c:numCache>
                <c:formatCode>General</c:formatCode>
                <c:ptCount val="18"/>
                <c:pt idx="0" formatCode="0.00">
                  <c:v>69526.776091691572</c:v>
                </c:pt>
                <c:pt idx="1">
                  <c:v>86935.729023394641</c:v>
                </c:pt>
                <c:pt idx="2" formatCode="0.00">
                  <c:v>86935.729023394641</c:v>
                </c:pt>
                <c:pt idx="3" formatCode="0.00">
                  <c:v>86935.729023394641</c:v>
                </c:pt>
                <c:pt idx="4">
                  <c:v>121672.88143860223</c:v>
                </c:pt>
                <c:pt idx="5" formatCode="0.00">
                  <c:v>138704.66339745955</c:v>
                </c:pt>
                <c:pt idx="6">
                  <c:v>138704.66339745955</c:v>
                </c:pt>
                <c:pt idx="7" formatCode="0.00">
                  <c:v>186807.29974938859</c:v>
                </c:pt>
                <c:pt idx="8" formatCode="0.00">
                  <c:v>215163.53679439938</c:v>
                </c:pt>
                <c:pt idx="9">
                  <c:v>267487.80558818555</c:v>
                </c:pt>
                <c:pt idx="10">
                  <c:v>267487.80558818555</c:v>
                </c:pt>
                <c:pt idx="11" formatCode="0.00">
                  <c:v>288196.34153263038</c:v>
                </c:pt>
                <c:pt idx="12" formatCode="0.00">
                  <c:v>285632.62088945822</c:v>
                </c:pt>
                <c:pt idx="13">
                  <c:v>278802.22347397916</c:v>
                </c:pt>
                <c:pt idx="14">
                  <c:v>252102.1413021707</c:v>
                </c:pt>
                <c:pt idx="15">
                  <c:v>238111.8168059499</c:v>
                </c:pt>
                <c:pt idx="16">
                  <c:v>234465.79990210431</c:v>
                </c:pt>
                <c:pt idx="17" formatCode="0.00">
                  <c:v>268125.32310489938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95848"/>
        <c:axId val="607497024"/>
      </c:scatterChart>
      <c:scatterChart>
        <c:scatterStyle val="lineMarker"/>
        <c:varyColors val="0"/>
        <c:ser>
          <c:idx val="3"/>
          <c:order val="3"/>
          <c:tx>
            <c:v>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Data!$B$3:$B$12</c:f>
              <c:numCache>
                <c:formatCode>General</c:formatCode>
                <c:ptCount val="10"/>
                <c:pt idx="0">
                  <c:v>135000</c:v>
                </c:pt>
                <c:pt idx="1">
                  <c:v>105000</c:v>
                </c:pt>
                <c:pt idx="2">
                  <c:v>105000</c:v>
                </c:pt>
                <c:pt idx="3">
                  <c:v>220000</c:v>
                </c:pt>
                <c:pt idx="4">
                  <c:v>300000</c:v>
                </c:pt>
                <c:pt idx="5">
                  <c:v>270000</c:v>
                </c:pt>
                <c:pt idx="6">
                  <c:v>265000</c:v>
                </c:pt>
                <c:pt idx="7">
                  <c:v>260000</c:v>
                </c:pt>
                <c:pt idx="8">
                  <c:v>240000</c:v>
                </c:pt>
                <c:pt idx="9">
                  <c:v>265000</c:v>
                </c:pt>
              </c:numCache>
            </c:numRef>
          </c:yVal>
          <c:smooth val="0"/>
        </c:ser>
        <c:ser>
          <c:idx val="4"/>
          <c:order val="4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Data!$A$16:$A$25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Data!$B$16:$B$25</c:f>
              <c:numCache>
                <c:formatCode>General</c:formatCode>
                <c:ptCount val="10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  <c:pt idx="9">
                  <c:v>220000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95848"/>
        <c:axId val="607497024"/>
      </c:scatterChart>
      <c:valAx>
        <c:axId val="60749584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7024"/>
        <c:crosses val="autoZero"/>
        <c:crossBetween val="midCat"/>
        <c:majorUnit val="10"/>
      </c:valAx>
      <c:valAx>
        <c:axId val="6074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Ridge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Data!$B$3:$B$12</c:f>
              <c:numCache>
                <c:formatCode>General</c:formatCode>
                <c:ptCount val="10"/>
                <c:pt idx="0">
                  <c:v>135000</c:v>
                </c:pt>
                <c:pt idx="1">
                  <c:v>105000</c:v>
                </c:pt>
                <c:pt idx="2">
                  <c:v>105000</c:v>
                </c:pt>
                <c:pt idx="3">
                  <c:v>220000</c:v>
                </c:pt>
                <c:pt idx="4">
                  <c:v>300000</c:v>
                </c:pt>
                <c:pt idx="5">
                  <c:v>270000</c:v>
                </c:pt>
                <c:pt idx="6">
                  <c:v>265000</c:v>
                </c:pt>
                <c:pt idx="7">
                  <c:v>260000</c:v>
                </c:pt>
                <c:pt idx="8">
                  <c:v>240000</c:v>
                </c:pt>
                <c:pt idx="9">
                  <c:v>265000</c:v>
                </c:pt>
              </c:numCache>
            </c:numRef>
          </c:yVal>
          <c:smooth val="0"/>
        </c:ser>
        <c:ser>
          <c:idx val="4"/>
          <c:order val="2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Data!$A$16:$A$25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Data!$B$16:$B$25</c:f>
              <c:numCache>
                <c:formatCode>General</c:formatCode>
                <c:ptCount val="10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  <c:pt idx="9">
                  <c:v>220000</c:v>
                </c:pt>
              </c:numCache>
            </c:numRef>
          </c:yVal>
          <c:smooth val="0"/>
        </c:ser>
        <c:ser>
          <c:idx val="5"/>
          <c:order val="3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Data!$A$29:$A$38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Data!$B$29:$B$38</c:f>
              <c:numCache>
                <c:formatCode>General</c:formatCode>
                <c:ptCount val="10"/>
                <c:pt idx="0">
                  <c:v>110000</c:v>
                </c:pt>
                <c:pt idx="1">
                  <c:v>200000</c:v>
                </c:pt>
                <c:pt idx="2">
                  <c:v>314000</c:v>
                </c:pt>
                <c:pt idx="3">
                  <c:v>227000</c:v>
                </c:pt>
                <c:pt idx="4">
                  <c:v>233000</c:v>
                </c:pt>
                <c:pt idx="5">
                  <c:v>278000</c:v>
                </c:pt>
                <c:pt idx="6">
                  <c:v>298000</c:v>
                </c:pt>
                <c:pt idx="7">
                  <c:v>311000</c:v>
                </c:pt>
                <c:pt idx="8">
                  <c:v>302000</c:v>
                </c:pt>
                <c:pt idx="9">
                  <c:v>261000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96240"/>
        <c:axId val="607497416"/>
      </c:scatterChart>
      <c:scatterChart>
        <c:scatterStyle val="smoothMarker"/>
        <c:varyColors val="0"/>
        <c:ser>
          <c:idx val="6"/>
          <c:order val="1"/>
          <c:tx>
            <c:strRef>
              <c:f>'Test Analysis'!$C$52</c:f>
              <c:strCache>
                <c:ptCount val="1"/>
                <c:pt idx="0">
                  <c:v>Estimation</c:v>
                </c:pt>
              </c:strCache>
            </c:strRef>
          </c:tx>
          <c:spPr>
            <a:ln w="381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Analysis'!$B$53:$B$79</c:f>
              <c:numCache>
                <c:formatCode>General</c:formatCode>
                <c:ptCount val="27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55</c:v>
                </c:pt>
                <c:pt idx="21">
                  <c:v>55</c:v>
                </c:pt>
                <c:pt idx="22">
                  <c:v>57</c:v>
                </c:pt>
                <c:pt idx="23">
                  <c:v>58</c:v>
                </c:pt>
                <c:pt idx="24">
                  <c:v>60</c:v>
                </c:pt>
                <c:pt idx="25">
                  <c:v>60</c:v>
                </c:pt>
                <c:pt idx="26">
                  <c:v>65</c:v>
                </c:pt>
              </c:numCache>
            </c:numRef>
          </c:xVal>
          <c:yVal>
            <c:numRef>
              <c:f>'Test Analysis'!$C$53:$C$79</c:f>
              <c:numCache>
                <c:formatCode>General</c:formatCode>
                <c:ptCount val="27"/>
                <c:pt idx="0" formatCode="0.00">
                  <c:v>121639.99802474864</c:v>
                </c:pt>
                <c:pt idx="1">
                  <c:v>121639.99802474864</c:v>
                </c:pt>
                <c:pt idx="2">
                  <c:v>129985.89321034847</c:v>
                </c:pt>
                <c:pt idx="3" formatCode="0.00">
                  <c:v>129985.89321034847</c:v>
                </c:pt>
                <c:pt idx="4" formatCode="0.00">
                  <c:v>129985.89321034847</c:v>
                </c:pt>
                <c:pt idx="5">
                  <c:v>146443.15151006103</c:v>
                </c:pt>
                <c:pt idx="6" formatCode="0.00">
                  <c:v>154532.98122563431</c:v>
                </c:pt>
                <c:pt idx="7">
                  <c:v>154532.98122563431</c:v>
                </c:pt>
                <c:pt idx="8" formatCode="0.00">
                  <c:v>178106.47730281571</c:v>
                </c:pt>
                <c:pt idx="9">
                  <c:v>185689.8541954114</c:v>
                </c:pt>
                <c:pt idx="10" formatCode="0.00">
                  <c:v>193113.28575388549</c:v>
                </c:pt>
                <c:pt idx="11">
                  <c:v>214275.20032095438</c:v>
                </c:pt>
                <c:pt idx="12">
                  <c:v>227299.45831673488</c:v>
                </c:pt>
                <c:pt idx="13">
                  <c:v>227299.45831673488</c:v>
                </c:pt>
                <c:pt idx="14">
                  <c:v>233434.95912528751</c:v>
                </c:pt>
                <c:pt idx="15" formatCode="0.00">
                  <c:v>255024.60788779121</c:v>
                </c:pt>
                <c:pt idx="16">
                  <c:v>259582.03663729448</c:v>
                </c:pt>
                <c:pt idx="17" formatCode="0.00">
                  <c:v>267535.67802963307</c:v>
                </c:pt>
                <c:pt idx="18">
                  <c:v>273783.34547509742</c:v>
                </c:pt>
                <c:pt idx="19">
                  <c:v>278124.43386932206</c:v>
                </c:pt>
                <c:pt idx="20">
                  <c:v>280589.32483442692</c:v>
                </c:pt>
                <c:pt idx="21">
                  <c:v>280589.32483442692</c:v>
                </c:pt>
                <c:pt idx="22">
                  <c:v>279197.31431638025</c:v>
                </c:pt>
                <c:pt idx="23">
                  <c:v>277498.57305136073</c:v>
                </c:pt>
                <c:pt idx="24">
                  <c:v>271932.78318257845</c:v>
                </c:pt>
                <c:pt idx="25">
                  <c:v>271932.78318257845</c:v>
                </c:pt>
                <c:pt idx="26" formatCode="0.00">
                  <c:v>243738.08191067263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96240"/>
        <c:axId val="607497416"/>
      </c:scatterChart>
      <c:valAx>
        <c:axId val="6074962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1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7416"/>
        <c:crosses val="autoZero"/>
        <c:crossBetween val="midCat"/>
      </c:valAx>
      <c:valAx>
        <c:axId val="607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17794</xdr:colOff>
      <xdr:row>25</xdr:row>
      <xdr:rowOff>183278</xdr:rowOff>
    </xdr:from>
    <xdr:to>
      <xdr:col>21</xdr:col>
      <xdr:colOff>16565</xdr:colOff>
      <xdr:row>40</xdr:row>
      <xdr:rowOff>34436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44</xdr:row>
      <xdr:rowOff>142875</xdr:rowOff>
    </xdr:from>
    <xdr:to>
      <xdr:col>22</xdr:col>
      <xdr:colOff>114299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44</xdr:row>
      <xdr:rowOff>142875</xdr:rowOff>
    </xdr:from>
    <xdr:to>
      <xdr:col>22</xdr:col>
      <xdr:colOff>114299</xdr:colOff>
      <xdr:row>59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586153</xdr:colOff>
      <xdr:row>4</xdr:row>
      <xdr:rowOff>134082</xdr:rowOff>
    </xdr:from>
    <xdr:to>
      <xdr:col>5</xdr:col>
      <xdr:colOff>58615</xdr:colOff>
      <xdr:row>17</xdr:row>
      <xdr:rowOff>87923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417634</xdr:colOff>
      <xdr:row>0</xdr:row>
      <xdr:rowOff>175846</xdr:rowOff>
    </xdr:from>
    <xdr:to>
      <xdr:col>16</xdr:col>
      <xdr:colOff>117230</xdr:colOff>
      <xdr:row>17</xdr:row>
      <xdr:rowOff>117231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302558</xdr:colOff>
      <xdr:row>20</xdr:row>
      <xdr:rowOff>180413</xdr:rowOff>
    </xdr:from>
    <xdr:to>
      <xdr:col>19</xdr:col>
      <xdr:colOff>549088</xdr:colOff>
      <xdr:row>35</xdr:row>
      <xdr:rowOff>54907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R16" sqref="R16"/>
    </sheetView>
  </sheetViews>
  <sheetFormatPr defaultColWidth="8.85546875" defaultRowHeight="15" x14ac:dyDescent="0.25"/>
  <cols>
    <col min="1" max="13" width="8.85546875" style="1"/>
    <col min="14" max="14" width="19.5703125" style="1" customWidth="1"/>
    <col min="15" max="15" width="21" style="1" bestFit="1" customWidth="1"/>
    <col min="16" max="16384" width="8.85546875" style="1"/>
  </cols>
  <sheetData>
    <row r="1" spans="1:18" ht="15.75" thickBot="1" x14ac:dyDescent="0.3">
      <c r="A1" s="53" t="s">
        <v>7</v>
      </c>
      <c r="B1" s="53"/>
    </row>
    <row r="2" spans="1:18" x14ac:dyDescent="0.25">
      <c r="A2" s="20" t="s">
        <v>0</v>
      </c>
      <c r="B2" s="21" t="s">
        <v>8</v>
      </c>
      <c r="J2" s="1">
        <v>135000</v>
      </c>
      <c r="N2" s="57" t="s">
        <v>64</v>
      </c>
      <c r="O2" s="57"/>
    </row>
    <row r="3" spans="1:18" x14ac:dyDescent="0.25">
      <c r="A3" s="22">
        <v>25</v>
      </c>
      <c r="B3" s="23">
        <v>135000</v>
      </c>
      <c r="J3" s="1">
        <v>105000</v>
      </c>
      <c r="N3" s="58"/>
      <c r="O3" s="58"/>
    </row>
    <row r="4" spans="1:18" x14ac:dyDescent="0.25">
      <c r="A4" s="22">
        <v>27</v>
      </c>
      <c r="B4" s="23">
        <v>105000</v>
      </c>
      <c r="J4" s="1">
        <v>105000</v>
      </c>
      <c r="N4" s="58" t="s">
        <v>6</v>
      </c>
      <c r="O4" s="60">
        <v>216166.66666666666</v>
      </c>
    </row>
    <row r="5" spans="1:18" x14ac:dyDescent="0.25">
      <c r="A5" s="22">
        <v>30</v>
      </c>
      <c r="B5" s="23">
        <v>105000</v>
      </c>
      <c r="J5" s="1">
        <v>220000</v>
      </c>
      <c r="N5" s="58" t="s">
        <v>19</v>
      </c>
      <c r="O5" s="60">
        <v>14200.702858866664</v>
      </c>
    </row>
    <row r="6" spans="1:18" x14ac:dyDescent="0.25">
      <c r="A6" s="22">
        <v>35</v>
      </c>
      <c r="B6" s="23">
        <v>220000</v>
      </c>
      <c r="J6" s="1">
        <v>300000</v>
      </c>
      <c r="N6" s="58" t="s">
        <v>65</v>
      </c>
      <c r="O6" s="60">
        <v>236500</v>
      </c>
    </row>
    <row r="7" spans="1:18" x14ac:dyDescent="0.25">
      <c r="A7" s="22">
        <v>40</v>
      </c>
      <c r="B7" s="23">
        <v>300000</v>
      </c>
      <c r="J7" s="1">
        <v>270000</v>
      </c>
      <c r="N7" s="58" t="s">
        <v>66</v>
      </c>
      <c r="O7" s="60">
        <v>105000</v>
      </c>
    </row>
    <row r="8" spans="1:18" x14ac:dyDescent="0.25">
      <c r="A8" s="22">
        <v>45</v>
      </c>
      <c r="B8" s="23">
        <v>270000</v>
      </c>
      <c r="J8" s="1">
        <v>265000</v>
      </c>
      <c r="N8" s="58" t="s">
        <v>67</v>
      </c>
      <c r="O8" s="60">
        <v>77780.452882293728</v>
      </c>
    </row>
    <row r="9" spans="1:18" x14ac:dyDescent="0.25">
      <c r="A9" s="22">
        <v>50</v>
      </c>
      <c r="B9" s="23">
        <v>265000</v>
      </c>
      <c r="J9" s="1">
        <v>260000</v>
      </c>
      <c r="N9" s="58" t="s">
        <v>68</v>
      </c>
      <c r="O9" s="60">
        <v>6049798850.5747156</v>
      </c>
    </row>
    <row r="10" spans="1:18" x14ac:dyDescent="0.25">
      <c r="A10" s="22">
        <v>55</v>
      </c>
      <c r="B10" s="23">
        <v>260000</v>
      </c>
      <c r="J10" s="1">
        <v>240000</v>
      </c>
      <c r="N10" s="58" t="s">
        <v>69</v>
      </c>
      <c r="O10" s="60">
        <v>-1.220625444332974</v>
      </c>
    </row>
    <row r="11" spans="1:18" x14ac:dyDescent="0.25">
      <c r="A11" s="22">
        <v>60</v>
      </c>
      <c r="B11" s="23">
        <v>240000</v>
      </c>
      <c r="J11" s="1">
        <v>265000</v>
      </c>
      <c r="N11" s="58" t="s">
        <v>70</v>
      </c>
      <c r="O11" s="60">
        <v>-0.49063523469683934</v>
      </c>
    </row>
    <row r="12" spans="1:18" x14ac:dyDescent="0.25">
      <c r="A12" s="15">
        <v>65</v>
      </c>
      <c r="B12" s="16">
        <v>265000</v>
      </c>
      <c r="J12" s="1">
        <v>78000</v>
      </c>
      <c r="N12" s="58" t="s">
        <v>71</v>
      </c>
      <c r="O12" s="60">
        <v>236000</v>
      </c>
    </row>
    <row r="13" spans="1:18" x14ac:dyDescent="0.25">
      <c r="J13" s="1">
        <v>150000</v>
      </c>
      <c r="N13" s="58" t="s">
        <v>72</v>
      </c>
      <c r="O13" s="60">
        <v>78000</v>
      </c>
    </row>
    <row r="14" spans="1:18" x14ac:dyDescent="0.25">
      <c r="A14" s="53" t="s">
        <v>9</v>
      </c>
      <c r="B14" s="53"/>
      <c r="J14" s="1">
        <v>86000</v>
      </c>
      <c r="N14" s="58" t="s">
        <v>73</v>
      </c>
      <c r="O14" s="60">
        <v>314000</v>
      </c>
    </row>
    <row r="15" spans="1:18" x14ac:dyDescent="0.25">
      <c r="A15" s="20" t="s">
        <v>0</v>
      </c>
      <c r="B15" s="21" t="s">
        <v>8</v>
      </c>
      <c r="J15" s="1">
        <v>100000</v>
      </c>
      <c r="N15" s="58" t="s">
        <v>74</v>
      </c>
      <c r="O15" s="60">
        <v>6485000</v>
      </c>
      <c r="R15" s="1">
        <f>38/236</f>
        <v>0.16101694915254236</v>
      </c>
    </row>
    <row r="16" spans="1:18" ht="15.75" thickBot="1" x14ac:dyDescent="0.3">
      <c r="A16" s="22">
        <v>26</v>
      </c>
      <c r="B16" s="23">
        <v>78000</v>
      </c>
      <c r="J16" s="1">
        <v>166000</v>
      </c>
      <c r="N16" s="59" t="s">
        <v>75</v>
      </c>
      <c r="O16" s="61">
        <v>30</v>
      </c>
    </row>
    <row r="17" spans="1:10" x14ac:dyDescent="0.25">
      <c r="A17" s="22">
        <v>27</v>
      </c>
      <c r="B17" s="23">
        <v>150000</v>
      </c>
      <c r="J17" s="1">
        <v>140000</v>
      </c>
    </row>
    <row r="18" spans="1:10" x14ac:dyDescent="0.25">
      <c r="A18" s="22">
        <v>27</v>
      </c>
      <c r="B18" s="23">
        <v>86000</v>
      </c>
      <c r="J18" s="1">
        <v>260000</v>
      </c>
    </row>
    <row r="19" spans="1:10" x14ac:dyDescent="0.25">
      <c r="A19" s="22">
        <v>29</v>
      </c>
      <c r="B19" s="23">
        <v>100000</v>
      </c>
      <c r="J19" s="1">
        <v>276000</v>
      </c>
    </row>
    <row r="20" spans="1:10" x14ac:dyDescent="0.25">
      <c r="A20" s="22">
        <v>30</v>
      </c>
      <c r="B20" s="23">
        <v>166000</v>
      </c>
      <c r="J20" s="1">
        <v>310000</v>
      </c>
    </row>
    <row r="21" spans="1:10" x14ac:dyDescent="0.25">
      <c r="A21" s="22">
        <v>33</v>
      </c>
      <c r="B21" s="23">
        <v>140000</v>
      </c>
      <c r="J21" s="1">
        <v>220000</v>
      </c>
    </row>
    <row r="22" spans="1:10" x14ac:dyDescent="0.25">
      <c r="A22" s="22">
        <v>40</v>
      </c>
      <c r="B22" s="23">
        <v>260000</v>
      </c>
      <c r="J22" s="1">
        <v>110000</v>
      </c>
    </row>
    <row r="23" spans="1:10" x14ac:dyDescent="0.25">
      <c r="A23" s="22">
        <v>48</v>
      </c>
      <c r="B23" s="23">
        <v>276000</v>
      </c>
      <c r="J23" s="1">
        <v>200000</v>
      </c>
    </row>
    <row r="24" spans="1:10" x14ac:dyDescent="0.25">
      <c r="A24" s="22">
        <v>58</v>
      </c>
      <c r="B24" s="23">
        <v>310000</v>
      </c>
      <c r="J24" s="1">
        <v>314000</v>
      </c>
    </row>
    <row r="25" spans="1:10" x14ac:dyDescent="0.25">
      <c r="A25" s="15">
        <v>61</v>
      </c>
      <c r="B25" s="16">
        <v>220000</v>
      </c>
      <c r="J25" s="1">
        <v>227000</v>
      </c>
    </row>
    <row r="26" spans="1:10" x14ac:dyDescent="0.25">
      <c r="J26" s="1">
        <v>233000</v>
      </c>
    </row>
    <row r="27" spans="1:10" x14ac:dyDescent="0.25">
      <c r="A27" s="53" t="s">
        <v>10</v>
      </c>
      <c r="B27" s="53"/>
      <c r="J27" s="1">
        <v>278000</v>
      </c>
    </row>
    <row r="28" spans="1:10" x14ac:dyDescent="0.25">
      <c r="A28" s="20" t="s">
        <v>0</v>
      </c>
      <c r="B28" s="21" t="s">
        <v>8</v>
      </c>
      <c r="J28" s="1">
        <v>298000</v>
      </c>
    </row>
    <row r="29" spans="1:10" x14ac:dyDescent="0.25">
      <c r="A29" s="22">
        <v>26</v>
      </c>
      <c r="B29" s="23">
        <v>110000</v>
      </c>
      <c r="J29" s="1">
        <v>311000</v>
      </c>
    </row>
    <row r="30" spans="1:10" x14ac:dyDescent="0.25">
      <c r="A30" s="22">
        <v>34</v>
      </c>
      <c r="B30" s="23">
        <v>200000</v>
      </c>
      <c r="J30" s="1">
        <v>302000</v>
      </c>
    </row>
    <row r="31" spans="1:10" x14ac:dyDescent="0.25">
      <c r="A31" s="22">
        <v>38</v>
      </c>
      <c r="B31" s="23">
        <v>314000</v>
      </c>
      <c r="J31" s="1">
        <v>261000</v>
      </c>
    </row>
    <row r="32" spans="1:10" x14ac:dyDescent="0.25">
      <c r="A32" s="22">
        <v>41</v>
      </c>
      <c r="B32" s="23">
        <v>227000</v>
      </c>
    </row>
    <row r="33" spans="1:2" x14ac:dyDescent="0.25">
      <c r="A33" s="22">
        <v>46</v>
      </c>
      <c r="B33" s="23">
        <v>233000</v>
      </c>
    </row>
    <row r="34" spans="1:2" x14ac:dyDescent="0.25">
      <c r="A34" s="22">
        <v>52</v>
      </c>
      <c r="B34" s="23">
        <v>278000</v>
      </c>
    </row>
    <row r="35" spans="1:2" x14ac:dyDescent="0.25">
      <c r="A35" s="22">
        <v>55</v>
      </c>
      <c r="B35" s="23">
        <v>298000</v>
      </c>
    </row>
    <row r="36" spans="1:2" x14ac:dyDescent="0.25">
      <c r="A36" s="22">
        <v>57</v>
      </c>
      <c r="B36" s="23">
        <v>311000</v>
      </c>
    </row>
    <row r="37" spans="1:2" x14ac:dyDescent="0.25">
      <c r="A37" s="22">
        <v>60</v>
      </c>
      <c r="B37" s="23">
        <v>302000</v>
      </c>
    </row>
    <row r="38" spans="1:2" x14ac:dyDescent="0.25">
      <c r="A38" s="15">
        <v>64</v>
      </c>
      <c r="B38" s="16">
        <v>261000</v>
      </c>
    </row>
  </sheetData>
  <mergeCells count="3">
    <mergeCell ref="A1:B1"/>
    <mergeCell ref="A14:B14"/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E7" zoomScaleNormal="100" workbookViewId="0">
      <selection activeCell="N49" sqref="N49:R56"/>
    </sheetView>
  </sheetViews>
  <sheetFormatPr defaultColWidth="8.85546875" defaultRowHeight="15" x14ac:dyDescent="0.25"/>
  <cols>
    <col min="1" max="1" width="8.85546875" style="1"/>
    <col min="2" max="2" width="11.140625" style="1" customWidth="1"/>
    <col min="3" max="6" width="12.28515625" style="1" customWidth="1"/>
    <col min="7" max="7" width="12.140625" style="1" customWidth="1"/>
    <col min="8" max="8" width="8.85546875" style="1"/>
    <col min="9" max="10" width="15" style="1" customWidth="1"/>
    <col min="11" max="12" width="8.85546875" style="1"/>
    <col min="13" max="13" width="16.42578125" style="1" customWidth="1"/>
    <col min="14" max="21" width="13.7109375" style="1" customWidth="1"/>
    <col min="22" max="16384" width="8.85546875" style="1"/>
  </cols>
  <sheetData>
    <row r="1" spans="2:22" x14ac:dyDescent="0.25">
      <c r="B1" s="53" t="s">
        <v>38</v>
      </c>
      <c r="C1" s="53"/>
      <c r="D1" s="53"/>
      <c r="E1" s="53"/>
      <c r="F1" s="53"/>
      <c r="G1" s="53"/>
    </row>
    <row r="2" spans="2:22" x14ac:dyDescent="0.25">
      <c r="B2" s="19" t="s">
        <v>43</v>
      </c>
      <c r="C2" s="19">
        <v>1</v>
      </c>
      <c r="D2" s="19">
        <v>2</v>
      </c>
      <c r="E2" s="19">
        <v>3</v>
      </c>
      <c r="F2" s="19">
        <v>4</v>
      </c>
      <c r="G2" s="19">
        <v>5</v>
      </c>
      <c r="N2" s="3"/>
      <c r="O2" s="2"/>
      <c r="P2" s="2"/>
      <c r="Q2" s="2"/>
      <c r="R2" s="2"/>
      <c r="S2" s="2"/>
      <c r="U2" s="9"/>
      <c r="V2" s="9"/>
    </row>
    <row r="3" spans="2:22" ht="15.75" thickBot="1" x14ac:dyDescent="0.3">
      <c r="B3" s="4" t="s">
        <v>8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M3" s="1" t="s">
        <v>14</v>
      </c>
    </row>
    <row r="4" spans="2:22" ht="15.75" thickBot="1" x14ac:dyDescent="0.3">
      <c r="B4" s="7">
        <f>Data!$B$3:$B$12</f>
        <v>105000</v>
      </c>
      <c r="C4" s="1">
        <f>Data!$A$3:$A$12</f>
        <v>27</v>
      </c>
      <c r="D4" s="1">
        <f t="shared" ref="D4:G12" si="0">$C4^D$2</f>
        <v>729</v>
      </c>
      <c r="E4" s="1">
        <f t="shared" si="0"/>
        <v>19683</v>
      </c>
      <c r="F4" s="1">
        <f t="shared" si="0"/>
        <v>531441</v>
      </c>
      <c r="G4" s="1">
        <f t="shared" si="0"/>
        <v>14348907</v>
      </c>
    </row>
    <row r="5" spans="2:22" x14ac:dyDescent="0.25">
      <c r="B5" s="6">
        <f>Data!$B$3:$B$12</f>
        <v>105000</v>
      </c>
      <c r="C5" s="1">
        <f>Data!$A$3:$A$12</f>
        <v>30</v>
      </c>
      <c r="D5" s="1">
        <f t="shared" si="0"/>
        <v>900</v>
      </c>
      <c r="E5" s="1">
        <f t="shared" si="0"/>
        <v>27000</v>
      </c>
      <c r="F5" s="1">
        <f t="shared" si="0"/>
        <v>810000</v>
      </c>
      <c r="G5" s="1">
        <f t="shared" si="0"/>
        <v>24300000</v>
      </c>
      <c r="M5" s="11" t="s">
        <v>15</v>
      </c>
      <c r="N5" s="11"/>
    </row>
    <row r="6" spans="2:22" x14ac:dyDescent="0.25">
      <c r="B6" s="6">
        <f>Data!$B$3:$B$12</f>
        <v>220000</v>
      </c>
      <c r="C6" s="1">
        <f>Data!$A$3:$A$12</f>
        <v>35</v>
      </c>
      <c r="D6" s="1">
        <f t="shared" si="0"/>
        <v>1225</v>
      </c>
      <c r="E6" s="1">
        <f t="shared" si="0"/>
        <v>42875</v>
      </c>
      <c r="F6" s="1">
        <f t="shared" si="0"/>
        <v>1500625</v>
      </c>
      <c r="G6" s="1">
        <f t="shared" si="0"/>
        <v>52521875</v>
      </c>
      <c r="M6" s="12" t="s">
        <v>16</v>
      </c>
      <c r="N6" s="12">
        <v>0.98161465887353039</v>
      </c>
    </row>
    <row r="7" spans="2:22" x14ac:dyDescent="0.25">
      <c r="B7" s="6">
        <f>Data!$B$3:$B$12</f>
        <v>300000</v>
      </c>
      <c r="C7" s="1">
        <f>Data!$A$3:$A$12</f>
        <v>40</v>
      </c>
      <c r="D7" s="1">
        <f t="shared" si="0"/>
        <v>1600</v>
      </c>
      <c r="E7" s="1">
        <f t="shared" si="0"/>
        <v>64000</v>
      </c>
      <c r="F7" s="1">
        <f t="shared" si="0"/>
        <v>2560000</v>
      </c>
      <c r="G7" s="1">
        <f t="shared" si="0"/>
        <v>102400000</v>
      </c>
      <c r="M7" s="12" t="s">
        <v>17</v>
      </c>
      <c r="N7" s="12">
        <v>0.96356733851539733</v>
      </c>
    </row>
    <row r="8" spans="2:22" x14ac:dyDescent="0.25">
      <c r="B8" s="6">
        <f>Data!$B$3:$B$12</f>
        <v>270000</v>
      </c>
      <c r="C8" s="1">
        <f>Data!$A$3:$A$12</f>
        <v>45</v>
      </c>
      <c r="D8" s="1">
        <f t="shared" si="0"/>
        <v>2025</v>
      </c>
      <c r="E8" s="1">
        <f t="shared" si="0"/>
        <v>91125</v>
      </c>
      <c r="F8" s="1">
        <f t="shared" si="0"/>
        <v>4100625</v>
      </c>
      <c r="G8" s="1">
        <f t="shared" si="0"/>
        <v>184528125</v>
      </c>
      <c r="M8" s="12" t="s">
        <v>18</v>
      </c>
      <c r="N8" s="12">
        <v>0.90284623604105951</v>
      </c>
    </row>
    <row r="9" spans="2:22" x14ac:dyDescent="0.25">
      <c r="B9" s="6">
        <f>Data!$B$3:$B$12</f>
        <v>265000</v>
      </c>
      <c r="C9" s="1">
        <f>Data!$A$3:$A$12</f>
        <v>50</v>
      </c>
      <c r="D9" s="1">
        <f t="shared" si="0"/>
        <v>2500</v>
      </c>
      <c r="E9" s="1">
        <f t="shared" si="0"/>
        <v>125000</v>
      </c>
      <c r="F9" s="1">
        <f t="shared" si="0"/>
        <v>6250000</v>
      </c>
      <c r="G9" s="1">
        <f t="shared" si="0"/>
        <v>312500000</v>
      </c>
      <c r="M9" s="12" t="s">
        <v>19</v>
      </c>
      <c r="N9" s="12">
        <v>22347.199688229583</v>
      </c>
    </row>
    <row r="10" spans="2:22" ht="15.75" thickBot="1" x14ac:dyDescent="0.3">
      <c r="B10" s="6">
        <f>Data!$B$3:$B$12</f>
        <v>260000</v>
      </c>
      <c r="C10" s="6">
        <f>Data!$A$3:$A$12</f>
        <v>55</v>
      </c>
      <c r="D10" s="6">
        <f t="shared" si="0"/>
        <v>3025</v>
      </c>
      <c r="E10" s="6">
        <f t="shared" si="0"/>
        <v>166375</v>
      </c>
      <c r="F10" s="6">
        <f t="shared" si="0"/>
        <v>9150625</v>
      </c>
      <c r="G10" s="6">
        <f t="shared" si="0"/>
        <v>503284375</v>
      </c>
      <c r="M10" s="13" t="s">
        <v>20</v>
      </c>
      <c r="N10" s="13">
        <v>9</v>
      </c>
    </row>
    <row r="11" spans="2:22" x14ac:dyDescent="0.25">
      <c r="B11" s="6">
        <f>Data!$B$3:$B$12</f>
        <v>240000</v>
      </c>
      <c r="C11" s="1">
        <f>Data!$A$3:$A$12</f>
        <v>60</v>
      </c>
      <c r="D11" s="1">
        <f t="shared" si="0"/>
        <v>3600</v>
      </c>
      <c r="E11" s="1">
        <f t="shared" si="0"/>
        <v>216000</v>
      </c>
      <c r="F11" s="1">
        <f t="shared" si="0"/>
        <v>12960000</v>
      </c>
      <c r="G11" s="1">
        <f t="shared" si="0"/>
        <v>777600000</v>
      </c>
    </row>
    <row r="12" spans="2:22" ht="15.75" thickBot="1" x14ac:dyDescent="0.3">
      <c r="B12" s="6">
        <f>Data!$B$3:$B$12</f>
        <v>265000</v>
      </c>
      <c r="C12" s="1">
        <f>Data!$A$3:$A$12</f>
        <v>65</v>
      </c>
      <c r="D12" s="1">
        <f t="shared" si="0"/>
        <v>4225</v>
      </c>
      <c r="E12" s="1">
        <f t="shared" si="0"/>
        <v>274625</v>
      </c>
      <c r="F12" s="1">
        <f t="shared" si="0"/>
        <v>17850625</v>
      </c>
      <c r="G12" s="1">
        <f t="shared" si="0"/>
        <v>1160290625</v>
      </c>
      <c r="M12" s="1" t="s">
        <v>21</v>
      </c>
    </row>
    <row r="13" spans="2:22" x14ac:dyDescent="0.25">
      <c r="B13" s="6"/>
      <c r="M13" s="14"/>
      <c r="N13" s="14" t="s">
        <v>26</v>
      </c>
      <c r="O13" s="14" t="s">
        <v>27</v>
      </c>
      <c r="P13" s="14" t="s">
        <v>28</v>
      </c>
      <c r="Q13" s="14" t="s">
        <v>29</v>
      </c>
      <c r="R13" s="14" t="s">
        <v>30</v>
      </c>
    </row>
    <row r="14" spans="2:22" x14ac:dyDescent="0.25">
      <c r="B14" s="9" t="s">
        <v>6</v>
      </c>
      <c r="C14" s="8">
        <f>AVERAGE(C4:C12)</f>
        <v>45.222222222222221</v>
      </c>
      <c r="D14" s="8">
        <f t="shared" ref="D14:G14" si="1">AVERAGE(D4:D12)</f>
        <v>2203.2222222222222</v>
      </c>
      <c r="E14" s="8">
        <f t="shared" si="1"/>
        <v>114075.88888888889</v>
      </c>
      <c r="F14" s="8">
        <f t="shared" si="1"/>
        <v>6190437.888888889</v>
      </c>
      <c r="G14" s="8">
        <f t="shared" si="1"/>
        <v>347974878.55555558</v>
      </c>
      <c r="M14" s="12" t="s">
        <v>22</v>
      </c>
      <c r="N14" s="12">
        <v>5</v>
      </c>
      <c r="O14" s="12">
        <v>39624030220.505402</v>
      </c>
      <c r="P14" s="12">
        <v>7924806044.1010799</v>
      </c>
      <c r="Q14" s="12">
        <v>15.868739190343687</v>
      </c>
      <c r="R14" s="12">
        <v>2.2841913395454955E-2</v>
      </c>
    </row>
    <row r="15" spans="2:22" x14ac:dyDescent="0.25">
      <c r="B15" s="9" t="s">
        <v>11</v>
      </c>
      <c r="C15" s="8">
        <f>_xlfn.STDEV.S(C4:C12)</f>
        <v>13.339581869175824</v>
      </c>
      <c r="D15" s="8">
        <f t="shared" ref="D15:G15" si="2">_xlfn.STDEV.S(D4:D12)</f>
        <v>1226.0835797140601</v>
      </c>
      <c r="E15" s="8">
        <f t="shared" si="2"/>
        <v>89173.431551169488</v>
      </c>
      <c r="F15" s="8">
        <f t="shared" si="2"/>
        <v>6031876.6751449425</v>
      </c>
      <c r="G15" s="8">
        <f t="shared" si="2"/>
        <v>396894220.64195424</v>
      </c>
      <c r="M15" s="12" t="s">
        <v>23</v>
      </c>
      <c r="N15" s="12">
        <v>3</v>
      </c>
      <c r="O15" s="12">
        <v>1498192001.716825</v>
      </c>
      <c r="P15" s="12">
        <v>499397333.90560836</v>
      </c>
      <c r="Q15" s="12"/>
      <c r="R15" s="12"/>
    </row>
    <row r="16" spans="2:22" ht="15.75" thickBot="1" x14ac:dyDescent="0.3">
      <c r="B16" s="9"/>
      <c r="M16" s="13" t="s">
        <v>24</v>
      </c>
      <c r="N16" s="13">
        <v>8</v>
      </c>
      <c r="O16" s="13">
        <v>41122222222.222229</v>
      </c>
      <c r="P16" s="13"/>
      <c r="Q16" s="13"/>
      <c r="R16" s="13"/>
    </row>
    <row r="17" spans="2:21" ht="15.75" thickBot="1" x14ac:dyDescent="0.3">
      <c r="B17" s="55" t="s">
        <v>39</v>
      </c>
      <c r="C17" s="55"/>
      <c r="D17" s="55"/>
      <c r="E17" s="55"/>
      <c r="F17" s="55"/>
      <c r="G17" s="55"/>
      <c r="I17" s="55" t="s">
        <v>40</v>
      </c>
      <c r="J17" s="55"/>
    </row>
    <row r="18" spans="2:21" ht="15.75" thickBot="1" x14ac:dyDescent="0.3">
      <c r="B18" s="4" t="str">
        <f>$B$3</f>
        <v>Salary</v>
      </c>
      <c r="C18" s="5" t="str">
        <f t="shared" ref="C18:G18" si="3">C3</f>
        <v>Age</v>
      </c>
      <c r="D18" s="5" t="str">
        <f t="shared" si="3"/>
        <v>Age^2</v>
      </c>
      <c r="E18" s="5" t="str">
        <f t="shared" si="3"/>
        <v>Age^3</v>
      </c>
      <c r="F18" s="5" t="str">
        <f t="shared" si="3"/>
        <v>Age^4</v>
      </c>
      <c r="G18" s="5" t="str">
        <f t="shared" si="3"/>
        <v>Age^5</v>
      </c>
      <c r="I18" s="4" t="s">
        <v>12</v>
      </c>
      <c r="J18" s="5" t="s">
        <v>5</v>
      </c>
      <c r="M18" s="14"/>
      <c r="N18" s="37" t="s">
        <v>31</v>
      </c>
      <c r="O18" s="14" t="s">
        <v>19</v>
      </c>
      <c r="P18" s="14" t="s">
        <v>32</v>
      </c>
      <c r="Q18" s="14" t="s">
        <v>33</v>
      </c>
      <c r="R18" s="14" t="s">
        <v>34</v>
      </c>
      <c r="S18" s="14" t="s">
        <v>35</v>
      </c>
      <c r="T18" s="14" t="s">
        <v>36</v>
      </c>
      <c r="U18" s="14" t="s">
        <v>37</v>
      </c>
    </row>
    <row r="19" spans="2:21" x14ac:dyDescent="0.25">
      <c r="B19" s="7">
        <f t="shared" ref="B19" si="4">B4</f>
        <v>105000</v>
      </c>
      <c r="C19" s="1">
        <f>STANDARDIZE(C4,C$14,C$15)</f>
        <v>-1.3660264917545026</v>
      </c>
      <c r="D19" s="1">
        <f t="shared" ref="D19:G19" si="5">STANDARDIZE(D4,D$14,D$15)</f>
        <v>-1.2023831381593346</v>
      </c>
      <c r="E19" s="1">
        <f t="shared" si="5"/>
        <v>-1.0585315294805535</v>
      </c>
      <c r="F19" s="1">
        <f t="shared" si="5"/>
        <v>-0.93818179542818758</v>
      </c>
      <c r="G19" s="1">
        <f t="shared" si="5"/>
        <v>-0.84059165945005243</v>
      </c>
      <c r="I19" s="8">
        <f>$N$19+C19*$N$20+D19*$N$21+E19*$N$22+F19*$N$23+G19*$N$24</f>
        <v>99653.216655790806</v>
      </c>
      <c r="J19" s="8">
        <f>B19-I19</f>
        <v>5346.7833442091942</v>
      </c>
      <c r="M19" s="35" t="s">
        <v>25</v>
      </c>
      <c r="N19" s="31">
        <v>225555.55555554386</v>
      </c>
      <c r="O19" s="12">
        <v>7449.0665627431945</v>
      </c>
      <c r="P19" s="12">
        <v>30.279707350672503</v>
      </c>
      <c r="Q19" s="12">
        <v>7.9124889858187147E-5</v>
      </c>
      <c r="R19" s="12">
        <v>201849.30119512937</v>
      </c>
      <c r="S19" s="12">
        <v>249261.80991595835</v>
      </c>
      <c r="T19" s="12">
        <v>201849.30119512937</v>
      </c>
      <c r="U19" s="12">
        <v>249261.80991595835</v>
      </c>
    </row>
    <row r="20" spans="2:21" x14ac:dyDescent="0.25">
      <c r="B20" s="6">
        <f t="shared" ref="B20" si="6">B5</f>
        <v>105000</v>
      </c>
      <c r="C20" s="1">
        <f t="shared" ref="C20:G20" si="7">STANDARDIZE(C5,C$14,C$15)</f>
        <v>-1.141131886404676</v>
      </c>
      <c r="D20" s="1">
        <f t="shared" si="7"/>
        <v>-1.0629146689381093</v>
      </c>
      <c r="E20" s="1">
        <f t="shared" si="7"/>
        <v>-0.9764779416268512</v>
      </c>
      <c r="F20" s="1">
        <f t="shared" si="7"/>
        <v>-0.89200064567958037</v>
      </c>
      <c r="G20" s="1">
        <f t="shared" si="7"/>
        <v>-0.8155192535482868</v>
      </c>
      <c r="I20" s="8">
        <f t="shared" ref="I20:I27" si="8">$N$19+C20*$N$20+D20*$N$21+E20*$N$22+F20*$N$23+G20*$N$24</f>
        <v>117326.92210787535</v>
      </c>
      <c r="J20" s="8">
        <f t="shared" ref="J20:J27" si="9">B20-I20</f>
        <v>-12326.922107875347</v>
      </c>
      <c r="M20" s="35" t="s">
        <v>0</v>
      </c>
      <c r="N20" s="31">
        <v>-30788087.525549866</v>
      </c>
      <c r="O20" s="12">
        <v>16642480.090805063</v>
      </c>
      <c r="P20" s="12">
        <v>-1.8499699177985032</v>
      </c>
      <c r="Q20" s="12">
        <v>0.16142949936477025</v>
      </c>
      <c r="R20" s="12">
        <v>-83751886.801290125</v>
      </c>
      <c r="S20" s="12">
        <v>22175711.750190392</v>
      </c>
      <c r="T20" s="12">
        <v>-83751886.801290125</v>
      </c>
      <c r="U20" s="12">
        <v>22175711.750190392</v>
      </c>
    </row>
    <row r="21" spans="2:21" x14ac:dyDescent="0.25">
      <c r="B21" s="6">
        <f t="shared" ref="B21" si="10">B6</f>
        <v>220000</v>
      </c>
      <c r="C21" s="1">
        <f t="shared" ref="C21:G21" si="11">STANDARDIZE(C6,C$14,C$15)</f>
        <v>-0.76630754415496483</v>
      </c>
      <c r="D21" s="1">
        <f t="shared" si="11"/>
        <v>-0.79784301690946502</v>
      </c>
      <c r="E21" s="1">
        <f t="shared" si="11"/>
        <v>-0.7984540647404873</v>
      </c>
      <c r="F21" s="1">
        <f t="shared" si="11"/>
        <v>-0.77750477031697529</v>
      </c>
      <c r="G21" s="1">
        <f t="shared" si="11"/>
        <v>-0.74441246102721492</v>
      </c>
      <c r="I21" s="8">
        <f t="shared" si="8"/>
        <v>213919.62280625105</v>
      </c>
      <c r="J21" s="8">
        <f t="shared" si="9"/>
        <v>6080.377193748951</v>
      </c>
      <c r="M21" s="35" t="s">
        <v>1</v>
      </c>
      <c r="N21" s="31">
        <v>131623207.6325437</v>
      </c>
      <c r="O21" s="12">
        <v>70923243.881297708</v>
      </c>
      <c r="P21" s="12">
        <v>1.8558543071272637</v>
      </c>
      <c r="Q21" s="12">
        <v>0.16048884753432757</v>
      </c>
      <c r="R21" s="12">
        <v>-94086207.81622763</v>
      </c>
      <c r="S21" s="12">
        <v>357332623.08131504</v>
      </c>
      <c r="T21" s="12">
        <v>-94086207.81622763</v>
      </c>
      <c r="U21" s="12">
        <v>357332623.08131504</v>
      </c>
    </row>
    <row r="22" spans="2:21" x14ac:dyDescent="0.25">
      <c r="B22" s="6">
        <f t="shared" ref="B22" si="12">B7</f>
        <v>300000</v>
      </c>
      <c r="C22" s="1">
        <f t="shared" ref="C22:G22" si="13">STANDARDIZE(C7,C$14,C$15)</f>
        <v>-0.39148320190525376</v>
      </c>
      <c r="D22" s="1">
        <f t="shared" si="13"/>
        <v>-0.49199111072256763</v>
      </c>
      <c r="E22" s="1">
        <f t="shared" si="13"/>
        <v>-0.5615561498287116</v>
      </c>
      <c r="F22" s="1">
        <f t="shared" si="13"/>
        <v>-0.60187535064311504</v>
      </c>
      <c r="G22" s="1">
        <f t="shared" si="13"/>
        <v>-0.61874138191871864</v>
      </c>
      <c r="I22" s="8">
        <f t="shared" si="8"/>
        <v>284877.72638338059</v>
      </c>
      <c r="J22" s="8">
        <f t="shared" si="9"/>
        <v>15122.273616619408</v>
      </c>
      <c r="M22" s="35" t="s">
        <v>2</v>
      </c>
      <c r="N22" s="31">
        <v>-213973307.42702612</v>
      </c>
      <c r="O22" s="12">
        <v>116909189.39717162</v>
      </c>
      <c r="P22" s="12">
        <v>-1.8302522541671371</v>
      </c>
      <c r="Q22" s="12">
        <v>0.16462838003919653</v>
      </c>
      <c r="R22" s="12">
        <v>-586030525.27776825</v>
      </c>
      <c r="S22" s="12">
        <v>158083910.42371604</v>
      </c>
      <c r="T22" s="12">
        <v>-586030525.27776825</v>
      </c>
      <c r="U22" s="12">
        <v>158083910.42371604</v>
      </c>
    </row>
    <row r="23" spans="2:21" x14ac:dyDescent="0.25">
      <c r="B23" s="6">
        <f t="shared" ref="B23" si="14">B8</f>
        <v>270000</v>
      </c>
      <c r="C23" s="1">
        <f t="shared" ref="C23:G23" si="15">STANDARDIZE(C8,C$14,C$15)</f>
        <v>-1.6658859655542656E-2</v>
      </c>
      <c r="D23" s="1">
        <f t="shared" si="15"/>
        <v>-0.14535895037741725</v>
      </c>
      <c r="E23" s="1">
        <f t="shared" si="15"/>
        <v>-0.25737362003075115</v>
      </c>
      <c r="F23" s="1">
        <f t="shared" si="15"/>
        <v>-0.34646147483422679</v>
      </c>
      <c r="G23" s="1">
        <f t="shared" si="15"/>
        <v>-0.41181439551120091</v>
      </c>
      <c r="I23" s="8">
        <f t="shared" si="8"/>
        <v>293237.01261107624</v>
      </c>
      <c r="J23" s="8">
        <f t="shared" si="9"/>
        <v>-23237.012611076236</v>
      </c>
      <c r="M23" s="35" t="s">
        <v>3</v>
      </c>
      <c r="N23" s="31">
        <v>156515448.77056578</v>
      </c>
      <c r="O23" s="12">
        <v>87708937.121131539</v>
      </c>
      <c r="P23" s="12">
        <v>1.7844868939000837</v>
      </c>
      <c r="Q23" s="12">
        <v>0.17233951876279582</v>
      </c>
      <c r="R23" s="12">
        <v>-122613534.11094043</v>
      </c>
      <c r="S23" s="12">
        <v>435644431.65207195</v>
      </c>
      <c r="T23" s="12">
        <v>-122613534.11094043</v>
      </c>
      <c r="U23" s="12">
        <v>435644431.65207195</v>
      </c>
    </row>
    <row r="24" spans="2:21" ht="15.75" thickBot="1" x14ac:dyDescent="0.3">
      <c r="B24" s="6">
        <f t="shared" ref="B24" si="16">B9</f>
        <v>265000</v>
      </c>
      <c r="C24" s="1">
        <f t="shared" ref="C24:G24" si="17">STANDARDIZE(C9,C$14,C$15)</f>
        <v>0.35816548259416847</v>
      </c>
      <c r="D24" s="1">
        <f t="shared" si="17"/>
        <v>0.24205346412598608</v>
      </c>
      <c r="E24" s="1">
        <f t="shared" si="17"/>
        <v>0.12250410151416723</v>
      </c>
      <c r="F24" s="1">
        <f t="shared" si="17"/>
        <v>9.8745571766318922E-3</v>
      </c>
      <c r="G24" s="1">
        <f t="shared" si="17"/>
        <v>-8.9381192041992824E-2</v>
      </c>
      <c r="I24" s="8">
        <f t="shared" si="8"/>
        <v>263754.96486213384</v>
      </c>
      <c r="J24" s="8">
        <f t="shared" si="9"/>
        <v>1245.035137866158</v>
      </c>
      <c r="M24" s="36" t="s">
        <v>4</v>
      </c>
      <c r="N24" s="32">
        <v>-43327496.615254894</v>
      </c>
      <c r="O24" s="13">
        <v>25089875.284414332</v>
      </c>
      <c r="P24" s="13">
        <v>-1.726891669412548</v>
      </c>
      <c r="Q24" s="13">
        <v>0.18264107086443526</v>
      </c>
      <c r="R24" s="13">
        <v>-123174677.51416834</v>
      </c>
      <c r="S24" s="13">
        <v>36519684.283658549</v>
      </c>
      <c r="T24" s="13">
        <v>-123174677.51416834</v>
      </c>
      <c r="U24" s="13">
        <v>36519684.283658549</v>
      </c>
    </row>
    <row r="25" spans="2:21" x14ac:dyDescent="0.25">
      <c r="B25" s="6">
        <f t="shared" ref="B25" si="18">B10</f>
        <v>260000</v>
      </c>
      <c r="C25" s="1">
        <f t="shared" ref="C25:G25" si="19">STANDARDIZE(C10,C$14,C$15)</f>
        <v>0.73298982484387953</v>
      </c>
      <c r="D25" s="1">
        <f t="shared" si="19"/>
        <v>0.67024613278764233</v>
      </c>
      <c r="E25" s="1">
        <f t="shared" si="19"/>
        <v>0.58648759166681663</v>
      </c>
      <c r="F25" s="1">
        <f t="shared" si="19"/>
        <v>0.49075723369957319</v>
      </c>
      <c r="G25" s="1">
        <f t="shared" si="19"/>
        <v>0.3913120634340303</v>
      </c>
      <c r="I25" s="8">
        <f t="shared" si="8"/>
        <v>241973.38582585752</v>
      </c>
      <c r="J25" s="8">
        <f t="shared" si="9"/>
        <v>18026.61417414248</v>
      </c>
    </row>
    <row r="26" spans="2:21" x14ac:dyDescent="0.25">
      <c r="B26" s="6">
        <f t="shared" ref="B26" si="20">B11</f>
        <v>240000</v>
      </c>
      <c r="C26" s="1">
        <f t="shared" ref="C26:G26" si="21">STANDARDIZE(C11,C$14,C$15)</f>
        <v>1.1078141670935906</v>
      </c>
      <c r="D26" s="1">
        <f t="shared" si="21"/>
        <v>1.1392190556075517</v>
      </c>
      <c r="E26" s="1">
        <f t="shared" si="21"/>
        <v>1.1429874272879701</v>
      </c>
      <c r="F26" s="1">
        <f t="shared" si="21"/>
        <v>1.1222978312878791</v>
      </c>
      <c r="G26" s="1">
        <f t="shared" si="21"/>
        <v>1.0824675671758328</v>
      </c>
      <c r="I26" s="8">
        <f t="shared" si="8"/>
        <v>253281.01322360337</v>
      </c>
      <c r="J26" s="8">
        <f t="shared" si="9"/>
        <v>-13281.013223603368</v>
      </c>
    </row>
    <row r="27" spans="2:21" x14ac:dyDescent="0.25">
      <c r="B27" s="6">
        <f t="shared" ref="B27" si="22">B12</f>
        <v>265000</v>
      </c>
      <c r="C27" s="1">
        <f t="shared" ref="C27:G27" si="23">STANDARDIZE(C12,C$14,C$15)</f>
        <v>1.4826385093433019</v>
      </c>
      <c r="D27" s="1">
        <f t="shared" si="23"/>
        <v>1.6489722325857139</v>
      </c>
      <c r="E27" s="1">
        <f t="shared" si="23"/>
        <v>1.8004141852384008</v>
      </c>
      <c r="F27" s="1">
        <f t="shared" si="23"/>
        <v>1.9330944147380009</v>
      </c>
      <c r="G27" s="1">
        <f t="shared" si="23"/>
        <v>2.0466807128876026</v>
      </c>
      <c r="I27" s="8">
        <f t="shared" si="8"/>
        <v>261976.13552394509</v>
      </c>
      <c r="J27" s="8">
        <f t="shared" si="9"/>
        <v>3023.8644760549068</v>
      </c>
    </row>
    <row r="28" spans="2:21" ht="15.75" thickBot="1" x14ac:dyDescent="0.3">
      <c r="I28" s="33" t="s">
        <v>13</v>
      </c>
      <c r="J28" s="34">
        <f>SUMSQ(J19:J27)/COUNT(J19:J27)</f>
        <v>166465777.96866789</v>
      </c>
    </row>
    <row r="29" spans="2:21" ht="16.5" thickTop="1" thickBot="1" x14ac:dyDescent="0.3">
      <c r="B29" s="24"/>
      <c r="C29" s="24"/>
      <c r="D29" s="24"/>
      <c r="E29" s="24"/>
      <c r="F29" s="24"/>
      <c r="G29" s="24"/>
      <c r="H29" s="24"/>
      <c r="I29" s="25"/>
      <c r="J29" s="26"/>
    </row>
    <row r="31" spans="2:21" x14ac:dyDescent="0.25">
      <c r="B31" s="53" t="s">
        <v>42</v>
      </c>
      <c r="C31" s="53"/>
      <c r="D31" s="53"/>
      <c r="E31" s="53"/>
      <c r="F31" s="53"/>
      <c r="G31" s="53"/>
    </row>
    <row r="32" spans="2:21" x14ac:dyDescent="0.25">
      <c r="B32" s="19" t="s">
        <v>43</v>
      </c>
      <c r="C32" s="19">
        <v>1</v>
      </c>
      <c r="D32" s="19">
        <v>2</v>
      </c>
      <c r="E32" s="19">
        <v>3</v>
      </c>
      <c r="F32" s="19">
        <v>4</v>
      </c>
      <c r="G32" s="19">
        <v>5</v>
      </c>
    </row>
    <row r="33" spans="1:10" ht="15.75" thickBot="1" x14ac:dyDescent="0.3">
      <c r="B33" s="4" t="str">
        <f>B3</f>
        <v>Salary</v>
      </c>
      <c r="C33" s="5" t="str">
        <f t="shared" ref="C33:G33" si="24">C3</f>
        <v>Age</v>
      </c>
      <c r="D33" s="5" t="str">
        <f t="shared" si="24"/>
        <v>Age^2</v>
      </c>
      <c r="E33" s="5" t="str">
        <f t="shared" si="24"/>
        <v>Age^3</v>
      </c>
      <c r="F33" s="5" t="str">
        <f t="shared" si="24"/>
        <v>Age^4</v>
      </c>
      <c r="G33" s="5" t="str">
        <f t="shared" si="24"/>
        <v>Age^5</v>
      </c>
    </row>
    <row r="34" spans="1:10" x14ac:dyDescent="0.25">
      <c r="B34" s="1">
        <f>Data!B16</f>
        <v>78000</v>
      </c>
      <c r="C34" s="1">
        <f>Data!A16</f>
        <v>26</v>
      </c>
      <c r="D34" s="1">
        <f>$C34^D$32</f>
        <v>676</v>
      </c>
      <c r="E34" s="1">
        <f t="shared" ref="E34:G42" si="25">$C34^E$32</f>
        <v>17576</v>
      </c>
      <c r="F34" s="1">
        <f t="shared" si="25"/>
        <v>456976</v>
      </c>
      <c r="G34" s="1">
        <f t="shared" si="25"/>
        <v>11881376</v>
      </c>
    </row>
    <row r="35" spans="1:10" x14ac:dyDescent="0.25">
      <c r="B35" s="1">
        <f>Data!B17</f>
        <v>150000</v>
      </c>
      <c r="C35" s="1">
        <f>Data!A17</f>
        <v>27</v>
      </c>
      <c r="D35" s="1">
        <f t="shared" ref="D35:D42" si="26">$C35^D$32</f>
        <v>729</v>
      </c>
      <c r="E35" s="1">
        <f t="shared" si="25"/>
        <v>19683</v>
      </c>
      <c r="F35" s="1">
        <f t="shared" si="25"/>
        <v>531441</v>
      </c>
      <c r="G35" s="1">
        <f t="shared" si="25"/>
        <v>14348907</v>
      </c>
    </row>
    <row r="36" spans="1:10" x14ac:dyDescent="0.25">
      <c r="B36" s="1">
        <f>Data!B18</f>
        <v>86000</v>
      </c>
      <c r="C36" s="1">
        <f>Data!A18</f>
        <v>27</v>
      </c>
      <c r="D36" s="1">
        <f t="shared" si="26"/>
        <v>729</v>
      </c>
      <c r="E36" s="1">
        <f t="shared" si="25"/>
        <v>19683</v>
      </c>
      <c r="F36" s="1">
        <f t="shared" si="25"/>
        <v>531441</v>
      </c>
      <c r="G36" s="1">
        <f t="shared" si="25"/>
        <v>14348907</v>
      </c>
    </row>
    <row r="37" spans="1:10" x14ac:dyDescent="0.25">
      <c r="B37" s="1">
        <f>Data!B19</f>
        <v>100000</v>
      </c>
      <c r="C37" s="1">
        <f>Data!A19</f>
        <v>29</v>
      </c>
      <c r="D37" s="1">
        <f t="shared" si="26"/>
        <v>841</v>
      </c>
      <c r="E37" s="1">
        <f t="shared" si="25"/>
        <v>24389</v>
      </c>
      <c r="F37" s="1">
        <f t="shared" si="25"/>
        <v>707281</v>
      </c>
      <c r="G37" s="1">
        <f t="shared" si="25"/>
        <v>20511149</v>
      </c>
    </row>
    <row r="38" spans="1:10" x14ac:dyDescent="0.25">
      <c r="B38" s="1">
        <f>Data!B20</f>
        <v>166000</v>
      </c>
      <c r="C38" s="1">
        <f>Data!A20</f>
        <v>30</v>
      </c>
      <c r="D38" s="1">
        <f t="shared" si="26"/>
        <v>900</v>
      </c>
      <c r="E38" s="1">
        <f t="shared" si="25"/>
        <v>27000</v>
      </c>
      <c r="F38" s="1">
        <f t="shared" si="25"/>
        <v>810000</v>
      </c>
      <c r="G38" s="1">
        <f t="shared" si="25"/>
        <v>24300000</v>
      </c>
    </row>
    <row r="39" spans="1:10" x14ac:dyDescent="0.25">
      <c r="B39" s="1">
        <f>Data!B21</f>
        <v>140000</v>
      </c>
      <c r="C39" s="1">
        <f>Data!A21</f>
        <v>33</v>
      </c>
      <c r="D39" s="1">
        <f t="shared" si="26"/>
        <v>1089</v>
      </c>
      <c r="E39" s="1">
        <f t="shared" si="25"/>
        <v>35937</v>
      </c>
      <c r="F39" s="1">
        <f t="shared" si="25"/>
        <v>1185921</v>
      </c>
      <c r="G39" s="1">
        <f t="shared" si="25"/>
        <v>39135393</v>
      </c>
    </row>
    <row r="40" spans="1:10" x14ac:dyDescent="0.25">
      <c r="B40" s="1">
        <f>Data!B22</f>
        <v>260000</v>
      </c>
      <c r="C40" s="1">
        <f>Data!A22</f>
        <v>40</v>
      </c>
      <c r="D40" s="1">
        <f t="shared" si="26"/>
        <v>1600</v>
      </c>
      <c r="E40" s="1">
        <f t="shared" si="25"/>
        <v>64000</v>
      </c>
      <c r="F40" s="1">
        <f t="shared" si="25"/>
        <v>2560000</v>
      </c>
      <c r="G40" s="1">
        <f t="shared" si="25"/>
        <v>102400000</v>
      </c>
    </row>
    <row r="41" spans="1:10" x14ac:dyDescent="0.25">
      <c r="B41" s="1">
        <f>Data!B23</f>
        <v>276000</v>
      </c>
      <c r="C41" s="1">
        <f>Data!A23</f>
        <v>48</v>
      </c>
      <c r="D41" s="1">
        <f t="shared" si="26"/>
        <v>2304</v>
      </c>
      <c r="E41" s="1">
        <f t="shared" si="25"/>
        <v>110592</v>
      </c>
      <c r="F41" s="1">
        <f t="shared" si="25"/>
        <v>5308416</v>
      </c>
      <c r="G41" s="1">
        <f t="shared" si="25"/>
        <v>254803968</v>
      </c>
    </row>
    <row r="42" spans="1:10" x14ac:dyDescent="0.25">
      <c r="B42" s="1">
        <f>Data!B24</f>
        <v>310000</v>
      </c>
      <c r="C42" s="1">
        <f>Data!A24</f>
        <v>58</v>
      </c>
      <c r="D42" s="1">
        <f t="shared" si="26"/>
        <v>3364</v>
      </c>
      <c r="E42" s="1">
        <f t="shared" si="25"/>
        <v>195112</v>
      </c>
      <c r="F42" s="1">
        <f t="shared" si="25"/>
        <v>11316496</v>
      </c>
      <c r="G42" s="1">
        <f t="shared" si="25"/>
        <v>656356768</v>
      </c>
    </row>
    <row r="44" spans="1:10" x14ac:dyDescent="0.25">
      <c r="A44" s="56" t="s">
        <v>44</v>
      </c>
      <c r="B44" s="56"/>
      <c r="C44" s="8">
        <f>C14</f>
        <v>45.222222222222221</v>
      </c>
      <c r="D44" s="8">
        <f t="shared" ref="D44:G44" si="27">D14</f>
        <v>2203.2222222222222</v>
      </c>
      <c r="E44" s="8">
        <f t="shared" si="27"/>
        <v>114075.88888888889</v>
      </c>
      <c r="F44" s="8">
        <f t="shared" si="27"/>
        <v>6190437.888888889</v>
      </c>
      <c r="G44" s="8">
        <f t="shared" si="27"/>
        <v>347974878.55555558</v>
      </c>
    </row>
    <row r="45" spans="1:10" x14ac:dyDescent="0.25">
      <c r="A45" s="56" t="s">
        <v>62</v>
      </c>
      <c r="B45" s="56"/>
      <c r="C45" s="8">
        <f>C15</f>
        <v>13.339581869175824</v>
      </c>
      <c r="D45" s="8">
        <f t="shared" ref="D45:G45" si="28">D15</f>
        <v>1226.0835797140601</v>
      </c>
      <c r="E45" s="8">
        <f t="shared" si="28"/>
        <v>89173.431551169488</v>
      </c>
      <c r="F45" s="8">
        <f t="shared" si="28"/>
        <v>6031876.6751449425</v>
      </c>
      <c r="G45" s="8">
        <f t="shared" si="28"/>
        <v>396894220.64195424</v>
      </c>
    </row>
    <row r="47" spans="1:10" x14ac:dyDescent="0.25">
      <c r="B47" s="55" t="s">
        <v>41</v>
      </c>
      <c r="C47" s="55"/>
      <c r="D47" s="55"/>
      <c r="E47" s="55"/>
      <c r="F47" s="55"/>
      <c r="G47" s="55"/>
      <c r="I47" s="55" t="s">
        <v>48</v>
      </c>
      <c r="J47" s="55"/>
    </row>
    <row r="48" spans="1:10" ht="15.75" thickBot="1" x14ac:dyDescent="0.3">
      <c r="B48" s="4" t="str">
        <f>$B$3</f>
        <v>Salary</v>
      </c>
      <c r="C48" s="5" t="str">
        <f t="shared" ref="C48:G48" si="29">C33</f>
        <v>Age</v>
      </c>
      <c r="D48" s="5" t="str">
        <f t="shared" si="29"/>
        <v>Age^2</v>
      </c>
      <c r="E48" s="5" t="str">
        <f t="shared" si="29"/>
        <v>Age^3</v>
      </c>
      <c r="F48" s="5" t="str">
        <f t="shared" si="29"/>
        <v>Age^4</v>
      </c>
      <c r="G48" s="5" t="str">
        <f t="shared" si="29"/>
        <v>Age^5</v>
      </c>
      <c r="I48" s="4" t="s">
        <v>12</v>
      </c>
      <c r="J48" s="5" t="s">
        <v>5</v>
      </c>
    </row>
    <row r="49" spans="2:10" x14ac:dyDescent="0.25">
      <c r="B49" s="1">
        <f>B34</f>
        <v>78000</v>
      </c>
      <c r="C49" s="1">
        <f>STANDARDIZE(C34,C$44,C$45)</f>
        <v>-1.4409913602044448</v>
      </c>
      <c r="D49" s="1">
        <f t="shared" ref="D49:F49" si="30">STANDARDIZE(D34,D$44,D$45)</f>
        <v>-1.2456102075670827</v>
      </c>
      <c r="E49" s="1">
        <f t="shared" si="30"/>
        <v>-1.0821596434080856</v>
      </c>
      <c r="F49" s="1">
        <f t="shared" si="30"/>
        <v>-0.9505270411966964</v>
      </c>
      <c r="G49" s="1">
        <f>STANDARDIZE(G34,G$44,G$45)</f>
        <v>-0.84680875930101251</v>
      </c>
      <c r="I49" s="8">
        <f>$N$19+C49*$N$20+D49*$N$21+E49*$N$22+F49*$N$23+G49*$N$24</f>
        <v>110927.99227624387</v>
      </c>
      <c r="J49" s="8">
        <f>B49-I49</f>
        <v>-32927.992276243865</v>
      </c>
    </row>
    <row r="50" spans="2:10" x14ac:dyDescent="0.25">
      <c r="B50" s="1">
        <f t="shared" ref="B50:B57" si="31">B35</f>
        <v>150000</v>
      </c>
      <c r="C50" s="1">
        <f t="shared" ref="C50:G50" si="32">STANDARDIZE(C35,C$44,C$45)</f>
        <v>-1.3660264917545026</v>
      </c>
      <c r="D50" s="1">
        <f t="shared" si="32"/>
        <v>-1.2023831381593346</v>
      </c>
      <c r="E50" s="1">
        <f t="shared" si="32"/>
        <v>-1.0585315294805535</v>
      </c>
      <c r="F50" s="1">
        <f t="shared" si="32"/>
        <v>-0.93818179542818758</v>
      </c>
      <c r="G50" s="1">
        <f t="shared" si="32"/>
        <v>-0.84059165945005243</v>
      </c>
      <c r="I50" s="8">
        <f t="shared" ref="I50:I57" si="33">$N$19+C50*$N$20+D50*$N$21+E50*$N$22+F50*$N$23+G50*$N$24</f>
        <v>99653.216655790806</v>
      </c>
      <c r="J50" s="8">
        <f t="shared" ref="J50:J57" si="34">B50-I50</f>
        <v>50346.783344209194</v>
      </c>
    </row>
    <row r="51" spans="2:10" x14ac:dyDescent="0.25">
      <c r="B51" s="1">
        <f t="shared" si="31"/>
        <v>86000</v>
      </c>
      <c r="C51" s="1">
        <f t="shared" ref="C51:G51" si="35">STANDARDIZE(C36,C$44,C$45)</f>
        <v>-1.3660264917545026</v>
      </c>
      <c r="D51" s="1">
        <f t="shared" si="35"/>
        <v>-1.2023831381593346</v>
      </c>
      <c r="E51" s="1">
        <f t="shared" si="35"/>
        <v>-1.0585315294805535</v>
      </c>
      <c r="F51" s="1">
        <f t="shared" si="35"/>
        <v>-0.93818179542818758</v>
      </c>
      <c r="G51" s="1">
        <f t="shared" si="35"/>
        <v>-0.84059165945005243</v>
      </c>
      <c r="I51" s="8">
        <f t="shared" si="33"/>
        <v>99653.216655790806</v>
      </c>
      <c r="J51" s="8">
        <f t="shared" si="34"/>
        <v>-13653.216655790806</v>
      </c>
    </row>
    <row r="52" spans="2:10" x14ac:dyDescent="0.25">
      <c r="B52" s="1">
        <f t="shared" si="31"/>
        <v>100000</v>
      </c>
      <c r="C52" s="1">
        <f t="shared" ref="C52:G52" si="36">STANDARDIZE(C37,C$44,C$45)</f>
        <v>-1.2160967548546182</v>
      </c>
      <c r="D52" s="1">
        <f t="shared" si="36"/>
        <v>-1.1110353688448478</v>
      </c>
      <c r="E52" s="1">
        <f t="shared" si="36"/>
        <v>-1.0057579632048226</v>
      </c>
      <c r="F52" s="1">
        <f t="shared" si="36"/>
        <v>-0.90903000578292359</v>
      </c>
      <c r="G52" s="1">
        <f t="shared" si="36"/>
        <v>-0.82506550240490095</v>
      </c>
      <c r="I52" s="8">
        <f t="shared" si="33"/>
        <v>104951.16278430074</v>
      </c>
      <c r="J52" s="8">
        <f t="shared" si="34"/>
        <v>-4951.1627843007445</v>
      </c>
    </row>
    <row r="53" spans="2:10" x14ac:dyDescent="0.25">
      <c r="B53" s="1">
        <f t="shared" si="31"/>
        <v>166000</v>
      </c>
      <c r="C53" s="1">
        <f t="shared" ref="C53:G53" si="37">STANDARDIZE(C38,C$44,C$45)</f>
        <v>-1.141131886404676</v>
      </c>
      <c r="D53" s="1">
        <f t="shared" si="37"/>
        <v>-1.0629146689381093</v>
      </c>
      <c r="E53" s="1">
        <f t="shared" si="37"/>
        <v>-0.9764779416268512</v>
      </c>
      <c r="F53" s="1">
        <f t="shared" si="37"/>
        <v>-0.89200064567958037</v>
      </c>
      <c r="G53" s="1">
        <f t="shared" si="37"/>
        <v>-0.8155192535482868</v>
      </c>
      <c r="I53" s="8">
        <f t="shared" si="33"/>
        <v>117326.92210787535</v>
      </c>
      <c r="J53" s="8">
        <f t="shared" si="34"/>
        <v>48673.077892124653</v>
      </c>
    </row>
    <row r="54" spans="2:10" x14ac:dyDescent="0.25">
      <c r="B54" s="1">
        <f t="shared" si="31"/>
        <v>140000</v>
      </c>
      <c r="C54" s="1">
        <f t="shared" ref="C54:G54" si="38">STANDARDIZE(C39,C$44,C$45)</f>
        <v>-0.91623728105484936</v>
      </c>
      <c r="D54" s="1">
        <f t="shared" si="38"/>
        <v>-0.90876530821991308</v>
      </c>
      <c r="E54" s="1">
        <f t="shared" si="38"/>
        <v>-0.87625750775387889</v>
      </c>
      <c r="F54" s="1">
        <f>STANDARDIZE(F39,F$44,F$45)</f>
        <v>-0.82967825080220714</v>
      </c>
      <c r="G54" s="1">
        <f t="shared" si="38"/>
        <v>-0.77814054600247129</v>
      </c>
      <c r="I54" s="8">
        <f t="shared" si="33"/>
        <v>173279.51125151664</v>
      </c>
      <c r="J54" s="8">
        <f t="shared" si="34"/>
        <v>-33279.51125151664</v>
      </c>
    </row>
    <row r="55" spans="2:10" x14ac:dyDescent="0.25">
      <c r="B55" s="1">
        <f t="shared" si="31"/>
        <v>260000</v>
      </c>
      <c r="C55" s="1">
        <f t="shared" ref="C55:G55" si="39">STANDARDIZE(C40,C$44,C$45)</f>
        <v>-0.39148320190525376</v>
      </c>
      <c r="D55" s="1">
        <f t="shared" si="39"/>
        <v>-0.49199111072256763</v>
      </c>
      <c r="E55" s="1">
        <f t="shared" si="39"/>
        <v>-0.5615561498287116</v>
      </c>
      <c r="F55" s="1">
        <f t="shared" si="39"/>
        <v>-0.60187535064311504</v>
      </c>
      <c r="G55" s="1">
        <f t="shared" si="39"/>
        <v>-0.61874138191871864</v>
      </c>
      <c r="I55" s="8">
        <f t="shared" si="33"/>
        <v>284877.72638338059</v>
      </c>
      <c r="J55" s="8">
        <f t="shared" si="34"/>
        <v>-24877.726383380592</v>
      </c>
    </row>
    <row r="56" spans="2:10" x14ac:dyDescent="0.25">
      <c r="B56" s="1">
        <f t="shared" si="31"/>
        <v>276000</v>
      </c>
      <c r="C56" s="1">
        <f t="shared" ref="C56:G56" si="40">STANDARDIZE(C41,C$44,C$45)</f>
        <v>0.20823574569428402</v>
      </c>
      <c r="D56" s="1">
        <f t="shared" si="40"/>
        <v>8.2194867825634385E-2</v>
      </c>
      <c r="E56" s="1">
        <f t="shared" si="40"/>
        <v>-3.9068687032524543E-2</v>
      </c>
      <c r="F56" s="1">
        <f t="shared" si="40"/>
        <v>-0.14622677756714822</v>
      </c>
      <c r="G56" s="1">
        <f t="shared" si="40"/>
        <v>-0.23474998049822152</v>
      </c>
      <c r="I56" s="8">
        <f t="shared" si="33"/>
        <v>277162.79876732826</v>
      </c>
      <c r="J56" s="8">
        <f t="shared" si="34"/>
        <v>-1162.7987673282623</v>
      </c>
    </row>
    <row r="57" spans="2:10" x14ac:dyDescent="0.25">
      <c r="B57" s="1">
        <f t="shared" si="31"/>
        <v>310000</v>
      </c>
      <c r="C57" s="1">
        <f t="shared" ref="C57:G57" si="41">STANDARDIZE(C42,C$44,C$45)</f>
        <v>0.95788443019370628</v>
      </c>
      <c r="D57" s="1">
        <f t="shared" si="41"/>
        <v>0.94673625598059763</v>
      </c>
      <c r="E57" s="1">
        <f t="shared" si="41"/>
        <v>0.9087472546641987</v>
      </c>
      <c r="F57" s="1">
        <f t="shared" si="41"/>
        <v>0.84982806963438706</v>
      </c>
      <c r="G57" s="1">
        <f t="shared" si="41"/>
        <v>0.77698760376418163</v>
      </c>
      <c r="I57" s="8">
        <f t="shared" si="33"/>
        <v>245226.90231502056</v>
      </c>
      <c r="J57" s="8">
        <f t="shared" si="34"/>
        <v>64773.097684979439</v>
      </c>
    </row>
    <row r="58" spans="2:10" ht="15.75" thickBot="1" x14ac:dyDescent="0.3">
      <c r="I58" s="33" t="s">
        <v>13</v>
      </c>
      <c r="J58" s="34">
        <f>SUMSQ(J49:J57)/COUNT(J49:J57)</f>
        <v>1346930837.9711022</v>
      </c>
    </row>
    <row r="59" spans="2:10" ht="16.5" thickTop="1" thickBot="1" x14ac:dyDescent="0.3">
      <c r="B59" s="24"/>
      <c r="C59" s="24"/>
      <c r="D59" s="24"/>
      <c r="E59" s="24"/>
      <c r="F59" s="24"/>
      <c r="G59" s="24"/>
      <c r="H59" s="24"/>
      <c r="I59" s="24"/>
      <c r="J59" s="24"/>
    </row>
    <row r="61" spans="2:10" x14ac:dyDescent="0.25">
      <c r="B61" s="54" t="s">
        <v>45</v>
      </c>
      <c r="C61" s="54"/>
    </row>
    <row r="62" spans="2:10" ht="15.75" thickBot="1" x14ac:dyDescent="0.3">
      <c r="B62" s="28" t="s">
        <v>0</v>
      </c>
      <c r="C62" s="28" t="s">
        <v>12</v>
      </c>
    </row>
    <row r="63" spans="2:10" x14ac:dyDescent="0.25">
      <c r="B63" s="29">
        <v>26</v>
      </c>
      <c r="C63" s="30">
        <v>110927.99227624387</v>
      </c>
      <c r="E63" s="27"/>
    </row>
    <row r="64" spans="2:10" x14ac:dyDescent="0.25">
      <c r="B64" s="29">
        <v>27</v>
      </c>
      <c r="C64" s="29">
        <v>99653.216655790806</v>
      </c>
      <c r="E64" s="27"/>
    </row>
    <row r="65" spans="2:5" x14ac:dyDescent="0.25">
      <c r="B65" s="29">
        <v>27</v>
      </c>
      <c r="C65" s="30">
        <v>99653.216655790806</v>
      </c>
      <c r="E65" s="27"/>
    </row>
    <row r="66" spans="2:5" x14ac:dyDescent="0.25">
      <c r="B66" s="29">
        <v>27</v>
      </c>
      <c r="C66" s="30">
        <v>99653.216655790806</v>
      </c>
      <c r="E66" s="27"/>
    </row>
    <row r="67" spans="2:5" x14ac:dyDescent="0.25">
      <c r="B67" s="29">
        <v>29</v>
      </c>
      <c r="C67" s="30">
        <v>104951.16278430074</v>
      </c>
      <c r="E67" s="27"/>
    </row>
    <row r="68" spans="2:5" x14ac:dyDescent="0.25">
      <c r="B68" s="29">
        <v>30</v>
      </c>
      <c r="C68" s="29">
        <v>117326.92210787535</v>
      </c>
      <c r="E68" s="27"/>
    </row>
    <row r="69" spans="2:5" x14ac:dyDescent="0.25">
      <c r="B69" s="29">
        <v>30</v>
      </c>
      <c r="C69" s="30">
        <v>117326.92210787535</v>
      </c>
      <c r="E69" s="27"/>
    </row>
    <row r="70" spans="2:5" x14ac:dyDescent="0.25">
      <c r="B70" s="29">
        <v>33</v>
      </c>
      <c r="C70" s="30">
        <v>173279.51125151664</v>
      </c>
      <c r="E70" s="27"/>
    </row>
    <row r="71" spans="2:5" x14ac:dyDescent="0.25">
      <c r="B71" s="29">
        <v>35</v>
      </c>
      <c r="C71" s="29">
        <v>213919.62280625105</v>
      </c>
      <c r="E71" s="27"/>
    </row>
    <row r="72" spans="2:5" x14ac:dyDescent="0.25">
      <c r="B72" s="29">
        <v>40</v>
      </c>
      <c r="C72" s="29">
        <v>284877.72638338059</v>
      </c>
      <c r="E72" s="27"/>
    </row>
    <row r="73" spans="2:5" x14ac:dyDescent="0.25">
      <c r="B73" s="29">
        <v>40</v>
      </c>
      <c r="C73" s="30">
        <v>284877.72638338059</v>
      </c>
      <c r="E73" s="27"/>
    </row>
    <row r="74" spans="2:5" x14ac:dyDescent="0.25">
      <c r="B74" s="29">
        <v>45</v>
      </c>
      <c r="C74" s="29">
        <v>293237.01261107624</v>
      </c>
      <c r="E74" s="27"/>
    </row>
    <row r="75" spans="2:5" x14ac:dyDescent="0.25">
      <c r="B75" s="29">
        <v>48</v>
      </c>
      <c r="C75" s="30">
        <v>277162.79876732826</v>
      </c>
      <c r="E75" s="27"/>
    </row>
    <row r="76" spans="2:5" x14ac:dyDescent="0.25">
      <c r="B76" s="29">
        <v>50</v>
      </c>
      <c r="C76" s="29">
        <v>263754.96486213384</v>
      </c>
      <c r="E76" s="27"/>
    </row>
    <row r="77" spans="2:5" x14ac:dyDescent="0.25">
      <c r="B77" s="29">
        <v>55</v>
      </c>
      <c r="C77" s="29">
        <v>241973.38582585752</v>
      </c>
      <c r="E77" s="27"/>
    </row>
    <row r="78" spans="2:5" x14ac:dyDescent="0.25">
      <c r="B78" s="29">
        <v>58</v>
      </c>
      <c r="C78" s="30">
        <v>245226.90231502056</v>
      </c>
      <c r="E78" s="27"/>
    </row>
    <row r="79" spans="2:5" x14ac:dyDescent="0.25">
      <c r="B79" s="29">
        <v>60</v>
      </c>
      <c r="C79" s="29">
        <v>253281.01322360337</v>
      </c>
      <c r="E79" s="27"/>
    </row>
    <row r="80" spans="2:5" x14ac:dyDescent="0.25">
      <c r="B80" s="29">
        <v>65</v>
      </c>
      <c r="C80" s="29">
        <v>261976.13552394509</v>
      </c>
      <c r="E80" s="27"/>
    </row>
  </sheetData>
  <sortState ref="B63:E80">
    <sortCondition ref="B62"/>
  </sortState>
  <dataConsolidate/>
  <mergeCells count="9">
    <mergeCell ref="B61:C61"/>
    <mergeCell ref="B1:G1"/>
    <mergeCell ref="B17:G17"/>
    <mergeCell ref="I17:J17"/>
    <mergeCell ref="B31:G31"/>
    <mergeCell ref="B47:G47"/>
    <mergeCell ref="I47:J47"/>
    <mergeCell ref="A44:B44"/>
    <mergeCell ref="A45:B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opLeftCell="I43" zoomScaleNormal="100" workbookViewId="0">
      <selection activeCell="AD19" sqref="AD19"/>
    </sheetView>
  </sheetViews>
  <sheetFormatPr defaultRowHeight="15" x14ac:dyDescent="0.25"/>
  <cols>
    <col min="1" max="1" width="9.140625" style="1"/>
    <col min="2" max="2" width="12.140625" style="2" customWidth="1"/>
    <col min="3" max="5" width="13.85546875" style="1" customWidth="1"/>
    <col min="6" max="7" width="12.140625" style="1" customWidth="1"/>
    <col min="8" max="9" width="9.140625" style="1"/>
    <col min="10" max="10" width="13.7109375" style="1" customWidth="1"/>
    <col min="11" max="11" width="10.5703125" style="1" customWidth="1"/>
    <col min="12" max="14" width="9.140625" style="1"/>
    <col min="15" max="15" width="12.140625" style="1" customWidth="1"/>
    <col min="16" max="17" width="9.140625" style="1"/>
    <col min="18" max="18" width="11.7109375" style="1" customWidth="1"/>
    <col min="19" max="19" width="13.42578125" style="1" bestFit="1" customWidth="1"/>
    <col min="20" max="20" width="9.140625" style="1"/>
    <col min="21" max="22" width="12.5703125" style="1" customWidth="1"/>
    <col min="23" max="24" width="12.28515625" style="1" bestFit="1" customWidth="1"/>
    <col min="25" max="25" width="9.140625" style="1"/>
    <col min="26" max="29" width="14.5703125" style="1" customWidth="1"/>
    <col min="30" max="16384" width="9.140625" style="1"/>
  </cols>
  <sheetData>
    <row r="1" spans="2:22" x14ac:dyDescent="0.25">
      <c r="B1" s="53" t="s">
        <v>38</v>
      </c>
      <c r="C1" s="53"/>
      <c r="D1" s="53"/>
      <c r="E1" s="53"/>
      <c r="F1" s="53"/>
      <c r="G1" s="53"/>
      <c r="K1" s="39" t="s">
        <v>46</v>
      </c>
      <c r="L1" s="39">
        <v>0.02</v>
      </c>
      <c r="R1" s="55" t="s">
        <v>40</v>
      </c>
      <c r="S1" s="55"/>
      <c r="U1" s="55" t="s">
        <v>48</v>
      </c>
      <c r="V1" s="55"/>
    </row>
    <row r="2" spans="2:22" ht="15.75" thickBot="1" x14ac:dyDescent="0.3">
      <c r="B2" s="19" t="s">
        <v>43</v>
      </c>
      <c r="C2" s="19">
        <v>1</v>
      </c>
      <c r="D2" s="19">
        <v>2</v>
      </c>
      <c r="E2" s="19">
        <v>3</v>
      </c>
      <c r="F2" s="19">
        <v>4</v>
      </c>
      <c r="G2" s="19">
        <v>5</v>
      </c>
      <c r="K2" s="40" t="s">
        <v>25</v>
      </c>
      <c r="L2" s="40" t="s">
        <v>0</v>
      </c>
      <c r="M2" s="40" t="s">
        <v>1</v>
      </c>
      <c r="N2" s="40" t="s">
        <v>2</v>
      </c>
      <c r="O2" s="40" t="s">
        <v>3</v>
      </c>
      <c r="P2" s="40" t="s">
        <v>4</v>
      </c>
      <c r="R2" s="5" t="s">
        <v>12</v>
      </c>
      <c r="S2" s="5" t="s">
        <v>5</v>
      </c>
      <c r="U2" s="4" t="s">
        <v>12</v>
      </c>
      <c r="V2" s="5" t="s">
        <v>5</v>
      </c>
    </row>
    <row r="3" spans="2:22" ht="15.75" thickBot="1" x14ac:dyDescent="0.3">
      <c r="B3" s="4" t="s">
        <v>8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J3" s="38" t="s">
        <v>31</v>
      </c>
      <c r="K3" s="49">
        <v>225555.5290885744</v>
      </c>
      <c r="L3" s="49">
        <v>106947.22477136401</v>
      </c>
      <c r="M3" s="49">
        <v>33618.661799737718</v>
      </c>
      <c r="N3" s="49">
        <v>-15009.510001491783</v>
      </c>
      <c r="O3" s="49">
        <v>-39739.480111658158</v>
      </c>
      <c r="P3" s="49">
        <v>-44938.25468136261</v>
      </c>
      <c r="R3" s="10"/>
      <c r="S3" s="10"/>
      <c r="U3" s="10"/>
      <c r="V3" s="10"/>
    </row>
    <row r="4" spans="2:22" x14ac:dyDescent="0.25">
      <c r="B4" s="7">
        <f>Data!$B$3:$B$12</f>
        <v>105000</v>
      </c>
      <c r="C4" s="1">
        <f>Data!$A$3:$A$12</f>
        <v>27</v>
      </c>
      <c r="D4" s="1">
        <f t="shared" ref="D4:G12" si="0">$C4^D$2</f>
        <v>729</v>
      </c>
      <c r="E4" s="1">
        <f t="shared" si="0"/>
        <v>19683</v>
      </c>
      <c r="F4" s="1">
        <f t="shared" si="0"/>
        <v>531441</v>
      </c>
      <c r="G4" s="1">
        <f t="shared" si="0"/>
        <v>14348907</v>
      </c>
      <c r="K4" s="3">
        <f t="shared" ref="K4:K12" si="1">$K$3</f>
        <v>225555.5290885744</v>
      </c>
      <c r="L4" s="2">
        <f t="shared" ref="L4:L12" si="2">L$3*C19</f>
        <v>-146092.74225730661</v>
      </c>
      <c r="M4" s="2">
        <f t="shared" ref="M4:M12" si="3">M$3*D19</f>
        <v>-40422.512075485982</v>
      </c>
      <c r="N4" s="2">
        <f t="shared" ref="N4:N12" si="4">N$3*E19</f>
        <v>15888.039578632761</v>
      </c>
      <c r="O4" s="2">
        <f t="shared" ref="O4:O12" si="5">O$3*F19</f>
        <v>37282.856800538204</v>
      </c>
      <c r="P4" s="2">
        <f t="shared" ref="P4:P12" si="6">P$3*G19</f>
        <v>37774.722075395686</v>
      </c>
      <c r="R4" s="1">
        <f>SUM(K4:P4)</f>
        <v>129985.89321034847</v>
      </c>
      <c r="S4" s="1">
        <f t="shared" ref="S4:S12" si="7">R4-B4</f>
        <v>24985.893210348469</v>
      </c>
      <c r="U4" s="8">
        <f>K4+$L$3*C49+$M$3*D49+$N$3*E49+$O$3*F49+$P$3*G49</f>
        <v>121639.99802474864</v>
      </c>
      <c r="V4" s="8">
        <f t="shared" ref="V4:V12" si="8">B49-U4</f>
        <v>-43639.998024748638</v>
      </c>
    </row>
    <row r="5" spans="2:22" x14ac:dyDescent="0.25">
      <c r="B5" s="6">
        <f>Data!$B$3:$B$12</f>
        <v>105000</v>
      </c>
      <c r="C5" s="1">
        <f>Data!$A$3:$A$12</f>
        <v>30</v>
      </c>
      <c r="D5" s="1">
        <f t="shared" si="0"/>
        <v>900</v>
      </c>
      <c r="E5" s="1">
        <f t="shared" si="0"/>
        <v>27000</v>
      </c>
      <c r="F5" s="1">
        <f t="shared" si="0"/>
        <v>810000</v>
      </c>
      <c r="G5" s="1">
        <f t="shared" si="0"/>
        <v>24300000</v>
      </c>
      <c r="K5" s="3">
        <f t="shared" si="1"/>
        <v>225555.5290885744</v>
      </c>
      <c r="L5" s="2">
        <f t="shared" si="2"/>
        <v>-122040.8883490915</v>
      </c>
      <c r="M5" s="2">
        <f t="shared" si="3"/>
        <v>-35733.768777010475</v>
      </c>
      <c r="N5" s="2">
        <f t="shared" si="4"/>
        <v>14656.455431084332</v>
      </c>
      <c r="O5" s="2">
        <f t="shared" si="5"/>
        <v>35447.64191856992</v>
      </c>
      <c r="P5" s="2">
        <f t="shared" si="6"/>
        <v>36648.011913507638</v>
      </c>
      <c r="R5" s="1">
        <f t="shared" ref="R5:R12" si="9">SUM(K5:P5)</f>
        <v>154532.98122563431</v>
      </c>
      <c r="S5" s="1">
        <f t="shared" si="7"/>
        <v>49532.981225634314</v>
      </c>
      <c r="U5" s="8">
        <f t="shared" ref="U5:U12" si="10">K5+$L$3*C50+$M$3*D50+$N$3*E50+$O$3*F50+$P$3*G50</f>
        <v>129985.89321034847</v>
      </c>
      <c r="V5" s="8">
        <f t="shared" si="8"/>
        <v>20014.106789651531</v>
      </c>
    </row>
    <row r="6" spans="2:22" x14ac:dyDescent="0.25">
      <c r="B6" s="6">
        <f>Data!$B$3:$B$12</f>
        <v>220000</v>
      </c>
      <c r="C6" s="1">
        <f>Data!$A$3:$A$12</f>
        <v>35</v>
      </c>
      <c r="D6" s="1">
        <f t="shared" si="0"/>
        <v>1225</v>
      </c>
      <c r="E6" s="1">
        <f t="shared" si="0"/>
        <v>42875</v>
      </c>
      <c r="F6" s="1">
        <f t="shared" si="0"/>
        <v>1500625</v>
      </c>
      <c r="G6" s="1">
        <f t="shared" si="0"/>
        <v>52521875</v>
      </c>
      <c r="K6" s="3">
        <f t="shared" si="1"/>
        <v>225555.5290885744</v>
      </c>
      <c r="L6" s="2">
        <f t="shared" si="2"/>
        <v>-81954.465168732975</v>
      </c>
      <c r="M6" s="2">
        <f t="shared" si="3"/>
        <v>-26822.414554761726</v>
      </c>
      <c r="N6" s="2">
        <f t="shared" si="4"/>
        <v>11984.404270454112</v>
      </c>
      <c r="O6" s="2">
        <f t="shared" si="5"/>
        <v>30897.635356730785</v>
      </c>
      <c r="P6" s="2">
        <f t="shared" si="6"/>
        <v>33452.596761620902</v>
      </c>
      <c r="R6" s="1">
        <f t="shared" si="9"/>
        <v>193113.28575388549</v>
      </c>
      <c r="S6" s="1">
        <f t="shared" si="7"/>
        <v>-26886.714246114512</v>
      </c>
      <c r="U6" s="8">
        <f t="shared" si="10"/>
        <v>129985.89321034847</v>
      </c>
      <c r="V6" s="8">
        <f t="shared" si="8"/>
        <v>-43985.893210348469</v>
      </c>
    </row>
    <row r="7" spans="2:22" x14ac:dyDescent="0.25">
      <c r="B7" s="6">
        <f>Data!$B$3:$B$12</f>
        <v>300000</v>
      </c>
      <c r="C7" s="1">
        <f>Data!$A$3:$A$12</f>
        <v>40</v>
      </c>
      <c r="D7" s="1">
        <f t="shared" si="0"/>
        <v>1600</v>
      </c>
      <c r="E7" s="1">
        <f t="shared" si="0"/>
        <v>64000</v>
      </c>
      <c r="F7" s="1">
        <f t="shared" si="0"/>
        <v>2560000</v>
      </c>
      <c r="G7" s="1">
        <f t="shared" si="0"/>
        <v>102400000</v>
      </c>
      <c r="K7" s="3">
        <f t="shared" si="1"/>
        <v>225555.5290885744</v>
      </c>
      <c r="L7" s="2">
        <f t="shared" si="2"/>
        <v>-41868.041988374454</v>
      </c>
      <c r="M7" s="2">
        <f t="shared" si="3"/>
        <v>-16540.082759859313</v>
      </c>
      <c r="N7" s="2">
        <f t="shared" si="4"/>
        <v>8428.6826472532648</v>
      </c>
      <c r="O7" s="2">
        <f t="shared" si="5"/>
        <v>23918.213526579351</v>
      </c>
      <c r="P7" s="2">
        <f t="shared" si="6"/>
        <v>27805.157802561629</v>
      </c>
      <c r="R7" s="1">
        <f t="shared" si="9"/>
        <v>227299.45831673488</v>
      </c>
      <c r="S7" s="1">
        <f t="shared" si="7"/>
        <v>-72700.541683265124</v>
      </c>
      <c r="U7" s="8">
        <f t="shared" si="10"/>
        <v>146443.15151006103</v>
      </c>
      <c r="V7" s="8">
        <f t="shared" si="8"/>
        <v>-46443.151510061027</v>
      </c>
    </row>
    <row r="8" spans="2:22" x14ac:dyDescent="0.25">
      <c r="B8" s="6">
        <f>Data!$B$3:$B$12</f>
        <v>270000</v>
      </c>
      <c r="C8" s="1">
        <f>Data!$A$3:$A$12</f>
        <v>45</v>
      </c>
      <c r="D8" s="1">
        <f t="shared" si="0"/>
        <v>2025</v>
      </c>
      <c r="E8" s="1">
        <f t="shared" si="0"/>
        <v>91125</v>
      </c>
      <c r="F8" s="1">
        <f t="shared" si="0"/>
        <v>4100625</v>
      </c>
      <c r="G8" s="1">
        <f t="shared" si="0"/>
        <v>184528125</v>
      </c>
      <c r="K8" s="3">
        <f t="shared" si="1"/>
        <v>225555.5290885744</v>
      </c>
      <c r="L8" s="2">
        <f t="shared" si="2"/>
        <v>-1781.6188080159282</v>
      </c>
      <c r="M8" s="2">
        <f t="shared" si="3"/>
        <v>-4886.7733923032474</v>
      </c>
      <c r="N8" s="2">
        <f t="shared" si="4"/>
        <v>3863.051923971705</v>
      </c>
      <c r="O8" s="2">
        <f t="shared" si="5"/>
        <v>13768.19888863051</v>
      </c>
      <c r="P8" s="2">
        <f t="shared" si="6"/>
        <v>18506.220186933737</v>
      </c>
      <c r="R8" s="1">
        <f t="shared" si="9"/>
        <v>255024.60788779121</v>
      </c>
      <c r="S8" s="1">
        <f t="shared" si="7"/>
        <v>-14975.392112208792</v>
      </c>
      <c r="U8" s="8">
        <f t="shared" si="10"/>
        <v>154532.98122563431</v>
      </c>
      <c r="V8" s="8">
        <f t="shared" si="8"/>
        <v>11467.018774365686</v>
      </c>
    </row>
    <row r="9" spans="2:22" x14ac:dyDescent="0.25">
      <c r="B9" s="6">
        <f>Data!$B$3:$B$12</f>
        <v>265000</v>
      </c>
      <c r="C9" s="1">
        <f>Data!$A$3:$A$12</f>
        <v>50</v>
      </c>
      <c r="D9" s="1">
        <f t="shared" si="0"/>
        <v>2500</v>
      </c>
      <c r="E9" s="1">
        <f t="shared" si="0"/>
        <v>125000</v>
      </c>
      <c r="F9" s="1">
        <f t="shared" si="0"/>
        <v>6250000</v>
      </c>
      <c r="G9" s="1">
        <f t="shared" si="0"/>
        <v>312500000</v>
      </c>
      <c r="K9" s="3">
        <f t="shared" si="1"/>
        <v>225555.5290885744</v>
      </c>
      <c r="L9" s="2">
        <f t="shared" si="2"/>
        <v>38304.804372342602</v>
      </c>
      <c r="M9" s="2">
        <f t="shared" si="3"/>
        <v>8137.513547906472</v>
      </c>
      <c r="N9" s="2">
        <f t="shared" si="4"/>
        <v>-1838.7265369006577</v>
      </c>
      <c r="O9" s="2">
        <f t="shared" si="5"/>
        <v>-392.40976853219439</v>
      </c>
      <c r="P9" s="2">
        <f t="shared" si="6"/>
        <v>4016.6347717068547</v>
      </c>
      <c r="R9" s="1">
        <f t="shared" si="9"/>
        <v>273783.34547509742</v>
      </c>
      <c r="S9" s="1">
        <f t="shared" si="7"/>
        <v>8783.3454750974197</v>
      </c>
      <c r="U9" s="8">
        <f t="shared" si="10"/>
        <v>178106.47730281571</v>
      </c>
      <c r="V9" s="8">
        <f t="shared" si="8"/>
        <v>-38106.477302815707</v>
      </c>
    </row>
    <row r="10" spans="2:22" x14ac:dyDescent="0.25">
      <c r="B10" s="6">
        <f>Data!$B$3:$B$12</f>
        <v>260000</v>
      </c>
      <c r="C10" s="6">
        <f>Data!$A$3:$A$12</f>
        <v>55</v>
      </c>
      <c r="D10" s="6">
        <f t="shared" si="0"/>
        <v>3025</v>
      </c>
      <c r="E10" s="6">
        <f t="shared" si="0"/>
        <v>166375</v>
      </c>
      <c r="F10" s="6">
        <f t="shared" si="0"/>
        <v>9150625</v>
      </c>
      <c r="G10" s="6">
        <f t="shared" si="0"/>
        <v>503284375</v>
      </c>
      <c r="K10" s="3">
        <f t="shared" si="1"/>
        <v>225555.5290885744</v>
      </c>
      <c r="L10" s="2">
        <f t="shared" si="2"/>
        <v>78391.227552701122</v>
      </c>
      <c r="M10" s="2">
        <f t="shared" si="3"/>
        <v>22532.778060769844</v>
      </c>
      <c r="N10" s="2">
        <f t="shared" si="4"/>
        <v>-8802.8913728739135</v>
      </c>
      <c r="O10" s="2">
        <f t="shared" si="5"/>
        <v>-19502.437328256565</v>
      </c>
      <c r="P10" s="2">
        <f t="shared" si="6"/>
        <v>-17584.881166487976</v>
      </c>
      <c r="R10" s="1">
        <f t="shared" si="9"/>
        <v>280589.32483442692</v>
      </c>
      <c r="S10" s="1">
        <f t="shared" si="7"/>
        <v>20589.324834426923</v>
      </c>
      <c r="U10" s="8">
        <f t="shared" si="10"/>
        <v>227299.45831673488</v>
      </c>
      <c r="V10" s="8">
        <f t="shared" si="8"/>
        <v>32700.541683265124</v>
      </c>
    </row>
    <row r="11" spans="2:22" x14ac:dyDescent="0.25">
      <c r="B11" s="6">
        <f>Data!$B$3:$B$12</f>
        <v>240000</v>
      </c>
      <c r="C11" s="1">
        <f>Data!$A$3:$A$12</f>
        <v>60</v>
      </c>
      <c r="D11" s="1">
        <f t="shared" si="0"/>
        <v>3600</v>
      </c>
      <c r="E11" s="1">
        <f t="shared" si="0"/>
        <v>216000</v>
      </c>
      <c r="F11" s="1">
        <f t="shared" si="0"/>
        <v>12960000</v>
      </c>
      <c r="G11" s="1">
        <f t="shared" si="0"/>
        <v>777600000</v>
      </c>
      <c r="K11" s="3">
        <f t="shared" si="1"/>
        <v>225555.5290885744</v>
      </c>
      <c r="L11" s="2">
        <f t="shared" si="2"/>
        <v>118477.65073305964</v>
      </c>
      <c r="M11" s="2">
        <f t="shared" si="3"/>
        <v>38299.020146286879</v>
      </c>
      <c r="N11" s="2">
        <f t="shared" si="4"/>
        <v>-17155.681221458148</v>
      </c>
      <c r="O11" s="2">
        <f t="shared" si="5"/>
        <v>-44599.532345821754</v>
      </c>
      <c r="P11" s="2">
        <f t="shared" si="6"/>
        <v>-48644.203218062568</v>
      </c>
      <c r="R11" s="1">
        <f t="shared" si="9"/>
        <v>271932.78318257845</v>
      </c>
      <c r="S11" s="1">
        <f t="shared" si="7"/>
        <v>31932.783182578452</v>
      </c>
      <c r="U11" s="8">
        <f>K11+$L$3*C56+$M$3*D56+$N$3*E56+$O$3*F56+$P$3*G56</f>
        <v>267535.67802963307</v>
      </c>
      <c r="V11" s="8">
        <f t="shared" si="8"/>
        <v>8464.3219703669311</v>
      </c>
    </row>
    <row r="12" spans="2:22" x14ac:dyDescent="0.25">
      <c r="B12" s="6">
        <f>Data!$B$3:$B$12</f>
        <v>265000</v>
      </c>
      <c r="C12" s="1">
        <f>Data!$A$3:$A$12</f>
        <v>65</v>
      </c>
      <c r="D12" s="1">
        <f t="shared" si="0"/>
        <v>4225</v>
      </c>
      <c r="E12" s="1">
        <f t="shared" si="0"/>
        <v>274625</v>
      </c>
      <c r="F12" s="1">
        <f t="shared" si="0"/>
        <v>17850625</v>
      </c>
      <c r="G12" s="1">
        <f t="shared" si="0"/>
        <v>1160290625</v>
      </c>
      <c r="K12" s="3">
        <f t="shared" si="1"/>
        <v>225555.5290885744</v>
      </c>
      <c r="L12" s="2">
        <f t="shared" si="2"/>
        <v>158564.07391341819</v>
      </c>
      <c r="M12" s="2">
        <f t="shared" si="3"/>
        <v>55436.23980445756</v>
      </c>
      <c r="N12" s="2">
        <f t="shared" si="4"/>
        <v>-27023.334720163457</v>
      </c>
      <c r="O12" s="2">
        <f t="shared" si="5"/>
        <v>-76820.167048438248</v>
      </c>
      <c r="P12" s="2">
        <f t="shared" si="6"/>
        <v>-91974.259127175872</v>
      </c>
      <c r="R12" s="1">
        <f t="shared" si="9"/>
        <v>243738.08191067263</v>
      </c>
      <c r="S12" s="1">
        <f t="shared" si="7"/>
        <v>-21261.918089327373</v>
      </c>
      <c r="U12" s="8">
        <f t="shared" si="10"/>
        <v>277498.57305136073</v>
      </c>
      <c r="V12" s="8">
        <f t="shared" si="8"/>
        <v>32501.426948639273</v>
      </c>
    </row>
    <row r="13" spans="2:22" x14ac:dyDescent="0.25">
      <c r="B13" s="6"/>
      <c r="K13" s="3"/>
      <c r="L13" s="2"/>
      <c r="M13" s="2"/>
      <c r="N13" s="2"/>
      <c r="O13" s="2"/>
      <c r="P13" s="2"/>
      <c r="R13" s="50" t="s">
        <v>13</v>
      </c>
      <c r="S13" s="50">
        <f>SUMSQ(S4:S12)/COUNT(S4:S12)</f>
        <v>1253686319.8911185</v>
      </c>
      <c r="U13" s="51" t="s">
        <v>13</v>
      </c>
      <c r="V13" s="50">
        <f>SUMSQ(V4:V12)/COUNT(V4:V12)</f>
        <v>1130849786.7091889</v>
      </c>
    </row>
    <row r="14" spans="2:22" ht="15.75" thickBot="1" x14ac:dyDescent="0.3">
      <c r="B14" s="9" t="s">
        <v>6</v>
      </c>
      <c r="C14" s="8">
        <f>AVERAGE(C4:C12)</f>
        <v>45.222222222222221</v>
      </c>
      <c r="D14" s="8">
        <f t="shared" ref="D14:G14" si="11">AVERAGE(D4:D12)</f>
        <v>2203.2222222222222</v>
      </c>
      <c r="E14" s="8">
        <f t="shared" si="11"/>
        <v>114075.88888888889</v>
      </c>
      <c r="F14" s="8">
        <f t="shared" si="11"/>
        <v>6190437.888888889</v>
      </c>
      <c r="G14" s="8">
        <f t="shared" si="11"/>
        <v>347974878.55555558</v>
      </c>
      <c r="R14" s="42" t="s">
        <v>47</v>
      </c>
      <c r="S14" s="42">
        <f>S13+L1*SUMSQ(L3:P3)</f>
        <v>1581523954.1178899</v>
      </c>
      <c r="U14" s="48" t="s">
        <v>60</v>
      </c>
      <c r="V14" s="47">
        <f>_xlfn.STDEV.S(V4:V12)</f>
        <v>34782.272387084056</v>
      </c>
    </row>
    <row r="15" spans="2:22" ht="15.75" thickTop="1" x14ac:dyDescent="0.25">
      <c r="B15" s="9" t="s">
        <v>11</v>
      </c>
      <c r="C15" s="8">
        <f>_xlfn.STDEV.S(C4:C12)</f>
        <v>13.339581869175824</v>
      </c>
      <c r="D15" s="8">
        <f t="shared" ref="D15:G15" si="12">_xlfn.STDEV.S(D4:D12)</f>
        <v>1226.0835797140601</v>
      </c>
      <c r="E15" s="8">
        <f t="shared" si="12"/>
        <v>89173.431551169488</v>
      </c>
      <c r="F15" s="8">
        <f t="shared" si="12"/>
        <v>6031876.6751449425</v>
      </c>
      <c r="G15" s="8">
        <f t="shared" si="12"/>
        <v>396894220.64195424</v>
      </c>
    </row>
    <row r="16" spans="2:22" x14ac:dyDescent="0.25">
      <c r="K16" s="39" t="s">
        <v>46</v>
      </c>
      <c r="L16" s="39">
        <v>0.05</v>
      </c>
      <c r="R16" s="55" t="s">
        <v>40</v>
      </c>
      <c r="S16" s="55"/>
      <c r="U16" s="55" t="s">
        <v>48</v>
      </c>
      <c r="V16" s="55"/>
    </row>
    <row r="17" spans="2:22" ht="15.75" thickBot="1" x14ac:dyDescent="0.3">
      <c r="B17" s="55" t="s">
        <v>39</v>
      </c>
      <c r="C17" s="55"/>
      <c r="D17" s="55"/>
      <c r="E17" s="55"/>
      <c r="F17" s="55"/>
      <c r="G17" s="55"/>
      <c r="K17" s="40" t="s">
        <v>25</v>
      </c>
      <c r="L17" s="40" t="s">
        <v>0</v>
      </c>
      <c r="M17" s="40" t="s">
        <v>1</v>
      </c>
      <c r="N17" s="40" t="s">
        <v>2</v>
      </c>
      <c r="O17" s="40" t="s">
        <v>3</v>
      </c>
      <c r="P17" s="40" t="s">
        <v>4</v>
      </c>
      <c r="R17" s="5" t="s">
        <v>12</v>
      </c>
      <c r="S17" s="5" t="s">
        <v>5</v>
      </c>
      <c r="U17" s="4" t="s">
        <v>12</v>
      </c>
      <c r="V17" s="5" t="s">
        <v>5</v>
      </c>
    </row>
    <row r="18" spans="2:22" ht="15.75" thickBot="1" x14ac:dyDescent="0.3">
      <c r="B18" s="4" t="str">
        <f>$B$3</f>
        <v>Salary</v>
      </c>
      <c r="C18" s="5" t="str">
        <f t="shared" ref="C18:G18" si="13">C3</f>
        <v>Age</v>
      </c>
      <c r="D18" s="5" t="str">
        <f t="shared" si="13"/>
        <v>Age^2</v>
      </c>
      <c r="E18" s="5" t="str">
        <f t="shared" si="13"/>
        <v>Age^3</v>
      </c>
      <c r="F18" s="5" t="str">
        <f t="shared" si="13"/>
        <v>Age^4</v>
      </c>
      <c r="G18" s="5" t="str">
        <f t="shared" si="13"/>
        <v>Age^5</v>
      </c>
      <c r="J18" s="38" t="s">
        <v>31</v>
      </c>
      <c r="K18" s="49">
        <v>225555.45595061607</v>
      </c>
      <c r="L18" s="49">
        <v>78284.753027831117</v>
      </c>
      <c r="M18" s="49">
        <v>32193.653368423475</v>
      </c>
      <c r="N18" s="49">
        <v>-2990.4053971461758</v>
      </c>
      <c r="O18" s="49">
        <v>-26769.998547880648</v>
      </c>
      <c r="P18" s="49">
        <v>-40587.118140769504</v>
      </c>
      <c r="R18" s="10"/>
      <c r="S18" s="10"/>
      <c r="U18" s="10"/>
      <c r="V18" s="10"/>
    </row>
    <row r="19" spans="2:22" x14ac:dyDescent="0.25">
      <c r="B19" s="7">
        <f t="shared" ref="B19:B27" si="14">B4</f>
        <v>105000</v>
      </c>
      <c r="C19" s="1">
        <f>STANDARDIZE(C4,C$14,C$15)</f>
        <v>-1.3660264917545026</v>
      </c>
      <c r="D19" s="1">
        <f t="shared" ref="D19:G19" si="15">STANDARDIZE(D4,D$14,D$15)</f>
        <v>-1.2023831381593346</v>
      </c>
      <c r="E19" s="1">
        <f t="shared" si="15"/>
        <v>-1.0585315294805535</v>
      </c>
      <c r="F19" s="1">
        <f t="shared" si="15"/>
        <v>-0.93818179542818758</v>
      </c>
      <c r="G19" s="1">
        <f t="shared" si="15"/>
        <v>-0.84059165945005243</v>
      </c>
      <c r="K19" s="3">
        <f t="shared" ref="K19:K27" si="16">$K$3</f>
        <v>225555.5290885744</v>
      </c>
      <c r="L19" s="2">
        <f>L$18*C19</f>
        <v>-106939.04653647581</v>
      </c>
      <c r="M19" s="2">
        <f t="shared" ref="M19:O19" si="17">M$18*D19</f>
        <v>-38709.105965938848</v>
      </c>
      <c r="N19" s="2">
        <f t="shared" si="17"/>
        <v>3165.4383988080435</v>
      </c>
      <c r="O19" s="2">
        <f t="shared" si="17"/>
        <v>25115.125301260639</v>
      </c>
      <c r="P19" s="2">
        <f>P$18*G19</f>
        <v>34117.192990244766</v>
      </c>
      <c r="R19" s="1">
        <f>SUM(K19:P19)</f>
        <v>142305.13327647321</v>
      </c>
      <c r="S19" s="1">
        <f t="shared" ref="S19:S27" si="18">R19-B19</f>
        <v>37305.133276473207</v>
      </c>
      <c r="U19" s="8">
        <f>K19+$L$18*C49+$M$18*D49+$N$18*E49+$O$18*F49+$P$18*G49</f>
        <v>135698.36379231318</v>
      </c>
      <c r="V19" s="8">
        <f>B49-U19</f>
        <v>-57698.363792313176</v>
      </c>
    </row>
    <row r="20" spans="2:22" x14ac:dyDescent="0.25">
      <c r="B20" s="6">
        <f t="shared" si="14"/>
        <v>105000</v>
      </c>
      <c r="C20" s="1">
        <f t="shared" ref="C20:G27" si="19">STANDARDIZE(C5,C$14,C$15)</f>
        <v>-1.141131886404676</v>
      </c>
      <c r="D20" s="1">
        <f t="shared" si="19"/>
        <v>-1.0629146689381093</v>
      </c>
      <c r="E20" s="1">
        <f t="shared" si="19"/>
        <v>-0.9764779416268512</v>
      </c>
      <c r="F20" s="1">
        <f t="shared" si="19"/>
        <v>-0.89200064567958037</v>
      </c>
      <c r="G20" s="1">
        <f t="shared" si="19"/>
        <v>-0.8155192535482868</v>
      </c>
      <c r="K20" s="3">
        <f t="shared" si="16"/>
        <v>225555.5290885744</v>
      </c>
      <c r="L20" s="2">
        <f t="shared" ref="L20:L27" si="20">L$18*C20</f>
        <v>-89333.227899373087</v>
      </c>
      <c r="M20" s="2">
        <f t="shared" ref="M20:M27" si="21">M$18*D20</f>
        <v>-34219.106412006084</v>
      </c>
      <c r="N20" s="2">
        <f t="shared" ref="N20:N27" si="22">N$18*E20</f>
        <v>2920.064906835124</v>
      </c>
      <c r="O20" s="2">
        <f t="shared" ref="O20:O27" si="23">O$18*F20</f>
        <v>23878.855989550968</v>
      </c>
      <c r="P20" s="2">
        <f t="shared" ref="P20:P26" si="24">P$18*G20</f>
        <v>33099.576289836477</v>
      </c>
      <c r="R20" s="1">
        <f t="shared" ref="R20:R27" si="25">SUM(K20:P20)</f>
        <v>161901.6919634178</v>
      </c>
      <c r="S20" s="1">
        <f t="shared" si="18"/>
        <v>56901.691963417805</v>
      </c>
      <c r="U20" s="8">
        <f t="shared" ref="U20:U26" si="26">K20+$L$18*C50+$M$18*D50+$N$18*E50+$O$18*F50+$P$18*G50</f>
        <v>142305.13327647321</v>
      </c>
      <c r="V20" s="8">
        <f t="shared" ref="V20:V26" si="27">B50-U20</f>
        <v>7694.8667235267931</v>
      </c>
    </row>
    <row r="21" spans="2:22" x14ac:dyDescent="0.25">
      <c r="B21" s="6">
        <f t="shared" si="14"/>
        <v>220000</v>
      </c>
      <c r="C21" s="1">
        <f t="shared" si="19"/>
        <v>-0.76630754415496483</v>
      </c>
      <c r="D21" s="1">
        <f t="shared" si="19"/>
        <v>-0.79784301690946502</v>
      </c>
      <c r="E21" s="1">
        <f t="shared" si="19"/>
        <v>-0.7984540647404873</v>
      </c>
      <c r="F21" s="1">
        <f t="shared" si="19"/>
        <v>-0.77750477031697529</v>
      </c>
      <c r="G21" s="1">
        <f t="shared" si="19"/>
        <v>-0.74441246102721492</v>
      </c>
      <c r="K21" s="3">
        <f t="shared" si="16"/>
        <v>225555.5290885744</v>
      </c>
      <c r="L21" s="2">
        <f t="shared" si="20"/>
        <v>-59990.196837535208</v>
      </c>
      <c r="M21" s="2">
        <f t="shared" si="21"/>
        <v>-25685.481528800545</v>
      </c>
      <c r="N21" s="2">
        <f t="shared" si="22"/>
        <v>2387.7013445732555</v>
      </c>
      <c r="O21" s="2">
        <f t="shared" si="23"/>
        <v>20813.801572355707</v>
      </c>
      <c r="P21" s="2">
        <f t="shared" si="24"/>
        <v>30213.556501172545</v>
      </c>
      <c r="R21" s="1">
        <f t="shared" si="25"/>
        <v>193294.91014034016</v>
      </c>
      <c r="S21" s="1">
        <f t="shared" si="18"/>
        <v>-26705.089859659842</v>
      </c>
      <c r="U21" s="8">
        <f t="shared" si="26"/>
        <v>142305.13327647321</v>
      </c>
      <c r="V21" s="8">
        <f t="shared" si="27"/>
        <v>-56305.133276473207</v>
      </c>
    </row>
    <row r="22" spans="2:22" x14ac:dyDescent="0.25">
      <c r="B22" s="6">
        <f t="shared" si="14"/>
        <v>300000</v>
      </c>
      <c r="C22" s="1">
        <f t="shared" si="19"/>
        <v>-0.39148320190525376</v>
      </c>
      <c r="D22" s="1">
        <f t="shared" si="19"/>
        <v>-0.49199111072256763</v>
      </c>
      <c r="E22" s="1">
        <f t="shared" si="19"/>
        <v>-0.5615561498287116</v>
      </c>
      <c r="F22" s="1">
        <f t="shared" si="19"/>
        <v>-0.60187535064311504</v>
      </c>
      <c r="G22" s="1">
        <f t="shared" si="19"/>
        <v>-0.61874138191871864</v>
      </c>
      <c r="K22" s="3">
        <f t="shared" si="16"/>
        <v>225555.5290885744</v>
      </c>
      <c r="L22" s="2">
        <f t="shared" si="20"/>
        <v>-30647.165775697336</v>
      </c>
      <c r="M22" s="2">
        <f t="shared" si="21"/>
        <v>-15838.991278947997</v>
      </c>
      <c r="N22" s="2">
        <f t="shared" si="22"/>
        <v>1679.2805412484058</v>
      </c>
      <c r="O22" s="2">
        <f t="shared" si="23"/>
        <v>16112.202262721346</v>
      </c>
      <c r="P22" s="2">
        <f t="shared" si="24"/>
        <v>25112.929566518018</v>
      </c>
      <c r="R22" s="1">
        <f t="shared" si="25"/>
        <v>221973.78440441686</v>
      </c>
      <c r="S22" s="1">
        <f t="shared" si="18"/>
        <v>-78026.21559558314</v>
      </c>
      <c r="U22" s="8">
        <f t="shared" si="26"/>
        <v>155414.79442834447</v>
      </c>
      <c r="V22" s="8">
        <f t="shared" si="27"/>
        <v>-55414.794428344467</v>
      </c>
    </row>
    <row r="23" spans="2:22" x14ac:dyDescent="0.25">
      <c r="B23" s="6">
        <f t="shared" si="14"/>
        <v>270000</v>
      </c>
      <c r="C23" s="1">
        <f t="shared" si="19"/>
        <v>-1.6658859655542656E-2</v>
      </c>
      <c r="D23" s="1">
        <f t="shared" si="19"/>
        <v>-0.14535895037741725</v>
      </c>
      <c r="E23" s="1">
        <f t="shared" si="19"/>
        <v>-0.25737362003075115</v>
      </c>
      <c r="F23" s="1">
        <f t="shared" si="19"/>
        <v>-0.34646147483422679</v>
      </c>
      <c r="G23" s="1">
        <f t="shared" si="19"/>
        <v>-0.41181439551120091</v>
      </c>
      <c r="K23" s="3">
        <f t="shared" si="16"/>
        <v>225555.5290885744</v>
      </c>
      <c r="L23" s="2">
        <f t="shared" si="20"/>
        <v>-1304.1347138594567</v>
      </c>
      <c r="M23" s="2">
        <f>M$18*D23</f>
        <v>-4679.6356624484397</v>
      </c>
      <c r="N23" s="2">
        <f t="shared" si="22"/>
        <v>769.65146242300739</v>
      </c>
      <c r="O23" s="2">
        <f t="shared" si="23"/>
        <v>9274.7731782088395</v>
      </c>
      <c r="P23" s="2">
        <f t="shared" si="24"/>
        <v>16714.359522682691</v>
      </c>
      <c r="R23" s="1">
        <f t="shared" si="25"/>
        <v>246330.54287558107</v>
      </c>
      <c r="S23" s="1">
        <f t="shared" si="18"/>
        <v>-23669.457124418928</v>
      </c>
      <c r="U23" s="8">
        <f t="shared" si="26"/>
        <v>161901.6919634178</v>
      </c>
      <c r="V23" s="8">
        <f t="shared" si="27"/>
        <v>4098.3080365821952</v>
      </c>
    </row>
    <row r="24" spans="2:22" x14ac:dyDescent="0.25">
      <c r="B24" s="6">
        <f t="shared" si="14"/>
        <v>265000</v>
      </c>
      <c r="C24" s="1">
        <f t="shared" si="19"/>
        <v>0.35816548259416847</v>
      </c>
      <c r="D24" s="1">
        <f t="shared" si="19"/>
        <v>0.24205346412598608</v>
      </c>
      <c r="E24" s="1">
        <f t="shared" si="19"/>
        <v>0.12250410151416723</v>
      </c>
      <c r="F24" s="1">
        <f t="shared" si="19"/>
        <v>9.8745571766318922E-3</v>
      </c>
      <c r="G24" s="1">
        <f t="shared" si="19"/>
        <v>-8.9381192041992824E-2</v>
      </c>
      <c r="K24" s="3">
        <f t="shared" si="16"/>
        <v>225555.5290885744</v>
      </c>
      <c r="L24" s="2">
        <f t="shared" si="20"/>
        <v>28038.896347978425</v>
      </c>
      <c r="M24" s="2">
        <f t="shared" si="21"/>
        <v>7792.5853206981228</v>
      </c>
      <c r="N24" s="2">
        <f t="shared" si="22"/>
        <v>-366.33692634050868</v>
      </c>
      <c r="O24" s="2">
        <f t="shared" si="23"/>
        <v>-264.34188127940018</v>
      </c>
      <c r="P24" s="2">
        <f t="shared" si="24"/>
        <v>3627.7250009711697</v>
      </c>
      <c r="R24" s="1">
        <f t="shared" si="25"/>
        <v>264384.05695060221</v>
      </c>
      <c r="S24" s="1">
        <f t="shared" si="18"/>
        <v>-615.94304939778522</v>
      </c>
      <c r="U24" s="8">
        <f t="shared" si="26"/>
        <v>180984.97752060913</v>
      </c>
      <c r="V24" s="8">
        <f t="shared" si="27"/>
        <v>-40984.977520609129</v>
      </c>
    </row>
    <row r="25" spans="2:22" x14ac:dyDescent="0.25">
      <c r="B25" s="6">
        <f t="shared" si="14"/>
        <v>260000</v>
      </c>
      <c r="C25" s="1">
        <f t="shared" si="19"/>
        <v>0.73298982484387953</v>
      </c>
      <c r="D25" s="1">
        <f t="shared" si="19"/>
        <v>0.67024613278764233</v>
      </c>
      <c r="E25" s="1">
        <f t="shared" si="19"/>
        <v>0.58648759166681663</v>
      </c>
      <c r="F25" s="1">
        <f t="shared" si="19"/>
        <v>0.49075723369957319</v>
      </c>
      <c r="G25" s="1">
        <f t="shared" si="19"/>
        <v>0.3913120634340303</v>
      </c>
      <c r="K25" s="3">
        <f t="shared" si="16"/>
        <v>225555.5290885744</v>
      </c>
      <c r="L25" s="2">
        <f t="shared" si="20"/>
        <v>57381.9274098163</v>
      </c>
      <c r="M25" s="2">
        <f t="shared" si="21"/>
        <v>21577.671670491691</v>
      </c>
      <c r="N25" s="2">
        <f t="shared" si="22"/>
        <v>-1753.835659479711</v>
      </c>
      <c r="O25" s="2">
        <f t="shared" si="23"/>
        <v>-13137.570433499499</v>
      </c>
      <c r="P25" s="2">
        <f t="shared" si="24"/>
        <v>-15882.228948505279</v>
      </c>
      <c r="R25" s="1">
        <f t="shared" si="25"/>
        <v>273741.49312739784</v>
      </c>
      <c r="S25" s="1">
        <f t="shared" si="18"/>
        <v>13741.493127397844</v>
      </c>
      <c r="U25" s="8">
        <f t="shared" si="26"/>
        <v>221973.78440441686</v>
      </c>
      <c r="V25" s="8">
        <f t="shared" si="27"/>
        <v>38026.21559558314</v>
      </c>
    </row>
    <row r="26" spans="2:22" x14ac:dyDescent="0.25">
      <c r="B26" s="6">
        <f t="shared" si="14"/>
        <v>240000</v>
      </c>
      <c r="C26" s="1">
        <f t="shared" si="19"/>
        <v>1.1078141670935906</v>
      </c>
      <c r="D26" s="1">
        <f t="shared" si="19"/>
        <v>1.1392190556075517</v>
      </c>
      <c r="E26" s="1">
        <f t="shared" si="19"/>
        <v>1.1429874272879701</v>
      </c>
      <c r="F26" s="1">
        <f t="shared" si="19"/>
        <v>1.1222978312878791</v>
      </c>
      <c r="G26" s="1">
        <f t="shared" si="19"/>
        <v>1.0824675671758328</v>
      </c>
      <c r="K26" s="3">
        <f t="shared" si="16"/>
        <v>225555.5290885744</v>
      </c>
      <c r="L26" s="2">
        <f t="shared" si="20"/>
        <v>86724.958471654172</v>
      </c>
      <c r="M26" s="2">
        <f t="shared" si="21"/>
        <v>36675.623386932268</v>
      </c>
      <c r="N26" s="2">
        <f t="shared" si="22"/>
        <v>-3417.9957714321681</v>
      </c>
      <c r="O26" s="2">
        <f t="shared" si="23"/>
        <v>-30043.911313866123</v>
      </c>
      <c r="P26" s="2">
        <f t="shared" si="24"/>
        <v>-43934.239032516874</v>
      </c>
      <c r="R26" s="1">
        <f t="shared" si="25"/>
        <v>271559.96482934558</v>
      </c>
      <c r="S26" s="1">
        <f t="shared" si="18"/>
        <v>31559.964829345583</v>
      </c>
      <c r="U26" s="8">
        <f t="shared" si="26"/>
        <v>258062.51312297949</v>
      </c>
      <c r="V26" s="8">
        <f t="shared" si="27"/>
        <v>17937.486877020507</v>
      </c>
    </row>
    <row r="27" spans="2:22" x14ac:dyDescent="0.25">
      <c r="B27" s="6">
        <f t="shared" si="14"/>
        <v>265000</v>
      </c>
      <c r="C27" s="1">
        <f t="shared" si="19"/>
        <v>1.4826385093433019</v>
      </c>
      <c r="D27" s="1">
        <f t="shared" si="19"/>
        <v>1.6489722325857139</v>
      </c>
      <c r="E27" s="1">
        <f t="shared" si="19"/>
        <v>1.8004141852384008</v>
      </c>
      <c r="F27" s="1">
        <f t="shared" si="19"/>
        <v>1.9330944147380009</v>
      </c>
      <c r="G27" s="1">
        <f t="shared" si="19"/>
        <v>2.0466807128876026</v>
      </c>
      <c r="K27" s="3">
        <f t="shared" si="16"/>
        <v>225555.5290885744</v>
      </c>
      <c r="L27" s="2">
        <f t="shared" si="20"/>
        <v>116067.98953349206</v>
      </c>
      <c r="M27" s="2">
        <f t="shared" si="21"/>
        <v>53086.440470019843</v>
      </c>
      <c r="N27" s="2">
        <f t="shared" si="22"/>
        <v>-5383.9682966354485</v>
      </c>
      <c r="O27" s="2">
        <f t="shared" si="23"/>
        <v>-51748.934675452474</v>
      </c>
      <c r="P27" s="2">
        <f>P$18*G27</f>
        <v>-83068.871890403476</v>
      </c>
      <c r="R27" s="1">
        <f t="shared" si="25"/>
        <v>254508.18422959492</v>
      </c>
      <c r="S27" s="1">
        <f t="shared" si="18"/>
        <v>-10491.815770405083</v>
      </c>
      <c r="U27" s="8">
        <f>K27+$L$18*C57+$M$18*D57+$N$18*E57+$O$18*F57+$P$18*G57</f>
        <v>274019.06743891124</v>
      </c>
      <c r="V27" s="8">
        <f>B57-U27</f>
        <v>35980.932561088761</v>
      </c>
    </row>
    <row r="28" spans="2:22" x14ac:dyDescent="0.25">
      <c r="B28" s="1"/>
      <c r="K28" s="3"/>
      <c r="L28" s="2"/>
      <c r="M28" s="2"/>
      <c r="N28" s="2"/>
      <c r="O28" s="2"/>
      <c r="P28" s="2"/>
      <c r="R28" s="41" t="s">
        <v>13</v>
      </c>
      <c r="S28" s="41">
        <f>SUMSQ(S19:S27)/COUNT(S19:S27)</f>
        <v>1476254273.2912025</v>
      </c>
      <c r="U28" s="43" t="s">
        <v>13</v>
      </c>
      <c r="V28" s="41">
        <f>SUMSQ(V19:V27)/COUNT(V19:V27)</f>
        <v>1598702017.7886961</v>
      </c>
    </row>
    <row r="29" spans="2:22" ht="15.75" thickBot="1" x14ac:dyDescent="0.3">
      <c r="B29" s="24"/>
      <c r="C29" s="24"/>
      <c r="D29" s="24"/>
      <c r="E29" s="24"/>
      <c r="F29" s="24"/>
      <c r="G29" s="24"/>
      <c r="H29" s="24"/>
      <c r="R29" s="42" t="s">
        <v>47</v>
      </c>
      <c r="S29" s="42">
        <f>S28+L16*SUMSQ(L18:P18)</f>
        <v>1953145442.2662182</v>
      </c>
      <c r="U29" s="48" t="s">
        <v>60</v>
      </c>
      <c r="V29" s="47">
        <f>_xlfn.STDEV.S(V19:V27)</f>
        <v>40503.316607928449</v>
      </c>
    </row>
    <row r="31" spans="2:22" x14ac:dyDescent="0.25">
      <c r="B31" s="53" t="s">
        <v>42</v>
      </c>
      <c r="C31" s="53"/>
      <c r="D31" s="53"/>
      <c r="E31" s="53"/>
      <c r="F31" s="53"/>
      <c r="G31" s="53"/>
      <c r="K31" s="39" t="s">
        <v>46</v>
      </c>
      <c r="L31" s="39">
        <v>0.1</v>
      </c>
      <c r="R31" s="55" t="s">
        <v>40</v>
      </c>
      <c r="S31" s="55"/>
      <c r="U31" s="55" t="s">
        <v>48</v>
      </c>
      <c r="V31" s="55"/>
    </row>
    <row r="32" spans="2:22" ht="15.75" thickBot="1" x14ac:dyDescent="0.3">
      <c r="B32" s="19" t="s">
        <v>43</v>
      </c>
      <c r="C32" s="19">
        <v>1</v>
      </c>
      <c r="D32" s="19">
        <v>2</v>
      </c>
      <c r="E32" s="19">
        <v>3</v>
      </c>
      <c r="F32" s="19">
        <v>4</v>
      </c>
      <c r="G32" s="19">
        <v>5</v>
      </c>
      <c r="K32" s="40" t="s">
        <v>25</v>
      </c>
      <c r="L32" s="40" t="s">
        <v>0</v>
      </c>
      <c r="M32" s="40" t="s">
        <v>1</v>
      </c>
      <c r="N32" s="40" t="s">
        <v>2</v>
      </c>
      <c r="O32" s="40" t="s">
        <v>3</v>
      </c>
      <c r="P32" s="40" t="s">
        <v>4</v>
      </c>
      <c r="R32" s="5" t="s">
        <v>12</v>
      </c>
      <c r="S32" s="5" t="s">
        <v>5</v>
      </c>
      <c r="U32" s="4" t="s">
        <v>12</v>
      </c>
      <c r="V32" s="5" t="s">
        <v>5</v>
      </c>
    </row>
    <row r="33" spans="1:22" ht="15.75" thickBot="1" x14ac:dyDescent="0.3">
      <c r="B33" s="4" t="str">
        <f>B3</f>
        <v>Salary</v>
      </c>
      <c r="C33" s="5" t="str">
        <f t="shared" ref="C33:G33" si="28">C3</f>
        <v>Age</v>
      </c>
      <c r="D33" s="5" t="str">
        <f t="shared" si="28"/>
        <v>Age^2</v>
      </c>
      <c r="E33" s="5" t="str">
        <f t="shared" si="28"/>
        <v>Age^3</v>
      </c>
      <c r="F33" s="5" t="str">
        <f t="shared" si="28"/>
        <v>Age^4</v>
      </c>
      <c r="G33" s="5" t="str">
        <f t="shared" si="28"/>
        <v>Age^5</v>
      </c>
      <c r="J33" s="38" t="s">
        <v>31</v>
      </c>
      <c r="K33" s="49">
        <v>225555.45595061607</v>
      </c>
      <c r="L33" s="49">
        <v>57576.854701113531</v>
      </c>
      <c r="M33" s="49">
        <v>26661.848809166688</v>
      </c>
      <c r="N33" s="49">
        <v>1614.5129589748467</v>
      </c>
      <c r="O33" s="49">
        <v>-16911.938182156955</v>
      </c>
      <c r="P33" s="49">
        <v>-29476.264788379842</v>
      </c>
      <c r="R33" s="10"/>
      <c r="S33" s="10"/>
      <c r="U33" s="10"/>
      <c r="V33" s="10"/>
    </row>
    <row r="34" spans="1:22" x14ac:dyDescent="0.25">
      <c r="B34" s="1">
        <f>Data!B16</f>
        <v>78000</v>
      </c>
      <c r="C34" s="1">
        <f>Data!A16</f>
        <v>26</v>
      </c>
      <c r="D34" s="1">
        <f>$C34^D$32</f>
        <v>676</v>
      </c>
      <c r="E34" s="1">
        <f t="shared" ref="E34:G42" si="29">$C34^E$32</f>
        <v>17576</v>
      </c>
      <c r="F34" s="1">
        <f t="shared" si="29"/>
        <v>456976</v>
      </c>
      <c r="G34" s="1">
        <f t="shared" si="29"/>
        <v>11881376</v>
      </c>
      <c r="K34" s="3">
        <f t="shared" ref="K34:K42" si="30">$K$3</f>
        <v>225555.5290885744</v>
      </c>
      <c r="L34" s="2">
        <f>L$33*C19</f>
        <v>-78651.508833620857</v>
      </c>
      <c r="M34" s="2">
        <f t="shared" ref="M34:P34" si="31">M$33*D19</f>
        <v>-32057.757440295562</v>
      </c>
      <c r="N34" s="2">
        <f t="shared" si="31"/>
        <v>-1709.0128718298186</v>
      </c>
      <c r="O34" s="2">
        <f t="shared" si="31"/>
        <v>15866.472527906531</v>
      </c>
      <c r="P34" s="2">
        <f t="shared" si="31"/>
        <v>24777.502332853361</v>
      </c>
      <c r="R34" s="1">
        <f>SUM(K34:P34)</f>
        <v>153781.22480358803</v>
      </c>
      <c r="S34" s="1">
        <f>R34-B19</f>
        <v>48781.224803588033</v>
      </c>
      <c r="U34" s="8">
        <f>K34+$L$33*C49+$M$33*D49+$N$33*E49+$O$33*F49+$P$33*G49</f>
        <v>148666.36089471605</v>
      </c>
      <c r="V34" s="8">
        <f>B49-U34</f>
        <v>-70666.360894716054</v>
      </c>
    </row>
    <row r="35" spans="1:22" x14ac:dyDescent="0.25">
      <c r="B35" s="1">
        <f>Data!B17</f>
        <v>150000</v>
      </c>
      <c r="C35" s="1">
        <f>Data!A17</f>
        <v>27</v>
      </c>
      <c r="D35" s="1">
        <f t="shared" ref="D35:D42" si="32">$C35^D$32</f>
        <v>729</v>
      </c>
      <c r="E35" s="1">
        <f t="shared" si="29"/>
        <v>19683</v>
      </c>
      <c r="F35" s="1">
        <f t="shared" si="29"/>
        <v>531441</v>
      </c>
      <c r="G35" s="1">
        <f t="shared" si="29"/>
        <v>14348907</v>
      </c>
      <c r="K35" s="3">
        <f t="shared" si="30"/>
        <v>225555.5290885744</v>
      </c>
      <c r="L35" s="2">
        <f t="shared" ref="L35:L42" si="33">L$33*C20</f>
        <v>-65702.784818329616</v>
      </c>
      <c r="M35" s="2">
        <f t="shared" ref="M35:M42" si="34">M$33*D20</f>
        <v>-28339.270200273331</v>
      </c>
      <c r="N35" s="2">
        <f t="shared" ref="N35:N42" si="35">N$33*E20</f>
        <v>-1576.5362909096352</v>
      </c>
      <c r="O35" s="2">
        <f t="shared" ref="O35:O42" si="36">O$33*F20</f>
        <v>15085.459778177152</v>
      </c>
      <c r="P35" s="2">
        <f t="shared" ref="P35:P41" si="37">P$33*G20</f>
        <v>24038.461457611178</v>
      </c>
      <c r="R35" s="1">
        <f t="shared" ref="R35:R42" si="38">SUM(K35:P35)</f>
        <v>169060.85901485014</v>
      </c>
      <c r="S35" s="1">
        <f t="shared" ref="S35:S42" si="39">R35-B20</f>
        <v>64060.859014850139</v>
      </c>
      <c r="U35" s="8">
        <f t="shared" ref="U35:U42" si="40">K35+$L$33*C50+$M$33*D50+$N$33*E50+$O$33*F50+$P$33*G50</f>
        <v>153781.22480358803</v>
      </c>
      <c r="V35" s="8">
        <f t="shared" ref="V35:V42" si="41">B50-U35</f>
        <v>-3781.224803588033</v>
      </c>
    </row>
    <row r="36" spans="1:22" x14ac:dyDescent="0.25">
      <c r="B36" s="1">
        <f>Data!B18</f>
        <v>86000</v>
      </c>
      <c r="C36" s="1">
        <f>Data!A18</f>
        <v>27</v>
      </c>
      <c r="D36" s="1">
        <f t="shared" si="32"/>
        <v>729</v>
      </c>
      <c r="E36" s="1">
        <f t="shared" si="29"/>
        <v>19683</v>
      </c>
      <c r="F36" s="1">
        <f t="shared" si="29"/>
        <v>531441</v>
      </c>
      <c r="G36" s="1">
        <f t="shared" si="29"/>
        <v>14348907</v>
      </c>
      <c r="K36" s="3">
        <f t="shared" si="30"/>
        <v>225555.5290885744</v>
      </c>
      <c r="L36" s="2">
        <f t="shared" si="33"/>
        <v>-44121.578126177548</v>
      </c>
      <c r="M36" s="2">
        <f t="shared" si="34"/>
        <v>-21271.969890289576</v>
      </c>
      <c r="N36" s="2">
        <f t="shared" si="35"/>
        <v>-1289.1144346696581</v>
      </c>
      <c r="O36" s="2">
        <f t="shared" si="36"/>
        <v>13149.112611932827</v>
      </c>
      <c r="P36" s="2">
        <f t="shared" si="37"/>
        <v>21942.498813007678</v>
      </c>
      <c r="R36" s="1">
        <f t="shared" si="38"/>
        <v>193964.4780623781</v>
      </c>
      <c r="S36" s="1">
        <f t="shared" si="39"/>
        <v>-26035.521937621903</v>
      </c>
      <c r="U36" s="8">
        <f t="shared" si="40"/>
        <v>153781.22480358803</v>
      </c>
      <c r="V36" s="8">
        <f t="shared" si="41"/>
        <v>-67781.224803588033</v>
      </c>
    </row>
    <row r="37" spans="1:22" x14ac:dyDescent="0.25">
      <c r="B37" s="1">
        <f>Data!B19</f>
        <v>100000</v>
      </c>
      <c r="C37" s="1">
        <f>Data!A19</f>
        <v>29</v>
      </c>
      <c r="D37" s="1">
        <f t="shared" si="32"/>
        <v>841</v>
      </c>
      <c r="E37" s="1">
        <f t="shared" si="29"/>
        <v>24389</v>
      </c>
      <c r="F37" s="1">
        <f t="shared" si="29"/>
        <v>707281</v>
      </c>
      <c r="G37" s="1">
        <f t="shared" si="29"/>
        <v>20511149</v>
      </c>
      <c r="K37" s="3">
        <f t="shared" si="30"/>
        <v>225555.5290885744</v>
      </c>
      <c r="L37" s="2">
        <f t="shared" si="33"/>
        <v>-22540.371434025488</v>
      </c>
      <c r="M37" s="2">
        <f t="shared" si="34"/>
        <v>-13117.392609539085</v>
      </c>
      <c r="N37" s="2">
        <f t="shared" si="35"/>
        <v>-906.63968109047551</v>
      </c>
      <c r="O37" s="2">
        <f t="shared" si="36"/>
        <v>10178.878723440403</v>
      </c>
      <c r="P37" s="2">
        <f t="shared" si="37"/>
        <v>18238.184808964208</v>
      </c>
      <c r="R37" s="1">
        <f t="shared" si="38"/>
        <v>217408.18889632393</v>
      </c>
      <c r="S37" s="1">
        <f t="shared" si="39"/>
        <v>-82591.811103676067</v>
      </c>
      <c r="U37" s="8">
        <f t="shared" si="40"/>
        <v>163983.74512102103</v>
      </c>
      <c r="V37" s="8">
        <f t="shared" si="41"/>
        <v>-63983.745121021027</v>
      </c>
    </row>
    <row r="38" spans="1:22" x14ac:dyDescent="0.25">
      <c r="B38" s="1">
        <f>Data!B20</f>
        <v>166000</v>
      </c>
      <c r="C38" s="1">
        <f>Data!A20</f>
        <v>30</v>
      </c>
      <c r="D38" s="1">
        <f t="shared" si="32"/>
        <v>900</v>
      </c>
      <c r="E38" s="1">
        <f t="shared" si="29"/>
        <v>27000</v>
      </c>
      <c r="F38" s="1">
        <f t="shared" si="29"/>
        <v>810000</v>
      </c>
      <c r="G38" s="1">
        <f t="shared" si="29"/>
        <v>24300000</v>
      </c>
      <c r="K38" s="3">
        <f t="shared" si="30"/>
        <v>225555.5290885744</v>
      </c>
      <c r="L38" s="2">
        <f t="shared" si="33"/>
        <v>-959.16474187342169</v>
      </c>
      <c r="M38" s="2">
        <f t="shared" si="34"/>
        <v>-3875.5383580218618</v>
      </c>
      <c r="N38" s="2">
        <f t="shared" si="35"/>
        <v>-415.5330448379159</v>
      </c>
      <c r="O38" s="2">
        <f t="shared" si="36"/>
        <v>5859.3350448953706</v>
      </c>
      <c r="P38" s="2">
        <f t="shared" si="37"/>
        <v>12138.750165754742</v>
      </c>
      <c r="R38" s="1">
        <f t="shared" si="38"/>
        <v>238303.37815449134</v>
      </c>
      <c r="S38" s="1">
        <f t="shared" si="39"/>
        <v>-31696.621845508664</v>
      </c>
      <c r="U38" s="8">
        <f t="shared" si="40"/>
        <v>169060.85901485014</v>
      </c>
      <c r="V38" s="8">
        <f t="shared" si="41"/>
        <v>-3060.8590148501389</v>
      </c>
    </row>
    <row r="39" spans="1:22" x14ac:dyDescent="0.25">
      <c r="B39" s="1">
        <f>Data!B21</f>
        <v>140000</v>
      </c>
      <c r="C39" s="1">
        <f>Data!A21</f>
        <v>33</v>
      </c>
      <c r="D39" s="1">
        <f t="shared" si="32"/>
        <v>1089</v>
      </c>
      <c r="E39" s="1">
        <f t="shared" si="29"/>
        <v>35937</v>
      </c>
      <c r="F39" s="1">
        <f t="shared" si="29"/>
        <v>1185921</v>
      </c>
      <c r="G39" s="1">
        <f t="shared" si="29"/>
        <v>39135393</v>
      </c>
      <c r="K39" s="3">
        <f t="shared" si="30"/>
        <v>225555.5290885744</v>
      </c>
      <c r="L39" s="2">
        <f t="shared" si="33"/>
        <v>20622.041950278646</v>
      </c>
      <c r="M39" s="2">
        <f t="shared" si="34"/>
        <v>6453.5928642620938</v>
      </c>
      <c r="N39" s="2">
        <f t="shared" si="35"/>
        <v>197.78445942219312</v>
      </c>
      <c r="O39" s="2">
        <f>O$33*F24</f>
        <v>-166.99790054737286</v>
      </c>
      <c r="P39" s="2">
        <f>P$33*G24</f>
        <v>2634.6236837308097</v>
      </c>
      <c r="R39" s="1">
        <f t="shared" si="38"/>
        <v>255296.57414572078</v>
      </c>
      <c r="S39" s="1">
        <f t="shared" si="39"/>
        <v>-9703.4258542792231</v>
      </c>
      <c r="U39" s="8">
        <f t="shared" si="40"/>
        <v>184125.51999828365</v>
      </c>
      <c r="V39" s="8">
        <f t="shared" si="41"/>
        <v>-44125.519998283649</v>
      </c>
    </row>
    <row r="40" spans="1:22" x14ac:dyDescent="0.25">
      <c r="B40" s="1">
        <f>Data!B22</f>
        <v>260000</v>
      </c>
      <c r="C40" s="1">
        <f>Data!A22</f>
        <v>40</v>
      </c>
      <c r="D40" s="1">
        <f t="shared" si="32"/>
        <v>1600</v>
      </c>
      <c r="E40" s="1">
        <f t="shared" si="29"/>
        <v>64000</v>
      </c>
      <c r="F40" s="1">
        <f t="shared" si="29"/>
        <v>2560000</v>
      </c>
      <c r="G40" s="1">
        <f t="shared" si="29"/>
        <v>102400000</v>
      </c>
      <c r="K40" s="3">
        <f t="shared" si="30"/>
        <v>225555.5290885744</v>
      </c>
      <c r="L40" s="2">
        <f t="shared" si="33"/>
        <v>42203.248642430706</v>
      </c>
      <c r="M40" s="2">
        <f t="shared" si="34"/>
        <v>17870.00105731278</v>
      </c>
      <c r="N40" s="2">
        <f t="shared" si="35"/>
        <v>946.89181702402379</v>
      </c>
      <c r="O40" s="2">
        <f t="shared" si="36"/>
        <v>-8299.6559987735363</v>
      </c>
      <c r="P40" s="2">
        <f t="shared" si="37"/>
        <v>-11534.417996668766</v>
      </c>
      <c r="R40" s="1">
        <f t="shared" si="38"/>
        <v>266741.5966098996</v>
      </c>
      <c r="S40" s="1">
        <f t="shared" si="39"/>
        <v>6741.5966098995996</v>
      </c>
      <c r="U40" s="8">
        <f t="shared" si="40"/>
        <v>217408.18889632393</v>
      </c>
      <c r="V40" s="8">
        <f t="shared" si="41"/>
        <v>42591.811103676067</v>
      </c>
    </row>
    <row r="41" spans="1:22" x14ac:dyDescent="0.25">
      <c r="B41" s="1">
        <f>Data!B23</f>
        <v>276000</v>
      </c>
      <c r="C41" s="1">
        <f>Data!A23</f>
        <v>48</v>
      </c>
      <c r="D41" s="1">
        <f t="shared" si="32"/>
        <v>2304</v>
      </c>
      <c r="E41" s="1">
        <f t="shared" si="29"/>
        <v>110592</v>
      </c>
      <c r="F41" s="1">
        <f t="shared" si="29"/>
        <v>5308416</v>
      </c>
      <c r="G41" s="1">
        <f t="shared" si="29"/>
        <v>254803968</v>
      </c>
      <c r="K41" s="3">
        <f t="shared" si="30"/>
        <v>225555.5290885744</v>
      </c>
      <c r="L41" s="2">
        <f t="shared" si="33"/>
        <v>63784.455334582774</v>
      </c>
      <c r="M41" s="2">
        <f t="shared" si="34"/>
        <v>30373.6862211302</v>
      </c>
      <c r="N41" s="2">
        <f t="shared" si="35"/>
        <v>1845.3680133017481</v>
      </c>
      <c r="O41" s="2">
        <f t="shared" si="36"/>
        <v>-18980.231544709426</v>
      </c>
      <c r="P41" s="2">
        <f t="shared" si="37"/>
        <v>-31907.100634908191</v>
      </c>
      <c r="R41" s="1">
        <f t="shared" si="38"/>
        <v>270671.70647797151</v>
      </c>
      <c r="S41" s="1">
        <f t="shared" si="39"/>
        <v>30671.706477971515</v>
      </c>
      <c r="U41" s="8">
        <f t="shared" si="40"/>
        <v>249066.0094063688</v>
      </c>
      <c r="V41" s="8">
        <f t="shared" si="41"/>
        <v>26933.990593631199</v>
      </c>
    </row>
    <row r="42" spans="1:22" x14ac:dyDescent="0.25">
      <c r="B42" s="1">
        <f>Data!B24</f>
        <v>310000</v>
      </c>
      <c r="C42" s="1">
        <f>Data!A24</f>
        <v>58</v>
      </c>
      <c r="D42" s="1">
        <f t="shared" si="32"/>
        <v>3364</v>
      </c>
      <c r="E42" s="1">
        <f t="shared" si="29"/>
        <v>195112</v>
      </c>
      <c r="F42" s="1">
        <f t="shared" si="29"/>
        <v>11316496</v>
      </c>
      <c r="G42" s="1">
        <f t="shared" si="29"/>
        <v>656356768</v>
      </c>
      <c r="K42" s="3">
        <f t="shared" si="30"/>
        <v>225555.5290885744</v>
      </c>
      <c r="L42" s="2">
        <f t="shared" si="33"/>
        <v>85365.662026734848</v>
      </c>
      <c r="M42" s="2">
        <f t="shared" si="34"/>
        <v>43964.648355714351</v>
      </c>
      <c r="N42" s="2">
        <f t="shared" si="35"/>
        <v>2906.7920335895383</v>
      </c>
      <c r="O42" s="2">
        <f t="shared" si="36"/>
        <v>-32692.373242321952</v>
      </c>
      <c r="P42" s="2">
        <f>P$33*G27</f>
        <v>-60328.502630344992</v>
      </c>
      <c r="R42" s="1">
        <f t="shared" si="38"/>
        <v>264771.7556319462</v>
      </c>
      <c r="S42" s="1">
        <f t="shared" si="39"/>
        <v>-228.2443680537981</v>
      </c>
      <c r="U42" s="8">
        <f t="shared" si="40"/>
        <v>270141.49275953544</v>
      </c>
      <c r="V42" s="8">
        <f t="shared" si="41"/>
        <v>39858.507240464562</v>
      </c>
    </row>
    <row r="43" spans="1:22" x14ac:dyDescent="0.25">
      <c r="B43" s="1"/>
      <c r="K43" s="3"/>
      <c r="L43" s="2"/>
      <c r="M43" s="2"/>
      <c r="N43" s="2"/>
      <c r="O43" s="2"/>
      <c r="P43" s="2"/>
      <c r="R43" s="41" t="s">
        <v>13</v>
      </c>
      <c r="S43" s="41">
        <f>SUMSQ(S34:S42)/COUNT(S34:S42)</f>
        <v>1785304924.816452</v>
      </c>
      <c r="U43" s="43" t="s">
        <v>13</v>
      </c>
      <c r="V43" s="41">
        <f>SUMSQ(V34:V42)/COUNT(V34:V42)</f>
        <v>2197875499.2843075</v>
      </c>
    </row>
    <row r="44" spans="1:22" ht="15.75" thickBot="1" x14ac:dyDescent="0.3">
      <c r="A44" s="56" t="s">
        <v>44</v>
      </c>
      <c r="B44" s="56"/>
      <c r="C44" s="8">
        <f>C14</f>
        <v>45.222222222222221</v>
      </c>
      <c r="D44" s="8">
        <f t="shared" ref="D44:G45" si="42">D14</f>
        <v>2203.2222222222222</v>
      </c>
      <c r="E44" s="8">
        <f t="shared" si="42"/>
        <v>114075.88888888889</v>
      </c>
      <c r="F44" s="8">
        <f t="shared" si="42"/>
        <v>6190437.888888889</v>
      </c>
      <c r="G44" s="8">
        <f t="shared" si="42"/>
        <v>347974878.55555558</v>
      </c>
      <c r="R44" s="42" t="s">
        <v>47</v>
      </c>
      <c r="S44" s="42">
        <f>S43+L31*SUMSQ(L33:P33)</f>
        <v>2303646811.8407001</v>
      </c>
      <c r="U44" s="48" t="s">
        <v>60</v>
      </c>
      <c r="V44" s="47">
        <f>_xlfn.STDEV.S(V34:V42)</f>
        <v>46739.185176153413</v>
      </c>
    </row>
    <row r="45" spans="1:22" ht="15.75" thickTop="1" x14ac:dyDescent="0.25">
      <c r="A45" s="56" t="s">
        <v>62</v>
      </c>
      <c r="B45" s="56"/>
      <c r="C45" s="8">
        <f>C15</f>
        <v>13.339581869175824</v>
      </c>
      <c r="D45" s="8">
        <f t="shared" si="42"/>
        <v>1226.0835797140601</v>
      </c>
      <c r="E45" s="8">
        <f t="shared" si="42"/>
        <v>89173.431551169488</v>
      </c>
      <c r="F45" s="8">
        <f t="shared" si="42"/>
        <v>6031876.6751449425</v>
      </c>
      <c r="G45" s="8">
        <f t="shared" si="42"/>
        <v>396894220.64195424</v>
      </c>
    </row>
    <row r="46" spans="1:22" x14ac:dyDescent="0.25">
      <c r="B46" s="1"/>
    </row>
    <row r="47" spans="1:22" x14ac:dyDescent="0.25">
      <c r="B47" s="55" t="s">
        <v>41</v>
      </c>
      <c r="C47" s="55"/>
      <c r="D47" s="55"/>
      <c r="E47" s="55"/>
      <c r="F47" s="55"/>
      <c r="G47" s="55"/>
    </row>
    <row r="48" spans="1:22" ht="15.75" thickBot="1" x14ac:dyDescent="0.3">
      <c r="B48" s="4" t="str">
        <f>$B$3</f>
        <v>Salary</v>
      </c>
      <c r="C48" s="5" t="str">
        <f t="shared" ref="C48:G48" si="43">C33</f>
        <v>Age</v>
      </c>
      <c r="D48" s="5" t="str">
        <f t="shared" si="43"/>
        <v>Age^2</v>
      </c>
      <c r="E48" s="5" t="str">
        <f t="shared" si="43"/>
        <v>Age^3</v>
      </c>
      <c r="F48" s="5" t="str">
        <f t="shared" si="43"/>
        <v>Age^4</v>
      </c>
      <c r="G48" s="5" t="str">
        <f t="shared" si="43"/>
        <v>Age^5</v>
      </c>
    </row>
    <row r="49" spans="2:10" x14ac:dyDescent="0.25">
      <c r="B49" s="1">
        <f>B34</f>
        <v>78000</v>
      </c>
      <c r="C49" s="1">
        <f>STANDARDIZE(C34,C$44,C$45)</f>
        <v>-1.4409913602044448</v>
      </c>
      <c r="D49" s="1">
        <f t="shared" ref="D49:F49" si="44">STANDARDIZE(D34,D$44,D$45)</f>
        <v>-1.2456102075670827</v>
      </c>
      <c r="E49" s="1">
        <f t="shared" si="44"/>
        <v>-1.0821596434080856</v>
      </c>
      <c r="F49" s="1">
        <f t="shared" si="44"/>
        <v>-0.9505270411966964</v>
      </c>
      <c r="G49" s="1">
        <f>STANDARDIZE(G34,G$44,G$45)</f>
        <v>-0.84680875930101251</v>
      </c>
    </row>
    <row r="50" spans="2:10" x14ac:dyDescent="0.25">
      <c r="B50" s="1">
        <f t="shared" ref="B50:B57" si="45">B35</f>
        <v>150000</v>
      </c>
      <c r="C50" s="1">
        <f t="shared" ref="C50:G57" si="46">STANDARDIZE(C35,C$44,C$45)</f>
        <v>-1.3660264917545026</v>
      </c>
      <c r="D50" s="1">
        <f t="shared" si="46"/>
        <v>-1.2023831381593346</v>
      </c>
      <c r="E50" s="1">
        <f t="shared" si="46"/>
        <v>-1.0585315294805535</v>
      </c>
      <c r="F50" s="1">
        <f t="shared" si="46"/>
        <v>-0.93818179542818758</v>
      </c>
      <c r="G50" s="1">
        <f t="shared" si="46"/>
        <v>-0.84059165945005243</v>
      </c>
    </row>
    <row r="51" spans="2:10" x14ac:dyDescent="0.25">
      <c r="B51" s="1">
        <f t="shared" si="45"/>
        <v>86000</v>
      </c>
      <c r="C51" s="1">
        <f t="shared" si="46"/>
        <v>-1.3660264917545026</v>
      </c>
      <c r="D51" s="1">
        <f t="shared" si="46"/>
        <v>-1.2023831381593346</v>
      </c>
      <c r="E51" s="1">
        <f t="shared" si="46"/>
        <v>-1.0585315294805535</v>
      </c>
      <c r="F51" s="1">
        <f t="shared" si="46"/>
        <v>-0.93818179542818758</v>
      </c>
      <c r="G51" s="1">
        <f t="shared" si="46"/>
        <v>-0.84059165945005243</v>
      </c>
    </row>
    <row r="52" spans="2:10" x14ac:dyDescent="0.25">
      <c r="B52" s="1">
        <f t="shared" si="45"/>
        <v>100000</v>
      </c>
      <c r="C52" s="1">
        <f t="shared" si="46"/>
        <v>-1.2160967548546182</v>
      </c>
      <c r="D52" s="1">
        <f t="shared" si="46"/>
        <v>-1.1110353688448478</v>
      </c>
      <c r="E52" s="1">
        <f t="shared" si="46"/>
        <v>-1.0057579632048226</v>
      </c>
      <c r="F52" s="1">
        <f t="shared" si="46"/>
        <v>-0.90903000578292359</v>
      </c>
      <c r="G52" s="1">
        <f t="shared" si="46"/>
        <v>-0.82506550240490095</v>
      </c>
    </row>
    <row r="53" spans="2:10" x14ac:dyDescent="0.25">
      <c r="B53" s="1">
        <f t="shared" si="45"/>
        <v>166000</v>
      </c>
      <c r="C53" s="1">
        <f t="shared" si="46"/>
        <v>-1.141131886404676</v>
      </c>
      <c r="D53" s="1">
        <f t="shared" si="46"/>
        <v>-1.0629146689381093</v>
      </c>
      <c r="E53" s="1">
        <f t="shared" si="46"/>
        <v>-0.9764779416268512</v>
      </c>
      <c r="F53" s="1">
        <f t="shared" si="46"/>
        <v>-0.89200064567958037</v>
      </c>
      <c r="G53" s="1">
        <f t="shared" si="46"/>
        <v>-0.8155192535482868</v>
      </c>
    </row>
    <row r="54" spans="2:10" x14ac:dyDescent="0.25">
      <c r="B54" s="1">
        <f t="shared" si="45"/>
        <v>140000</v>
      </c>
      <c r="C54" s="1">
        <f t="shared" si="46"/>
        <v>-0.91623728105484936</v>
      </c>
      <c r="D54" s="1">
        <f t="shared" si="46"/>
        <v>-0.90876530821991308</v>
      </c>
      <c r="E54" s="1">
        <f t="shared" si="46"/>
        <v>-0.87625750775387889</v>
      </c>
      <c r="F54" s="1">
        <f>STANDARDIZE(F39,F$44,F$45)</f>
        <v>-0.82967825080220714</v>
      </c>
      <c r="G54" s="1">
        <f t="shared" si="46"/>
        <v>-0.77814054600247129</v>
      </c>
    </row>
    <row r="55" spans="2:10" x14ac:dyDescent="0.25">
      <c r="B55" s="1">
        <f t="shared" si="45"/>
        <v>260000</v>
      </c>
      <c r="C55" s="1">
        <f t="shared" si="46"/>
        <v>-0.39148320190525376</v>
      </c>
      <c r="D55" s="1">
        <f t="shared" si="46"/>
        <v>-0.49199111072256763</v>
      </c>
      <c r="E55" s="1">
        <f t="shared" si="46"/>
        <v>-0.5615561498287116</v>
      </c>
      <c r="F55" s="1">
        <f t="shared" si="46"/>
        <v>-0.60187535064311504</v>
      </c>
      <c r="G55" s="1">
        <f t="shared" si="46"/>
        <v>-0.61874138191871864</v>
      </c>
    </row>
    <row r="56" spans="2:10" x14ac:dyDescent="0.25">
      <c r="B56" s="1">
        <f t="shared" si="45"/>
        <v>276000</v>
      </c>
      <c r="C56" s="1">
        <f t="shared" si="46"/>
        <v>0.20823574569428402</v>
      </c>
      <c r="D56" s="1">
        <f t="shared" si="46"/>
        <v>8.2194867825634385E-2</v>
      </c>
      <c r="E56" s="1">
        <f t="shared" si="46"/>
        <v>-3.9068687032524543E-2</v>
      </c>
      <c r="F56" s="1">
        <f t="shared" si="46"/>
        <v>-0.14622677756714822</v>
      </c>
      <c r="G56" s="1">
        <f t="shared" si="46"/>
        <v>-0.23474998049822152</v>
      </c>
    </row>
    <row r="57" spans="2:10" x14ac:dyDescent="0.25">
      <c r="B57" s="1">
        <f t="shared" si="45"/>
        <v>310000</v>
      </c>
      <c r="C57" s="1">
        <f t="shared" si="46"/>
        <v>0.95788443019370628</v>
      </c>
      <c r="D57" s="1">
        <f t="shared" si="46"/>
        <v>0.94673625598059763</v>
      </c>
      <c r="E57" s="1">
        <f t="shared" si="46"/>
        <v>0.9087472546641987</v>
      </c>
      <c r="F57" s="1">
        <f t="shared" si="46"/>
        <v>0.84982806963438706</v>
      </c>
      <c r="G57" s="1">
        <f t="shared" si="46"/>
        <v>0.77698760376418163</v>
      </c>
    </row>
    <row r="58" spans="2:10" x14ac:dyDescent="0.25">
      <c r="B58" s="1"/>
    </row>
    <row r="59" spans="2:10" ht="15.75" thickBot="1" x14ac:dyDescent="0.3">
      <c r="B59" s="24"/>
      <c r="C59" s="24"/>
      <c r="D59" s="24"/>
      <c r="E59" s="24"/>
      <c r="F59" s="24"/>
      <c r="G59" s="24"/>
      <c r="H59" s="24"/>
      <c r="I59" s="24"/>
      <c r="J59" s="24"/>
    </row>
    <row r="61" spans="2:10" x14ac:dyDescent="0.25">
      <c r="B61" s="54" t="s">
        <v>45</v>
      </c>
      <c r="C61" s="54"/>
      <c r="D61" s="54"/>
      <c r="E61" s="54"/>
    </row>
    <row r="62" spans="2:10" ht="45.75" thickBot="1" x14ac:dyDescent="0.3">
      <c r="B62" s="28" t="s">
        <v>0</v>
      </c>
      <c r="C62" s="28" t="s">
        <v>49</v>
      </c>
      <c r="D62" s="28" t="s">
        <v>50</v>
      </c>
      <c r="E62" s="28" t="s">
        <v>51</v>
      </c>
      <c r="G62" s="44" t="s">
        <v>53</v>
      </c>
    </row>
    <row r="63" spans="2:10" x14ac:dyDescent="0.25">
      <c r="B63" s="29">
        <v>26</v>
      </c>
      <c r="C63" s="30">
        <v>121639.99802474864</v>
      </c>
      <c r="D63" s="1">
        <v>135698.36379231318</v>
      </c>
      <c r="E63" s="1">
        <v>148666.36089471605</v>
      </c>
      <c r="F63" s="8"/>
      <c r="G63" s="8">
        <f t="shared" ref="G63:G80" si="47">(ABS(C63-D63)+ABS(D63-E63)+ABS(C63-E63))/3</f>
        <v>18017.575246644945</v>
      </c>
    </row>
    <row r="64" spans="2:10" x14ac:dyDescent="0.25">
      <c r="B64" s="29">
        <v>27</v>
      </c>
      <c r="C64" s="29">
        <v>129985.89321034847</v>
      </c>
      <c r="D64" s="1">
        <v>142305.13327647321</v>
      </c>
      <c r="E64" s="1">
        <v>153781.22480358803</v>
      </c>
      <c r="G64" s="8">
        <f t="shared" si="47"/>
        <v>15863.554395493042</v>
      </c>
    </row>
    <row r="65" spans="2:7" x14ac:dyDescent="0.25">
      <c r="B65" s="29">
        <v>27</v>
      </c>
      <c r="C65" s="30">
        <v>129985.89321034847</v>
      </c>
      <c r="D65" s="1">
        <v>142305.13327647321</v>
      </c>
      <c r="E65" s="1">
        <v>153781.22480358803</v>
      </c>
      <c r="G65" s="8">
        <f t="shared" si="47"/>
        <v>15863.554395493042</v>
      </c>
    </row>
    <row r="66" spans="2:7" x14ac:dyDescent="0.25">
      <c r="B66" s="29">
        <v>27</v>
      </c>
      <c r="C66" s="30">
        <v>129985.89321034847</v>
      </c>
      <c r="D66" s="1">
        <v>142305.13327647321</v>
      </c>
      <c r="E66" s="1">
        <v>153781.22480358803</v>
      </c>
      <c r="G66" s="8">
        <f t="shared" si="47"/>
        <v>15863.554395493042</v>
      </c>
    </row>
    <row r="67" spans="2:7" x14ac:dyDescent="0.25">
      <c r="B67" s="29">
        <v>29</v>
      </c>
      <c r="C67" s="29">
        <v>146443.15151006103</v>
      </c>
      <c r="D67" s="1">
        <v>155414.79442834447</v>
      </c>
      <c r="E67" s="1">
        <v>163983.74512102103</v>
      </c>
      <c r="G67" s="8">
        <f t="shared" si="47"/>
        <v>11693.729073973334</v>
      </c>
    </row>
    <row r="68" spans="2:7" x14ac:dyDescent="0.25">
      <c r="B68" s="29">
        <v>30</v>
      </c>
      <c r="C68" s="30">
        <v>154532.98122563431</v>
      </c>
      <c r="D68" s="1">
        <v>161901.6919634178</v>
      </c>
      <c r="E68" s="1">
        <v>169060.85901485014</v>
      </c>
      <c r="G68" s="8">
        <f t="shared" si="47"/>
        <v>9685.2518594772173</v>
      </c>
    </row>
    <row r="69" spans="2:7" x14ac:dyDescent="0.25">
      <c r="B69" s="29">
        <v>30</v>
      </c>
      <c r="C69" s="29">
        <v>154532.98122563431</v>
      </c>
      <c r="D69" s="1">
        <v>161901.6919634178</v>
      </c>
      <c r="E69" s="1">
        <v>169060.85901485014</v>
      </c>
      <c r="G69" s="8">
        <f t="shared" si="47"/>
        <v>9685.2518594772173</v>
      </c>
    </row>
    <row r="70" spans="2:7" x14ac:dyDescent="0.25">
      <c r="B70" s="29">
        <v>33</v>
      </c>
      <c r="C70" s="30">
        <v>178106.47730281571</v>
      </c>
      <c r="D70" s="1">
        <v>180984.97752060913</v>
      </c>
      <c r="E70" s="1">
        <v>184125.51999828365</v>
      </c>
      <c r="G70" s="8">
        <f t="shared" si="47"/>
        <v>4012.6951303119617</v>
      </c>
    </row>
    <row r="71" spans="2:7" x14ac:dyDescent="0.25">
      <c r="B71" s="29">
        <v>35</v>
      </c>
      <c r="C71" s="30">
        <v>193113.28575388549</v>
      </c>
      <c r="D71" s="1">
        <v>193294.91014034016</v>
      </c>
      <c r="E71" s="1">
        <v>193964.4780623781</v>
      </c>
      <c r="G71" s="8">
        <f t="shared" si="47"/>
        <v>567.46153899507283</v>
      </c>
    </row>
    <row r="72" spans="2:7" x14ac:dyDescent="0.25">
      <c r="B72" s="29">
        <v>40</v>
      </c>
      <c r="C72" s="29">
        <v>227299.45831673488</v>
      </c>
      <c r="D72" s="1">
        <v>221973.78440441686</v>
      </c>
      <c r="E72" s="1">
        <v>217408.18889632393</v>
      </c>
      <c r="G72" s="8">
        <f t="shared" si="47"/>
        <v>6594.1796136072953</v>
      </c>
    </row>
    <row r="73" spans="2:7" x14ac:dyDescent="0.25">
      <c r="B73" s="29">
        <v>40</v>
      </c>
      <c r="C73" s="29">
        <v>227299.45831673488</v>
      </c>
      <c r="D73" s="1">
        <v>221973.78440441686</v>
      </c>
      <c r="E73" s="1">
        <v>217408.18889632393</v>
      </c>
      <c r="G73" s="8">
        <f t="shared" si="47"/>
        <v>6594.1796136072953</v>
      </c>
    </row>
    <row r="74" spans="2:7" x14ac:dyDescent="0.25">
      <c r="B74" s="29">
        <v>45</v>
      </c>
      <c r="C74" s="30">
        <v>255024.60788779121</v>
      </c>
      <c r="D74" s="1">
        <v>246330.54287558107</v>
      </c>
      <c r="E74" s="1">
        <v>238303.37815449134</v>
      </c>
      <c r="G74" s="8">
        <f t="shared" si="47"/>
        <v>11147.486488866582</v>
      </c>
    </row>
    <row r="75" spans="2:7" x14ac:dyDescent="0.25">
      <c r="B75" s="29">
        <v>48</v>
      </c>
      <c r="C75" s="30">
        <v>267535.67802963307</v>
      </c>
      <c r="D75" s="1">
        <v>258062.51312297949</v>
      </c>
      <c r="E75" s="1">
        <v>249066.0094063688</v>
      </c>
      <c r="G75" s="8">
        <f t="shared" si="47"/>
        <v>12313.112415509511</v>
      </c>
    </row>
    <row r="76" spans="2:7" x14ac:dyDescent="0.25">
      <c r="B76" s="29">
        <v>50</v>
      </c>
      <c r="C76" s="29">
        <v>273783.34547509742</v>
      </c>
      <c r="D76" s="1">
        <v>264384.05695060221</v>
      </c>
      <c r="E76" s="1">
        <v>255296.57414572078</v>
      </c>
      <c r="G76" s="8">
        <f t="shared" si="47"/>
        <v>12324.514219584429</v>
      </c>
    </row>
    <row r="77" spans="2:7" x14ac:dyDescent="0.25">
      <c r="B77" s="29">
        <v>55</v>
      </c>
      <c r="C77" s="29">
        <v>280589.32483442692</v>
      </c>
      <c r="D77" s="1">
        <v>273741.49312739784</v>
      </c>
      <c r="E77" s="1">
        <v>266741.5966098996</v>
      </c>
      <c r="G77" s="8">
        <f t="shared" si="47"/>
        <v>9231.8188163515497</v>
      </c>
    </row>
    <row r="78" spans="2:7" x14ac:dyDescent="0.25">
      <c r="B78" s="29">
        <v>58</v>
      </c>
      <c r="C78" s="29">
        <v>277498.57305136073</v>
      </c>
      <c r="D78" s="1">
        <v>274019.06743891124</v>
      </c>
      <c r="E78" s="1">
        <v>270141.49275953544</v>
      </c>
      <c r="G78" s="8">
        <f t="shared" si="47"/>
        <v>4904.720194550192</v>
      </c>
    </row>
    <row r="79" spans="2:7" x14ac:dyDescent="0.25">
      <c r="B79" s="29">
        <v>60</v>
      </c>
      <c r="C79" s="29">
        <v>271932.78318257845</v>
      </c>
      <c r="D79" s="1">
        <v>271559.96482934558</v>
      </c>
      <c r="E79" s="1">
        <v>270671.70647797151</v>
      </c>
      <c r="G79" s="8">
        <f t="shared" si="47"/>
        <v>840.71780307129177</v>
      </c>
    </row>
    <row r="80" spans="2:7" x14ac:dyDescent="0.25">
      <c r="B80" s="29">
        <v>65</v>
      </c>
      <c r="C80" s="30">
        <v>243738.08191067263</v>
      </c>
      <c r="D80" s="1">
        <v>254508.18422959492</v>
      </c>
      <c r="E80" s="1">
        <v>264771.7556319462</v>
      </c>
      <c r="G80" s="8">
        <f t="shared" si="47"/>
        <v>14022.449147515717</v>
      </c>
    </row>
    <row r="81" spans="6:7" ht="15.75" thickBot="1" x14ac:dyDescent="0.3">
      <c r="F81" s="18" t="s">
        <v>54</v>
      </c>
      <c r="G81" s="45">
        <f>AVERAGE(G63:G80)</f>
        <v>9956.9892337790425</v>
      </c>
    </row>
    <row r="82" spans="6:7" ht="15.75" thickTop="1" x14ac:dyDescent="0.25"/>
  </sheetData>
  <sortState ref="B63:E80">
    <sortCondition ref="B62"/>
  </sortState>
  <mergeCells count="13">
    <mergeCell ref="B61:E61"/>
    <mergeCell ref="A44:B44"/>
    <mergeCell ref="A45:B45"/>
    <mergeCell ref="B47:G47"/>
    <mergeCell ref="U1:V1"/>
    <mergeCell ref="R1:S1"/>
    <mergeCell ref="R16:S16"/>
    <mergeCell ref="R31:S31"/>
    <mergeCell ref="U16:V16"/>
    <mergeCell ref="U31:V31"/>
    <mergeCell ref="B1:G1"/>
    <mergeCell ref="B17:G17"/>
    <mergeCell ref="B31:G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opLeftCell="H61" zoomScaleNormal="100" workbookViewId="0">
      <selection activeCell="P79" sqref="P79"/>
    </sheetView>
  </sheetViews>
  <sheetFormatPr defaultRowHeight="15" x14ac:dyDescent="0.25"/>
  <cols>
    <col min="1" max="1" width="9.140625" style="1"/>
    <col min="2" max="2" width="12.140625" style="2" customWidth="1"/>
    <col min="3" max="5" width="13.85546875" style="1" customWidth="1"/>
    <col min="6" max="6" width="14.85546875" style="1" customWidth="1"/>
    <col min="7" max="7" width="12.140625" style="1" customWidth="1"/>
    <col min="8" max="9" width="9.140625" style="1"/>
    <col min="10" max="10" width="13.7109375" style="1" customWidth="1"/>
    <col min="11" max="11" width="10.5703125" style="1" customWidth="1"/>
    <col min="12" max="14" width="9.140625" style="1"/>
    <col min="15" max="15" width="12.140625" style="1" customWidth="1"/>
    <col min="16" max="17" width="9.140625" style="1"/>
    <col min="18" max="18" width="11.7109375" style="1" customWidth="1"/>
    <col min="19" max="19" width="13.42578125" style="1" bestFit="1" customWidth="1"/>
    <col min="20" max="20" width="9.140625" style="1"/>
    <col min="21" max="22" width="12.5703125" style="1" customWidth="1"/>
    <col min="23" max="23" width="12.28515625" style="1" bestFit="1" customWidth="1"/>
    <col min="24" max="24" width="14.85546875" style="1" customWidth="1"/>
    <col min="25" max="27" width="14" style="1" customWidth="1"/>
    <col min="28" max="16384" width="9.140625" style="1"/>
  </cols>
  <sheetData>
    <row r="1" spans="2:24" x14ac:dyDescent="0.25">
      <c r="B1" s="53" t="s">
        <v>38</v>
      </c>
      <c r="C1" s="53"/>
      <c r="D1" s="53"/>
      <c r="E1" s="53"/>
      <c r="F1" s="53"/>
      <c r="G1" s="53"/>
      <c r="K1" s="39" t="s">
        <v>46</v>
      </c>
      <c r="L1" s="39">
        <v>0.02</v>
      </c>
      <c r="R1" s="55" t="s">
        <v>40</v>
      </c>
      <c r="S1" s="55"/>
      <c r="U1" s="55" t="s">
        <v>48</v>
      </c>
      <c r="V1" s="55"/>
    </row>
    <row r="2" spans="2:24" ht="15.75" thickBot="1" x14ac:dyDescent="0.3">
      <c r="B2" s="19" t="s">
        <v>43</v>
      </c>
      <c r="C2" s="19">
        <v>1</v>
      </c>
      <c r="D2" s="19">
        <v>2</v>
      </c>
      <c r="E2" s="19">
        <v>3</v>
      </c>
      <c r="F2" s="19">
        <v>4</v>
      </c>
      <c r="G2" s="19">
        <v>5</v>
      </c>
      <c r="K2" s="40" t="s">
        <v>25</v>
      </c>
      <c r="L2" s="40" t="s">
        <v>0</v>
      </c>
      <c r="M2" s="40" t="s">
        <v>1</v>
      </c>
      <c r="N2" s="40" t="s">
        <v>2</v>
      </c>
      <c r="O2" s="40" t="s">
        <v>3</v>
      </c>
      <c r="P2" s="40" t="s">
        <v>4</v>
      </c>
      <c r="R2" s="5" t="s">
        <v>12</v>
      </c>
      <c r="S2" s="5" t="s">
        <v>5</v>
      </c>
      <c r="U2" s="4" t="s">
        <v>12</v>
      </c>
      <c r="V2" s="5" t="s">
        <v>5</v>
      </c>
    </row>
    <row r="3" spans="2:24" ht="15.75" thickBot="1" x14ac:dyDescent="0.3">
      <c r="B3" s="4" t="s">
        <v>8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J3" s="38" t="s">
        <v>31</v>
      </c>
      <c r="K3" s="49">
        <v>225553.7293465806</v>
      </c>
      <c r="L3" s="49">
        <v>-519103.68887051917</v>
      </c>
      <c r="M3" s="49">
        <v>2171097.5979098063</v>
      </c>
      <c r="N3" s="49">
        <v>-267413.99835029821</v>
      </c>
      <c r="O3" s="49">
        <v>-3748218.0251115179</v>
      </c>
      <c r="P3" s="49">
        <v>2423069.8585910886</v>
      </c>
      <c r="R3" s="10"/>
      <c r="S3" s="10"/>
      <c r="U3" s="10"/>
      <c r="V3" s="10"/>
    </row>
    <row r="4" spans="2:24" x14ac:dyDescent="0.25">
      <c r="B4" s="7">
        <f>Data!$B$3:$B$12</f>
        <v>105000</v>
      </c>
      <c r="C4" s="1">
        <f>Data!$A$3:$A$12</f>
        <v>27</v>
      </c>
      <c r="D4" s="1">
        <f t="shared" ref="D4:G12" si="0">$C4^D$2</f>
        <v>729</v>
      </c>
      <c r="E4" s="1">
        <f t="shared" si="0"/>
        <v>19683</v>
      </c>
      <c r="F4" s="1">
        <f t="shared" si="0"/>
        <v>531441</v>
      </c>
      <c r="G4" s="1">
        <f t="shared" si="0"/>
        <v>14348907</v>
      </c>
      <c r="K4" s="3">
        <f t="shared" ref="K4:K12" si="1">$K$3</f>
        <v>225553.7293465806</v>
      </c>
      <c r="L4" s="2">
        <f>L$3*C19</f>
        <v>709109.39096461621</v>
      </c>
      <c r="M4" s="2">
        <f t="shared" ref="M4:M12" si="2">M$3*D19</f>
        <v>-2610491.1430249861</v>
      </c>
      <c r="N4" s="2">
        <f t="shared" ref="N4:N12" si="3">N$3*E19</f>
        <v>283066.14867825137</v>
      </c>
      <c r="O4" s="2">
        <f t="shared" ref="O4:O12" si="4">O$3*F19</f>
        <v>3516509.9164554193</v>
      </c>
      <c r="P4" s="2">
        <f>P$3*G19</f>
        <v>-2036812.3133964869</v>
      </c>
      <c r="R4" s="1">
        <f>SUM(K4:P4)</f>
        <v>86935.729023394641</v>
      </c>
      <c r="S4" s="1">
        <f t="shared" ref="S4:S12" si="5">R4-B4</f>
        <v>-18064.270976605359</v>
      </c>
      <c r="U4" s="8">
        <f>K4+$L$3*C49+$M$3*D49+$N$3*E49+$O$3*F49+$P$3*G49</f>
        <v>69526.776091691572</v>
      </c>
      <c r="V4" s="8">
        <f t="shared" ref="V4:V12" si="6">B49-U4</f>
        <v>8473.2239083084278</v>
      </c>
    </row>
    <row r="5" spans="2:24" x14ac:dyDescent="0.25">
      <c r="B5" s="6">
        <f>Data!$B$3:$B$12</f>
        <v>105000</v>
      </c>
      <c r="C5" s="1">
        <f>Data!$A$3:$A$12</f>
        <v>30</v>
      </c>
      <c r="D5" s="1">
        <f t="shared" si="0"/>
        <v>900</v>
      </c>
      <c r="E5" s="1">
        <f t="shared" si="0"/>
        <v>27000</v>
      </c>
      <c r="F5" s="1">
        <f t="shared" si="0"/>
        <v>810000</v>
      </c>
      <c r="G5" s="1">
        <f t="shared" si="0"/>
        <v>24300000</v>
      </c>
      <c r="K5" s="3">
        <f t="shared" si="1"/>
        <v>225553.7293465806</v>
      </c>
      <c r="L5" s="2">
        <f t="shared" ref="L5:L12" si="7">L$3*C20</f>
        <v>592365.77172044152</v>
      </c>
      <c r="M5" s="2">
        <f t="shared" si="2"/>
        <v>-2307691.4845146262</v>
      </c>
      <c r="N5" s="2">
        <f t="shared" si="3"/>
        <v>261123.87067130537</v>
      </c>
      <c r="O5" s="2">
        <f t="shared" si="4"/>
        <v>3343412.8985473155</v>
      </c>
      <c r="P5" s="2">
        <f t="shared" ref="P5:P12" si="8">P$3*G20</f>
        <v>-1976060.1223735574</v>
      </c>
      <c r="R5" s="1">
        <f t="shared" ref="R5:R12" si="9">SUM(K5:P5)</f>
        <v>138704.66339745955</v>
      </c>
      <c r="S5" s="1">
        <f t="shared" si="5"/>
        <v>33704.663397459546</v>
      </c>
      <c r="U5" s="8">
        <f t="shared" ref="U5:U10" si="10">K5+$L$3*C50+$M$3*D50+$N$3*E50+$O$3*F50+$P$3*G50</f>
        <v>86935.729023394641</v>
      </c>
      <c r="V5" s="8">
        <f t="shared" si="6"/>
        <v>63064.270976605359</v>
      </c>
    </row>
    <row r="6" spans="2:24" x14ac:dyDescent="0.25">
      <c r="B6" s="6">
        <f>Data!$B$3:$B$12</f>
        <v>220000</v>
      </c>
      <c r="C6" s="1">
        <f>Data!$A$3:$A$12</f>
        <v>35</v>
      </c>
      <c r="D6" s="1">
        <f t="shared" si="0"/>
        <v>1225</v>
      </c>
      <c r="E6" s="1">
        <f t="shared" si="0"/>
        <v>42875</v>
      </c>
      <c r="F6" s="1">
        <f t="shared" si="0"/>
        <v>1500625</v>
      </c>
      <c r="G6" s="1">
        <f t="shared" si="0"/>
        <v>52521875</v>
      </c>
      <c r="K6" s="3">
        <f t="shared" si="1"/>
        <v>225553.7293465806</v>
      </c>
      <c r="L6" s="2">
        <f t="shared" si="7"/>
        <v>397793.07298015046</v>
      </c>
      <c r="M6" s="2">
        <f t="shared" si="2"/>
        <v>-1732195.0575212524</v>
      </c>
      <c r="N6" s="2">
        <f t="shared" si="3"/>
        <v>213517.79395130157</v>
      </c>
      <c r="O6" s="2">
        <f t="shared" si="4"/>
        <v>2914257.3947122772</v>
      </c>
      <c r="P6" s="2">
        <f t="shared" si="8"/>
        <v>-1803763.3966746579</v>
      </c>
      <c r="R6" s="1">
        <f t="shared" si="9"/>
        <v>215163.53679439938</v>
      </c>
      <c r="S6" s="1">
        <f t="shared" si="5"/>
        <v>-4836.463205600623</v>
      </c>
      <c r="U6" s="8">
        <f t="shared" si="10"/>
        <v>86935.729023394641</v>
      </c>
      <c r="V6" s="8">
        <f t="shared" si="6"/>
        <v>-935.72902339464054</v>
      </c>
    </row>
    <row r="7" spans="2:24" x14ac:dyDescent="0.25">
      <c r="B7" s="6">
        <f>Data!$B$3:$B$12</f>
        <v>300000</v>
      </c>
      <c r="C7" s="1">
        <f>Data!$A$3:$A$12</f>
        <v>40</v>
      </c>
      <c r="D7" s="1">
        <f t="shared" si="0"/>
        <v>1600</v>
      </c>
      <c r="E7" s="1">
        <f t="shared" si="0"/>
        <v>64000</v>
      </c>
      <c r="F7" s="1">
        <f t="shared" si="0"/>
        <v>2560000</v>
      </c>
      <c r="G7" s="1">
        <f t="shared" si="0"/>
        <v>102400000</v>
      </c>
      <c r="K7" s="3">
        <f t="shared" si="1"/>
        <v>225553.7293465806</v>
      </c>
      <c r="L7" s="2">
        <f t="shared" si="7"/>
        <v>203220.37423985949</v>
      </c>
      <c r="M7" s="2">
        <f t="shared" si="2"/>
        <v>-1068160.7186827441</v>
      </c>
      <c r="N7" s="2">
        <f t="shared" si="3"/>
        <v>150167.97532389491</v>
      </c>
      <c r="O7" s="2">
        <f t="shared" si="4"/>
        <v>2255960.038150839</v>
      </c>
      <c r="P7" s="2">
        <f t="shared" si="8"/>
        <v>-1499253.5927902444</v>
      </c>
      <c r="R7" s="1">
        <f t="shared" si="9"/>
        <v>267487.80558818555</v>
      </c>
      <c r="S7" s="1">
        <f t="shared" si="5"/>
        <v>-32512.194411814446</v>
      </c>
      <c r="U7" s="8">
        <f t="shared" si="10"/>
        <v>121672.88143860223</v>
      </c>
      <c r="V7" s="8">
        <f t="shared" si="6"/>
        <v>-21672.881438602228</v>
      </c>
    </row>
    <row r="8" spans="2:24" x14ac:dyDescent="0.25">
      <c r="B8" s="6">
        <f>Data!$B$3:$B$12</f>
        <v>270000</v>
      </c>
      <c r="C8" s="1">
        <f>Data!$A$3:$A$12</f>
        <v>45</v>
      </c>
      <c r="D8" s="1">
        <f t="shared" si="0"/>
        <v>2025</v>
      </c>
      <c r="E8" s="1">
        <f t="shared" si="0"/>
        <v>91125</v>
      </c>
      <c r="F8" s="1">
        <f t="shared" si="0"/>
        <v>4100625</v>
      </c>
      <c r="G8" s="1">
        <f t="shared" si="0"/>
        <v>184528125</v>
      </c>
      <c r="K8" s="3">
        <f t="shared" si="1"/>
        <v>225553.7293465806</v>
      </c>
      <c r="L8" s="2">
        <f t="shared" si="7"/>
        <v>8647.6754995684587</v>
      </c>
      <c r="M8" s="2">
        <f t="shared" si="2"/>
        <v>-315588.46799910133</v>
      </c>
      <c r="N8" s="2">
        <f t="shared" si="3"/>
        <v>68825.308802313564</v>
      </c>
      <c r="O8" s="2">
        <f t="shared" si="4"/>
        <v>1298613.1449803694</v>
      </c>
      <c r="P8" s="2">
        <f t="shared" si="8"/>
        <v>-997855.04909710027</v>
      </c>
      <c r="R8" s="1">
        <f t="shared" si="9"/>
        <v>288196.34153263038</v>
      </c>
      <c r="S8" s="1">
        <f t="shared" si="5"/>
        <v>18196.34153263038</v>
      </c>
      <c r="U8" s="8">
        <f t="shared" si="10"/>
        <v>138704.66339745955</v>
      </c>
      <c r="V8" s="8">
        <f t="shared" si="6"/>
        <v>27295.336602540454</v>
      </c>
    </row>
    <row r="9" spans="2:24" x14ac:dyDescent="0.25">
      <c r="B9" s="6">
        <f>Data!$B$3:$B$12</f>
        <v>265000</v>
      </c>
      <c r="C9" s="1">
        <f>Data!$A$3:$A$12</f>
        <v>50</v>
      </c>
      <c r="D9" s="1">
        <f t="shared" si="0"/>
        <v>2500</v>
      </c>
      <c r="E9" s="1">
        <f t="shared" si="0"/>
        <v>125000</v>
      </c>
      <c r="F9" s="1">
        <f t="shared" si="0"/>
        <v>6250000</v>
      </c>
      <c r="G9" s="1">
        <f t="shared" si="0"/>
        <v>312500000</v>
      </c>
      <c r="K9" s="3">
        <f t="shared" si="1"/>
        <v>225553.7293465806</v>
      </c>
      <c r="L9" s="2">
        <f t="shared" si="7"/>
        <v>-185925.02324072257</v>
      </c>
      <c r="M9" s="2">
        <f t="shared" si="2"/>
        <v>525521.69452967588</v>
      </c>
      <c r="N9" s="2">
        <f t="shared" si="3"/>
        <v>-32759.311600214278</v>
      </c>
      <c r="O9" s="2">
        <f t="shared" si="4"/>
        <v>-37011.993199445955</v>
      </c>
      <c r="P9" s="2">
        <f t="shared" si="8"/>
        <v>-216576.87236189449</v>
      </c>
      <c r="R9" s="1">
        <f t="shared" si="9"/>
        <v>278802.22347397916</v>
      </c>
      <c r="S9" s="1">
        <f t="shared" si="5"/>
        <v>13802.22347397916</v>
      </c>
      <c r="U9" s="8">
        <f t="shared" si="10"/>
        <v>186807.29974938859</v>
      </c>
      <c r="V9" s="8">
        <f t="shared" si="6"/>
        <v>-46807.299749388592</v>
      </c>
      <c r="X9" s="52"/>
    </row>
    <row r="10" spans="2:24" x14ac:dyDescent="0.25">
      <c r="B10" s="6">
        <f>Data!$B$3:$B$12</f>
        <v>260000</v>
      </c>
      <c r="C10" s="6">
        <f>Data!$A$3:$A$12</f>
        <v>55</v>
      </c>
      <c r="D10" s="6">
        <f t="shared" si="0"/>
        <v>3025</v>
      </c>
      <c r="E10" s="6">
        <f t="shared" si="0"/>
        <v>166375</v>
      </c>
      <c r="F10" s="6">
        <f t="shared" si="0"/>
        <v>9150625</v>
      </c>
      <c r="G10" s="6">
        <f t="shared" si="0"/>
        <v>503284375</v>
      </c>
      <c r="K10" s="3">
        <f t="shared" si="1"/>
        <v>225553.7293465806</v>
      </c>
      <c r="L10" s="2">
        <f t="shared" si="7"/>
        <v>-380497.7219810136</v>
      </c>
      <c r="M10" s="2">
        <f t="shared" si="2"/>
        <v>1455169.7689035872</v>
      </c>
      <c r="N10" s="2">
        <f t="shared" si="3"/>
        <v>-156834.99187046048</v>
      </c>
      <c r="O10" s="2">
        <f t="shared" si="4"/>
        <v>-1839465.1093066058</v>
      </c>
      <c r="P10" s="2">
        <f t="shared" si="8"/>
        <v>948176.46621008287</v>
      </c>
      <c r="R10" s="1">
        <f t="shared" si="9"/>
        <v>252102.1413021707</v>
      </c>
      <c r="S10" s="1">
        <f t="shared" si="5"/>
        <v>-7897.8586978293024</v>
      </c>
      <c r="U10" s="8">
        <f t="shared" si="10"/>
        <v>267487.80558818555</v>
      </c>
      <c r="V10" s="8">
        <f t="shared" si="6"/>
        <v>-7487.8055881855544</v>
      </c>
    </row>
    <row r="11" spans="2:24" x14ac:dyDescent="0.25">
      <c r="B11" s="6">
        <f>Data!$B$3:$B$12</f>
        <v>240000</v>
      </c>
      <c r="C11" s="1">
        <f>Data!$A$3:$A$12</f>
        <v>60</v>
      </c>
      <c r="D11" s="1">
        <f t="shared" si="0"/>
        <v>3600</v>
      </c>
      <c r="E11" s="1">
        <f t="shared" si="0"/>
        <v>216000</v>
      </c>
      <c r="F11" s="1">
        <f t="shared" si="0"/>
        <v>12960000</v>
      </c>
      <c r="G11" s="1">
        <f t="shared" si="0"/>
        <v>777600000</v>
      </c>
      <c r="K11" s="3">
        <f t="shared" si="1"/>
        <v>225553.7293465806</v>
      </c>
      <c r="L11" s="2">
        <f t="shared" si="7"/>
        <v>-575070.4207213046</v>
      </c>
      <c r="M11" s="2">
        <f t="shared" si="2"/>
        <v>2473355.7551226337</v>
      </c>
      <c r="N11" s="2">
        <f t="shared" si="3"/>
        <v>-305650.83799519681</v>
      </c>
      <c r="O11" s="2">
        <f t="shared" si="4"/>
        <v>-4206616.9607767938</v>
      </c>
      <c r="P11" s="2">
        <f t="shared" si="8"/>
        <v>2622894.5349261849</v>
      </c>
      <c r="R11" s="1">
        <f t="shared" si="9"/>
        <v>234465.79990210431</v>
      </c>
      <c r="S11" s="1">
        <f t="shared" si="5"/>
        <v>-5534.200097895693</v>
      </c>
      <c r="U11" s="8">
        <f>K11+$L$3*C56+$M$3*D56+$N$3*E56+$O$3*F56+$P$3*G56</f>
        <v>285632.62088945822</v>
      </c>
      <c r="V11" s="8">
        <f t="shared" si="6"/>
        <v>-9632.6208894582232</v>
      </c>
    </row>
    <row r="12" spans="2:24" x14ac:dyDescent="0.25">
      <c r="B12" s="6">
        <f>Data!$B$3:$B$12</f>
        <v>265000</v>
      </c>
      <c r="C12" s="1">
        <f>Data!$A$3:$A$12</f>
        <v>65</v>
      </c>
      <c r="D12" s="1">
        <f t="shared" si="0"/>
        <v>4225</v>
      </c>
      <c r="E12" s="1">
        <f t="shared" si="0"/>
        <v>274625</v>
      </c>
      <c r="F12" s="1">
        <f t="shared" si="0"/>
        <v>17850625</v>
      </c>
      <c r="G12" s="1">
        <f t="shared" si="0"/>
        <v>1160290625</v>
      </c>
      <c r="K12" s="3">
        <f t="shared" si="1"/>
        <v>225553.7293465806</v>
      </c>
      <c r="L12" s="2">
        <f t="shared" si="7"/>
        <v>-769643.11946159566</v>
      </c>
      <c r="M12" s="2">
        <f t="shared" si="2"/>
        <v>3580079.6531868139</v>
      </c>
      <c r="N12" s="2">
        <f t="shared" si="3"/>
        <v>-481455.95596119523</v>
      </c>
      <c r="O12" s="2">
        <f t="shared" si="4"/>
        <v>-7245659.3295633756</v>
      </c>
      <c r="P12" s="2">
        <f t="shared" si="8"/>
        <v>4959250.345557671</v>
      </c>
      <c r="R12" s="1">
        <f t="shared" si="9"/>
        <v>268125.32310489938</v>
      </c>
      <c r="S12" s="1">
        <f t="shared" si="5"/>
        <v>3125.3231048993766</v>
      </c>
      <c r="U12" s="8">
        <f>K12+$L$3*C57+$M$3*D57+$N$3*E57+$O$3*F57+$P$3*G57</f>
        <v>238111.8168059499</v>
      </c>
      <c r="V12" s="8">
        <f t="shared" si="6"/>
        <v>71888.1831940501</v>
      </c>
    </row>
    <row r="13" spans="2:24" x14ac:dyDescent="0.25">
      <c r="B13" s="6"/>
      <c r="K13" s="3"/>
      <c r="L13" s="2"/>
      <c r="M13" s="2"/>
      <c r="N13" s="2"/>
      <c r="O13" s="2"/>
      <c r="P13" s="2"/>
      <c r="R13" s="50" t="s">
        <v>13</v>
      </c>
      <c r="S13" s="50">
        <f>SUMSQ(S4:S12)/COUNT(S4:S12)</f>
        <v>351903976.41169536</v>
      </c>
      <c r="U13" s="51" t="s">
        <v>13</v>
      </c>
      <c r="V13" s="50">
        <f>SUMSQ(V4:V12)/COUNT(V4:V12)</f>
        <v>1419134598.5123186</v>
      </c>
    </row>
    <row r="14" spans="2:24" ht="15.75" thickBot="1" x14ac:dyDescent="0.3">
      <c r="B14" s="9" t="s">
        <v>6</v>
      </c>
      <c r="C14" s="8">
        <f>AVERAGE(C4:C12)</f>
        <v>45.222222222222221</v>
      </c>
      <c r="D14" s="8">
        <f t="shared" ref="D14:G14" si="11">AVERAGE(D4:D12)</f>
        <v>2203.2222222222222</v>
      </c>
      <c r="E14" s="8">
        <f t="shared" si="11"/>
        <v>114075.88888888889</v>
      </c>
      <c r="F14" s="8">
        <f t="shared" si="11"/>
        <v>6190437.888888889</v>
      </c>
      <c r="G14" s="8">
        <f t="shared" si="11"/>
        <v>347974878.55555558</v>
      </c>
      <c r="R14" s="42" t="s">
        <v>52</v>
      </c>
      <c r="S14" s="42">
        <f>S13+L1*SUM(L3:P3)</f>
        <v>351905165.04657871</v>
      </c>
      <c r="U14" s="48" t="s">
        <v>60</v>
      </c>
      <c r="V14" s="47">
        <f>_xlfn.STDEV.S(V4:V12)</f>
        <v>38705.232647752957</v>
      </c>
    </row>
    <row r="15" spans="2:24" ht="15.75" thickTop="1" x14ac:dyDescent="0.25">
      <c r="B15" s="9" t="s">
        <v>11</v>
      </c>
      <c r="C15" s="8">
        <f>_xlfn.STDEV.S(C4:C12)</f>
        <v>13.339581869175824</v>
      </c>
      <c r="D15" s="8">
        <f t="shared" ref="D15:G15" si="12">_xlfn.STDEV.S(D4:D12)</f>
        <v>1226.0835797140601</v>
      </c>
      <c r="E15" s="8">
        <f t="shared" si="12"/>
        <v>89173.431551169488</v>
      </c>
      <c r="F15" s="8">
        <f t="shared" si="12"/>
        <v>6031876.6751449425</v>
      </c>
      <c r="G15" s="8">
        <f t="shared" si="12"/>
        <v>396894220.64195424</v>
      </c>
    </row>
    <row r="16" spans="2:24" x14ac:dyDescent="0.25">
      <c r="K16" s="39" t="s">
        <v>46</v>
      </c>
      <c r="L16" s="39">
        <v>0.05</v>
      </c>
      <c r="R16" s="55" t="s">
        <v>40</v>
      </c>
      <c r="S16" s="55"/>
      <c r="U16" s="55" t="s">
        <v>48</v>
      </c>
      <c r="V16" s="55"/>
    </row>
    <row r="17" spans="2:22" ht="15.75" thickBot="1" x14ac:dyDescent="0.3">
      <c r="B17" s="55" t="s">
        <v>39</v>
      </c>
      <c r="C17" s="55"/>
      <c r="D17" s="55"/>
      <c r="E17" s="55"/>
      <c r="F17" s="55"/>
      <c r="G17" s="55"/>
      <c r="K17" s="40" t="s">
        <v>25</v>
      </c>
      <c r="L17" s="40" t="s">
        <v>0</v>
      </c>
      <c r="M17" s="40" t="s">
        <v>1</v>
      </c>
      <c r="N17" s="40" t="s">
        <v>2</v>
      </c>
      <c r="O17" s="40" t="s">
        <v>3</v>
      </c>
      <c r="P17" s="40" t="s">
        <v>4</v>
      </c>
      <c r="R17" s="5" t="s">
        <v>12</v>
      </c>
      <c r="S17" s="5" t="s">
        <v>5</v>
      </c>
      <c r="U17" s="4" t="s">
        <v>12</v>
      </c>
      <c r="V17" s="5" t="s">
        <v>5</v>
      </c>
    </row>
    <row r="18" spans="2:22" ht="15.75" thickBot="1" x14ac:dyDescent="0.3">
      <c r="B18" s="4" t="str">
        <f>$B$3</f>
        <v>Salary</v>
      </c>
      <c r="C18" s="5" t="str">
        <f t="shared" ref="C18:G18" si="13">C3</f>
        <v>Age</v>
      </c>
      <c r="D18" s="5" t="str">
        <f t="shared" si="13"/>
        <v>Age^2</v>
      </c>
      <c r="E18" s="5" t="str">
        <f t="shared" si="13"/>
        <v>Age^3</v>
      </c>
      <c r="F18" s="5" t="str">
        <f t="shared" si="13"/>
        <v>Age^4</v>
      </c>
      <c r="G18" s="5" t="str">
        <f t="shared" si="13"/>
        <v>Age^5</v>
      </c>
      <c r="J18" s="38" t="s">
        <v>31</v>
      </c>
      <c r="K18" s="49">
        <v>225555.45595061607</v>
      </c>
      <c r="L18" s="49">
        <v>-480108.03586141457</v>
      </c>
      <c r="M18" s="49">
        <v>2017093.8166156965</v>
      </c>
      <c r="N18" s="49">
        <v>-34735.046323168244</v>
      </c>
      <c r="O18" s="49">
        <v>-3906599.4998042006</v>
      </c>
      <c r="P18" s="49">
        <v>2463791.9184999778</v>
      </c>
      <c r="R18" s="10"/>
      <c r="S18" s="10"/>
      <c r="U18" s="10"/>
      <c r="V18" s="10"/>
    </row>
    <row r="19" spans="2:22" x14ac:dyDescent="0.25">
      <c r="B19" s="7">
        <f t="shared" ref="B19:B27" si="14">B4</f>
        <v>105000</v>
      </c>
      <c r="C19" s="1">
        <f>STANDARDIZE(C4,C$14,C$15)</f>
        <v>-1.3660264917545026</v>
      </c>
      <c r="D19" s="1">
        <f t="shared" ref="D19:G19" si="15">STANDARDIZE(D4,D$14,D$15)</f>
        <v>-1.2023831381593346</v>
      </c>
      <c r="E19" s="1">
        <f t="shared" si="15"/>
        <v>-1.0585315294805535</v>
      </c>
      <c r="F19" s="1">
        <f t="shared" si="15"/>
        <v>-0.93818179542818758</v>
      </c>
      <c r="G19" s="1">
        <f t="shared" si="15"/>
        <v>-0.84059165945005243</v>
      </c>
      <c r="K19" s="3">
        <f t="shared" ref="K19:K27" si="16">$K$3</f>
        <v>225553.7293465806</v>
      </c>
      <c r="L19" s="2">
        <f>L$18*C19</f>
        <v>655840.29589091311</v>
      </c>
      <c r="M19" s="2">
        <f t="shared" ref="M19:P27" si="17">M$18*D19</f>
        <v>-2425319.5931841708</v>
      </c>
      <c r="N19" s="2">
        <f t="shared" si="17"/>
        <v>36768.141711041157</v>
      </c>
      <c r="O19" s="2">
        <f t="shared" si="17"/>
        <v>3665100.5327451644</v>
      </c>
      <c r="P19" s="2">
        <f>P$18*G19</f>
        <v>-2071042.9373115248</v>
      </c>
      <c r="R19" s="1">
        <f>SUM(K19:P19)</f>
        <v>86900.169198003365</v>
      </c>
      <c r="S19" s="1">
        <f t="shared" ref="S19:S27" si="18">R19-B19</f>
        <v>-18099.830801996635</v>
      </c>
      <c r="U19" s="8">
        <f>K19+$L$18*C49+$M$18*D49+$N$18*E49+$O$18*F49+$P$18*G49</f>
        <v>69429.364742044359</v>
      </c>
      <c r="V19" s="8">
        <f>B49-U19</f>
        <v>8570.6352579556406</v>
      </c>
    </row>
    <row r="20" spans="2:22" x14ac:dyDescent="0.25">
      <c r="B20" s="6">
        <f t="shared" si="14"/>
        <v>105000</v>
      </c>
      <c r="C20" s="1">
        <f t="shared" ref="C20:G27" si="19">STANDARDIZE(C5,C$14,C$15)</f>
        <v>-1.141131886404676</v>
      </c>
      <c r="D20" s="1">
        <f t="shared" si="19"/>
        <v>-1.0629146689381093</v>
      </c>
      <c r="E20" s="1">
        <f t="shared" si="19"/>
        <v>-0.9764779416268512</v>
      </c>
      <c r="F20" s="1">
        <f t="shared" si="19"/>
        <v>-0.89200064567958037</v>
      </c>
      <c r="G20" s="1">
        <f t="shared" si="19"/>
        <v>-0.8155192535482868</v>
      </c>
      <c r="K20" s="3">
        <f t="shared" si="16"/>
        <v>225553.7293465806</v>
      </c>
      <c r="L20" s="2">
        <f t="shared" ref="L20:L27" si="20">L$18*C20</f>
        <v>547866.58864057984</v>
      </c>
      <c r="M20" s="2">
        <f t="shared" si="17"/>
        <v>-2143998.6063051806</v>
      </c>
      <c r="N20" s="2">
        <f t="shared" si="17"/>
        <v>33918.006535960652</v>
      </c>
      <c r="O20" s="2">
        <f t="shared" si="17"/>
        <v>3484689.2762368727</v>
      </c>
      <c r="P20" s="2">
        <f t="shared" si="17"/>
        <v>-2009269.7462734033</v>
      </c>
      <c r="R20" s="1">
        <f t="shared" ref="R20:R27" si="21">SUM(K20:P20)</f>
        <v>138759.2481814099</v>
      </c>
      <c r="S20" s="1">
        <f t="shared" si="18"/>
        <v>33759.248181409901</v>
      </c>
      <c r="U20" s="8">
        <f t="shared" ref="U20:U26" si="22">K20+$L$18*C50+$M$18*D50+$N$18*E50+$O$18*F50+$P$18*G50</f>
        <v>86900.169198003365</v>
      </c>
      <c r="V20" s="8">
        <f t="shared" ref="V20:V26" si="23">B50-U20</f>
        <v>63099.830801996635</v>
      </c>
    </row>
    <row r="21" spans="2:22" x14ac:dyDescent="0.25">
      <c r="B21" s="6">
        <f t="shared" si="14"/>
        <v>220000</v>
      </c>
      <c r="C21" s="1">
        <f t="shared" si="19"/>
        <v>-0.76630754415496483</v>
      </c>
      <c r="D21" s="1">
        <f t="shared" si="19"/>
        <v>-0.79784301690946502</v>
      </c>
      <c r="E21" s="1">
        <f t="shared" si="19"/>
        <v>-0.7984540647404873</v>
      </c>
      <c r="F21" s="1">
        <f t="shared" si="19"/>
        <v>-0.77750477031697529</v>
      </c>
      <c r="G21" s="1">
        <f t="shared" si="19"/>
        <v>-0.74441246102721492</v>
      </c>
      <c r="K21" s="3">
        <f t="shared" si="16"/>
        <v>225553.7293465806</v>
      </c>
      <c r="L21" s="2">
        <f t="shared" si="20"/>
        <v>367910.4098900244</v>
      </c>
      <c r="M21" s="2">
        <f t="shared" si="17"/>
        <v>-1609324.2160380946</v>
      </c>
      <c r="N21" s="2">
        <f t="shared" si="17"/>
        <v>27734.338925682801</v>
      </c>
      <c r="O21" s="2">
        <f t="shared" si="17"/>
        <v>3037399.7468156754</v>
      </c>
      <c r="P21" s="2">
        <f t="shared" si="17"/>
        <v>-1834077.4055095317</v>
      </c>
      <c r="R21" s="1">
        <f t="shared" si="21"/>
        <v>215196.60343033704</v>
      </c>
      <c r="S21" s="1">
        <f t="shared" si="18"/>
        <v>-4803.3965696629602</v>
      </c>
      <c r="U21" s="8">
        <f t="shared" si="22"/>
        <v>86900.169198003365</v>
      </c>
      <c r="V21" s="8">
        <f t="shared" si="23"/>
        <v>-900.16919800336473</v>
      </c>
    </row>
    <row r="22" spans="2:22" x14ac:dyDescent="0.25">
      <c r="B22" s="6">
        <f t="shared" si="14"/>
        <v>300000</v>
      </c>
      <c r="C22" s="1">
        <f t="shared" si="19"/>
        <v>-0.39148320190525376</v>
      </c>
      <c r="D22" s="1">
        <f t="shared" si="19"/>
        <v>-0.49199111072256763</v>
      </c>
      <c r="E22" s="1">
        <f t="shared" si="19"/>
        <v>-0.5615561498287116</v>
      </c>
      <c r="F22" s="1">
        <f t="shared" si="19"/>
        <v>-0.60187535064311504</v>
      </c>
      <c r="G22" s="1">
        <f t="shared" si="19"/>
        <v>-0.61874138191871864</v>
      </c>
      <c r="K22" s="3">
        <f t="shared" si="16"/>
        <v>225553.7293465806</v>
      </c>
      <c r="L22" s="2">
        <f t="shared" si="20"/>
        <v>187954.23113946896</v>
      </c>
      <c r="M22" s="2">
        <f t="shared" si="17"/>
        <v>-992392.22726837965</v>
      </c>
      <c r="N22" s="2">
        <f t="shared" si="17"/>
        <v>19505.678877360304</v>
      </c>
      <c r="O22" s="2">
        <f t="shared" si="17"/>
        <v>2351285.943766871</v>
      </c>
      <c r="P22" s="2">
        <f t="shared" si="17"/>
        <v>-1524450.0164128472</v>
      </c>
      <c r="R22" s="1">
        <f t="shared" si="21"/>
        <v>267457.3394490541</v>
      </c>
      <c r="S22" s="1">
        <f t="shared" si="18"/>
        <v>-32542.660550945904</v>
      </c>
      <c r="U22" s="8">
        <f t="shared" si="22"/>
        <v>121710.47948106402</v>
      </c>
      <c r="V22" s="8">
        <f t="shared" si="23"/>
        <v>-21710.479481064016</v>
      </c>
    </row>
    <row r="23" spans="2:22" x14ac:dyDescent="0.25">
      <c r="B23" s="6">
        <f t="shared" si="14"/>
        <v>270000</v>
      </c>
      <c r="C23" s="1">
        <f t="shared" si="19"/>
        <v>-1.6658859655542656E-2</v>
      </c>
      <c r="D23" s="1">
        <f t="shared" si="19"/>
        <v>-0.14535895037741725</v>
      </c>
      <c r="E23" s="1">
        <f t="shared" si="19"/>
        <v>-0.25737362003075115</v>
      </c>
      <c r="F23" s="1">
        <f t="shared" si="19"/>
        <v>-0.34646147483422679</v>
      </c>
      <c r="G23" s="1">
        <f t="shared" si="19"/>
        <v>-0.41181439551120091</v>
      </c>
      <c r="K23" s="3">
        <f t="shared" si="16"/>
        <v>225553.7293465806</v>
      </c>
      <c r="L23" s="2">
        <f t="shared" si="20"/>
        <v>7998.0523889135457</v>
      </c>
      <c r="M23" s="2">
        <f>M$18*D23</f>
        <v>-293202.63999603619</v>
      </c>
      <c r="N23" s="2">
        <f t="shared" si="17"/>
        <v>8939.8846141296435</v>
      </c>
      <c r="O23" s="2">
        <f t="shared" si="17"/>
        <v>1353486.2242888161</v>
      </c>
      <c r="P23" s="2">
        <f t="shared" si="17"/>
        <v>-1014624.9795824504</v>
      </c>
      <c r="R23" s="1">
        <f t="shared" si="21"/>
        <v>288150.27105995337</v>
      </c>
      <c r="S23" s="1">
        <f t="shared" si="18"/>
        <v>18150.271059953375</v>
      </c>
      <c r="U23" s="8">
        <f t="shared" si="22"/>
        <v>138759.2481814099</v>
      </c>
      <c r="V23" s="8">
        <f t="shared" si="23"/>
        <v>27240.751818590099</v>
      </c>
    </row>
    <row r="24" spans="2:22" x14ac:dyDescent="0.25">
      <c r="B24" s="6">
        <f t="shared" si="14"/>
        <v>265000</v>
      </c>
      <c r="C24" s="1">
        <f t="shared" si="19"/>
        <v>0.35816548259416847</v>
      </c>
      <c r="D24" s="1">
        <f t="shared" si="19"/>
        <v>0.24205346412598608</v>
      </c>
      <c r="E24" s="1">
        <f t="shared" si="19"/>
        <v>0.12250410151416723</v>
      </c>
      <c r="F24" s="1">
        <f t="shared" si="19"/>
        <v>9.8745571766318922E-3</v>
      </c>
      <c r="G24" s="1">
        <f t="shared" si="19"/>
        <v>-8.9381192041992824E-2</v>
      </c>
      <c r="K24" s="3">
        <f t="shared" si="16"/>
        <v>225553.7293465806</v>
      </c>
      <c r="L24" s="2">
        <f t="shared" si="20"/>
        <v>-171958.12636164189</v>
      </c>
      <c r="M24" s="2">
        <f t="shared" si="17"/>
        <v>488244.54577893583</v>
      </c>
      <c r="N24" s="2">
        <f t="shared" si="17"/>
        <v>-4255.1856408727035</v>
      </c>
      <c r="O24" s="2">
        <f t="shared" si="17"/>
        <v>-38575.940127018126</v>
      </c>
      <c r="P24" s="2">
        <f t="shared" si="17"/>
        <v>-220216.65861895646</v>
      </c>
      <c r="R24" s="1">
        <f t="shared" si="21"/>
        <v>278792.36437702726</v>
      </c>
      <c r="S24" s="1">
        <f t="shared" si="18"/>
        <v>13792.364377027261</v>
      </c>
      <c r="U24" s="8">
        <f t="shared" si="22"/>
        <v>186862.82277871575</v>
      </c>
      <c r="V24" s="8">
        <f t="shared" si="23"/>
        <v>-46862.822778715752</v>
      </c>
    </row>
    <row r="25" spans="2:22" x14ac:dyDescent="0.25">
      <c r="B25" s="6">
        <f t="shared" si="14"/>
        <v>260000</v>
      </c>
      <c r="C25" s="1">
        <f t="shared" si="19"/>
        <v>0.73298982484387953</v>
      </c>
      <c r="D25" s="1">
        <f t="shared" si="19"/>
        <v>0.67024613278764233</v>
      </c>
      <c r="E25" s="1">
        <f t="shared" si="19"/>
        <v>0.58648759166681663</v>
      </c>
      <c r="F25" s="1">
        <f t="shared" si="19"/>
        <v>0.49075723369957319</v>
      </c>
      <c r="G25" s="1">
        <f t="shared" si="19"/>
        <v>0.3913120634340303</v>
      </c>
      <c r="K25" s="3">
        <f t="shared" si="16"/>
        <v>225553.7293465806</v>
      </c>
      <c r="L25" s="2">
        <f t="shared" si="20"/>
        <v>-351914.3051121973</v>
      </c>
      <c r="M25" s="2">
        <f t="shared" si="17"/>
        <v>1351949.3300565365</v>
      </c>
      <c r="N25" s="2">
        <f t="shared" si="17"/>
        <v>-20371.673664510257</v>
      </c>
      <c r="O25" s="2">
        <f t="shared" si="17"/>
        <v>-1917191.9636960458</v>
      </c>
      <c r="P25" s="2">
        <f t="shared" si="17"/>
        <v>964111.49950031447</v>
      </c>
      <c r="R25" s="1">
        <f t="shared" si="21"/>
        <v>252136.61643067817</v>
      </c>
      <c r="S25" s="1">
        <f t="shared" si="18"/>
        <v>-7863.383569321828</v>
      </c>
      <c r="U25" s="8">
        <f t="shared" si="22"/>
        <v>267457.3394490541</v>
      </c>
      <c r="V25" s="8">
        <f t="shared" si="23"/>
        <v>-7457.3394490540959</v>
      </c>
    </row>
    <row r="26" spans="2:22" x14ac:dyDescent="0.25">
      <c r="B26" s="6">
        <f t="shared" si="14"/>
        <v>240000</v>
      </c>
      <c r="C26" s="1">
        <f t="shared" si="19"/>
        <v>1.1078141670935906</v>
      </c>
      <c r="D26" s="1">
        <f t="shared" si="19"/>
        <v>1.1392190556075517</v>
      </c>
      <c r="E26" s="1">
        <f t="shared" si="19"/>
        <v>1.1429874272879701</v>
      </c>
      <c r="F26" s="1">
        <f t="shared" si="19"/>
        <v>1.1222978312878791</v>
      </c>
      <c r="G26" s="1">
        <f t="shared" si="19"/>
        <v>1.0824675671758328</v>
      </c>
      <c r="K26" s="3">
        <f t="shared" si="16"/>
        <v>225553.7293465806</v>
      </c>
      <c r="L26" s="2">
        <f t="shared" si="20"/>
        <v>-531870.48386275268</v>
      </c>
      <c r="M26" s="2">
        <f t="shared" si="17"/>
        <v>2297911.7128367657</v>
      </c>
      <c r="N26" s="2">
        <f t="shared" si="17"/>
        <v>-39701.721233646538</v>
      </c>
      <c r="O26" s="2">
        <f t="shared" si="17"/>
        <v>-4384368.1463405676</v>
      </c>
      <c r="P26" s="2">
        <f t="shared" si="17"/>
        <v>2666974.8440461489</v>
      </c>
      <c r="R26" s="1">
        <f t="shared" si="21"/>
        <v>234499.93479252839</v>
      </c>
      <c r="S26" s="1">
        <f t="shared" si="18"/>
        <v>-5500.0652074716054</v>
      </c>
      <c r="U26" s="8">
        <f t="shared" si="22"/>
        <v>285604.23806990846</v>
      </c>
      <c r="V26" s="8">
        <f t="shared" si="23"/>
        <v>-9604.2380699084606</v>
      </c>
    </row>
    <row r="27" spans="2:22" x14ac:dyDescent="0.25">
      <c r="B27" s="6">
        <f t="shared" si="14"/>
        <v>265000</v>
      </c>
      <c r="C27" s="1">
        <f t="shared" si="19"/>
        <v>1.4826385093433019</v>
      </c>
      <c r="D27" s="1">
        <f t="shared" si="19"/>
        <v>1.6489722325857139</v>
      </c>
      <c r="E27" s="1">
        <f t="shared" si="19"/>
        <v>1.8004141852384008</v>
      </c>
      <c r="F27" s="1">
        <f t="shared" si="19"/>
        <v>1.9330944147380009</v>
      </c>
      <c r="G27" s="1">
        <f t="shared" si="19"/>
        <v>2.0466807128876026</v>
      </c>
      <c r="K27" s="3">
        <f t="shared" si="16"/>
        <v>225553.7293465806</v>
      </c>
      <c r="L27" s="2">
        <f t="shared" si="20"/>
        <v>-711826.66261330817</v>
      </c>
      <c r="M27" s="2">
        <f t="shared" si="17"/>
        <v>3326131.6941196239</v>
      </c>
      <c r="N27" s="2">
        <f t="shared" si="17"/>
        <v>-62537.470125145061</v>
      </c>
      <c r="O27" s="2">
        <f t="shared" si="17"/>
        <v>-7551825.6736897686</v>
      </c>
      <c r="P27" s="2">
        <f>P$18*G27</f>
        <v>5042595.4001622489</v>
      </c>
      <c r="R27" s="1">
        <f t="shared" si="21"/>
        <v>268091.01720023062</v>
      </c>
      <c r="S27" s="1">
        <f t="shared" si="18"/>
        <v>3091.0172002306208</v>
      </c>
      <c r="U27" s="8">
        <f>K27+$L$18*C57+$M$18*D57+$N$18*E57+$O$18*F57+$P$18*G57</f>
        <v>238154.05407718383</v>
      </c>
      <c r="V27" s="8">
        <f>B57-U27</f>
        <v>71845.945922816172</v>
      </c>
    </row>
    <row r="28" spans="2:22" x14ac:dyDescent="0.25">
      <c r="B28" s="1"/>
      <c r="K28" s="3"/>
      <c r="L28" s="2"/>
      <c r="M28" s="2"/>
      <c r="N28" s="2"/>
      <c r="O28" s="2"/>
      <c r="P28" s="2"/>
      <c r="R28" s="41" t="s">
        <v>13</v>
      </c>
      <c r="S28" s="41">
        <f>SUMSQ(S19:S27)/COUNT(S19:S27)</f>
        <v>352298627.51219869</v>
      </c>
      <c r="U28" s="43" t="s">
        <v>13</v>
      </c>
      <c r="V28" s="41">
        <f>SUMSQ(V19:V27)/COUNT(V19:V27)</f>
        <v>1419452847.1539681</v>
      </c>
    </row>
    <row r="29" spans="2:22" ht="15.75" thickBot="1" x14ac:dyDescent="0.3">
      <c r="B29" s="24"/>
      <c r="C29" s="24"/>
      <c r="D29" s="24"/>
      <c r="E29" s="24"/>
      <c r="F29" s="24"/>
      <c r="G29" s="24"/>
      <c r="H29" s="24"/>
      <c r="R29" s="42" t="s">
        <v>52</v>
      </c>
      <c r="S29" s="42">
        <f>S28+L16*SUM(L18:P18)</f>
        <v>352301599.66985506</v>
      </c>
      <c r="U29" s="48" t="s">
        <v>60</v>
      </c>
      <c r="V29" s="47">
        <f>_xlfn.STDEV.S(V19:V27)</f>
        <v>38708.726405241614</v>
      </c>
    </row>
    <row r="31" spans="2:22" x14ac:dyDescent="0.25">
      <c r="B31" s="53" t="s">
        <v>42</v>
      </c>
      <c r="C31" s="53"/>
      <c r="D31" s="53"/>
      <c r="E31" s="53"/>
      <c r="F31" s="53"/>
      <c r="G31" s="53"/>
      <c r="K31" s="39" t="s">
        <v>46</v>
      </c>
      <c r="L31" s="39">
        <v>0.1</v>
      </c>
      <c r="R31" s="55" t="s">
        <v>40</v>
      </c>
      <c r="S31" s="55"/>
      <c r="U31" s="55" t="s">
        <v>48</v>
      </c>
      <c r="V31" s="55"/>
    </row>
    <row r="32" spans="2:22" ht="15.75" thickBot="1" x14ac:dyDescent="0.3">
      <c r="B32" s="19" t="s">
        <v>43</v>
      </c>
      <c r="C32" s="19">
        <v>1</v>
      </c>
      <c r="D32" s="19">
        <v>2</v>
      </c>
      <c r="E32" s="19">
        <v>3</v>
      </c>
      <c r="F32" s="19">
        <v>4</v>
      </c>
      <c r="G32" s="19">
        <v>5</v>
      </c>
      <c r="K32" s="40" t="s">
        <v>25</v>
      </c>
      <c r="L32" s="40" t="s">
        <v>0</v>
      </c>
      <c r="M32" s="40" t="s">
        <v>1</v>
      </c>
      <c r="N32" s="40" t="s">
        <v>2</v>
      </c>
      <c r="O32" s="40" t="s">
        <v>3</v>
      </c>
      <c r="P32" s="40" t="s">
        <v>4</v>
      </c>
      <c r="R32" s="5" t="s">
        <v>12</v>
      </c>
      <c r="S32" s="5" t="s">
        <v>5</v>
      </c>
      <c r="U32" s="4" t="s">
        <v>12</v>
      </c>
      <c r="V32" s="5" t="s">
        <v>5</v>
      </c>
    </row>
    <row r="33" spans="1:22" ht="15.75" thickBot="1" x14ac:dyDescent="0.3">
      <c r="B33" s="4" t="str">
        <f>B3</f>
        <v>Salary</v>
      </c>
      <c r="C33" s="5" t="str">
        <f t="shared" ref="C33:G33" si="24">C3</f>
        <v>Age</v>
      </c>
      <c r="D33" s="5" t="str">
        <f t="shared" si="24"/>
        <v>Age^2</v>
      </c>
      <c r="E33" s="5" t="str">
        <f t="shared" si="24"/>
        <v>Age^3</v>
      </c>
      <c r="F33" s="5" t="str">
        <f t="shared" si="24"/>
        <v>Age^4</v>
      </c>
      <c r="G33" s="5" t="str">
        <f t="shared" si="24"/>
        <v>Age^5</v>
      </c>
      <c r="J33" s="38" t="s">
        <v>31</v>
      </c>
      <c r="K33" s="49">
        <v>225555.45595061607</v>
      </c>
      <c r="L33" s="49">
        <v>-498178.80110461422</v>
      </c>
      <c r="M33" s="49">
        <v>2052754.2173494091</v>
      </c>
      <c r="N33" s="49">
        <v>-24365.677502670471</v>
      </c>
      <c r="O33" s="49">
        <v>-3965422.022625336</v>
      </c>
      <c r="P33" s="49">
        <v>2494636.335129038</v>
      </c>
      <c r="R33" s="10"/>
      <c r="S33" s="10"/>
      <c r="U33" s="10"/>
      <c r="V33" s="10"/>
    </row>
    <row r="34" spans="1:22" x14ac:dyDescent="0.25">
      <c r="B34" s="1">
        <f>Data!B16</f>
        <v>78000</v>
      </c>
      <c r="C34" s="1">
        <f>Data!A16</f>
        <v>26</v>
      </c>
      <c r="D34" s="1">
        <f>$C34^D$32</f>
        <v>676</v>
      </c>
      <c r="E34" s="1">
        <f t="shared" ref="E34:G42" si="25">$C34^E$32</f>
        <v>17576</v>
      </c>
      <c r="F34" s="1">
        <f t="shared" si="25"/>
        <v>456976</v>
      </c>
      <c r="G34" s="1">
        <f t="shared" si="25"/>
        <v>11881376</v>
      </c>
      <c r="K34" s="3">
        <f t="shared" ref="K34:K42" si="26">$K$3</f>
        <v>225553.7293465806</v>
      </c>
      <c r="L34" s="2">
        <f>L$33*C19</f>
        <v>680525.4399394003</v>
      </c>
      <c r="M34" s="2">
        <f t="shared" ref="M34:P42" si="27">M$33*D19</f>
        <v>-2468197.0577263916</v>
      </c>
      <c r="N34" s="2">
        <f t="shared" si="27"/>
        <v>25791.837873731685</v>
      </c>
      <c r="O34" s="2">
        <f t="shared" si="27"/>
        <v>3720286.752817113</v>
      </c>
      <c r="P34" s="2">
        <f t="shared" si="27"/>
        <v>-2096970.496670515</v>
      </c>
      <c r="R34" s="1">
        <f>SUM(K34:P34)</f>
        <v>86990.205579919042</v>
      </c>
      <c r="S34" s="1">
        <f>R34-B19</f>
        <v>-18009.794420080958</v>
      </c>
      <c r="U34" s="8">
        <f>K34+$L$33*C49+$M$33*D49+$N$33*E49+$O$33*F49+$P$33*G49</f>
        <v>69621.986100656446</v>
      </c>
      <c r="V34" s="8">
        <f>B49-U34</f>
        <v>8378.0138993435539</v>
      </c>
    </row>
    <row r="35" spans="1:22" x14ac:dyDescent="0.25">
      <c r="B35" s="1">
        <f>Data!B17</f>
        <v>150000</v>
      </c>
      <c r="C35" s="1">
        <f>Data!A17</f>
        <v>27</v>
      </c>
      <c r="D35" s="1">
        <f t="shared" ref="D35:D42" si="28">$C35^D$32</f>
        <v>729</v>
      </c>
      <c r="E35" s="1">
        <f t="shared" si="25"/>
        <v>19683</v>
      </c>
      <c r="F35" s="1">
        <f t="shared" si="25"/>
        <v>531441</v>
      </c>
      <c r="G35" s="1">
        <f t="shared" si="25"/>
        <v>14348907</v>
      </c>
      <c r="K35" s="3">
        <f t="shared" si="26"/>
        <v>225553.7293465806</v>
      </c>
      <c r="L35" s="2">
        <f t="shared" ref="L35:L42" si="29">L$33*C20</f>
        <v>568487.71507132833</v>
      </c>
      <c r="M35" s="2">
        <f t="shared" si="27"/>
        <v>-2181902.5693452549</v>
      </c>
      <c r="N35" s="2">
        <f t="shared" si="27"/>
        <v>23792.546614151339</v>
      </c>
      <c r="O35" s="2">
        <f t="shared" si="27"/>
        <v>3537159.0045738271</v>
      </c>
      <c r="P35" s="2">
        <f t="shared" si="27"/>
        <v>-2034423.9618988668</v>
      </c>
      <c r="R35" s="1">
        <f t="shared" ref="R35:R42" si="30">SUM(K35:P35)</f>
        <v>138666.46436176565</v>
      </c>
      <c r="S35" s="1">
        <f t="shared" ref="S35:S42" si="31">R35-B20</f>
        <v>33666.464361765655</v>
      </c>
      <c r="U35" s="8">
        <f t="shared" ref="U35:U42" si="32">K35+$L$33*C50+$M$33*D50+$N$33*E50+$O$33*F50+$P$33*G50</f>
        <v>86990.205579919042</v>
      </c>
      <c r="V35" s="8">
        <f t="shared" ref="V35:V42" si="33">B50-U35</f>
        <v>63009.794420080958</v>
      </c>
    </row>
    <row r="36" spans="1:22" x14ac:dyDescent="0.25">
      <c r="B36" s="1">
        <f>Data!B18</f>
        <v>86000</v>
      </c>
      <c r="C36" s="1">
        <f>Data!A18</f>
        <v>27</v>
      </c>
      <c r="D36" s="1">
        <f t="shared" si="28"/>
        <v>729</v>
      </c>
      <c r="E36" s="1">
        <f t="shared" si="25"/>
        <v>19683</v>
      </c>
      <c r="F36" s="1">
        <f t="shared" si="25"/>
        <v>531441</v>
      </c>
      <c r="G36" s="1">
        <f t="shared" si="25"/>
        <v>14348907</v>
      </c>
      <c r="K36" s="3">
        <f t="shared" si="26"/>
        <v>225553.7293465806</v>
      </c>
      <c r="L36" s="2">
        <f t="shared" si="29"/>
        <v>381758.17362454161</v>
      </c>
      <c r="M36" s="2">
        <f t="shared" si="27"/>
        <v>-1637775.6177436803</v>
      </c>
      <c r="N36" s="2">
        <f t="shared" si="27"/>
        <v>19454.874242163081</v>
      </c>
      <c r="O36" s="2">
        <f t="shared" si="27"/>
        <v>3083134.5389111876</v>
      </c>
      <c r="P36" s="2">
        <f t="shared" si="27"/>
        <v>-1857038.3736013193</v>
      </c>
      <c r="R36" s="1">
        <f t="shared" si="30"/>
        <v>215087.32477947325</v>
      </c>
      <c r="S36" s="1">
        <f t="shared" si="31"/>
        <v>-4912.6752205267549</v>
      </c>
      <c r="U36" s="8">
        <f t="shared" si="32"/>
        <v>86990.205579919042</v>
      </c>
      <c r="V36" s="8">
        <f t="shared" si="33"/>
        <v>-990.20557991904207</v>
      </c>
    </row>
    <row r="37" spans="1:22" x14ac:dyDescent="0.25">
      <c r="B37" s="1">
        <f>Data!B19</f>
        <v>100000</v>
      </c>
      <c r="C37" s="1">
        <f>Data!A19</f>
        <v>29</v>
      </c>
      <c r="D37" s="1">
        <f t="shared" si="28"/>
        <v>841</v>
      </c>
      <c r="E37" s="1">
        <f t="shared" si="25"/>
        <v>24389</v>
      </c>
      <c r="F37" s="1">
        <f t="shared" si="25"/>
        <v>707281</v>
      </c>
      <c r="G37" s="1">
        <f t="shared" si="25"/>
        <v>20511149</v>
      </c>
      <c r="K37" s="3">
        <f t="shared" si="26"/>
        <v>225553.7293465806</v>
      </c>
      <c r="L37" s="2">
        <f t="shared" si="29"/>
        <v>195028.63217775495</v>
      </c>
      <c r="M37" s="2">
        <f t="shared" si="27"/>
        <v>-1009936.8274341708</v>
      </c>
      <c r="N37" s="2">
        <f t="shared" si="27"/>
        <v>13682.696046367686</v>
      </c>
      <c r="O37" s="2">
        <f t="shared" si="27"/>
        <v>2386689.7703155545</v>
      </c>
      <c r="P37" s="2">
        <f t="shared" si="27"/>
        <v>-1543534.7333823887</v>
      </c>
      <c r="R37" s="1">
        <f t="shared" si="30"/>
        <v>267483.26706969808</v>
      </c>
      <c r="S37" s="1">
        <f t="shared" si="31"/>
        <v>-32516.732930301921</v>
      </c>
      <c r="U37" s="8">
        <f t="shared" si="32"/>
        <v>121660.01086192136</v>
      </c>
      <c r="V37" s="8">
        <f t="shared" si="33"/>
        <v>-21660.010861921357</v>
      </c>
    </row>
    <row r="38" spans="1:22" x14ac:dyDescent="0.25">
      <c r="B38" s="1">
        <f>Data!B20</f>
        <v>166000</v>
      </c>
      <c r="C38" s="1">
        <f>Data!A20</f>
        <v>30</v>
      </c>
      <c r="D38" s="1">
        <f t="shared" si="28"/>
        <v>900</v>
      </c>
      <c r="E38" s="1">
        <f t="shared" si="25"/>
        <v>27000</v>
      </c>
      <c r="F38" s="1">
        <f t="shared" si="25"/>
        <v>810000</v>
      </c>
      <c r="G38" s="1">
        <f t="shared" si="25"/>
        <v>24300000</v>
      </c>
      <c r="K38" s="3">
        <f t="shared" si="26"/>
        <v>225553.7293465806</v>
      </c>
      <c r="L38" s="2">
        <f t="shared" si="29"/>
        <v>8299.090730968268</v>
      </c>
      <c r="M38" s="2">
        <f t="shared" si="27"/>
        <v>-298386.19841672672</v>
      </c>
      <c r="N38" s="2">
        <f t="shared" si="27"/>
        <v>6271.082623364131</v>
      </c>
      <c r="O38" s="2">
        <f t="shared" si="27"/>
        <v>1373865.9622988966</v>
      </c>
      <c r="P38" s="2">
        <f t="shared" si="27"/>
        <v>-1027327.1543714424</v>
      </c>
      <c r="R38" s="1">
        <f t="shared" si="30"/>
        <v>288276.51221164048</v>
      </c>
      <c r="S38" s="1">
        <f t="shared" si="31"/>
        <v>18276.512211640482</v>
      </c>
      <c r="U38" s="8">
        <f t="shared" si="32"/>
        <v>138666.46436176565</v>
      </c>
      <c r="V38" s="8">
        <f t="shared" si="33"/>
        <v>27333.535638234345</v>
      </c>
    </row>
    <row r="39" spans="1:22" x14ac:dyDescent="0.25">
      <c r="B39" s="1">
        <f>Data!B21</f>
        <v>140000</v>
      </c>
      <c r="C39" s="1">
        <f>Data!A21</f>
        <v>33</v>
      </c>
      <c r="D39" s="1">
        <f t="shared" si="28"/>
        <v>1089</v>
      </c>
      <c r="E39" s="1">
        <f t="shared" si="25"/>
        <v>35937</v>
      </c>
      <c r="F39" s="1">
        <f t="shared" si="25"/>
        <v>1185921</v>
      </c>
      <c r="G39" s="1">
        <f t="shared" si="25"/>
        <v>39135393</v>
      </c>
      <c r="K39" s="3">
        <f t="shared" si="26"/>
        <v>225553.7293465806</v>
      </c>
      <c r="L39" s="2">
        <f t="shared" si="29"/>
        <v>-178430.45071581841</v>
      </c>
      <c r="M39" s="2">
        <f t="shared" si="27"/>
        <v>496876.26930865186</v>
      </c>
      <c r="N39" s="2">
        <f t="shared" si="27"/>
        <v>-2984.895430248604</v>
      </c>
      <c r="O39" s="2">
        <f>O$33*F24</f>
        <v>-39156.786491889165</v>
      </c>
      <c r="P39" s="2">
        <f>P$33*G24</f>
        <v>-222973.56934510171</v>
      </c>
      <c r="R39" s="1">
        <f t="shared" si="30"/>
        <v>278884.29667217459</v>
      </c>
      <c r="S39" s="1">
        <f t="shared" si="31"/>
        <v>13884.296672174591</v>
      </c>
      <c r="U39" s="8">
        <f t="shared" si="32"/>
        <v>186729.2358932253</v>
      </c>
      <c r="V39" s="8">
        <f t="shared" si="33"/>
        <v>-46729.235893225297</v>
      </c>
    </row>
    <row r="40" spans="1:22" x14ac:dyDescent="0.25">
      <c r="B40" s="1">
        <f>Data!B22</f>
        <v>260000</v>
      </c>
      <c r="C40" s="1">
        <f>Data!A22</f>
        <v>40</v>
      </c>
      <c r="D40" s="1">
        <f t="shared" si="28"/>
        <v>1600</v>
      </c>
      <c r="E40" s="1">
        <f t="shared" si="25"/>
        <v>64000</v>
      </c>
      <c r="F40" s="1">
        <f t="shared" si="25"/>
        <v>2560000</v>
      </c>
      <c r="G40" s="1">
        <f t="shared" si="25"/>
        <v>102400000</v>
      </c>
      <c r="K40" s="3">
        <f t="shared" si="26"/>
        <v>225553.7293465806</v>
      </c>
      <c r="L40" s="2">
        <f t="shared" si="29"/>
        <v>-365159.99216260505</v>
      </c>
      <c r="M40" s="2">
        <f t="shared" si="27"/>
        <v>1375850.5757419649</v>
      </c>
      <c r="N40" s="2">
        <f t="shared" si="27"/>
        <v>-14290.16751787154</v>
      </c>
      <c r="O40" s="2">
        <f t="shared" si="27"/>
        <v>-1946059.5422749761</v>
      </c>
      <c r="P40" s="2">
        <f t="shared" si="27"/>
        <v>976181.29181685101</v>
      </c>
      <c r="R40" s="1">
        <f t="shared" si="30"/>
        <v>252075.89494994364</v>
      </c>
      <c r="S40" s="1">
        <f t="shared" si="31"/>
        <v>-7924.1050500563579</v>
      </c>
      <c r="U40" s="8">
        <f t="shared" si="32"/>
        <v>267483.26706969808</v>
      </c>
      <c r="V40" s="8">
        <f t="shared" si="33"/>
        <v>-7483.2670696980786</v>
      </c>
    </row>
    <row r="41" spans="1:22" x14ac:dyDescent="0.25">
      <c r="B41" s="1">
        <f>Data!B23</f>
        <v>276000</v>
      </c>
      <c r="C41" s="1">
        <f>Data!A23</f>
        <v>48</v>
      </c>
      <c r="D41" s="1">
        <f t="shared" si="28"/>
        <v>2304</v>
      </c>
      <c r="E41" s="1">
        <f t="shared" si="25"/>
        <v>110592</v>
      </c>
      <c r="F41" s="1">
        <f t="shared" si="25"/>
        <v>5308416</v>
      </c>
      <c r="G41" s="1">
        <f t="shared" si="25"/>
        <v>254803968</v>
      </c>
      <c r="K41" s="3">
        <f t="shared" si="26"/>
        <v>225553.7293465806</v>
      </c>
      <c r="L41" s="2">
        <f t="shared" si="29"/>
        <v>-551889.53360939177</v>
      </c>
      <c r="M41" s="2">
        <f t="shared" si="27"/>
        <v>2338536.7208832125</v>
      </c>
      <c r="N41" s="2">
        <f t="shared" si="27"/>
        <v>-27849.663042905693</v>
      </c>
      <c r="O41" s="2">
        <f t="shared" si="27"/>
        <v>-4450384.5361336097</v>
      </c>
      <c r="P41" s="2">
        <f t="shared" si="27"/>
        <v>2700362.9246755652</v>
      </c>
      <c r="R41" s="1">
        <f t="shared" si="30"/>
        <v>234329.64211945096</v>
      </c>
      <c r="S41" s="1">
        <f t="shared" si="31"/>
        <v>-5670.3578805490397</v>
      </c>
      <c r="U41" s="8">
        <f t="shared" si="32"/>
        <v>285727.94485232187</v>
      </c>
      <c r="V41" s="8">
        <f t="shared" si="33"/>
        <v>-9727.9448523218744</v>
      </c>
    </row>
    <row r="42" spans="1:22" x14ac:dyDescent="0.25">
      <c r="B42" s="1">
        <f>Data!B24</f>
        <v>310000</v>
      </c>
      <c r="C42" s="1">
        <f>Data!A24</f>
        <v>58</v>
      </c>
      <c r="D42" s="1">
        <f t="shared" si="28"/>
        <v>3364</v>
      </c>
      <c r="E42" s="1">
        <f t="shared" si="25"/>
        <v>195112</v>
      </c>
      <c r="F42" s="1">
        <f t="shared" si="25"/>
        <v>11316496</v>
      </c>
      <c r="G42" s="1">
        <f t="shared" si="25"/>
        <v>656356768</v>
      </c>
      <c r="K42" s="3">
        <f t="shared" si="26"/>
        <v>225553.7293465806</v>
      </c>
      <c r="L42" s="2">
        <f t="shared" si="29"/>
        <v>-738619.0750561785</v>
      </c>
      <c r="M42" s="2">
        <f t="shared" si="27"/>
        <v>3384934.7047323948</v>
      </c>
      <c r="N42" s="2">
        <f t="shared" si="27"/>
        <v>-43868.311408752088</v>
      </c>
      <c r="O42" s="2">
        <f t="shared" si="27"/>
        <v>-7665535.1640161034</v>
      </c>
      <c r="P42" s="2">
        <f>P$33*G27</f>
        <v>5105724.0727772154</v>
      </c>
      <c r="R42" s="1">
        <f t="shared" si="30"/>
        <v>268189.95637515746</v>
      </c>
      <c r="S42" s="1">
        <f t="shared" si="31"/>
        <v>3189.9563751574606</v>
      </c>
      <c r="U42" s="8">
        <f t="shared" si="32"/>
        <v>238005.17748067505</v>
      </c>
      <c r="V42" s="8">
        <f t="shared" si="33"/>
        <v>71994.822519324953</v>
      </c>
    </row>
    <row r="43" spans="1:22" x14ac:dyDescent="0.25">
      <c r="B43" s="1"/>
      <c r="K43" s="3"/>
      <c r="L43" s="2"/>
      <c r="M43" s="2"/>
      <c r="N43" s="2"/>
      <c r="O43" s="2"/>
      <c r="P43" s="2"/>
      <c r="R43" s="41" t="s">
        <v>13</v>
      </c>
      <c r="S43" s="41">
        <f>SUMSQ(S34:S42)/COUNT(S34:S42)</f>
        <v>352353403.29722428</v>
      </c>
      <c r="U43" s="43" t="s">
        <v>13</v>
      </c>
      <c r="V43" s="41">
        <f>SUMSQ(V34:V42)/COUNT(V34:V42)</f>
        <v>1419465801.3015752</v>
      </c>
    </row>
    <row r="44" spans="1:22" ht="15.75" thickBot="1" x14ac:dyDescent="0.3">
      <c r="A44" s="56" t="s">
        <v>44</v>
      </c>
      <c r="B44" s="56"/>
      <c r="C44" s="8">
        <f>C14</f>
        <v>45.222222222222221</v>
      </c>
      <c r="D44" s="8">
        <f t="shared" ref="D44:G45" si="34">D14</f>
        <v>2203.2222222222222</v>
      </c>
      <c r="E44" s="8">
        <f t="shared" si="34"/>
        <v>114075.88888888889</v>
      </c>
      <c r="F44" s="8">
        <f t="shared" si="34"/>
        <v>6190437.888888889</v>
      </c>
      <c r="G44" s="8">
        <f t="shared" si="34"/>
        <v>347974878.55555558</v>
      </c>
      <c r="R44" s="42" t="s">
        <v>52</v>
      </c>
      <c r="S44" s="42">
        <f>S43+L31*SUM(L33:P33)</f>
        <v>352359345.70234889</v>
      </c>
      <c r="U44" s="48" t="s">
        <v>60</v>
      </c>
      <c r="V44" s="47">
        <f>_xlfn.STDEV.S(V34:V42)</f>
        <v>38711.832418395868</v>
      </c>
    </row>
    <row r="45" spans="1:22" ht="15.75" thickTop="1" x14ac:dyDescent="0.25">
      <c r="A45" s="56" t="s">
        <v>62</v>
      </c>
      <c r="B45" s="56"/>
      <c r="C45" s="8">
        <f>C15</f>
        <v>13.339581869175824</v>
      </c>
      <c r="D45" s="8">
        <f t="shared" si="34"/>
        <v>1226.0835797140601</v>
      </c>
      <c r="E45" s="8">
        <f t="shared" si="34"/>
        <v>89173.431551169488</v>
      </c>
      <c r="F45" s="8">
        <f t="shared" si="34"/>
        <v>6031876.6751449425</v>
      </c>
      <c r="G45" s="8">
        <f t="shared" si="34"/>
        <v>396894220.64195424</v>
      </c>
    </row>
    <row r="46" spans="1:22" x14ac:dyDescent="0.25">
      <c r="B46" s="1"/>
    </row>
    <row r="47" spans="1:22" x14ac:dyDescent="0.25">
      <c r="B47" s="55" t="s">
        <v>41</v>
      </c>
      <c r="C47" s="55"/>
      <c r="D47" s="55"/>
      <c r="E47" s="55"/>
      <c r="F47" s="55"/>
      <c r="G47" s="55"/>
    </row>
    <row r="48" spans="1:22" ht="15.75" thickBot="1" x14ac:dyDescent="0.3">
      <c r="B48" s="4" t="str">
        <f>$B$3</f>
        <v>Salary</v>
      </c>
      <c r="C48" s="5" t="str">
        <f t="shared" ref="C48:G48" si="35">C33</f>
        <v>Age</v>
      </c>
      <c r="D48" s="5" t="str">
        <f t="shared" si="35"/>
        <v>Age^2</v>
      </c>
      <c r="E48" s="5" t="str">
        <f t="shared" si="35"/>
        <v>Age^3</v>
      </c>
      <c r="F48" s="5" t="str">
        <f t="shared" si="35"/>
        <v>Age^4</v>
      </c>
      <c r="G48" s="5" t="str">
        <f t="shared" si="35"/>
        <v>Age^5</v>
      </c>
    </row>
    <row r="49" spans="2:10" x14ac:dyDescent="0.25">
      <c r="B49" s="1">
        <f>B34</f>
        <v>78000</v>
      </c>
      <c r="C49" s="1">
        <f>STANDARDIZE(C34,C$44,C$45)</f>
        <v>-1.4409913602044448</v>
      </c>
      <c r="D49" s="1">
        <f t="shared" ref="D49:F49" si="36">STANDARDIZE(D34,D$44,D$45)</f>
        <v>-1.2456102075670827</v>
      </c>
      <c r="E49" s="1">
        <f t="shared" si="36"/>
        <v>-1.0821596434080856</v>
      </c>
      <c r="F49" s="1">
        <f t="shared" si="36"/>
        <v>-0.9505270411966964</v>
      </c>
      <c r="G49" s="1">
        <f>STANDARDIZE(G34,G$44,G$45)</f>
        <v>-0.84680875930101251</v>
      </c>
    </row>
    <row r="50" spans="2:10" x14ac:dyDescent="0.25">
      <c r="B50" s="1">
        <f t="shared" ref="B50:B57" si="37">B35</f>
        <v>150000</v>
      </c>
      <c r="C50" s="1">
        <f t="shared" ref="C50:G57" si="38">STANDARDIZE(C35,C$44,C$45)</f>
        <v>-1.3660264917545026</v>
      </c>
      <c r="D50" s="1">
        <f t="shared" si="38"/>
        <v>-1.2023831381593346</v>
      </c>
      <c r="E50" s="1">
        <f t="shared" si="38"/>
        <v>-1.0585315294805535</v>
      </c>
      <c r="F50" s="1">
        <f t="shared" si="38"/>
        <v>-0.93818179542818758</v>
      </c>
      <c r="G50" s="1">
        <f t="shared" si="38"/>
        <v>-0.84059165945005243</v>
      </c>
    </row>
    <row r="51" spans="2:10" x14ac:dyDescent="0.25">
      <c r="B51" s="1">
        <f t="shared" si="37"/>
        <v>86000</v>
      </c>
      <c r="C51" s="1">
        <f t="shared" si="38"/>
        <v>-1.3660264917545026</v>
      </c>
      <c r="D51" s="1">
        <f t="shared" si="38"/>
        <v>-1.2023831381593346</v>
      </c>
      <c r="E51" s="1">
        <f t="shared" si="38"/>
        <v>-1.0585315294805535</v>
      </c>
      <c r="F51" s="1">
        <f t="shared" si="38"/>
        <v>-0.93818179542818758</v>
      </c>
      <c r="G51" s="1">
        <f t="shared" si="38"/>
        <v>-0.84059165945005243</v>
      </c>
    </row>
    <row r="52" spans="2:10" x14ac:dyDescent="0.25">
      <c r="B52" s="1">
        <f t="shared" si="37"/>
        <v>100000</v>
      </c>
      <c r="C52" s="1">
        <f t="shared" si="38"/>
        <v>-1.2160967548546182</v>
      </c>
      <c r="D52" s="1">
        <f t="shared" si="38"/>
        <v>-1.1110353688448478</v>
      </c>
      <c r="E52" s="1">
        <f t="shared" si="38"/>
        <v>-1.0057579632048226</v>
      </c>
      <c r="F52" s="1">
        <f t="shared" si="38"/>
        <v>-0.90903000578292359</v>
      </c>
      <c r="G52" s="1">
        <f t="shared" si="38"/>
        <v>-0.82506550240490095</v>
      </c>
    </row>
    <row r="53" spans="2:10" x14ac:dyDescent="0.25">
      <c r="B53" s="1">
        <f t="shared" si="37"/>
        <v>166000</v>
      </c>
      <c r="C53" s="1">
        <f t="shared" si="38"/>
        <v>-1.141131886404676</v>
      </c>
      <c r="D53" s="1">
        <f t="shared" si="38"/>
        <v>-1.0629146689381093</v>
      </c>
      <c r="E53" s="1">
        <f t="shared" si="38"/>
        <v>-0.9764779416268512</v>
      </c>
      <c r="F53" s="1">
        <f t="shared" si="38"/>
        <v>-0.89200064567958037</v>
      </c>
      <c r="G53" s="1">
        <f t="shared" si="38"/>
        <v>-0.8155192535482868</v>
      </c>
    </row>
    <row r="54" spans="2:10" x14ac:dyDescent="0.25">
      <c r="B54" s="1">
        <f t="shared" si="37"/>
        <v>140000</v>
      </c>
      <c r="C54" s="1">
        <f t="shared" si="38"/>
        <v>-0.91623728105484936</v>
      </c>
      <c r="D54" s="1">
        <f t="shared" si="38"/>
        <v>-0.90876530821991308</v>
      </c>
      <c r="E54" s="1">
        <f t="shared" si="38"/>
        <v>-0.87625750775387889</v>
      </c>
      <c r="F54" s="1">
        <f>STANDARDIZE(F39,F$44,F$45)</f>
        <v>-0.82967825080220714</v>
      </c>
      <c r="G54" s="1">
        <f t="shared" si="38"/>
        <v>-0.77814054600247129</v>
      </c>
    </row>
    <row r="55" spans="2:10" x14ac:dyDescent="0.25">
      <c r="B55" s="1">
        <f t="shared" si="37"/>
        <v>260000</v>
      </c>
      <c r="C55" s="1">
        <f t="shared" si="38"/>
        <v>-0.39148320190525376</v>
      </c>
      <c r="D55" s="1">
        <f t="shared" si="38"/>
        <v>-0.49199111072256763</v>
      </c>
      <c r="E55" s="1">
        <f t="shared" si="38"/>
        <v>-0.5615561498287116</v>
      </c>
      <c r="F55" s="1">
        <f t="shared" si="38"/>
        <v>-0.60187535064311504</v>
      </c>
      <c r="G55" s="1">
        <f t="shared" si="38"/>
        <v>-0.61874138191871864</v>
      </c>
    </row>
    <row r="56" spans="2:10" x14ac:dyDescent="0.25">
      <c r="B56" s="1">
        <f t="shared" si="37"/>
        <v>276000</v>
      </c>
      <c r="C56" s="1">
        <f t="shared" si="38"/>
        <v>0.20823574569428402</v>
      </c>
      <c r="D56" s="1">
        <f t="shared" si="38"/>
        <v>8.2194867825634385E-2</v>
      </c>
      <c r="E56" s="1">
        <f t="shared" si="38"/>
        <v>-3.9068687032524543E-2</v>
      </c>
      <c r="F56" s="1">
        <f t="shared" si="38"/>
        <v>-0.14622677756714822</v>
      </c>
      <c r="G56" s="1">
        <f t="shared" si="38"/>
        <v>-0.23474998049822152</v>
      </c>
    </row>
    <row r="57" spans="2:10" x14ac:dyDescent="0.25">
      <c r="B57" s="1">
        <f t="shared" si="37"/>
        <v>310000</v>
      </c>
      <c r="C57" s="1">
        <f t="shared" si="38"/>
        <v>0.95788443019370628</v>
      </c>
      <c r="D57" s="1">
        <f t="shared" si="38"/>
        <v>0.94673625598059763</v>
      </c>
      <c r="E57" s="1">
        <f t="shared" si="38"/>
        <v>0.9087472546641987</v>
      </c>
      <c r="F57" s="1">
        <f t="shared" si="38"/>
        <v>0.84982806963438706</v>
      </c>
      <c r="G57" s="1">
        <f t="shared" si="38"/>
        <v>0.77698760376418163</v>
      </c>
    </row>
    <row r="58" spans="2:10" x14ac:dyDescent="0.25">
      <c r="B58" s="1"/>
    </row>
    <row r="59" spans="2:10" ht="15.75" thickBot="1" x14ac:dyDescent="0.3">
      <c r="B59" s="24"/>
      <c r="C59" s="24"/>
      <c r="D59" s="24"/>
      <c r="E59" s="24"/>
      <c r="F59" s="24"/>
      <c r="G59" s="24"/>
      <c r="H59" s="24"/>
      <c r="I59" s="24"/>
      <c r="J59" s="24"/>
    </row>
    <row r="61" spans="2:10" x14ac:dyDescent="0.25">
      <c r="B61" s="54" t="s">
        <v>45</v>
      </c>
      <c r="C61" s="54"/>
      <c r="D61" s="54"/>
      <c r="E61" s="54"/>
    </row>
    <row r="62" spans="2:10" ht="45.75" thickBot="1" x14ac:dyDescent="0.3">
      <c r="B62" s="28" t="s">
        <v>0</v>
      </c>
      <c r="C62" s="28" t="s">
        <v>49</v>
      </c>
      <c r="D62" s="28" t="s">
        <v>50</v>
      </c>
      <c r="E62" s="28" t="s">
        <v>51</v>
      </c>
      <c r="G62" s="44" t="s">
        <v>53</v>
      </c>
    </row>
    <row r="63" spans="2:10" x14ac:dyDescent="0.25">
      <c r="B63" s="29">
        <v>26</v>
      </c>
      <c r="C63" s="30">
        <v>69526.776091691572</v>
      </c>
      <c r="D63" s="29">
        <v>69429.364742044359</v>
      </c>
      <c r="E63" s="30">
        <v>69621.986100656446</v>
      </c>
      <c r="G63" s="8">
        <f t="shared" ref="G63:G80" si="39">(ABS(C63-D63)+ABS(D63-E63)+ABS(C63-E63))/3</f>
        <v>128.41423907472441</v>
      </c>
    </row>
    <row r="64" spans="2:10" x14ac:dyDescent="0.25">
      <c r="B64" s="29">
        <v>27</v>
      </c>
      <c r="C64" s="29">
        <v>86935.729023394641</v>
      </c>
      <c r="D64" s="29">
        <v>86900.169198003365</v>
      </c>
      <c r="E64" s="29">
        <v>86990.205579919042</v>
      </c>
      <c r="G64" s="8">
        <f t="shared" si="39"/>
        <v>60.024254610451557</v>
      </c>
    </row>
    <row r="65" spans="2:7" x14ac:dyDescent="0.25">
      <c r="B65" s="29">
        <v>27</v>
      </c>
      <c r="C65" s="30">
        <v>86935.729023394641</v>
      </c>
      <c r="D65" s="29">
        <v>86900.169198003365</v>
      </c>
      <c r="E65" s="29">
        <v>86990.205579919042</v>
      </c>
      <c r="G65" s="8">
        <f t="shared" si="39"/>
        <v>60.024254610451557</v>
      </c>
    </row>
    <row r="66" spans="2:7" x14ac:dyDescent="0.25">
      <c r="B66" s="29">
        <v>27</v>
      </c>
      <c r="C66" s="30">
        <v>86935.729023394641</v>
      </c>
      <c r="D66" s="29">
        <v>86900.169198003365</v>
      </c>
      <c r="E66" s="30">
        <v>86990.205579919042</v>
      </c>
      <c r="G66" s="8">
        <f t="shared" si="39"/>
        <v>60.024254610451557</v>
      </c>
    </row>
    <row r="67" spans="2:7" x14ac:dyDescent="0.25">
      <c r="B67" s="29">
        <v>29</v>
      </c>
      <c r="C67" s="29">
        <v>121672.88143860223</v>
      </c>
      <c r="D67" s="29">
        <v>121710.47948106402</v>
      </c>
      <c r="E67" s="29">
        <v>121660.01086192136</v>
      </c>
      <c r="G67" s="8">
        <f t="shared" si="39"/>
        <v>33.645746095106006</v>
      </c>
    </row>
    <row r="68" spans="2:7" x14ac:dyDescent="0.25">
      <c r="B68" s="29">
        <v>30</v>
      </c>
      <c r="C68" s="30">
        <v>138704.66339745955</v>
      </c>
      <c r="D68" s="29">
        <v>138759.2481814099</v>
      </c>
      <c r="E68" s="30">
        <v>138666.46436176565</v>
      </c>
      <c r="G68" s="8">
        <f t="shared" si="39"/>
        <v>61.855879762830831</v>
      </c>
    </row>
    <row r="69" spans="2:7" x14ac:dyDescent="0.25">
      <c r="B69" s="29">
        <v>30</v>
      </c>
      <c r="C69" s="29">
        <v>138704.66339745955</v>
      </c>
      <c r="D69" s="29">
        <v>138759.2481814099</v>
      </c>
      <c r="E69" s="29">
        <v>138666.46436176565</v>
      </c>
      <c r="G69" s="8">
        <f t="shared" si="39"/>
        <v>61.855879762830831</v>
      </c>
    </row>
    <row r="70" spans="2:7" x14ac:dyDescent="0.25">
      <c r="B70" s="29">
        <v>33</v>
      </c>
      <c r="C70" s="30">
        <v>186807.29974938859</v>
      </c>
      <c r="D70" s="29">
        <v>186862.82277871575</v>
      </c>
      <c r="E70" s="29">
        <v>186729.2358932253</v>
      </c>
      <c r="G70" s="8">
        <f t="shared" si="39"/>
        <v>89.05792366030316</v>
      </c>
    </row>
    <row r="71" spans="2:7" x14ac:dyDescent="0.25">
      <c r="B71" s="29">
        <v>35</v>
      </c>
      <c r="C71" s="30">
        <v>215163.53679439938</v>
      </c>
      <c r="D71" s="29">
        <v>215196.60343033704</v>
      </c>
      <c r="E71" s="30">
        <v>215087.32477947325</v>
      </c>
      <c r="G71" s="8">
        <f t="shared" si="39"/>
        <v>72.852433909196407</v>
      </c>
    </row>
    <row r="72" spans="2:7" x14ac:dyDescent="0.25">
      <c r="B72" s="29">
        <v>40</v>
      </c>
      <c r="C72" s="29">
        <v>267487.80558818555</v>
      </c>
      <c r="D72" s="29">
        <v>267457.3394490541</v>
      </c>
      <c r="E72" s="29">
        <v>267483.26706969808</v>
      </c>
      <c r="G72" s="8">
        <f t="shared" si="39"/>
        <v>20.310759420972317</v>
      </c>
    </row>
    <row r="73" spans="2:7" x14ac:dyDescent="0.25">
      <c r="B73" s="29">
        <v>40</v>
      </c>
      <c r="C73" s="29">
        <v>267487.80558818555</v>
      </c>
      <c r="D73" s="29">
        <v>267457.3394490541</v>
      </c>
      <c r="E73" s="30">
        <v>267483.26706969808</v>
      </c>
      <c r="G73" s="8">
        <f t="shared" si="39"/>
        <v>20.310759420972317</v>
      </c>
    </row>
    <row r="74" spans="2:7" x14ac:dyDescent="0.25">
      <c r="B74" s="29">
        <v>45</v>
      </c>
      <c r="C74" s="30">
        <v>288196.34153263038</v>
      </c>
      <c r="D74" s="29">
        <v>288150.27105995337</v>
      </c>
      <c r="E74" s="30">
        <v>288276.51221164048</v>
      </c>
      <c r="G74" s="8">
        <f t="shared" si="39"/>
        <v>84.160767791404695</v>
      </c>
    </row>
    <row r="75" spans="2:7" x14ac:dyDescent="0.25">
      <c r="B75" s="29">
        <v>48</v>
      </c>
      <c r="C75" s="30">
        <v>285632.62088945822</v>
      </c>
      <c r="D75" s="29">
        <v>285604.23806990846</v>
      </c>
      <c r="E75" s="30">
        <v>285727.94485232187</v>
      </c>
      <c r="G75" s="8">
        <f t="shared" si="39"/>
        <v>82.471188275609165</v>
      </c>
    </row>
    <row r="76" spans="2:7" x14ac:dyDescent="0.25">
      <c r="B76" s="29">
        <v>50</v>
      </c>
      <c r="C76" s="29">
        <v>278802.22347397916</v>
      </c>
      <c r="D76" s="29">
        <v>278792.36437702726</v>
      </c>
      <c r="E76" s="29">
        <v>278884.29667217459</v>
      </c>
      <c r="G76" s="8">
        <f t="shared" si="39"/>
        <v>61.288196764886379</v>
      </c>
    </row>
    <row r="77" spans="2:7" x14ac:dyDescent="0.25">
      <c r="B77" s="29">
        <v>55</v>
      </c>
      <c r="C77" s="29">
        <v>252102.1413021707</v>
      </c>
      <c r="D77" s="29">
        <v>252136.61643067817</v>
      </c>
      <c r="E77" s="29">
        <v>252075.89494994364</v>
      </c>
      <c r="G77" s="8">
        <f t="shared" si="39"/>
        <v>40.480987156353272</v>
      </c>
    </row>
    <row r="78" spans="2:7" x14ac:dyDescent="0.25">
      <c r="B78" s="29">
        <v>58</v>
      </c>
      <c r="C78" s="29">
        <v>238111.8168059499</v>
      </c>
      <c r="D78" s="29">
        <v>238154.05407718383</v>
      </c>
      <c r="E78" s="29">
        <v>238005.17748067505</v>
      </c>
      <c r="G78" s="8">
        <f t="shared" si="39"/>
        <v>99.251064339186996</v>
      </c>
    </row>
    <row r="79" spans="2:7" x14ac:dyDescent="0.25">
      <c r="B79" s="29">
        <v>60</v>
      </c>
      <c r="C79" s="29">
        <v>234465.79990210431</v>
      </c>
      <c r="D79" s="29">
        <v>234499.93479252839</v>
      </c>
      <c r="E79" s="29">
        <v>234329.64211945096</v>
      </c>
      <c r="G79" s="8">
        <f t="shared" si="39"/>
        <v>113.52844871828954</v>
      </c>
    </row>
    <row r="80" spans="2:7" x14ac:dyDescent="0.25">
      <c r="B80" s="29">
        <v>65</v>
      </c>
      <c r="C80" s="30">
        <v>268125.32310489938</v>
      </c>
      <c r="D80" s="29">
        <v>268091.01720023062</v>
      </c>
      <c r="E80" s="30">
        <v>268189.95637515746</v>
      </c>
      <c r="G80" s="8">
        <f t="shared" si="39"/>
        <v>65.959449951226517</v>
      </c>
    </row>
    <row r="81" spans="6:7" ht="15.75" thickBot="1" x14ac:dyDescent="0.3">
      <c r="F81" s="18" t="s">
        <v>54</v>
      </c>
      <c r="G81" s="45">
        <f>AVERAGE(G63:G80)</f>
        <v>67.528693774180439</v>
      </c>
    </row>
    <row r="82" spans="6:7" ht="15.75" thickTop="1" x14ac:dyDescent="0.25"/>
  </sheetData>
  <sortState ref="B63:E80">
    <sortCondition ref="B62"/>
  </sortState>
  <dataConsolidate link="1"/>
  <mergeCells count="13">
    <mergeCell ref="B61:E61"/>
    <mergeCell ref="B31:G31"/>
    <mergeCell ref="R31:S31"/>
    <mergeCell ref="U31:V31"/>
    <mergeCell ref="A44:B44"/>
    <mergeCell ref="A45:B45"/>
    <mergeCell ref="B47:G47"/>
    <mergeCell ref="B17:G17"/>
    <mergeCell ref="B1:G1"/>
    <mergeCell ref="R1:S1"/>
    <mergeCell ref="U1:V1"/>
    <mergeCell ref="R16:S16"/>
    <mergeCell ref="U16:V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9"/>
  <sheetViews>
    <sheetView tabSelected="1" topLeftCell="A19" zoomScale="85" zoomScaleNormal="85" workbookViewId="0">
      <selection activeCell="J48" sqref="J48"/>
    </sheetView>
  </sheetViews>
  <sheetFormatPr defaultRowHeight="15" x14ac:dyDescent="0.25"/>
  <cols>
    <col min="1" max="1" width="9.140625" style="1"/>
    <col min="2" max="2" width="13.85546875" style="1" customWidth="1"/>
    <col min="3" max="3" width="12.28515625" style="1" customWidth="1"/>
    <col min="4" max="4" width="12" style="1" bestFit="1" customWidth="1"/>
    <col min="5" max="5" width="13.140625" style="1" bestFit="1" customWidth="1"/>
    <col min="6" max="7" width="12.42578125" style="1" customWidth="1"/>
    <col min="8" max="8" width="9.140625" style="1"/>
    <col min="9" max="9" width="10" style="1" customWidth="1"/>
    <col min="10" max="10" width="13.140625" style="1" customWidth="1"/>
    <col min="11" max="16384" width="9.140625" style="1"/>
  </cols>
  <sheetData>
    <row r="2" spans="2:5" ht="15.75" thickBot="1" x14ac:dyDescent="0.3">
      <c r="C2" s="26" t="s">
        <v>55</v>
      </c>
      <c r="D2" s="26" t="s">
        <v>56</v>
      </c>
      <c r="E2" s="26" t="s">
        <v>57</v>
      </c>
    </row>
    <row r="3" spans="2:5" x14ac:dyDescent="0.25">
      <c r="B3" s="46" t="s">
        <v>58</v>
      </c>
      <c r="C3" s="1">
        <f>'Linear Regression'!J28</f>
        <v>166465777.96866789</v>
      </c>
      <c r="D3" s="1">
        <f>'Ridge Regression'!S13</f>
        <v>1253686319.8911185</v>
      </c>
      <c r="E3" s="17">
        <f>'Lasso Regression'!S13</f>
        <v>351903976.41169536</v>
      </c>
    </row>
    <row r="4" spans="2:5" x14ac:dyDescent="0.25">
      <c r="B4" s="46" t="s">
        <v>59</v>
      </c>
      <c r="C4" s="1">
        <f>'Linear Regression'!J58</f>
        <v>1346930837.9711022</v>
      </c>
      <c r="D4" s="1">
        <f>'Ridge Regression'!V13</f>
        <v>1130849786.7091889</v>
      </c>
      <c r="E4" s="1">
        <f>'Lasso Regression'!V13</f>
        <v>1419134598.5123186</v>
      </c>
    </row>
    <row r="21" spans="2:7" x14ac:dyDescent="0.25">
      <c r="B21" s="53" t="s">
        <v>61</v>
      </c>
      <c r="C21" s="53"/>
      <c r="D21" s="53"/>
      <c r="E21" s="53"/>
      <c r="F21" s="53"/>
      <c r="G21" s="53"/>
    </row>
    <row r="22" spans="2:7" x14ac:dyDescent="0.25">
      <c r="B22" s="19" t="s">
        <v>43</v>
      </c>
      <c r="C22" s="19">
        <v>1</v>
      </c>
      <c r="D22" s="19">
        <v>2</v>
      </c>
      <c r="E22" s="19">
        <v>3</v>
      </c>
      <c r="F22" s="19">
        <v>4</v>
      </c>
      <c r="G22" s="19">
        <v>5</v>
      </c>
    </row>
    <row r="23" spans="2:7" ht="15.75" thickBot="1" x14ac:dyDescent="0.3">
      <c r="B23" s="4" t="s">
        <v>8</v>
      </c>
      <c r="C23" s="5" t="s">
        <v>0</v>
      </c>
      <c r="D23" s="5" t="s">
        <v>1</v>
      </c>
      <c r="E23" s="5" t="s">
        <v>2</v>
      </c>
      <c r="F23" s="5" t="s">
        <v>3</v>
      </c>
      <c r="G23" s="5" t="s">
        <v>4</v>
      </c>
    </row>
    <row r="24" spans="2:7" x14ac:dyDescent="0.25">
      <c r="B24" s="1">
        <f>Data!B29</f>
        <v>110000</v>
      </c>
      <c r="C24" s="1">
        <f>Data!A29</f>
        <v>26</v>
      </c>
      <c r="D24" s="1">
        <f>$C24^D$22</f>
        <v>676</v>
      </c>
      <c r="E24" s="1">
        <f t="shared" ref="E24:G32" si="0">$C24^E$22</f>
        <v>17576</v>
      </c>
      <c r="F24" s="1">
        <f t="shared" si="0"/>
        <v>456976</v>
      </c>
      <c r="G24" s="1">
        <f t="shared" si="0"/>
        <v>11881376</v>
      </c>
    </row>
    <row r="25" spans="2:7" x14ac:dyDescent="0.25">
      <c r="B25" s="1">
        <f>Data!B30</f>
        <v>200000</v>
      </c>
      <c r="C25" s="1">
        <f>Data!A30</f>
        <v>34</v>
      </c>
      <c r="D25" s="1">
        <f t="shared" ref="D25:D32" si="1">$C25^D$22</f>
        <v>1156</v>
      </c>
      <c r="E25" s="1">
        <f t="shared" si="0"/>
        <v>39304</v>
      </c>
      <c r="F25" s="1">
        <f t="shared" si="0"/>
        <v>1336336</v>
      </c>
      <c r="G25" s="1">
        <f t="shared" si="0"/>
        <v>45435424</v>
      </c>
    </row>
    <row r="26" spans="2:7" x14ac:dyDescent="0.25">
      <c r="B26" s="1">
        <f>Data!B31</f>
        <v>314000</v>
      </c>
      <c r="C26" s="1">
        <f>Data!A31</f>
        <v>38</v>
      </c>
      <c r="D26" s="1">
        <f t="shared" si="1"/>
        <v>1444</v>
      </c>
      <c r="E26" s="1">
        <f t="shared" si="0"/>
        <v>54872</v>
      </c>
      <c r="F26" s="1">
        <f t="shared" si="0"/>
        <v>2085136</v>
      </c>
      <c r="G26" s="1">
        <f t="shared" si="0"/>
        <v>79235168</v>
      </c>
    </row>
    <row r="27" spans="2:7" x14ac:dyDescent="0.25">
      <c r="B27" s="1">
        <f>Data!B32</f>
        <v>227000</v>
      </c>
      <c r="C27" s="1">
        <f>Data!A32</f>
        <v>41</v>
      </c>
      <c r="D27" s="1">
        <f t="shared" si="1"/>
        <v>1681</v>
      </c>
      <c r="E27" s="1">
        <f t="shared" si="0"/>
        <v>68921</v>
      </c>
      <c r="F27" s="1">
        <f t="shared" si="0"/>
        <v>2825761</v>
      </c>
      <c r="G27" s="1">
        <f t="shared" si="0"/>
        <v>115856201</v>
      </c>
    </row>
    <row r="28" spans="2:7" x14ac:dyDescent="0.25">
      <c r="B28" s="1">
        <f>Data!B33</f>
        <v>233000</v>
      </c>
      <c r="C28" s="1">
        <f>Data!A33</f>
        <v>46</v>
      </c>
      <c r="D28" s="1">
        <f t="shared" si="1"/>
        <v>2116</v>
      </c>
      <c r="E28" s="1">
        <f t="shared" si="0"/>
        <v>97336</v>
      </c>
      <c r="F28" s="1">
        <f t="shared" si="0"/>
        <v>4477456</v>
      </c>
      <c r="G28" s="1">
        <f t="shared" si="0"/>
        <v>205962976</v>
      </c>
    </row>
    <row r="29" spans="2:7" x14ac:dyDescent="0.25">
      <c r="B29" s="1">
        <f>Data!B34</f>
        <v>278000</v>
      </c>
      <c r="C29" s="1">
        <f>Data!A34</f>
        <v>52</v>
      </c>
      <c r="D29" s="1">
        <f t="shared" si="1"/>
        <v>2704</v>
      </c>
      <c r="E29" s="1">
        <f t="shared" si="0"/>
        <v>140608</v>
      </c>
      <c r="F29" s="1">
        <f t="shared" si="0"/>
        <v>7311616</v>
      </c>
      <c r="G29" s="1">
        <f t="shared" si="0"/>
        <v>380204032</v>
      </c>
    </row>
    <row r="30" spans="2:7" x14ac:dyDescent="0.25">
      <c r="B30" s="1">
        <f>Data!B35</f>
        <v>298000</v>
      </c>
      <c r="C30" s="1">
        <f>Data!A35</f>
        <v>55</v>
      </c>
      <c r="D30" s="1">
        <f t="shared" si="1"/>
        <v>3025</v>
      </c>
      <c r="E30" s="1">
        <f t="shared" si="0"/>
        <v>166375</v>
      </c>
      <c r="F30" s="1">
        <f t="shared" si="0"/>
        <v>9150625</v>
      </c>
      <c r="G30" s="1">
        <f t="shared" si="0"/>
        <v>503284375</v>
      </c>
    </row>
    <row r="31" spans="2:7" x14ac:dyDescent="0.25">
      <c r="B31" s="1">
        <f>Data!B36</f>
        <v>311000</v>
      </c>
      <c r="C31" s="1">
        <f>Data!A36</f>
        <v>57</v>
      </c>
      <c r="D31" s="1">
        <f t="shared" si="1"/>
        <v>3249</v>
      </c>
      <c r="E31" s="1">
        <f t="shared" si="0"/>
        <v>185193</v>
      </c>
      <c r="F31" s="1">
        <f t="shared" si="0"/>
        <v>10556001</v>
      </c>
      <c r="G31" s="1">
        <f>$C31^G$22</f>
        <v>601692057</v>
      </c>
    </row>
    <row r="32" spans="2:7" x14ac:dyDescent="0.25">
      <c r="B32" s="1">
        <f>Data!B37</f>
        <v>302000</v>
      </c>
      <c r="C32" s="1">
        <f>Data!A37</f>
        <v>60</v>
      </c>
      <c r="D32" s="1">
        <f t="shared" si="1"/>
        <v>3600</v>
      </c>
      <c r="E32" s="1">
        <f t="shared" si="0"/>
        <v>216000</v>
      </c>
      <c r="F32" s="1">
        <f t="shared" si="0"/>
        <v>12960000</v>
      </c>
      <c r="G32" s="1">
        <f t="shared" si="0"/>
        <v>777600000</v>
      </c>
    </row>
    <row r="33" spans="1:10" x14ac:dyDescent="0.25">
      <c r="B33" s="6"/>
    </row>
    <row r="34" spans="1:10" x14ac:dyDescent="0.25">
      <c r="A34" s="56" t="s">
        <v>44</v>
      </c>
      <c r="B34" s="56"/>
      <c r="C34" s="8">
        <f>'Ridge Regression'!C14</f>
        <v>45.222222222222221</v>
      </c>
      <c r="D34" s="8">
        <f>'Ridge Regression'!D14</f>
        <v>2203.2222222222222</v>
      </c>
      <c r="E34" s="8">
        <f>'Ridge Regression'!E14</f>
        <v>114075.88888888889</v>
      </c>
      <c r="F34" s="8">
        <f>'Ridge Regression'!F14</f>
        <v>6190437.888888889</v>
      </c>
      <c r="G34" s="8">
        <f>'Ridge Regression'!G14</f>
        <v>347974878.55555558</v>
      </c>
    </row>
    <row r="35" spans="1:10" x14ac:dyDescent="0.25">
      <c r="A35" s="56" t="s">
        <v>62</v>
      </c>
      <c r="B35" s="56"/>
      <c r="C35" s="8">
        <f>'Ridge Regression'!C15</f>
        <v>13.339581869175824</v>
      </c>
      <c r="D35" s="8">
        <f>'Ridge Regression'!D15</f>
        <v>1226.0835797140601</v>
      </c>
      <c r="E35" s="8">
        <f>'Ridge Regression'!E15</f>
        <v>89173.431551169488</v>
      </c>
      <c r="F35" s="8">
        <f>'Ridge Regression'!F15</f>
        <v>6031876.6751449425</v>
      </c>
      <c r="G35" s="8">
        <f>'Ridge Regression'!G15</f>
        <v>396894220.64195424</v>
      </c>
    </row>
    <row r="37" spans="1:10" x14ac:dyDescent="0.25">
      <c r="B37" s="55" t="s">
        <v>39</v>
      </c>
      <c r="C37" s="55"/>
      <c r="D37" s="55"/>
      <c r="E37" s="55"/>
      <c r="F37" s="55"/>
      <c r="G37" s="55"/>
      <c r="I37" s="55" t="s">
        <v>63</v>
      </c>
      <c r="J37" s="55"/>
    </row>
    <row r="38" spans="1:10" ht="15.75" thickBot="1" x14ac:dyDescent="0.3">
      <c r="B38" s="4" t="str">
        <f>$B$3</f>
        <v>Training MSE</v>
      </c>
      <c r="C38" s="5" t="str">
        <f t="shared" ref="C38:G38" si="2">C23</f>
        <v>Age</v>
      </c>
      <c r="D38" s="5" t="str">
        <f t="shared" si="2"/>
        <v>Age^2</v>
      </c>
      <c r="E38" s="5" t="str">
        <f t="shared" si="2"/>
        <v>Age^3</v>
      </c>
      <c r="F38" s="5" t="str">
        <f t="shared" si="2"/>
        <v>Age^4</v>
      </c>
      <c r="G38" s="5" t="str">
        <f t="shared" si="2"/>
        <v>Age^5</v>
      </c>
      <c r="I38" s="4" t="s">
        <v>12</v>
      </c>
      <c r="J38" s="5" t="s">
        <v>5</v>
      </c>
    </row>
    <row r="39" spans="1:10" x14ac:dyDescent="0.25">
      <c r="B39" s="7">
        <f t="shared" ref="B39:B47" si="3">B24</f>
        <v>110000</v>
      </c>
      <c r="C39" s="1">
        <f>STANDARDIZE(C24,C$34,C$35)</f>
        <v>-1.4409913602044448</v>
      </c>
      <c r="D39" s="1">
        <f t="shared" ref="D39:G39" si="4">STANDARDIZE(D24,D$34,D$35)</f>
        <v>-1.2456102075670827</v>
      </c>
      <c r="E39" s="1">
        <f t="shared" si="4"/>
        <v>-1.0821596434080856</v>
      </c>
      <c r="F39" s="1">
        <f t="shared" si="4"/>
        <v>-0.9505270411966964</v>
      </c>
      <c r="G39" s="1">
        <f t="shared" si="4"/>
        <v>-0.84680875930101251</v>
      </c>
      <c r="I39" s="17">
        <f>'Ridge Regression'!$K$3+'Ridge Regression'!$L$3*'Test Analysis'!C39+'Ridge Regression'!$M$3*'Test Analysis'!D39+'Ridge Regression'!$N$3*'Test Analysis'!E39+'Ridge Regression'!$O$3*'Test Analysis'!F39+'Ridge Regression'!$P$3*'Test Analysis'!G39</f>
        <v>121639.99802474864</v>
      </c>
      <c r="J39" s="8">
        <f>B39-I39</f>
        <v>-11639.998024748638</v>
      </c>
    </row>
    <row r="40" spans="1:10" x14ac:dyDescent="0.25">
      <c r="B40" s="6">
        <f t="shared" si="3"/>
        <v>200000</v>
      </c>
      <c r="C40" s="1">
        <f t="shared" ref="C40:G40" si="5">STANDARDIZE(C25,C$34,C$35)</f>
        <v>-0.84127241260490715</v>
      </c>
      <c r="D40" s="1">
        <f t="shared" si="5"/>
        <v>-0.85411976764785413</v>
      </c>
      <c r="E40" s="1">
        <f t="shared" si="5"/>
        <v>-0.83849962470024819</v>
      </c>
      <c r="F40" s="1">
        <f t="shared" si="5"/>
        <v>-0.80474156722911572</v>
      </c>
      <c r="G40" s="1">
        <f t="shared" si="5"/>
        <v>-0.76226722088876708</v>
      </c>
      <c r="I40" s="17">
        <f>'Ridge Regression'!$K$3+'Ridge Regression'!$L$3*'Test Analysis'!C40+'Ridge Regression'!$M$3*'Test Analysis'!D40+'Ridge Regression'!$N$3*'Test Analysis'!E40+'Ridge Regression'!$O$3*'Test Analysis'!F40+'Ridge Regression'!$P$3*'Test Analysis'!G40</f>
        <v>185689.8541954114</v>
      </c>
      <c r="J40" s="8">
        <f t="shared" ref="J40:J47" si="6">B40-I40</f>
        <v>14310.145804588596</v>
      </c>
    </row>
    <row r="41" spans="1:10" x14ac:dyDescent="0.25">
      <c r="B41" s="6">
        <f t="shared" si="3"/>
        <v>314000</v>
      </c>
      <c r="C41" s="1">
        <f t="shared" ref="C41:G41" si="7">STANDARDIZE(C26,C$34,C$35)</f>
        <v>-0.54141293880513819</v>
      </c>
      <c r="D41" s="1">
        <f t="shared" si="7"/>
        <v>-0.6192255036963169</v>
      </c>
      <c r="E41" s="1">
        <f t="shared" si="7"/>
        <v>-0.66391847727556075</v>
      </c>
      <c r="F41" s="1">
        <f t="shared" si="7"/>
        <v>-0.68060109813008418</v>
      </c>
      <c r="G41" s="1">
        <f t="shared" si="7"/>
        <v>-0.6771066359214909</v>
      </c>
      <c r="I41" s="17">
        <f>'Ridge Regression'!$K$3+'Ridge Regression'!$L$3*'Test Analysis'!C41+'Ridge Regression'!$M$3*'Test Analysis'!D41+'Ridge Regression'!$N$3*'Test Analysis'!E41+'Ridge Regression'!$O$3*'Test Analysis'!F41+'Ridge Regression'!$P$3*'Test Analysis'!G41</f>
        <v>214275.20032095438</v>
      </c>
      <c r="J41" s="8">
        <f t="shared" si="6"/>
        <v>99724.799679045624</v>
      </c>
    </row>
    <row r="42" spans="1:10" x14ac:dyDescent="0.25">
      <c r="B42" s="6">
        <f t="shared" si="3"/>
        <v>227000</v>
      </c>
      <c r="C42" s="1">
        <f t="shared" ref="C42:G42" si="8">STANDARDIZE(C27,C$34,C$35)</f>
        <v>-0.31651833345531155</v>
      </c>
      <c r="D42" s="1">
        <f t="shared" si="8"/>
        <v>-0.42592709898619779</v>
      </c>
      <c r="E42" s="1">
        <f t="shared" si="8"/>
        <v>-0.50637155151955904</v>
      </c>
      <c r="F42" s="1">
        <f t="shared" si="8"/>
        <v>-0.55781592862358009</v>
      </c>
      <c r="G42" s="1">
        <f t="shared" si="8"/>
        <v>-0.58483763552947832</v>
      </c>
      <c r="I42" s="17">
        <f>'Ridge Regression'!$K$3+'Ridge Regression'!$L$3*'Test Analysis'!C42+'Ridge Regression'!$M$3*'Test Analysis'!D42+'Ridge Regression'!$N$3*'Test Analysis'!E42+'Ridge Regression'!$O$3*'Test Analysis'!F42+'Ridge Regression'!$P$3*'Test Analysis'!G42</f>
        <v>233434.95912528751</v>
      </c>
      <c r="J42" s="8">
        <f t="shared" si="6"/>
        <v>-6434.9591252875107</v>
      </c>
    </row>
    <row r="43" spans="1:10" x14ac:dyDescent="0.25">
      <c r="B43" s="6">
        <f t="shared" si="3"/>
        <v>233000</v>
      </c>
      <c r="C43" s="1">
        <f t="shared" ref="C43:G43" si="9">STANDARDIZE(C28,C$34,C$35)</f>
        <v>5.8306008794399566E-2</v>
      </c>
      <c r="D43" s="1">
        <f t="shared" si="9"/>
        <v>-7.1138887809396825E-2</v>
      </c>
      <c r="E43" s="1">
        <f t="shared" si="9"/>
        <v>-0.18772282952106883</v>
      </c>
      <c r="F43" s="1">
        <f t="shared" si="9"/>
        <v>-0.28398821480343461</v>
      </c>
      <c r="G43" s="1">
        <f t="shared" si="9"/>
        <v>-0.35780793765618268</v>
      </c>
      <c r="I43" s="17">
        <f>'Ridge Regression'!$K$3+'Ridge Regression'!$L$3*'Test Analysis'!C43+'Ridge Regression'!$M$3*'Test Analysis'!D43+'Ridge Regression'!$N$3*'Test Analysis'!E43+'Ridge Regression'!$O$3*'Test Analysis'!F43+'Ridge Regression'!$P$3*'Test Analysis'!G43</f>
        <v>259582.03663729448</v>
      </c>
      <c r="J43" s="8">
        <f t="shared" si="6"/>
        <v>-26582.036637294485</v>
      </c>
    </row>
    <row r="44" spans="1:10" x14ac:dyDescent="0.25">
      <c r="B44" s="6">
        <f t="shared" si="3"/>
        <v>278000</v>
      </c>
      <c r="C44" s="1">
        <f t="shared" ref="C44:G44" si="10">STANDARDIZE(C29,C$34,C$35)</f>
        <v>0.5080952194940529</v>
      </c>
      <c r="D44" s="1">
        <f t="shared" si="10"/>
        <v>0.40843690109165826</v>
      </c>
      <c r="E44" s="1">
        <f t="shared" si="10"/>
        <v>0.29753381303809595</v>
      </c>
      <c r="F44" s="1">
        <f t="shared" si="10"/>
        <v>0.1858755030140217</v>
      </c>
      <c r="G44" s="1">
        <f t="shared" si="10"/>
        <v>8.1203383088611275E-2</v>
      </c>
      <c r="I44" s="17">
        <f>'Ridge Regression'!$K$3+'Ridge Regression'!$L$3*'Test Analysis'!C44+'Ridge Regression'!$M$3*'Test Analysis'!D44+'Ridge Regression'!$N$3*'Test Analysis'!E44+'Ridge Regression'!$O$3*'Test Analysis'!F44+'Ridge Regression'!$P$3*'Test Analysis'!G44</f>
        <v>278124.43386932206</v>
      </c>
      <c r="J44" s="8">
        <f t="shared" si="6"/>
        <v>-124.4338693220634</v>
      </c>
    </row>
    <row r="45" spans="1:10" x14ac:dyDescent="0.25">
      <c r="B45" s="6">
        <f t="shared" si="3"/>
        <v>298000</v>
      </c>
      <c r="C45" s="1">
        <f t="shared" ref="C45:G45" si="11">STANDARDIZE(C30,C$34,C$35)</f>
        <v>0.73298982484387953</v>
      </c>
      <c r="D45" s="1">
        <f t="shared" si="11"/>
        <v>0.67024613278764233</v>
      </c>
      <c r="E45" s="1">
        <f t="shared" si="11"/>
        <v>0.58648759166681663</v>
      </c>
      <c r="F45" s="1">
        <f t="shared" si="11"/>
        <v>0.49075723369957319</v>
      </c>
      <c r="G45" s="1">
        <f t="shared" si="11"/>
        <v>0.3913120634340303</v>
      </c>
      <c r="I45" s="17">
        <f>'Ridge Regression'!$K$3+'Ridge Regression'!$L$3*'Test Analysis'!C45+'Ridge Regression'!$M$3*'Test Analysis'!D45+'Ridge Regression'!$N$3*'Test Analysis'!E45+'Ridge Regression'!$O$3*'Test Analysis'!F45+'Ridge Regression'!$P$3*'Test Analysis'!G45</f>
        <v>280589.32483442692</v>
      </c>
      <c r="J45" s="8">
        <f t="shared" si="6"/>
        <v>17410.675165573077</v>
      </c>
    </row>
    <row r="46" spans="1:10" x14ac:dyDescent="0.25">
      <c r="B46" s="6">
        <f t="shared" si="3"/>
        <v>311000</v>
      </c>
      <c r="C46" s="1">
        <f t="shared" ref="C46:G46" si="12">STANDARDIZE(C31,C$34,C$35)</f>
        <v>0.88291956174376396</v>
      </c>
      <c r="D46" s="1">
        <f t="shared" si="12"/>
        <v>0.8529416714166157</v>
      </c>
      <c r="E46" s="1">
        <f t="shared" si="12"/>
        <v>0.79751457215485422</v>
      </c>
      <c r="F46" s="1">
        <f t="shared" si="12"/>
        <v>0.72374873463509748</v>
      </c>
      <c r="G46" s="1">
        <f t="shared" si="12"/>
        <v>0.63925641959228086</v>
      </c>
      <c r="I46" s="17">
        <f>'Ridge Regression'!$K$3+'Ridge Regression'!$L$3*'Test Analysis'!C46+'Ridge Regression'!$M$3*'Test Analysis'!D46+'Ridge Regression'!$N$3*'Test Analysis'!E46+'Ridge Regression'!$O$3*'Test Analysis'!F46+'Ridge Regression'!$P$3*'Test Analysis'!G46</f>
        <v>279197.31431638025</v>
      </c>
      <c r="J46" s="8">
        <f t="shared" si="6"/>
        <v>31802.685683619755</v>
      </c>
    </row>
    <row r="47" spans="1:10" x14ac:dyDescent="0.25">
      <c r="B47" s="6">
        <f t="shared" si="3"/>
        <v>302000</v>
      </c>
      <c r="C47" s="1">
        <f t="shared" ref="C47:F47" si="13">STANDARDIZE(C32,C$34,C$35)</f>
        <v>1.1078141670935906</v>
      </c>
      <c r="D47" s="1">
        <f t="shared" si="13"/>
        <v>1.1392190556075517</v>
      </c>
      <c r="E47" s="1">
        <f t="shared" si="13"/>
        <v>1.1429874272879701</v>
      </c>
      <c r="F47" s="1">
        <f t="shared" si="13"/>
        <v>1.1222978312878791</v>
      </c>
      <c r="G47" s="1">
        <f>STANDARDIZE(G32,G$34,G$35)</f>
        <v>1.0824675671758328</v>
      </c>
      <c r="I47" s="17">
        <f>'Ridge Regression'!$K$3+'Ridge Regression'!$L$3*'Test Analysis'!C47+'Ridge Regression'!$M$3*'Test Analysis'!D47+'Ridge Regression'!$N$3*'Test Analysis'!E47+'Ridge Regression'!$O$3*'Test Analysis'!F47+'Ridge Regression'!$P$3*'Test Analysis'!G47</f>
        <v>271932.78318257845</v>
      </c>
      <c r="J47" s="8">
        <f t="shared" si="6"/>
        <v>30067.216817421548</v>
      </c>
    </row>
    <row r="48" spans="1:10" ht="15.75" thickBot="1" x14ac:dyDescent="0.3">
      <c r="I48" s="62" t="s">
        <v>13</v>
      </c>
      <c r="J48" s="63">
        <f>SUMSQ(J39:J47)/COUNT(J39:J47)</f>
        <v>1472434922.8963323</v>
      </c>
    </row>
    <row r="49" spans="2:10" ht="16.5" thickTop="1" thickBot="1" x14ac:dyDescent="0.3">
      <c r="B49" s="24"/>
      <c r="C49" s="24"/>
      <c r="D49" s="24"/>
      <c r="E49" s="24"/>
      <c r="F49" s="24"/>
      <c r="G49" s="24"/>
      <c r="H49" s="24"/>
      <c r="I49" s="64" t="s">
        <v>76</v>
      </c>
      <c r="J49" s="65">
        <f>SQRT(J48)</f>
        <v>38372.319748698181</v>
      </c>
    </row>
    <row r="51" spans="2:10" x14ac:dyDescent="0.25">
      <c r="B51" s="54" t="s">
        <v>45</v>
      </c>
      <c r="C51" s="54"/>
    </row>
    <row r="52" spans="2:10" ht="15.75" thickBot="1" x14ac:dyDescent="0.3">
      <c r="B52" s="28" t="s">
        <v>0</v>
      </c>
      <c r="C52" s="28" t="s">
        <v>12</v>
      </c>
    </row>
    <row r="53" spans="2:10" x14ac:dyDescent="0.25">
      <c r="B53" s="29">
        <v>26</v>
      </c>
      <c r="C53" s="30">
        <v>121639.99802474864</v>
      </c>
    </row>
    <row r="54" spans="2:10" x14ac:dyDescent="0.25">
      <c r="B54" s="29">
        <v>26</v>
      </c>
      <c r="C54" s="29">
        <v>121639.99802474864</v>
      </c>
    </row>
    <row r="55" spans="2:10" x14ac:dyDescent="0.25">
      <c r="B55" s="29">
        <v>27</v>
      </c>
      <c r="C55" s="29">
        <v>129985.89321034847</v>
      </c>
    </row>
    <row r="56" spans="2:10" x14ac:dyDescent="0.25">
      <c r="B56" s="29">
        <v>27</v>
      </c>
      <c r="C56" s="30">
        <v>129985.89321034847</v>
      </c>
    </row>
    <row r="57" spans="2:10" x14ac:dyDescent="0.25">
      <c r="B57" s="29">
        <v>27</v>
      </c>
      <c r="C57" s="30">
        <v>129985.89321034847</v>
      </c>
    </row>
    <row r="58" spans="2:10" x14ac:dyDescent="0.25">
      <c r="B58" s="29">
        <v>29</v>
      </c>
      <c r="C58" s="29">
        <v>146443.15151006103</v>
      </c>
    </row>
    <row r="59" spans="2:10" x14ac:dyDescent="0.25">
      <c r="B59" s="29">
        <v>30</v>
      </c>
      <c r="C59" s="30">
        <v>154532.98122563431</v>
      </c>
    </row>
    <row r="60" spans="2:10" x14ac:dyDescent="0.25">
      <c r="B60" s="29">
        <v>30</v>
      </c>
      <c r="C60" s="29">
        <v>154532.98122563431</v>
      </c>
    </row>
    <row r="61" spans="2:10" x14ac:dyDescent="0.25">
      <c r="B61" s="29">
        <v>33</v>
      </c>
      <c r="C61" s="30">
        <v>178106.47730281571</v>
      </c>
    </row>
    <row r="62" spans="2:10" x14ac:dyDescent="0.25">
      <c r="B62" s="29">
        <v>34</v>
      </c>
      <c r="C62" s="29">
        <v>185689.8541954114</v>
      </c>
    </row>
    <row r="63" spans="2:10" x14ac:dyDescent="0.25">
      <c r="B63" s="29">
        <v>35</v>
      </c>
      <c r="C63" s="30">
        <v>193113.28575388549</v>
      </c>
    </row>
    <row r="64" spans="2:10" x14ac:dyDescent="0.25">
      <c r="B64" s="29">
        <v>38</v>
      </c>
      <c r="C64" s="29">
        <v>214275.20032095438</v>
      </c>
    </row>
    <row r="65" spans="2:3" x14ac:dyDescent="0.25">
      <c r="B65" s="29">
        <v>40</v>
      </c>
      <c r="C65" s="29">
        <v>227299.45831673488</v>
      </c>
    </row>
    <row r="66" spans="2:3" x14ac:dyDescent="0.25">
      <c r="B66" s="29">
        <v>40</v>
      </c>
      <c r="C66" s="29">
        <v>227299.45831673488</v>
      </c>
    </row>
    <row r="67" spans="2:3" x14ac:dyDescent="0.25">
      <c r="B67" s="29">
        <v>41</v>
      </c>
      <c r="C67" s="29">
        <v>233434.95912528751</v>
      </c>
    </row>
    <row r="68" spans="2:3" x14ac:dyDescent="0.25">
      <c r="B68" s="29">
        <v>45</v>
      </c>
      <c r="C68" s="30">
        <v>255024.60788779121</v>
      </c>
    </row>
    <row r="69" spans="2:3" x14ac:dyDescent="0.25">
      <c r="B69" s="29">
        <v>46</v>
      </c>
      <c r="C69" s="29">
        <v>259582.03663729448</v>
      </c>
    </row>
    <row r="70" spans="2:3" x14ac:dyDescent="0.25">
      <c r="B70" s="29">
        <v>48</v>
      </c>
      <c r="C70" s="30">
        <v>267535.67802963307</v>
      </c>
    </row>
    <row r="71" spans="2:3" x14ac:dyDescent="0.25">
      <c r="B71" s="29">
        <v>50</v>
      </c>
      <c r="C71" s="29">
        <v>273783.34547509742</v>
      </c>
    </row>
    <row r="72" spans="2:3" x14ac:dyDescent="0.25">
      <c r="B72" s="29">
        <v>52</v>
      </c>
      <c r="C72" s="29">
        <v>278124.43386932206</v>
      </c>
    </row>
    <row r="73" spans="2:3" x14ac:dyDescent="0.25">
      <c r="B73" s="29">
        <v>55</v>
      </c>
      <c r="C73" s="29">
        <v>280589.32483442692</v>
      </c>
    </row>
    <row r="74" spans="2:3" x14ac:dyDescent="0.25">
      <c r="B74" s="29">
        <v>55</v>
      </c>
      <c r="C74" s="29">
        <v>280589.32483442692</v>
      </c>
    </row>
    <row r="75" spans="2:3" x14ac:dyDescent="0.25">
      <c r="B75" s="29">
        <v>57</v>
      </c>
      <c r="C75" s="29">
        <v>279197.31431638025</v>
      </c>
    </row>
    <row r="76" spans="2:3" x14ac:dyDescent="0.25">
      <c r="B76" s="29">
        <v>58</v>
      </c>
      <c r="C76" s="29">
        <v>277498.57305136073</v>
      </c>
    </row>
    <row r="77" spans="2:3" x14ac:dyDescent="0.25">
      <c r="B77" s="29">
        <v>60</v>
      </c>
      <c r="C77" s="29">
        <v>271932.78318257845</v>
      </c>
    </row>
    <row r="78" spans="2:3" x14ac:dyDescent="0.25">
      <c r="B78" s="29">
        <v>60</v>
      </c>
      <c r="C78" s="29">
        <v>271932.78318257845</v>
      </c>
    </row>
    <row r="79" spans="2:3" x14ac:dyDescent="0.25">
      <c r="B79" s="29">
        <v>65</v>
      </c>
      <c r="C79" s="30">
        <v>243738.08191067263</v>
      </c>
    </row>
  </sheetData>
  <sortState ref="B53:C79">
    <sortCondition ref="B52"/>
  </sortState>
  <mergeCells count="6">
    <mergeCell ref="B51:C51"/>
    <mergeCell ref="B21:G21"/>
    <mergeCell ref="B37:G37"/>
    <mergeCell ref="I37:J37"/>
    <mergeCell ref="A34:B34"/>
    <mergeCell ref="A35:B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Linear Regression</vt:lpstr>
      <vt:lpstr>Ridge Regression</vt:lpstr>
      <vt:lpstr>Lasso Regression</vt:lpstr>
      <vt:lpstr>Test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</dc:creator>
  <cp:lastModifiedBy>Georgios Mimoglou</cp:lastModifiedBy>
  <dcterms:created xsi:type="dcterms:W3CDTF">2019-04-22T15:12:18Z</dcterms:created>
  <dcterms:modified xsi:type="dcterms:W3CDTF">2023-05-05T14:03:27Z</dcterms:modified>
</cp:coreProperties>
</file>