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imo\Downloads\material\"/>
    </mc:Choice>
  </mc:AlternateContent>
  <bookViews>
    <workbookView xWindow="0" yWindow="0" windowWidth="23040" windowHeight="9264"/>
  </bookViews>
  <sheets>
    <sheet name="Analysis-Training Dataset" sheetId="1" r:id="rId1"/>
    <sheet name="Analysis 2-Validation Dataset" sheetId="2" r:id="rId2"/>
    <sheet name="Analysis 3- Test Datase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J13" i="3" l="1"/>
  <c r="K13" i="3" s="1"/>
  <c r="L13" i="3" s="1"/>
  <c r="J12" i="3"/>
  <c r="K12" i="3" s="1"/>
  <c r="L12" i="3" s="1"/>
  <c r="J11" i="3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7" i="3"/>
  <c r="K7" i="3" s="1"/>
  <c r="L7" i="3" s="1"/>
  <c r="J6" i="3"/>
  <c r="K6" i="3" s="1"/>
  <c r="L6" i="3" s="1"/>
  <c r="J5" i="3"/>
  <c r="K5" i="3" s="1"/>
  <c r="L5" i="3" s="1"/>
  <c r="J4" i="3"/>
  <c r="K4" i="3" s="1"/>
  <c r="E32" i="1"/>
  <c r="G20" i="1"/>
  <c r="G21" i="1"/>
  <c r="G22" i="1"/>
  <c r="G23" i="1"/>
  <c r="G24" i="1"/>
  <c r="G25" i="1"/>
  <c r="G26" i="1"/>
  <c r="G27" i="1"/>
  <c r="G28" i="1"/>
  <c r="E4" i="2"/>
  <c r="Q20" i="1"/>
  <c r="Q21" i="1"/>
  <c r="Q22" i="1"/>
  <c r="Q23" i="1"/>
  <c r="Q24" i="1"/>
  <c r="Q25" i="1"/>
  <c r="Q26" i="1"/>
  <c r="Q27" i="1"/>
  <c r="Q28" i="1"/>
  <c r="K17" i="3" l="1"/>
  <c r="L4" i="3"/>
  <c r="K16" i="3" s="1"/>
  <c r="K15" i="3"/>
  <c r="D19" i="1"/>
  <c r="E12" i="2" l="1"/>
  <c r="F12" i="2" s="1"/>
  <c r="G12" i="2" s="1"/>
  <c r="O5" i="2"/>
  <c r="O6" i="2"/>
  <c r="P6" i="2" s="1"/>
  <c r="Q6" i="2" s="1"/>
  <c r="O7" i="2"/>
  <c r="O8" i="2"/>
  <c r="P8" i="2" s="1"/>
  <c r="Q8" i="2" s="1"/>
  <c r="O9" i="2"/>
  <c r="P9" i="2" s="1"/>
  <c r="Q9" i="2" s="1"/>
  <c r="O10" i="2"/>
  <c r="P10" i="2" s="1"/>
  <c r="Q10" i="2" s="1"/>
  <c r="O11" i="2"/>
  <c r="P11" i="2" s="1"/>
  <c r="Q11" i="2" s="1"/>
  <c r="O12" i="2"/>
  <c r="P12" i="2" s="1"/>
  <c r="Q12" i="2" s="1"/>
  <c r="O13" i="2"/>
  <c r="P13" i="2" s="1"/>
  <c r="Q13" i="2" s="1"/>
  <c r="O4" i="2"/>
  <c r="P4" i="2" s="1"/>
  <c r="Q4" i="2" s="1"/>
  <c r="P7" i="2"/>
  <c r="Q7" i="2" s="1"/>
  <c r="P5" i="2"/>
  <c r="Q5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4" i="2"/>
  <c r="K4" i="2" s="1"/>
  <c r="L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3" i="2"/>
  <c r="F13" i="2" s="1"/>
  <c r="G13" i="2" s="1"/>
  <c r="F4" i="2"/>
  <c r="G4" i="2" s="1"/>
  <c r="R20" i="1"/>
  <c r="S20" i="1" s="1"/>
  <c r="R22" i="1"/>
  <c r="S22" i="1" s="1"/>
  <c r="R23" i="1"/>
  <c r="S23" i="1" s="1"/>
  <c r="R25" i="1"/>
  <c r="S25" i="1" s="1"/>
  <c r="R26" i="1"/>
  <c r="S26" i="1" s="1"/>
  <c r="R27" i="1"/>
  <c r="S27" i="1" s="1"/>
  <c r="R28" i="1"/>
  <c r="S28" i="1" s="1"/>
  <c r="Q19" i="1"/>
  <c r="R19" i="1" s="1"/>
  <c r="R24" i="1"/>
  <c r="S24" i="1" s="1"/>
  <c r="R21" i="1"/>
  <c r="S21" i="1" s="1"/>
  <c r="K20" i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K26" i="1"/>
  <c r="L26" i="1" s="1"/>
  <c r="M26" i="1" s="1"/>
  <c r="K27" i="1"/>
  <c r="L27" i="1" s="1"/>
  <c r="M27" i="1" s="1"/>
  <c r="K28" i="1"/>
  <c r="L28" i="1" s="1"/>
  <c r="M28" i="1" s="1"/>
  <c r="K19" i="1"/>
  <c r="L19" i="1" s="1"/>
  <c r="L25" i="1"/>
  <c r="M25" i="1" s="1"/>
  <c r="L20" i="1"/>
  <c r="M20" i="1" s="1"/>
  <c r="E23" i="1"/>
  <c r="F23" i="1" s="1"/>
  <c r="D20" i="1"/>
  <c r="E20" i="1" s="1"/>
  <c r="F20" i="1" s="1"/>
  <c r="D21" i="1"/>
  <c r="E21" i="1" s="1"/>
  <c r="F21" i="1" s="1"/>
  <c r="D22" i="1"/>
  <c r="E22" i="1" s="1"/>
  <c r="F22" i="1" s="1"/>
  <c r="D23" i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E19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T4" i="1"/>
  <c r="S4" i="1"/>
  <c r="R4" i="1"/>
  <c r="Q4" i="1"/>
  <c r="E30" i="1" l="1"/>
  <c r="F19" i="1"/>
  <c r="E31" i="1" s="1"/>
  <c r="P16" i="2"/>
  <c r="P17" i="2"/>
  <c r="P15" i="2"/>
  <c r="K16" i="2"/>
  <c r="K17" i="2"/>
  <c r="K15" i="2"/>
  <c r="F16" i="2"/>
  <c r="R32" i="1"/>
  <c r="S19" i="1"/>
  <c r="R31" i="1" s="1"/>
  <c r="R30" i="1"/>
  <c r="L32" i="1"/>
  <c r="L30" i="1"/>
  <c r="M19" i="1"/>
  <c r="L31" i="1" s="1"/>
  <c r="F17" i="2" l="1"/>
  <c r="F15" i="2"/>
</calcChain>
</file>

<file path=xl/sharedStrings.xml><?xml version="1.0" encoding="utf-8"?>
<sst xmlns="http://schemas.openxmlformats.org/spreadsheetml/2006/main" count="157" uniqueCount="50">
  <si>
    <t>Age</t>
  </si>
  <si>
    <t>Salary</t>
  </si>
  <si>
    <t>Age^2</t>
  </si>
  <si>
    <t>Age^3</t>
  </si>
  <si>
    <t>Age^4</t>
  </si>
  <si>
    <t>Age^5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</si>
  <si>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</si>
  <si>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</si>
  <si>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</si>
  <si>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</si>
  <si>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</si>
  <si>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</si>
  <si>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</si>
  <si>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</si>
  <si>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</si>
  <si>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</si>
  <si>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</si>
  <si>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</si>
  <si>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</si>
  <si>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</si>
  <si>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</si>
  <si>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</si>
  <si>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</si>
  <si>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</si>
  <si>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</si>
  <si>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</si>
  <si>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</si>
  <si>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</si>
  <si>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</si>
  <si>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Estimate</t>
  </si>
  <si>
    <t>Error</t>
  </si>
  <si>
    <t>average error</t>
  </si>
  <si>
    <t>average absolute error</t>
  </si>
  <si>
    <t>Abs error</t>
  </si>
  <si>
    <t>Standard deviation of error</t>
  </si>
  <si>
    <t>Fit to Polynomial of order 5</t>
  </si>
  <si>
    <t>Regression Output for fit of polynomial of order 5</t>
  </si>
  <si>
    <t>Fit to quadratic (polynomial of order 2)</t>
  </si>
  <si>
    <t>Regression Output for quadratic fit  (polynomial of order 2)</t>
  </si>
  <si>
    <t xml:space="preserve">Linear fit </t>
  </si>
  <si>
    <t>5-order poly</t>
  </si>
  <si>
    <t>Quadratic</t>
  </si>
  <si>
    <t>Linear</t>
  </si>
  <si>
    <t>Summary of estimates (sorted)</t>
  </si>
  <si>
    <t>Forecast</t>
  </si>
  <si>
    <t>Polynomial of order 5</t>
  </si>
  <si>
    <t>Abs Error</t>
  </si>
  <si>
    <t>CHARTS DISPLAYING THE THREE MODELS</t>
  </si>
  <si>
    <t xml:space="preserve">Data for fitting poynomials </t>
  </si>
  <si>
    <t>Regression output for 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</si>
</sst>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3" fontId="0" fillId="4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original Data: Figure 1-1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'Analysis-Training Dataset'!$B$4:$B$13</c:f>
              <c:numCache>
                <c:formatCode>#,##0</c:formatCode>
                <c:ptCount val="10"/>
                <c:pt idx="0">
                  <c:v>25</c:v>
                </c:pt>
                <c:pt idx="1">
                  <c:v>55</c:v>
                </c:pt>
                <c:pt idx="2">
                  <c:v>27</c:v>
                </c:pt>
                <c:pt idx="3">
                  <c:v>35</c:v>
                </c:pt>
                <c:pt idx="4">
                  <c:v>60</c:v>
                </c:pt>
                <c:pt idx="5">
                  <c:v>65</c:v>
                </c:pt>
                <c:pt idx="6">
                  <c:v>45</c:v>
                </c:pt>
                <c:pt idx="7">
                  <c:v>40</c:v>
                </c:pt>
                <c:pt idx="8">
                  <c:v>50</c:v>
                </c:pt>
                <c:pt idx="9">
                  <c:v>30</c:v>
                </c:pt>
              </c:numCache>
            </c:numRef>
          </c:xVal>
          <c:yVal>
            <c:numRef>
              <c:f>'Analysis-Training Dataset'!$C$4:$C$13</c:f>
              <c:numCache>
                <c:formatCode>General</c:formatCode>
                <c:ptCount val="10"/>
                <c:pt idx="0">
                  <c:v>135000</c:v>
                </c:pt>
                <c:pt idx="1">
                  <c:v>260000</c:v>
                </c:pt>
                <c:pt idx="2">
                  <c:v>105000</c:v>
                </c:pt>
                <c:pt idx="3">
                  <c:v>220000</c:v>
                </c:pt>
                <c:pt idx="4">
                  <c:v>240000</c:v>
                </c:pt>
                <c:pt idx="5">
                  <c:v>265000</c:v>
                </c:pt>
                <c:pt idx="6">
                  <c:v>270000</c:v>
                </c:pt>
                <c:pt idx="7">
                  <c:v>300000</c:v>
                </c:pt>
                <c:pt idx="8">
                  <c:v>265000</c:v>
                </c:pt>
                <c:pt idx="9">
                  <c:v>105000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5F-4395-BEF4-EA9F2E45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1352"/>
        <c:axId val="520883704"/>
      </c:scatterChart>
      <c:valAx>
        <c:axId val="52088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3704"/>
        <c:crosses val="autoZero"/>
        <c:crossBetween val="midCat"/>
      </c:valAx>
      <c:valAx>
        <c:axId val="5208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fit: polynomial</a:t>
            </a:r>
            <a:r>
              <a:rPr lang="en-CA" baseline="0"/>
              <a:t> of order 5</a:t>
            </a:r>
            <a:endParaRPr lang="en-CA"/>
          </a:p>
        </c:rich>
      </c:tx>
      <c:layout>
        <c:manualLayout>
          <c:xMode val="edge"/>
          <c:yMode val="edge"/>
          <c:x val="0.23068521257177879"/>
          <c:y val="4.0100250626566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'Analysis-Training Dataset'!$U$19:$U$28</c:f>
              <c:numCache>
                <c:formatCode>#,##0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'Analysis-Training Dataset'!$V$19:$V$28</c:f>
              <c:numCache>
                <c:formatCode>0</c:formatCode>
                <c:ptCount val="10"/>
                <c:pt idx="0">
                  <c:v>134965.39159870637</c:v>
                </c:pt>
                <c:pt idx="1">
                  <c:v>99724.960601959378</c:v>
                </c:pt>
                <c:pt idx="2">
                  <c:v>117292.62419102108</c:v>
                </c:pt>
                <c:pt idx="3">
                  <c:v>213895.8031577291</c:v>
                </c:pt>
                <c:pt idx="4">
                  <c:v>284897.91393138841</c:v>
                </c:pt>
                <c:pt idx="5">
                  <c:v>293253.8055154644</c:v>
                </c:pt>
                <c:pt idx="6">
                  <c:v>263742.0437201038</c:v>
                </c:pt>
                <c:pt idx="7">
                  <c:v>241956.76439757645</c:v>
                </c:pt>
                <c:pt idx="8">
                  <c:v>253299.52667863667</c:v>
                </c:pt>
                <c:pt idx="9">
                  <c:v>261971.16620762646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CE-4E9D-9BFA-F102918D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79784"/>
        <c:axId val="520881744"/>
      </c:scatterChart>
      <c:valAx>
        <c:axId val="5208797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1744"/>
        <c:crosses val="autoZero"/>
        <c:crossBetween val="midCat"/>
      </c:valAx>
      <c:valAx>
        <c:axId val="5208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7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'Analysis-Training Dataset'!$W$18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'Analysis-Training Dataset'!$U$19:$U$28</c:f>
              <c:numCache>
                <c:formatCode>#,##0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'Analysis-Training Dataset'!$W$19:$W$28</c:f>
              <c:numCache>
                <c:formatCode>General</c:formatCode>
                <c:ptCount val="10"/>
                <c:pt idx="0">
                  <c:v>100202.68326299268</c:v>
                </c:pt>
                <c:pt idx="1">
                  <c:v>125655.00292624446</c:v>
                </c:pt>
                <c:pt idx="2">
                  <c:v>160184.15355407848</c:v>
                </c:pt>
                <c:pt idx="3">
                  <c:v>208001.19428835163</c:v>
                </c:pt>
                <c:pt idx="4">
                  <c:v>243653.80546581204</c:v>
                </c:pt>
                <c:pt idx="5">
                  <c:v>267141.98708645976</c:v>
                </c:pt>
                <c:pt idx="6">
                  <c:v>278465.73915029468</c:v>
                </c:pt>
                <c:pt idx="7">
                  <c:v>277625.06165731675</c:v>
                </c:pt>
                <c:pt idx="8">
                  <c:v>264619.95460752631</c:v>
                </c:pt>
                <c:pt idx="9">
                  <c:v>239450.41800092312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F6F-4CAF-87AA-A4489295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4096"/>
        <c:axId val="520878608"/>
      </c:scatterChart>
      <c:valAx>
        <c:axId val="52088409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78608"/>
        <c:crosses val="autoZero"/>
        <c:crossBetween val="midCat"/>
      </c:valAx>
      <c:valAx>
        <c:axId val="5208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'Analysis-Training Dataset'!$U$19:$U$28</c:f>
              <c:numCache>
                <c:formatCode>#,##0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'Analysis-Training Dataset'!$X$19:$X$28</c:f>
              <c:numCache>
                <c:formatCode>0</c:formatCode>
                <c:ptCount val="10"/>
                <c:pt idx="0">
                  <c:v>146843.04532261664</c:v>
                </c:pt>
                <c:pt idx="1">
                  <c:v>154497.65572672468</c:v>
                </c:pt>
                <c:pt idx="2">
                  <c:v>165979.57133288679</c:v>
                </c:pt>
                <c:pt idx="3">
                  <c:v>185116.09734315693</c:v>
                </c:pt>
                <c:pt idx="4">
                  <c:v>204252.62335342707</c:v>
                </c:pt>
                <c:pt idx="5">
                  <c:v>223389.14936369724</c:v>
                </c:pt>
                <c:pt idx="6">
                  <c:v>242525.67537396739</c:v>
                </c:pt>
                <c:pt idx="7">
                  <c:v>261662.20138423753</c:v>
                </c:pt>
                <c:pt idx="8">
                  <c:v>280798.72739450773</c:v>
                </c:pt>
                <c:pt idx="9">
                  <c:v>299935.25340477785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F26-44E2-80C2-95FF7075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79000"/>
        <c:axId val="520882136"/>
      </c:scatterChart>
      <c:valAx>
        <c:axId val="52087900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2136"/>
        <c:crosses val="autoZero"/>
        <c:crossBetween val="midCat"/>
      </c:valAx>
      <c:valAx>
        <c:axId val="5208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7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2-Validation Dataset'!$B$4:$B$13</c:f>
              <c:numCache>
                <c:formatCode>General</c:formatCode>
                <c:ptCount val="10"/>
                <c:pt idx="0">
                  <c:v>30</c:v>
                </c:pt>
                <c:pt idx="1">
                  <c:v>26</c:v>
                </c:pt>
                <c:pt idx="2">
                  <c:v>58</c:v>
                </c:pt>
                <c:pt idx="3">
                  <c:v>29</c:v>
                </c:pt>
                <c:pt idx="4">
                  <c:v>40</c:v>
                </c:pt>
                <c:pt idx="5">
                  <c:v>27</c:v>
                </c:pt>
                <c:pt idx="6">
                  <c:v>33</c:v>
                </c:pt>
                <c:pt idx="7">
                  <c:v>61</c:v>
                </c:pt>
                <c:pt idx="8">
                  <c:v>27</c:v>
                </c:pt>
                <c:pt idx="9">
                  <c:v>48</c:v>
                </c:pt>
              </c:numCache>
            </c:numRef>
          </c:xVal>
          <c:yVal>
            <c:numRef>
              <c:f>'Analysis 2-Validation Dataset'!$C$4:$C$13</c:f>
              <c:numCache>
                <c:formatCode>General</c:formatCode>
                <c:ptCount val="10"/>
                <c:pt idx="0">
                  <c:v>166000</c:v>
                </c:pt>
                <c:pt idx="1">
                  <c:v>78000</c:v>
                </c:pt>
                <c:pt idx="2">
                  <c:v>310000</c:v>
                </c:pt>
                <c:pt idx="3">
                  <c:v>100000</c:v>
                </c:pt>
                <c:pt idx="4">
                  <c:v>260000</c:v>
                </c:pt>
                <c:pt idx="5">
                  <c:v>150000</c:v>
                </c:pt>
                <c:pt idx="6">
                  <c:v>140000</c:v>
                </c:pt>
                <c:pt idx="7">
                  <c:v>220000</c:v>
                </c:pt>
                <c:pt idx="8">
                  <c:v>86000</c:v>
                </c:pt>
                <c:pt idx="9">
                  <c:v>276000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8E-424C-A4C5-63E480A4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9328"/>
        <c:axId val="111682072"/>
      </c:scatterChart>
      <c:valAx>
        <c:axId val="111679328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072"/>
        <c:crosses val="autoZero"/>
        <c:crossBetween val="midCat"/>
      </c:valAx>
      <c:valAx>
        <c:axId val="11168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95250</xdr:rowOff>
    </xdr:from>
    <xdr:to>
      <xdr:col>12</xdr:col>
      <xdr:colOff>104775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39</xdr:row>
      <xdr:rowOff>28575</xdr:rowOff>
    </xdr:from>
    <xdr:to>
      <xdr:col>6</xdr:col>
      <xdr:colOff>180975</xdr:colOff>
      <xdr:row>52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39</xdr:row>
      <xdr:rowOff>28575</xdr:rowOff>
    </xdr:from>
    <xdr:to>
      <xdr:col>13</xdr:col>
      <xdr:colOff>171450</xdr:colOff>
      <xdr:row>52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33337</xdr:colOff>
      <xdr:row>39</xdr:row>
      <xdr:rowOff>38100</xdr:rowOff>
    </xdr:from>
    <xdr:to>
      <xdr:col>19</xdr:col>
      <xdr:colOff>838200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24</xdr:row>
      <xdr:rowOff>19050</xdr:rowOff>
    </xdr:from>
    <xdr:to>
      <xdr:col>13</xdr:col>
      <xdr:colOff>138112</xdr:colOff>
      <xdr:row>38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6"/>
  <sheetViews>
    <sheetView tabSelected="1" zoomScale="110" zoomScaleNormal="110" workbookViewId="0">
      <selection activeCell="M3" sqref="M3"/>
    </sheetView>
  </sheetViews>
  <sheetFormatPr defaultRowHeight="14.4" x14ac:dyDescent="0.3"/>
  <cols>
    <col min="2" max="2" width="12.6640625" customWidth="1"/>
    <col min="3" max="3" width="11.88671875" customWidth="1"/>
    <col min="4" max="4" width="12.6640625" bestFit="1" customWidth="1"/>
    <col min="7" max="7" width="22.5546875" bestFit="1" customWidth="1"/>
    <col min="8" max="8" width="6.44140625" customWidth="1"/>
    <col min="11" max="11" width="14.44140625" customWidth="1"/>
    <col min="12" max="12" width="12.33203125" customWidth="1"/>
    <col min="14" max="14" width="7.5546875" customWidth="1"/>
    <col min="15" max="15" width="9" customWidth="1"/>
    <col min="19" max="19" width="12" customWidth="1"/>
    <col min="20" max="22" width="13.109375" customWidth="1"/>
    <col min="26" max="26" width="31.5546875" customWidth="1"/>
    <col min="46" max="46" width="32.5546875" bestFit="1" customWidth="1"/>
    <col min="47" max="47" width="12.44140625" bestFit="1" customWidth="1"/>
  </cols>
  <sheetData>
    <row r="1" spans="2:62" x14ac:dyDescent="0.3">
      <c r="B1" s="18"/>
      <c r="C1" s="18"/>
      <c r="O1" s="8" t="s">
        <v>48</v>
      </c>
      <c r="Z1" s="8" t="s">
        <v>36</v>
      </c>
      <c r="AJ1" s="8" t="s">
        <v>38</v>
      </c>
      <c r="AT1" s="8" t="s">
        <v>49</v>
      </c>
    </row>
    <row r="2" spans="2:62" ht="15" thickBot="1" x14ac:dyDescent="0.35"/>
    <row r="3" spans="2:62" x14ac:dyDescent="0.3">
      <c r="B3" s="9" t="s">
        <v>0</v>
      </c>
      <c r="C3" s="9" t="s">
        <v>1</v>
      </c>
      <c r="O3" t="s">
        <v>1</v>
      </c>
      <c r="P3" t="s">
        <v>0</v>
      </c>
      <c r="Q3" t="s">
        <v>2</v>
      </c>
      <c r="R3" t="s">
        <v>3</v>
      </c>
      <c r="S3" t="s">
        <v>4</v>
      </c>
      <c r="T3" t="s">
        <v>5</v>
      </c>
      <c r="Z3" s="5" t="s">
        <v>6</v>
      </c>
      <c r="AA3" s="5"/>
      <c r="AJ3" s="5" t="s">
        <v>6</v>
      </c>
      <c r="AK3" s="5"/>
      <c r="AT3" s="5" t="s">
        <v>6</v>
      </c>
      <c r="AU3" s="5"/>
    </row>
    <row r="4" spans="2:62" ht="15" thickBot="1" x14ac:dyDescent="0.35">
      <c r="B4" s="10">
        <v>25</v>
      </c>
      <c r="C4" s="9">
        <v>135000</v>
      </c>
      <c r="O4">
        <v>135000</v>
      </c>
      <c r="P4" s="1">
        <v>25</v>
      </c>
      <c r="Q4" s="1">
        <f>P4^2</f>
        <v>625</v>
      </c>
      <c r="R4" s="1">
        <f>P4^3</f>
        <v>15625</v>
      </c>
      <c r="S4" s="1">
        <f>P4^4</f>
        <v>390625</v>
      </c>
      <c r="T4" s="1">
        <f>P4^5</f>
        <v>9765625</v>
      </c>
      <c r="U4" s="1"/>
      <c r="V4" s="1"/>
      <c r="Z4" t="s">
        <v>7</v>
      </c>
      <c r="AA4">
        <v>0.98443427296083597</v>
      </c>
      <c r="AJ4" t="s">
        <v>7</v>
      </c>
      <c r="AK4">
        <v>0.89373310036197817</v>
      </c>
      <c r="AT4" t="s">
        <v>7</v>
      </c>
      <c r="AU4">
        <v>0.73558279111539437</v>
      </c>
    </row>
    <row r="5" spans="2:62" x14ac:dyDescent="0.3">
      <c r="B5" s="10">
        <v>55</v>
      </c>
      <c r="C5" s="9">
        <v>260000</v>
      </c>
      <c r="O5">
        <v>260000</v>
      </c>
      <c r="P5" s="1">
        <v>55</v>
      </c>
      <c r="Q5" s="1">
        <f t="shared" ref="Q5:Q13" si="0">P5^2</f>
        <v>3025</v>
      </c>
      <c r="R5" s="1">
        <f t="shared" ref="R5:R13" si="1">P5^3</f>
        <v>166375</v>
      </c>
      <c r="S5" s="1">
        <f t="shared" ref="S5:S13" si="2">P5^4</f>
        <v>9150625</v>
      </c>
      <c r="T5" s="1">
        <f t="shared" ref="T5:T13" si="3">P5^5</f>
        <v>503284375</v>
      </c>
      <c r="U5" s="1"/>
      <c r="V5" s="1"/>
      <c r="Z5" t="s">
        <v>8</v>
      </c>
      <c r="AA5">
        <v>0.96911083777992979</v>
      </c>
      <c r="AJ5" t="s">
        <v>8</v>
      </c>
      <c r="AK5">
        <v>0.79875885468263375</v>
      </c>
      <c r="AT5" t="s">
        <v>8</v>
      </c>
      <c r="AU5">
        <v>0.54108204258511383</v>
      </c>
      <c r="BE5" s="5"/>
      <c r="BF5" s="5"/>
    </row>
    <row r="6" spans="2:62" x14ac:dyDescent="0.3">
      <c r="B6" s="10">
        <v>27</v>
      </c>
      <c r="C6" s="9">
        <v>105000</v>
      </c>
      <c r="O6">
        <v>105000</v>
      </c>
      <c r="P6" s="1">
        <v>27</v>
      </c>
      <c r="Q6" s="1">
        <f t="shared" si="0"/>
        <v>729</v>
      </c>
      <c r="R6" s="1">
        <f t="shared" si="1"/>
        <v>19683</v>
      </c>
      <c r="S6" s="1">
        <f t="shared" si="2"/>
        <v>531441</v>
      </c>
      <c r="T6" s="1">
        <f t="shared" si="3"/>
        <v>14348907</v>
      </c>
      <c r="U6" s="1"/>
      <c r="V6" s="1"/>
      <c r="Z6" t="s">
        <v>9</v>
      </c>
      <c r="AA6">
        <v>0.93049938500484197</v>
      </c>
      <c r="AJ6" t="s">
        <v>9</v>
      </c>
      <c r="AK6">
        <v>0.74126138459195767</v>
      </c>
      <c r="AT6" t="s">
        <v>9</v>
      </c>
      <c r="AU6">
        <v>0.48371729790825302</v>
      </c>
    </row>
    <row r="7" spans="2:62" x14ac:dyDescent="0.3">
      <c r="B7" s="10">
        <v>35</v>
      </c>
      <c r="C7" s="9">
        <v>220000</v>
      </c>
      <c r="O7">
        <v>220000</v>
      </c>
      <c r="P7" s="1">
        <v>35</v>
      </c>
      <c r="Q7" s="1">
        <f t="shared" si="0"/>
        <v>1225</v>
      </c>
      <c r="R7" s="1">
        <f t="shared" si="1"/>
        <v>42875</v>
      </c>
      <c r="S7" s="1">
        <f t="shared" si="2"/>
        <v>1500625</v>
      </c>
      <c r="T7" s="1">
        <f t="shared" si="3"/>
        <v>52521875</v>
      </c>
      <c r="U7" s="1"/>
      <c r="V7" s="1"/>
      <c r="Z7" t="s">
        <v>10</v>
      </c>
      <c r="AA7">
        <v>19353.304566526607</v>
      </c>
      <c r="AJ7" t="s">
        <v>10</v>
      </c>
      <c r="AK7">
        <v>37341.471871586786</v>
      </c>
      <c r="AT7" t="s">
        <v>10</v>
      </c>
      <c r="AU7">
        <v>52747.829611173955</v>
      </c>
    </row>
    <row r="8" spans="2:62" ht="15" thickBot="1" x14ac:dyDescent="0.35">
      <c r="B8" s="10">
        <v>60</v>
      </c>
      <c r="C8" s="9">
        <v>240000</v>
      </c>
      <c r="O8">
        <v>240000</v>
      </c>
      <c r="P8" s="1">
        <v>60</v>
      </c>
      <c r="Q8" s="1">
        <f t="shared" si="0"/>
        <v>3600</v>
      </c>
      <c r="R8" s="1">
        <f t="shared" si="1"/>
        <v>216000</v>
      </c>
      <c r="S8" s="1">
        <f t="shared" si="2"/>
        <v>12960000</v>
      </c>
      <c r="T8" s="1">
        <f t="shared" si="3"/>
        <v>777600000</v>
      </c>
      <c r="U8" s="1"/>
      <c r="V8" s="1"/>
      <c r="Z8" s="3" t="s">
        <v>11</v>
      </c>
      <c r="AA8" s="3">
        <v>10</v>
      </c>
      <c r="AJ8" s="3" t="s">
        <v>11</v>
      </c>
      <c r="AK8" s="3">
        <v>10</v>
      </c>
      <c r="AT8" s="3" t="s">
        <v>11</v>
      </c>
      <c r="AU8" s="3">
        <v>10</v>
      </c>
    </row>
    <row r="9" spans="2:62" x14ac:dyDescent="0.3">
      <c r="B9" s="10">
        <v>65</v>
      </c>
      <c r="C9" s="9">
        <v>265000</v>
      </c>
      <c r="O9">
        <v>265000</v>
      </c>
      <c r="P9" s="1">
        <v>65</v>
      </c>
      <c r="Q9" s="1">
        <f t="shared" si="0"/>
        <v>4225</v>
      </c>
      <c r="R9" s="1">
        <f t="shared" si="1"/>
        <v>274625</v>
      </c>
      <c r="S9" s="1">
        <f t="shared" si="2"/>
        <v>17850625</v>
      </c>
      <c r="T9" s="1">
        <f t="shared" si="3"/>
        <v>1160290625</v>
      </c>
      <c r="U9" s="1"/>
      <c r="V9" s="1"/>
    </row>
    <row r="10" spans="2:62" ht="15" thickBot="1" x14ac:dyDescent="0.35">
      <c r="B10" s="10">
        <v>45</v>
      </c>
      <c r="C10" s="9">
        <v>270000</v>
      </c>
      <c r="O10">
        <v>270000</v>
      </c>
      <c r="P10" s="1">
        <v>45</v>
      </c>
      <c r="Q10" s="1">
        <f t="shared" si="0"/>
        <v>2025</v>
      </c>
      <c r="R10" s="1">
        <f t="shared" si="1"/>
        <v>91125</v>
      </c>
      <c r="S10" s="1">
        <f t="shared" si="2"/>
        <v>4100625</v>
      </c>
      <c r="T10" s="1">
        <f t="shared" si="3"/>
        <v>184528125</v>
      </c>
      <c r="U10" s="1"/>
      <c r="V10" s="1"/>
      <c r="Z10" t="s">
        <v>12</v>
      </c>
      <c r="AJ10" t="s">
        <v>12</v>
      </c>
      <c r="AT10" t="s">
        <v>12</v>
      </c>
      <c r="BE10" s="3"/>
      <c r="BF10" s="3"/>
    </row>
    <row r="11" spans="2:62" x14ac:dyDescent="0.3">
      <c r="B11" s="10">
        <v>40</v>
      </c>
      <c r="C11" s="9">
        <v>300000</v>
      </c>
      <c r="O11">
        <v>300000</v>
      </c>
      <c r="P11" s="1">
        <v>40</v>
      </c>
      <c r="Q11" s="1">
        <f t="shared" si="0"/>
        <v>1600</v>
      </c>
      <c r="R11" s="1">
        <f t="shared" si="1"/>
        <v>64000</v>
      </c>
      <c r="S11" s="1">
        <f t="shared" si="2"/>
        <v>2560000</v>
      </c>
      <c r="T11" s="1">
        <f t="shared" si="3"/>
        <v>102400000</v>
      </c>
      <c r="U11" s="1"/>
      <c r="V11" s="1"/>
      <c r="Z11" s="4"/>
      <c r="AA11" s="4" t="s">
        <v>17</v>
      </c>
      <c r="AB11" s="4" t="s">
        <v>18</v>
      </c>
      <c r="AC11" s="4" t="s">
        <v>19</v>
      </c>
      <c r="AD11" s="4" t="s">
        <v>20</v>
      </c>
      <c r="AE11" s="4" t="s">
        <v>21</v>
      </c>
      <c r="AJ11" s="4"/>
      <c r="AK11" s="4" t="s">
        <v>17</v>
      </c>
      <c r="AL11" s="4" t="s">
        <v>18</v>
      </c>
      <c r="AM11" s="4" t="s">
        <v>19</v>
      </c>
      <c r="AN11" s="4" t="s">
        <v>20</v>
      </c>
      <c r="AO11" s="4" t="s">
        <v>21</v>
      </c>
      <c r="AT11" s="4"/>
      <c r="AU11" s="4" t="s">
        <v>17</v>
      </c>
      <c r="AV11" s="4" t="s">
        <v>18</v>
      </c>
      <c r="AW11" s="4" t="s">
        <v>19</v>
      </c>
      <c r="AX11" s="4" t="s">
        <v>20</v>
      </c>
      <c r="AY11" s="4" t="s">
        <v>21</v>
      </c>
    </row>
    <row r="12" spans="2:62" ht="15" thickBot="1" x14ac:dyDescent="0.35">
      <c r="B12" s="10">
        <v>50</v>
      </c>
      <c r="C12" s="9">
        <v>265000</v>
      </c>
      <c r="O12">
        <v>265000</v>
      </c>
      <c r="P12" s="1">
        <v>50</v>
      </c>
      <c r="Q12" s="1">
        <f t="shared" si="0"/>
        <v>2500</v>
      </c>
      <c r="R12" s="1">
        <f t="shared" si="1"/>
        <v>125000</v>
      </c>
      <c r="S12" s="1">
        <f t="shared" si="2"/>
        <v>6250000</v>
      </c>
      <c r="T12" s="1">
        <f t="shared" si="3"/>
        <v>312500000</v>
      </c>
      <c r="U12" s="1"/>
      <c r="V12" s="1"/>
      <c r="Z12" t="s">
        <v>13</v>
      </c>
      <c r="AA12">
        <v>5</v>
      </c>
      <c r="AB12">
        <v>47004298409.421043</v>
      </c>
      <c r="AC12">
        <v>9400859681.8842087</v>
      </c>
      <c r="AD12">
        <v>25.099051398687621</v>
      </c>
      <c r="AE12">
        <v>4.0461712974214159E-3</v>
      </c>
      <c r="AJ12" t="s">
        <v>13</v>
      </c>
      <c r="AK12">
        <v>2</v>
      </c>
      <c r="AL12">
        <v>38741801349.244446</v>
      </c>
      <c r="AM12">
        <v>19370900674.622223</v>
      </c>
      <c r="AN12">
        <v>13.892069571460381</v>
      </c>
      <c r="AO12">
        <v>3.6560214173847788E-3</v>
      </c>
      <c r="AT12" t="s">
        <v>13</v>
      </c>
      <c r="AU12">
        <v>1</v>
      </c>
      <c r="AV12">
        <v>26243831770.484482</v>
      </c>
      <c r="AW12">
        <v>26243831770.484482</v>
      </c>
      <c r="AX12">
        <v>9.4323097859680729</v>
      </c>
      <c r="AY12">
        <v>1.5319844278284693E-2</v>
      </c>
    </row>
    <row r="13" spans="2:62" x14ac:dyDescent="0.3">
      <c r="B13" s="10">
        <v>30</v>
      </c>
      <c r="C13" s="9">
        <v>105000</v>
      </c>
      <c r="O13">
        <v>105000</v>
      </c>
      <c r="P13" s="1">
        <v>30</v>
      </c>
      <c r="Q13" s="1">
        <f t="shared" si="0"/>
        <v>900</v>
      </c>
      <c r="R13" s="1">
        <f t="shared" si="1"/>
        <v>27000</v>
      </c>
      <c r="S13" s="1">
        <f t="shared" si="2"/>
        <v>810000</v>
      </c>
      <c r="T13" s="1">
        <f t="shared" si="3"/>
        <v>24300000</v>
      </c>
      <c r="U13" s="1"/>
      <c r="V13" s="1"/>
      <c r="Z13" t="s">
        <v>14</v>
      </c>
      <c r="AA13">
        <v>4</v>
      </c>
      <c r="AB13">
        <v>1498201590.5789587</v>
      </c>
      <c r="AC13">
        <v>374550397.64473969</v>
      </c>
      <c r="AJ13" t="s">
        <v>14</v>
      </c>
      <c r="AK13">
        <v>7</v>
      </c>
      <c r="AL13">
        <v>9760698650.7555504</v>
      </c>
      <c r="AM13">
        <v>1394385521.5365071</v>
      </c>
      <c r="AT13" t="s">
        <v>14</v>
      </c>
      <c r="AU13">
        <v>8</v>
      </c>
      <c r="AV13">
        <v>22258668229.515518</v>
      </c>
      <c r="AW13">
        <v>2782333528.6894398</v>
      </c>
      <c r="BE13" s="4"/>
      <c r="BF13" s="4"/>
      <c r="BG13" s="4"/>
      <c r="BH13" s="4"/>
      <c r="BI13" s="4"/>
      <c r="BJ13" s="4"/>
    </row>
    <row r="14" spans="2:62" ht="15" thickBot="1" x14ac:dyDescent="0.35">
      <c r="Z14" s="3" t="s">
        <v>15</v>
      </c>
      <c r="AA14" s="3">
        <v>9</v>
      </c>
      <c r="AB14" s="3">
        <v>48502500000</v>
      </c>
      <c r="AC14" s="3"/>
      <c r="AD14" s="3"/>
      <c r="AE14" s="3"/>
      <c r="AJ14" s="3" t="s">
        <v>15</v>
      </c>
      <c r="AK14" s="3">
        <v>9</v>
      </c>
      <c r="AL14" s="3">
        <v>48502500000</v>
      </c>
      <c r="AM14" s="3"/>
      <c r="AN14" s="3"/>
      <c r="AO14" s="3"/>
      <c r="AT14" s="3" t="s">
        <v>15</v>
      </c>
      <c r="AU14" s="3">
        <v>9</v>
      </c>
      <c r="AV14" s="3">
        <v>48502500000</v>
      </c>
      <c r="AW14" s="3"/>
      <c r="AX14" s="3"/>
      <c r="AY14" s="3"/>
    </row>
    <row r="15" spans="2:62" ht="15" thickBot="1" x14ac:dyDescent="0.35"/>
    <row r="16" spans="2:62" ht="15" thickBot="1" x14ac:dyDescent="0.35">
      <c r="B16" t="s">
        <v>35</v>
      </c>
      <c r="I16" t="s">
        <v>37</v>
      </c>
      <c r="O16" t="s">
        <v>39</v>
      </c>
      <c r="U16" t="s">
        <v>43</v>
      </c>
      <c r="Z16" s="4"/>
      <c r="AA16" s="4" t="s">
        <v>22</v>
      </c>
      <c r="AB16" s="4" t="s">
        <v>10</v>
      </c>
      <c r="AC16" s="4" t="s">
        <v>23</v>
      </c>
      <c r="AD16" s="4" t="s">
        <v>24</v>
      </c>
      <c r="AE16" s="4" t="s">
        <v>25</v>
      </c>
      <c r="AF16" s="4" t="s">
        <v>26</v>
      </c>
      <c r="AG16" s="4" t="s">
        <v>27</v>
      </c>
      <c r="AH16" s="4" t="s">
        <v>28</v>
      </c>
      <c r="AJ16" s="4"/>
      <c r="AK16" s="4" t="s">
        <v>22</v>
      </c>
      <c r="AL16" s="4" t="s">
        <v>10</v>
      </c>
      <c r="AM16" s="4" t="s">
        <v>23</v>
      </c>
      <c r="AN16" s="4" t="s">
        <v>24</v>
      </c>
      <c r="AO16" s="4" t="s">
        <v>25</v>
      </c>
      <c r="AP16" s="4" t="s">
        <v>26</v>
      </c>
      <c r="AQ16" s="4" t="s">
        <v>27</v>
      </c>
      <c r="AR16" s="4" t="s">
        <v>28</v>
      </c>
      <c r="AT16" s="4"/>
      <c r="AU16" s="4" t="s">
        <v>22</v>
      </c>
      <c r="AV16" s="4" t="s">
        <v>10</v>
      </c>
      <c r="AW16" s="4" t="s">
        <v>23</v>
      </c>
      <c r="AX16" s="4" t="s">
        <v>24</v>
      </c>
      <c r="AY16" s="4" t="s">
        <v>25</v>
      </c>
      <c r="AZ16" s="4" t="s">
        <v>26</v>
      </c>
      <c r="BA16" s="4" t="s">
        <v>27</v>
      </c>
      <c r="BB16" s="4" t="s">
        <v>28</v>
      </c>
      <c r="BE16" s="3"/>
      <c r="BF16" s="3"/>
      <c r="BG16" s="3"/>
      <c r="BH16" s="3"/>
      <c r="BI16" s="3"/>
      <c r="BJ16" s="3"/>
    </row>
    <row r="17" spans="2:65" ht="15" thickBot="1" x14ac:dyDescent="0.35">
      <c r="Z17" t="s">
        <v>16</v>
      </c>
      <c r="AA17">
        <v>19198420.876367368</v>
      </c>
      <c r="AB17">
        <v>5723898.8879042147</v>
      </c>
      <c r="AC17">
        <v>3.3540810647332733</v>
      </c>
      <c r="AD17">
        <v>2.8460755610774959E-2</v>
      </c>
      <c r="AE17">
        <v>3306329.8263986185</v>
      </c>
      <c r="AF17">
        <v>35090511.926336117</v>
      </c>
      <c r="AG17">
        <v>3306329.8263986185</v>
      </c>
      <c r="AH17">
        <v>35090511.926336117</v>
      </c>
      <c r="AJ17" t="s">
        <v>16</v>
      </c>
      <c r="AK17">
        <v>-382171.11154462752</v>
      </c>
      <c r="AL17">
        <v>150139.64563711939</v>
      </c>
      <c r="AM17">
        <v>-2.5454376818519839</v>
      </c>
      <c r="AN17">
        <v>3.8358233407346343E-2</v>
      </c>
      <c r="AO17">
        <v>-737194.95874370681</v>
      </c>
      <c r="AP17">
        <v>-27147.264345548174</v>
      </c>
      <c r="AQ17">
        <v>-737194.95874370681</v>
      </c>
      <c r="AR17">
        <v>-27147.264345548174</v>
      </c>
      <c r="AT17" t="s">
        <v>16</v>
      </c>
      <c r="AU17">
        <v>51160.415271265869</v>
      </c>
      <c r="AV17">
        <v>56360.286686393854</v>
      </c>
      <c r="AW17">
        <v>0.90773873376369274</v>
      </c>
      <c r="AX17">
        <v>0.3905401900686839</v>
      </c>
      <c r="AY17">
        <v>-78806.638888850721</v>
      </c>
      <c r="AZ17">
        <v>181127.46943138246</v>
      </c>
      <c r="BA17">
        <v>-78806.638888850721</v>
      </c>
      <c r="BB17">
        <v>181127.46943138246</v>
      </c>
    </row>
    <row r="18" spans="2:65" ht="15" thickBot="1" x14ac:dyDescent="0.35">
      <c r="B18" t="s">
        <v>0</v>
      </c>
      <c r="C18" t="s">
        <v>1</v>
      </c>
      <c r="D18" t="s">
        <v>29</v>
      </c>
      <c r="E18" t="s">
        <v>30</v>
      </c>
      <c r="F18" t="s">
        <v>33</v>
      </c>
      <c r="G18" s="13"/>
      <c r="I18" t="s">
        <v>0</v>
      </c>
      <c r="J18" t="s">
        <v>1</v>
      </c>
      <c r="K18" t="s">
        <v>29</v>
      </c>
      <c r="L18" t="s">
        <v>30</v>
      </c>
      <c r="M18" t="s">
        <v>33</v>
      </c>
      <c r="O18" t="s">
        <v>0</v>
      </c>
      <c r="P18" t="s">
        <v>1</v>
      </c>
      <c r="Q18" t="s">
        <v>29</v>
      </c>
      <c r="R18" t="s">
        <v>30</v>
      </c>
      <c r="S18" t="s">
        <v>33</v>
      </c>
      <c r="U18" t="s">
        <v>0</v>
      </c>
      <c r="V18" t="s">
        <v>40</v>
      </c>
      <c r="W18" t="s">
        <v>41</v>
      </c>
      <c r="X18" t="s">
        <v>42</v>
      </c>
      <c r="Z18" t="s">
        <v>0</v>
      </c>
      <c r="AA18">
        <v>-2312165.5788718225</v>
      </c>
      <c r="AB18">
        <v>705471.79106082546</v>
      </c>
      <c r="AC18">
        <v>-3.2774741785139194</v>
      </c>
      <c r="AD18">
        <v>3.0573291133637066E-2</v>
      </c>
      <c r="AE18">
        <v>-4270869.2800177718</v>
      </c>
      <c r="AF18">
        <v>-353461.87772587314</v>
      </c>
      <c r="AG18">
        <v>-4270869.2800177718</v>
      </c>
      <c r="AH18">
        <v>-353461.87772587314</v>
      </c>
      <c r="AJ18" t="s">
        <v>0</v>
      </c>
      <c r="AK18">
        <v>25377.166570711172</v>
      </c>
      <c r="AL18">
        <v>7251.9328428816871</v>
      </c>
      <c r="AM18">
        <v>3.4993659098237173</v>
      </c>
      <c r="AN18">
        <v>1.000158174236134E-2</v>
      </c>
      <c r="AO18">
        <v>8229.0702995109241</v>
      </c>
      <c r="AP18">
        <v>42525.262841911419</v>
      </c>
      <c r="AQ18">
        <v>8229.0702995109241</v>
      </c>
      <c r="AR18">
        <v>42525.262841911419</v>
      </c>
      <c r="AT18" t="s">
        <v>0</v>
      </c>
      <c r="AU18" s="3">
        <v>3827.3052020540304</v>
      </c>
      <c r="AV18" s="3">
        <v>1246.1894427408854</v>
      </c>
      <c r="AW18" s="3">
        <v>3.0712065684300818</v>
      </c>
      <c r="AX18" s="3">
        <v>1.531984427828466E-2</v>
      </c>
      <c r="AY18" s="3">
        <v>953.58719384577216</v>
      </c>
      <c r="AZ18" s="3">
        <v>6701.0232102622886</v>
      </c>
      <c r="BA18" s="3">
        <v>953.58719384577216</v>
      </c>
      <c r="BB18" s="3">
        <v>6701.0232102622886</v>
      </c>
      <c r="BE18" s="4"/>
      <c r="BF18" s="4"/>
      <c r="BG18" s="4"/>
      <c r="BH18" s="4"/>
      <c r="BI18" s="4"/>
      <c r="BJ18" s="4"/>
      <c r="BK18" s="4"/>
      <c r="BL18" s="4"/>
      <c r="BM18" s="4"/>
    </row>
    <row r="19" spans="2:65" ht="15" thickBot="1" x14ac:dyDescent="0.35">
      <c r="B19" s="1">
        <v>25</v>
      </c>
      <c r="C19">
        <v>135000</v>
      </c>
      <c r="D19" s="6">
        <f>$AA$17+$AA$18*B19+$AA$19*B19^2+$AA$20*B19^3+$AA$21*B19^4+$AA$22*B19^5</f>
        <v>134965.39159870637</v>
      </c>
      <c r="E19" s="6">
        <f>C19-D19</f>
        <v>34.608401293633506</v>
      </c>
      <c r="F19" s="6">
        <f>ABS(E19)</f>
        <v>34.608401293633506</v>
      </c>
      <c r="G19" s="13">
        <f>E19^2</f>
        <v>1197.7414401011733</v>
      </c>
      <c r="H19" s="13"/>
      <c r="I19" s="1">
        <v>25</v>
      </c>
      <c r="J19">
        <v>135000</v>
      </c>
      <c r="K19" s="6">
        <f>$AK$17+$AK$18*I19+$AK$19*I19^2</f>
        <v>100202.68326299268</v>
      </c>
      <c r="L19" s="6">
        <f>J19-K19</f>
        <v>34797.316737007321</v>
      </c>
      <c r="M19" s="6">
        <f>ABS(L19)</f>
        <v>34797.316737007321</v>
      </c>
      <c r="O19" s="1">
        <v>25</v>
      </c>
      <c r="P19">
        <v>135000</v>
      </c>
      <c r="Q19" s="6">
        <f>$AU$17+$AU$18*O19</f>
        <v>146843.04532261664</v>
      </c>
      <c r="R19" s="6">
        <f>P19-Q19</f>
        <v>-11843.045322616643</v>
      </c>
      <c r="S19" s="6">
        <f>ABS(R19)</f>
        <v>11843.045322616643</v>
      </c>
      <c r="U19" s="1">
        <v>25</v>
      </c>
      <c r="V19" s="6">
        <v>134965.39159870637</v>
      </c>
      <c r="W19">
        <v>100202.68326299268</v>
      </c>
      <c r="X19" s="6">
        <v>146843.04532261664</v>
      </c>
      <c r="Z19" t="s">
        <v>2</v>
      </c>
      <c r="AA19">
        <v>107539.45293309762</v>
      </c>
      <c r="AB19">
        <v>33840.510260875875</v>
      </c>
      <c r="AC19">
        <v>3.1778318974530215</v>
      </c>
      <c r="AD19">
        <v>3.3604839066740076E-2</v>
      </c>
      <c r="AE19">
        <v>13583.133861893089</v>
      </c>
      <c r="AF19">
        <v>201495.77200430215</v>
      </c>
      <c r="AG19">
        <v>13583.133861893089</v>
      </c>
      <c r="AH19">
        <v>201495.77200430215</v>
      </c>
      <c r="AJ19" s="3" t="s">
        <v>2</v>
      </c>
      <c r="AK19" s="3">
        <v>-243.28859113625458</v>
      </c>
      <c r="AL19" s="3">
        <v>81.26311095207663</v>
      </c>
      <c r="AM19" s="3">
        <v>-2.9938380193164078</v>
      </c>
      <c r="AN19" s="3">
        <v>2.0116757576528158E-2</v>
      </c>
      <c r="AO19" s="3">
        <v>-435.44531405341024</v>
      </c>
      <c r="AP19" s="3">
        <v>-51.131868219098948</v>
      </c>
      <c r="AQ19" s="3">
        <v>-435.44531405341024</v>
      </c>
      <c r="AR19" s="3">
        <v>-51.131868219098948</v>
      </c>
    </row>
    <row r="20" spans="2:65" ht="15" thickBot="1" x14ac:dyDescent="0.35">
      <c r="B20" s="1">
        <v>55</v>
      </c>
      <c r="C20">
        <v>260000</v>
      </c>
      <c r="D20" s="6">
        <f t="shared" ref="D20:D28" si="4">$AA$17+$AA$18*B20+$AA$19*B20^2+$AA$20*B20^3+$AA$21*B20^4+$AA$22*B20^5</f>
        <v>241956.76439757645</v>
      </c>
      <c r="E20" s="6">
        <f t="shared" ref="E20:E28" si="5">C20-D20</f>
        <v>18043.235602423549</v>
      </c>
      <c r="F20" s="6">
        <f t="shared" ref="F20:F28" si="6">ABS(E20)</f>
        <v>18043.235602423549</v>
      </c>
      <c r="G20" s="13">
        <f t="shared" ref="G20:G28" si="7">E20^2</f>
        <v>325558351.0045647</v>
      </c>
      <c r="H20" s="13"/>
      <c r="I20" s="1">
        <v>55</v>
      </c>
      <c r="J20">
        <v>260000</v>
      </c>
      <c r="K20" s="6">
        <f t="shared" ref="K20:K28" si="8">$AK$17+$AK$18*I20+$AK$19*I20^2</f>
        <v>277625.06165731675</v>
      </c>
      <c r="L20" s="6">
        <f t="shared" ref="L20:L28" si="9">J20-K20</f>
        <v>-17625.06165731675</v>
      </c>
      <c r="M20" s="6">
        <f t="shared" ref="M20:M28" si="10">ABS(L20)</f>
        <v>17625.06165731675</v>
      </c>
      <c r="O20" s="1">
        <v>55</v>
      </c>
      <c r="P20">
        <v>260000</v>
      </c>
      <c r="Q20" s="6">
        <f t="shared" ref="Q20:Q28" si="11">$AU$17+$AU$18*O20</f>
        <v>261662.20138423753</v>
      </c>
      <c r="R20" s="6">
        <f t="shared" ref="R20:R28" si="12">P20-Q20</f>
        <v>-1662.2013842375309</v>
      </c>
      <c r="S20" s="6">
        <f t="shared" ref="S20:S28" si="13">ABS(R20)</f>
        <v>1662.2013842375309</v>
      </c>
      <c r="U20" s="1">
        <v>27</v>
      </c>
      <c r="V20" s="6">
        <v>99724.960601959378</v>
      </c>
      <c r="W20">
        <v>125655.00292624446</v>
      </c>
      <c r="X20" s="6">
        <v>154497.65572672468</v>
      </c>
      <c r="Z20" t="s">
        <v>3</v>
      </c>
      <c r="AA20">
        <v>-2403.6422490814712</v>
      </c>
      <c r="AB20">
        <v>790.50551690379166</v>
      </c>
      <c r="AC20">
        <v>-3.0406394360104207</v>
      </c>
      <c r="AD20">
        <v>3.8378188797520259E-2</v>
      </c>
      <c r="AE20">
        <v>-4598.4374221208545</v>
      </c>
      <c r="AF20">
        <v>-208.84707604208734</v>
      </c>
      <c r="AG20">
        <v>-4598.4374221208545</v>
      </c>
      <c r="AH20">
        <v>-208.84707604208734</v>
      </c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3">
      <c r="B21" s="1">
        <v>27</v>
      </c>
      <c r="C21">
        <v>105000</v>
      </c>
      <c r="D21" s="6">
        <f t="shared" si="4"/>
        <v>99724.960601959378</v>
      </c>
      <c r="E21" s="6">
        <f t="shared" si="5"/>
        <v>5275.0393980406225</v>
      </c>
      <c r="F21" s="6">
        <f t="shared" si="6"/>
        <v>5275.0393980406225</v>
      </c>
      <c r="G21" s="13">
        <f t="shared" si="7"/>
        <v>27826040.650880773</v>
      </c>
      <c r="H21" s="13"/>
      <c r="I21" s="1">
        <v>27</v>
      </c>
      <c r="J21">
        <v>105000</v>
      </c>
      <c r="K21" s="6">
        <f t="shared" si="8"/>
        <v>125655.00292624446</v>
      </c>
      <c r="L21" s="6">
        <f t="shared" si="9"/>
        <v>-20655.002926244459</v>
      </c>
      <c r="M21" s="6">
        <f t="shared" si="10"/>
        <v>20655.002926244459</v>
      </c>
      <c r="O21" s="1">
        <v>27</v>
      </c>
      <c r="P21">
        <v>105000</v>
      </c>
      <c r="Q21" s="6">
        <f t="shared" si="11"/>
        <v>154497.65572672468</v>
      </c>
      <c r="R21" s="6">
        <f t="shared" si="12"/>
        <v>-49497.655726724683</v>
      </c>
      <c r="S21" s="6">
        <f t="shared" si="13"/>
        <v>49497.655726724683</v>
      </c>
      <c r="U21" s="1">
        <v>30</v>
      </c>
      <c r="V21" s="6">
        <v>117292.62419102108</v>
      </c>
      <c r="W21">
        <v>160184.15355407848</v>
      </c>
      <c r="X21" s="6">
        <v>165979.57133288679</v>
      </c>
      <c r="Z21" t="s">
        <v>4</v>
      </c>
      <c r="AA21">
        <v>25.992592728041604</v>
      </c>
      <c r="AB21">
        <v>9.0048208686461422</v>
      </c>
      <c r="AC21">
        <v>2.8865196884199142</v>
      </c>
      <c r="AD21">
        <v>4.4718996431889514E-2</v>
      </c>
      <c r="AE21">
        <v>0.99120190410608089</v>
      </c>
      <c r="AF21">
        <v>50.993983551977124</v>
      </c>
      <c r="AG21">
        <v>0.99120190410608089</v>
      </c>
      <c r="AH21">
        <v>50.993983551977124</v>
      </c>
    </row>
    <row r="22" spans="2:65" ht="15" thickBot="1" x14ac:dyDescent="0.35">
      <c r="B22" s="1">
        <v>35</v>
      </c>
      <c r="C22">
        <v>220000</v>
      </c>
      <c r="D22" s="6">
        <f t="shared" si="4"/>
        <v>213895.8031577291</v>
      </c>
      <c r="E22" s="6">
        <f t="shared" si="5"/>
        <v>6104.1968422709033</v>
      </c>
      <c r="F22" s="6">
        <f t="shared" si="6"/>
        <v>6104.1968422709033</v>
      </c>
      <c r="G22" s="13">
        <f t="shared" si="7"/>
        <v>37261219.089190066</v>
      </c>
      <c r="H22" s="13"/>
      <c r="I22" s="1">
        <v>35</v>
      </c>
      <c r="J22">
        <v>220000</v>
      </c>
      <c r="K22" s="6">
        <f t="shared" si="8"/>
        <v>208001.19428835163</v>
      </c>
      <c r="L22" s="6">
        <f t="shared" si="9"/>
        <v>11998.805711648369</v>
      </c>
      <c r="M22" s="6">
        <f t="shared" si="10"/>
        <v>11998.805711648369</v>
      </c>
      <c r="O22" s="1">
        <v>35</v>
      </c>
      <c r="P22">
        <v>220000</v>
      </c>
      <c r="Q22" s="6">
        <f t="shared" si="11"/>
        <v>185116.09734315693</v>
      </c>
      <c r="R22" s="6">
        <f t="shared" si="12"/>
        <v>34883.902656843071</v>
      </c>
      <c r="S22" s="6">
        <f t="shared" si="13"/>
        <v>34883.902656843071</v>
      </c>
      <c r="U22" s="1">
        <v>35</v>
      </c>
      <c r="V22" s="6">
        <v>213895.8031577291</v>
      </c>
      <c r="W22">
        <v>208001.19428835163</v>
      </c>
      <c r="X22" s="6">
        <v>185116.09734315693</v>
      </c>
      <c r="Z22" s="3" t="s">
        <v>5</v>
      </c>
      <c r="AA22" s="3">
        <v>-0.10935505803800438</v>
      </c>
      <c r="AB22" s="3">
        <v>4.0078683306096374E-2</v>
      </c>
      <c r="AC22" s="3">
        <v>-2.7285092477419379</v>
      </c>
      <c r="AD22" s="3">
        <v>5.2523640644281208E-2</v>
      </c>
      <c r="AE22" s="3">
        <v>-0.22063132212598818</v>
      </c>
      <c r="AF22" s="3">
        <v>1.9212060499794181E-3</v>
      </c>
      <c r="AG22" s="3">
        <v>-0.22063132212598818</v>
      </c>
      <c r="AH22" s="3">
        <v>1.9212060499794181E-3</v>
      </c>
    </row>
    <row r="23" spans="2:65" x14ac:dyDescent="0.3">
      <c r="B23" s="1">
        <v>60</v>
      </c>
      <c r="C23">
        <v>240000</v>
      </c>
      <c r="D23" s="6">
        <f t="shared" si="4"/>
        <v>253299.52667863667</v>
      </c>
      <c r="E23" s="6">
        <f t="shared" si="5"/>
        <v>-13299.52667863667</v>
      </c>
      <c r="F23" s="6">
        <f t="shared" si="6"/>
        <v>13299.52667863667</v>
      </c>
      <c r="G23" s="13">
        <f t="shared" si="7"/>
        <v>176877409.87576854</v>
      </c>
      <c r="H23" s="13"/>
      <c r="I23" s="1">
        <v>60</v>
      </c>
      <c r="J23">
        <v>240000</v>
      </c>
      <c r="K23" s="6">
        <f t="shared" si="8"/>
        <v>264619.95460752631</v>
      </c>
      <c r="L23" s="6">
        <f t="shared" si="9"/>
        <v>-24619.954607526306</v>
      </c>
      <c r="M23" s="6">
        <f t="shared" si="10"/>
        <v>24619.954607526306</v>
      </c>
      <c r="O23" s="1">
        <v>60</v>
      </c>
      <c r="P23">
        <v>240000</v>
      </c>
      <c r="Q23" s="6">
        <f t="shared" si="11"/>
        <v>280798.72739450773</v>
      </c>
      <c r="R23" s="6">
        <f t="shared" si="12"/>
        <v>-40798.727394507732</v>
      </c>
      <c r="S23" s="6">
        <f t="shared" si="13"/>
        <v>40798.727394507732</v>
      </c>
      <c r="U23" s="1">
        <v>40</v>
      </c>
      <c r="V23" s="6">
        <v>284897.91393138841</v>
      </c>
      <c r="W23">
        <v>243653.80546581204</v>
      </c>
      <c r="X23" s="6">
        <v>204252.62335342707</v>
      </c>
    </row>
    <row r="24" spans="2:65" x14ac:dyDescent="0.3">
      <c r="B24" s="1">
        <v>65</v>
      </c>
      <c r="C24">
        <v>265000</v>
      </c>
      <c r="D24" s="6">
        <f t="shared" si="4"/>
        <v>261971.16620762646</v>
      </c>
      <c r="E24" s="6">
        <f t="shared" si="5"/>
        <v>3028.833792373538</v>
      </c>
      <c r="F24" s="6">
        <f t="shared" si="6"/>
        <v>3028.833792373538</v>
      </c>
      <c r="G24" s="13">
        <f t="shared" si="7"/>
        <v>9173834.1418238692</v>
      </c>
      <c r="H24" s="13"/>
      <c r="I24" s="1">
        <v>65</v>
      </c>
      <c r="J24">
        <v>265000</v>
      </c>
      <c r="K24" s="6">
        <f t="shared" si="8"/>
        <v>239450.41800092312</v>
      </c>
      <c r="L24" s="6">
        <f t="shared" si="9"/>
        <v>25549.58199907688</v>
      </c>
      <c r="M24" s="6">
        <f t="shared" si="10"/>
        <v>25549.58199907688</v>
      </c>
      <c r="O24" s="1">
        <v>65</v>
      </c>
      <c r="P24">
        <v>265000</v>
      </c>
      <c r="Q24" s="6">
        <f t="shared" si="11"/>
        <v>299935.25340477785</v>
      </c>
      <c r="R24" s="6">
        <f t="shared" si="12"/>
        <v>-34935.253404777846</v>
      </c>
      <c r="S24" s="6">
        <f t="shared" si="13"/>
        <v>34935.253404777846</v>
      </c>
      <c r="U24" s="1">
        <v>45</v>
      </c>
      <c r="V24" s="6">
        <v>293253.8055154644</v>
      </c>
      <c r="W24">
        <v>267141.98708645976</v>
      </c>
      <c r="X24" s="6">
        <v>223389.14936369724</v>
      </c>
    </row>
    <row r="25" spans="2:65" x14ac:dyDescent="0.3">
      <c r="B25" s="1">
        <v>45</v>
      </c>
      <c r="C25">
        <v>270000</v>
      </c>
      <c r="D25" s="6">
        <f t="shared" si="4"/>
        <v>293253.8055154644</v>
      </c>
      <c r="E25" s="6">
        <f t="shared" si="5"/>
        <v>-23253.805515464395</v>
      </c>
      <c r="F25" s="6">
        <f t="shared" si="6"/>
        <v>23253.805515464395</v>
      </c>
      <c r="G25" s="13">
        <f t="shared" si="7"/>
        <v>540739470.95104229</v>
      </c>
      <c r="H25" s="13"/>
      <c r="I25" s="1">
        <v>45</v>
      </c>
      <c r="J25">
        <v>270000</v>
      </c>
      <c r="K25" s="6">
        <f t="shared" si="8"/>
        <v>267141.98708645976</v>
      </c>
      <c r="L25" s="6">
        <f t="shared" si="9"/>
        <v>2858.0129135402385</v>
      </c>
      <c r="M25" s="6">
        <f t="shared" si="10"/>
        <v>2858.0129135402385</v>
      </c>
      <c r="O25" s="1">
        <v>45</v>
      </c>
      <c r="P25">
        <v>270000</v>
      </c>
      <c r="Q25" s="6">
        <f t="shared" si="11"/>
        <v>223389.14936369724</v>
      </c>
      <c r="R25" s="6">
        <f t="shared" si="12"/>
        <v>46610.850636302755</v>
      </c>
      <c r="S25" s="6">
        <f t="shared" si="13"/>
        <v>46610.850636302755</v>
      </c>
      <c r="U25" s="1">
        <v>50</v>
      </c>
      <c r="V25" s="6">
        <v>263742.0437201038</v>
      </c>
      <c r="W25">
        <v>278465.73915029468</v>
      </c>
      <c r="X25" s="6">
        <v>242525.67537396739</v>
      </c>
    </row>
    <row r="26" spans="2:65" x14ac:dyDescent="0.3">
      <c r="B26" s="1">
        <v>40</v>
      </c>
      <c r="C26">
        <v>300000</v>
      </c>
      <c r="D26" s="6">
        <f t="shared" si="4"/>
        <v>284897.91393138841</v>
      </c>
      <c r="E26" s="6">
        <f t="shared" si="5"/>
        <v>15102.086068611592</v>
      </c>
      <c r="F26" s="6">
        <f t="shared" si="6"/>
        <v>15102.086068611592</v>
      </c>
      <c r="G26" s="13">
        <f t="shared" si="7"/>
        <v>228073003.62375233</v>
      </c>
      <c r="H26" s="13"/>
      <c r="I26" s="1">
        <v>40</v>
      </c>
      <c r="J26">
        <v>300000</v>
      </c>
      <c r="K26" s="6">
        <f t="shared" si="8"/>
        <v>243653.80546581204</v>
      </c>
      <c r="L26" s="6">
        <f t="shared" si="9"/>
        <v>56346.194534187962</v>
      </c>
      <c r="M26" s="6">
        <f t="shared" si="10"/>
        <v>56346.194534187962</v>
      </c>
      <c r="O26" s="1">
        <v>40</v>
      </c>
      <c r="P26">
        <v>300000</v>
      </c>
      <c r="Q26" s="6">
        <f t="shared" si="11"/>
        <v>204252.62335342707</v>
      </c>
      <c r="R26" s="6">
        <f t="shared" si="12"/>
        <v>95747.376646572928</v>
      </c>
      <c r="S26" s="6">
        <f t="shared" si="13"/>
        <v>95747.376646572928</v>
      </c>
      <c r="U26" s="1">
        <v>55</v>
      </c>
      <c r="V26" s="6">
        <v>241956.76439757645</v>
      </c>
      <c r="W26">
        <v>277625.06165731675</v>
      </c>
      <c r="X26" s="6">
        <v>261662.20138423753</v>
      </c>
    </row>
    <row r="27" spans="2:65" x14ac:dyDescent="0.3">
      <c r="B27" s="1">
        <v>50</v>
      </c>
      <c r="C27">
        <v>265000</v>
      </c>
      <c r="D27" s="6">
        <f t="shared" si="4"/>
        <v>263742.0437201038</v>
      </c>
      <c r="E27" s="6">
        <f t="shared" si="5"/>
        <v>1257.9562798961997</v>
      </c>
      <c r="F27" s="6">
        <f t="shared" si="6"/>
        <v>1257.9562798961997</v>
      </c>
      <c r="G27" s="13">
        <f t="shared" si="7"/>
        <v>1582454.0021302858</v>
      </c>
      <c r="H27" s="13"/>
      <c r="I27" s="1">
        <v>50</v>
      </c>
      <c r="J27">
        <v>265000</v>
      </c>
      <c r="K27" s="6">
        <f t="shared" si="8"/>
        <v>278465.73915029468</v>
      </c>
      <c r="L27" s="6">
        <f t="shared" si="9"/>
        <v>-13465.739150294685</v>
      </c>
      <c r="M27" s="6">
        <f t="shared" si="10"/>
        <v>13465.739150294685</v>
      </c>
      <c r="O27" s="1">
        <v>50</v>
      </c>
      <c r="P27">
        <v>265000</v>
      </c>
      <c r="Q27" s="6">
        <f t="shared" si="11"/>
        <v>242525.67537396739</v>
      </c>
      <c r="R27" s="6">
        <f t="shared" si="12"/>
        <v>22474.324626032612</v>
      </c>
      <c r="S27" s="6">
        <f t="shared" si="13"/>
        <v>22474.324626032612</v>
      </c>
      <c r="U27" s="1">
        <v>60</v>
      </c>
      <c r="V27" s="6">
        <v>253299.52667863667</v>
      </c>
      <c r="W27">
        <v>264619.95460752631</v>
      </c>
      <c r="X27" s="6">
        <v>280798.72739450773</v>
      </c>
    </row>
    <row r="28" spans="2:65" x14ac:dyDescent="0.3">
      <c r="B28" s="1">
        <v>30</v>
      </c>
      <c r="C28">
        <v>105000</v>
      </c>
      <c r="D28" s="6">
        <f t="shared" si="4"/>
        <v>117292.62419102108</v>
      </c>
      <c r="E28" s="6">
        <f t="shared" si="5"/>
        <v>-12292.624191021081</v>
      </c>
      <c r="F28" s="6">
        <f t="shared" si="6"/>
        <v>12292.624191021081</v>
      </c>
      <c r="G28" s="13">
        <f t="shared" si="7"/>
        <v>151108609.50167668</v>
      </c>
      <c r="H28" s="13"/>
      <c r="I28" s="1">
        <v>30</v>
      </c>
      <c r="J28">
        <v>105000</v>
      </c>
      <c r="K28" s="6">
        <f t="shared" si="8"/>
        <v>160184.15355407848</v>
      </c>
      <c r="L28" s="6">
        <f t="shared" si="9"/>
        <v>-55184.153554078483</v>
      </c>
      <c r="M28" s="6">
        <f t="shared" si="10"/>
        <v>55184.153554078483</v>
      </c>
      <c r="O28" s="1">
        <v>30</v>
      </c>
      <c r="P28">
        <v>105000</v>
      </c>
      <c r="Q28" s="6">
        <f t="shared" si="11"/>
        <v>165979.57133288679</v>
      </c>
      <c r="R28" s="6">
        <f t="shared" si="12"/>
        <v>-60979.571332886786</v>
      </c>
      <c r="S28" s="6">
        <f t="shared" si="13"/>
        <v>60979.571332886786</v>
      </c>
      <c r="U28" s="1">
        <v>65</v>
      </c>
      <c r="V28" s="6">
        <v>261971.16620762646</v>
      </c>
      <c r="W28">
        <v>239450.41800092312</v>
      </c>
      <c r="X28" s="6">
        <v>299935.25340477785</v>
      </c>
    </row>
    <row r="30" spans="2:65" x14ac:dyDescent="0.3">
      <c r="C30" s="19" t="s">
        <v>31</v>
      </c>
      <c r="D30" s="19"/>
      <c r="E30" s="6">
        <f>AVERAGE(E19:E28)</f>
        <v>-2.1210871636867522E-8</v>
      </c>
      <c r="K30" s="7" t="s">
        <v>31</v>
      </c>
      <c r="L30" s="6">
        <f>AVERAGE(L19:L28)</f>
        <v>8.7311491370201108E-12</v>
      </c>
      <c r="Q30" s="7" t="s">
        <v>31</v>
      </c>
      <c r="R30" s="6">
        <f>AVERAGE(R19:R28)</f>
        <v>1.4551915228366852E-11</v>
      </c>
    </row>
    <row r="31" spans="2:65" x14ac:dyDescent="0.3">
      <c r="C31" s="19" t="s">
        <v>32</v>
      </c>
      <c r="D31" s="19"/>
      <c r="E31" s="6">
        <f>AVERAGE(F19:F28)</f>
        <v>9769.1912770032177</v>
      </c>
      <c r="K31" s="7" t="s">
        <v>32</v>
      </c>
      <c r="L31" s="6">
        <f>AVERAGE(M19:M28)</f>
        <v>26309.982379092147</v>
      </c>
      <c r="Q31" s="7" t="s">
        <v>32</v>
      </c>
      <c r="R31" s="6">
        <f>AVERAGE(S19:S28)</f>
        <v>39943.29091315026</v>
      </c>
    </row>
    <row r="32" spans="2:65" s="14" customFormat="1" x14ac:dyDescent="0.3">
      <c r="C32" s="14" t="s">
        <v>34</v>
      </c>
      <c r="D32" s="15"/>
      <c r="E32" s="14">
        <f>STDEV(E19:E28)</f>
        <v>12902.203044365329</v>
      </c>
      <c r="G32" s="16"/>
      <c r="H32" s="16"/>
      <c r="K32" s="15" t="s">
        <v>34</v>
      </c>
      <c r="L32" s="14">
        <f>STDEV(L19:L28)</f>
        <v>32932.082720443999</v>
      </c>
      <c r="Q32" s="15" t="s">
        <v>34</v>
      </c>
      <c r="R32" s="14">
        <f>STDEV(R19:R28)</f>
        <v>49731.130681244904</v>
      </c>
    </row>
    <row r="36" spans="2:2" x14ac:dyDescent="0.3">
      <c r="B36" s="8" t="s">
        <v>47</v>
      </c>
    </row>
  </sheetData>
  <sortState ref="U19:X28">
    <sortCondition ref="U19:U28"/>
  </sortState>
  <mergeCells count="3">
    <mergeCell ref="B1:C1"/>
    <mergeCell ref="C30:D30"/>
    <mergeCell ref="C31:D3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B4" sqref="B4:C13"/>
    </sheetView>
  </sheetViews>
  <sheetFormatPr defaultRowHeight="14.4" x14ac:dyDescent="0.3"/>
  <cols>
    <col min="5" max="5" width="14.6640625" customWidth="1"/>
    <col min="10" max="10" width="14.88671875" bestFit="1" customWidth="1"/>
  </cols>
  <sheetData>
    <row r="2" spans="2:17" x14ac:dyDescent="0.3">
      <c r="E2" s="20" t="s">
        <v>45</v>
      </c>
      <c r="F2" s="20"/>
      <c r="G2" s="20"/>
      <c r="H2" s="2"/>
      <c r="J2" s="20" t="s">
        <v>41</v>
      </c>
      <c r="K2" s="20"/>
      <c r="L2" s="20"/>
      <c r="O2" s="20" t="s">
        <v>42</v>
      </c>
      <c r="P2" s="20"/>
      <c r="Q2" s="20"/>
    </row>
    <row r="3" spans="2:17" x14ac:dyDescent="0.3">
      <c r="B3" s="11" t="s">
        <v>0</v>
      </c>
      <c r="C3" s="11" t="s">
        <v>1</v>
      </c>
      <c r="E3" t="s">
        <v>44</v>
      </c>
      <c r="F3" t="s">
        <v>30</v>
      </c>
      <c r="G3" t="s">
        <v>46</v>
      </c>
      <c r="J3" t="s">
        <v>44</v>
      </c>
      <c r="K3" t="s">
        <v>30</v>
      </c>
      <c r="L3" t="s">
        <v>46</v>
      </c>
      <c r="O3" t="s">
        <v>44</v>
      </c>
      <c r="P3" t="s">
        <v>30</v>
      </c>
      <c r="Q3" t="s">
        <v>46</v>
      </c>
    </row>
    <row r="4" spans="2:17" x14ac:dyDescent="0.3">
      <c r="B4" s="11">
        <v>30</v>
      </c>
      <c r="C4" s="11">
        <v>166000</v>
      </c>
      <c r="E4" s="6">
        <f>'Analysis-Training Dataset'!$AA$17+'Analysis-Training Dataset'!$AA$18*$B4+'Analysis-Training Dataset'!$AA$19*$B4^2+'Analysis-Training Dataset'!$AA$20*$B4^3+'Analysis-Training Dataset'!$AA$21*$B4^4+'Analysis-Training Dataset'!$AA$22*$B4^5</f>
        <v>117292.62419102108</v>
      </c>
      <c r="F4" s="6">
        <f>$C4-E4</f>
        <v>48707.375808978919</v>
      </c>
      <c r="G4">
        <f>ABS(F4)</f>
        <v>48707.375808978919</v>
      </c>
      <c r="J4" s="6">
        <f>'Analysis-Training Dataset'!$AK$17+'Analysis-Training Dataset'!$AK$18*$B4+'Analysis-Training Dataset'!$AK$19*$B4^2</f>
        <v>160184.15355407848</v>
      </c>
      <c r="K4" s="6">
        <f>$C4-J4</f>
        <v>5815.8464459215174</v>
      </c>
      <c r="L4">
        <f>ABS(K4)</f>
        <v>5815.8464459215174</v>
      </c>
      <c r="O4" s="6">
        <f>'Analysis-Training Dataset'!$AU$17+'Analysis-Training Dataset'!$AU$18*$B4</f>
        <v>165979.57133288679</v>
      </c>
      <c r="P4" s="6">
        <f>$C4-O4</f>
        <v>20.428667113214033</v>
      </c>
      <c r="Q4">
        <f>ABS(P4)</f>
        <v>20.428667113214033</v>
      </c>
    </row>
    <row r="5" spans="2:17" x14ac:dyDescent="0.3">
      <c r="B5" s="11">
        <v>26</v>
      </c>
      <c r="C5" s="11">
        <v>78000</v>
      </c>
      <c r="E5" s="6">
        <f>'Analysis-Training Dataset'!$AA$17+'Analysis-Training Dataset'!$AA$18*$B5+'Analysis-Training Dataset'!$AA$19*$B5^2+'Analysis-Training Dataset'!$AA$20*$B5^3+'Analysis-Training Dataset'!$AA$21*$B5^4+'Analysis-Training Dataset'!$AA$22*$B5^5</f>
        <v>111072.33105622767</v>
      </c>
      <c r="F5" s="6">
        <f t="shared" ref="F5:F13" si="0">$C5-E5</f>
        <v>-33072.331056227675</v>
      </c>
      <c r="G5">
        <f t="shared" ref="G5:G13" si="1">ABS(F5)</f>
        <v>33072.331056227675</v>
      </c>
      <c r="J5" s="6">
        <f>'Analysis-Training Dataset'!$AK$17+'Analysis-Training Dataset'!$AK$18*$B5+'Analysis-Training Dataset'!$AK$19*$B5^2</f>
        <v>113172.1316857549</v>
      </c>
      <c r="K5" s="6">
        <f t="shared" ref="K5:K13" si="2">$C5-J5</f>
        <v>-35172.131685754895</v>
      </c>
      <c r="L5">
        <f t="shared" ref="L5:L13" si="3">ABS(K5)</f>
        <v>35172.131685754895</v>
      </c>
      <c r="O5" s="6">
        <f>'Analysis-Training Dataset'!$AU$17+'Analysis-Training Dataset'!$AU$18*$B5</f>
        <v>150670.35052467068</v>
      </c>
      <c r="P5" s="6">
        <f t="shared" ref="P5:P13" si="4">$C5-O5</f>
        <v>-72670.350524670677</v>
      </c>
      <c r="Q5">
        <f t="shared" ref="Q5:Q13" si="5">ABS(P5)</f>
        <v>72670.350524670677</v>
      </c>
    </row>
    <row r="6" spans="2:17" x14ac:dyDescent="0.3">
      <c r="B6" s="11">
        <v>58</v>
      </c>
      <c r="C6" s="11">
        <v>310000</v>
      </c>
      <c r="E6" s="6">
        <f>'Analysis-Training Dataset'!$AA$17+'Analysis-Training Dataset'!$AA$18*$B6+'Analysis-Training Dataset'!$AA$19*$B6^2+'Analysis-Training Dataset'!$AA$20*$B6^3+'Analysis-Training Dataset'!$AA$21*$B6^4+'Analysis-Training Dataset'!$AA$22*$B6^5</f>
        <v>245229.64419297874</v>
      </c>
      <c r="F6" s="6">
        <f t="shared" si="0"/>
        <v>64770.35580702126</v>
      </c>
      <c r="G6">
        <f t="shared" si="1"/>
        <v>64770.35580702126</v>
      </c>
      <c r="J6" s="6">
        <f>'Analysis-Training Dataset'!$AK$17+'Analysis-Training Dataset'!$AK$18*$B6+'Analysis-Training Dataset'!$AK$19*$B6^2</f>
        <v>271281.72897426004</v>
      </c>
      <c r="K6" s="6">
        <f t="shared" si="2"/>
        <v>38718.271025739959</v>
      </c>
      <c r="L6">
        <f t="shared" si="3"/>
        <v>38718.271025739959</v>
      </c>
      <c r="O6" s="6">
        <f>'Analysis-Training Dataset'!$AU$17+'Analysis-Training Dataset'!$AU$18*$B6</f>
        <v>273144.11699039966</v>
      </c>
      <c r="P6" s="6">
        <f t="shared" si="4"/>
        <v>36855.883009600337</v>
      </c>
      <c r="Q6">
        <f t="shared" si="5"/>
        <v>36855.883009600337</v>
      </c>
    </row>
    <row r="7" spans="2:17" x14ac:dyDescent="0.3">
      <c r="B7" s="11">
        <v>29</v>
      </c>
      <c r="C7" s="11">
        <v>100000</v>
      </c>
      <c r="E7" s="6">
        <f>'Analysis-Training Dataset'!$AA$17+'Analysis-Training Dataset'!$AA$18*$B7+'Analysis-Training Dataset'!$AA$19*$B7^2+'Analysis-Training Dataset'!$AA$20*$B7^3+'Analysis-Training Dataset'!$AA$21*$B7^4+'Analysis-Training Dataset'!$AA$22*$B7^5</f>
        <v>104937.28093244927</v>
      </c>
      <c r="F7" s="6">
        <f t="shared" si="0"/>
        <v>-4937.28093244927</v>
      </c>
      <c r="G7">
        <f t="shared" si="1"/>
        <v>4937.28093244927</v>
      </c>
      <c r="J7" s="6">
        <f>'Analysis-Training Dataset'!$AK$17+'Analysis-Training Dataset'!$AK$18*$B7+'Analysis-Training Dataset'!$AK$19*$B7^2</f>
        <v>149161.01386040632</v>
      </c>
      <c r="K7" s="6">
        <f t="shared" si="2"/>
        <v>-49161.013860406325</v>
      </c>
      <c r="L7">
        <f t="shared" si="3"/>
        <v>49161.013860406325</v>
      </c>
      <c r="O7" s="6">
        <f>'Analysis-Training Dataset'!$AU$17+'Analysis-Training Dataset'!$AU$18*$B7</f>
        <v>162152.26613083275</v>
      </c>
      <c r="P7" s="6">
        <f t="shared" si="4"/>
        <v>-62152.266130832752</v>
      </c>
      <c r="Q7">
        <f t="shared" si="5"/>
        <v>62152.266130832752</v>
      </c>
    </row>
    <row r="8" spans="2:17" x14ac:dyDescent="0.3">
      <c r="B8" s="11">
        <v>40</v>
      </c>
      <c r="C8" s="11">
        <v>260000</v>
      </c>
      <c r="E8" s="6">
        <f>'Analysis-Training Dataset'!$AA$17+'Analysis-Training Dataset'!$AA$18*$B8+'Analysis-Training Dataset'!$AA$19*$B8^2+'Analysis-Training Dataset'!$AA$20*$B8^3+'Analysis-Training Dataset'!$AA$21*$B8^4+'Analysis-Training Dataset'!$AA$22*$B8^5</f>
        <v>284897.91393138841</v>
      </c>
      <c r="F8" s="6">
        <f t="shared" si="0"/>
        <v>-24897.913931388408</v>
      </c>
      <c r="G8">
        <f t="shared" si="1"/>
        <v>24897.913931388408</v>
      </c>
      <c r="J8" s="6">
        <f>'Analysis-Training Dataset'!$AK$17+'Analysis-Training Dataset'!$AK$18*$B8+'Analysis-Training Dataset'!$AK$19*$B8^2</f>
        <v>243653.80546581204</v>
      </c>
      <c r="K8" s="6">
        <f t="shared" si="2"/>
        <v>16346.194534187962</v>
      </c>
      <c r="L8">
        <f t="shared" si="3"/>
        <v>16346.194534187962</v>
      </c>
      <c r="O8" s="6">
        <f>'Analysis-Training Dataset'!$AU$17+'Analysis-Training Dataset'!$AU$18*$B8</f>
        <v>204252.62335342707</v>
      </c>
      <c r="P8" s="6">
        <f t="shared" si="4"/>
        <v>55747.376646572928</v>
      </c>
      <c r="Q8">
        <f t="shared" si="5"/>
        <v>55747.376646572928</v>
      </c>
    </row>
    <row r="9" spans="2:17" x14ac:dyDescent="0.3">
      <c r="B9" s="11">
        <v>27</v>
      </c>
      <c r="C9" s="11">
        <v>150000</v>
      </c>
      <c r="E9" s="6">
        <f>'Analysis-Training Dataset'!$AA$17+'Analysis-Training Dataset'!$AA$18*$B9+'Analysis-Training Dataset'!$AA$19*$B9^2+'Analysis-Training Dataset'!$AA$20*$B9^3+'Analysis-Training Dataset'!$AA$21*$B9^4+'Analysis-Training Dataset'!$AA$22*$B9^5</f>
        <v>99724.960601959378</v>
      </c>
      <c r="F9" s="6">
        <f t="shared" si="0"/>
        <v>50275.039398040622</v>
      </c>
      <c r="G9">
        <f t="shared" si="1"/>
        <v>50275.039398040622</v>
      </c>
      <c r="J9" s="6">
        <f>'Analysis-Training Dataset'!$AK$17+'Analysis-Training Dataset'!$AK$18*$B9+'Analysis-Training Dataset'!$AK$19*$B9^2</f>
        <v>125655.00292624446</v>
      </c>
      <c r="K9" s="6">
        <f t="shared" si="2"/>
        <v>24344.997073755541</v>
      </c>
      <c r="L9">
        <f t="shared" si="3"/>
        <v>24344.997073755541</v>
      </c>
      <c r="O9" s="6">
        <f>'Analysis-Training Dataset'!$AU$17+'Analysis-Training Dataset'!$AU$18*$B9</f>
        <v>154497.65572672468</v>
      </c>
      <c r="P9" s="6">
        <f t="shared" si="4"/>
        <v>-4497.6557267246826</v>
      </c>
      <c r="Q9">
        <f t="shared" si="5"/>
        <v>4497.6557267246826</v>
      </c>
    </row>
    <row r="10" spans="2:17" x14ac:dyDescent="0.3">
      <c r="B10" s="11">
        <v>33</v>
      </c>
      <c r="C10" s="11">
        <v>140000</v>
      </c>
      <c r="E10" s="6">
        <f>'Analysis-Training Dataset'!$AA$17+'Analysis-Training Dataset'!$AA$18*$B10+'Analysis-Training Dataset'!$AA$19*$B10^2+'Analysis-Training Dataset'!$AA$20*$B10^3+'Analysis-Training Dataset'!$AA$21*$B10^4+'Analysis-Training Dataset'!$AA$22*$B10^5</f>
        <v>173237.90027642809</v>
      </c>
      <c r="F10" s="6">
        <f t="shared" si="0"/>
        <v>-33237.900276428089</v>
      </c>
      <c r="G10">
        <f t="shared" si="1"/>
        <v>33237.900276428089</v>
      </c>
      <c r="J10" s="6">
        <f>'Analysis-Training Dataset'!$AK$17+'Analysis-Training Dataset'!$AK$18*$B10+'Analysis-Training Dataset'!$AK$19*$B10^2</f>
        <v>190334.10954145988</v>
      </c>
      <c r="K10" s="6">
        <f t="shared" si="2"/>
        <v>-50334.109541459882</v>
      </c>
      <c r="L10">
        <f t="shared" si="3"/>
        <v>50334.109541459882</v>
      </c>
      <c r="O10" s="6">
        <f>'Analysis-Training Dataset'!$AU$17+'Analysis-Training Dataset'!$AU$18*$B10</f>
        <v>177461.48693904886</v>
      </c>
      <c r="P10" s="6">
        <f t="shared" si="4"/>
        <v>-37461.48693904886</v>
      </c>
      <c r="Q10">
        <f t="shared" si="5"/>
        <v>37461.48693904886</v>
      </c>
    </row>
    <row r="11" spans="2:17" x14ac:dyDescent="0.3">
      <c r="B11" s="11">
        <v>61</v>
      </c>
      <c r="C11" s="11">
        <v>220000</v>
      </c>
      <c r="E11" s="6">
        <f>'Analysis-Training Dataset'!$AA$17+'Analysis-Training Dataset'!$AA$18*$B11+'Analysis-Training Dataset'!$AA$19*$B11^2+'Analysis-Training Dataset'!$AA$20*$B11^3+'Analysis-Training Dataset'!$AA$21*$B11^4+'Analysis-Training Dataset'!$AA$22*$B11^5</f>
        <v>257932.16616243124</v>
      </c>
      <c r="F11" s="6">
        <f t="shared" si="0"/>
        <v>-37932.16616243124</v>
      </c>
      <c r="G11">
        <f t="shared" si="1"/>
        <v>37932.16616243124</v>
      </c>
      <c r="J11" s="6">
        <f>'Analysis-Training Dataset'!$AK$17+'Analysis-Training Dataset'!$AK$18*$B11+'Analysis-Training Dataset'!$AK$19*$B11^2</f>
        <v>260559.20165075071</v>
      </c>
      <c r="K11" s="6">
        <f t="shared" si="2"/>
        <v>-40559.201650750707</v>
      </c>
      <c r="L11">
        <f t="shared" si="3"/>
        <v>40559.201650750707</v>
      </c>
      <c r="O11" s="6">
        <f>'Analysis-Training Dataset'!$AU$17+'Analysis-Training Dataset'!$AU$18*$B11</f>
        <v>284626.03259656171</v>
      </c>
      <c r="P11" s="6">
        <f t="shared" si="4"/>
        <v>-64626.032596561708</v>
      </c>
      <c r="Q11">
        <f t="shared" si="5"/>
        <v>64626.032596561708</v>
      </c>
    </row>
    <row r="12" spans="2:17" x14ac:dyDescent="0.3">
      <c r="B12" s="11">
        <v>27</v>
      </c>
      <c r="C12" s="11">
        <v>86000</v>
      </c>
      <c r="E12" s="6">
        <f>'Analysis-Training Dataset'!$AA$17+'Analysis-Training Dataset'!$AA$18*$B12+'Analysis-Training Dataset'!$AA$19*$B12^2+'Analysis-Training Dataset'!$AA$20*$B12^3+'Analysis-Training Dataset'!$AA$21*$B12^4+'Analysis-Training Dataset'!$AA$22*$B12^5</f>
        <v>99724.960601959378</v>
      </c>
      <c r="F12" s="6">
        <f t="shared" si="0"/>
        <v>-13724.960601959378</v>
      </c>
      <c r="G12">
        <f t="shared" si="1"/>
        <v>13724.960601959378</v>
      </c>
      <c r="J12" s="6">
        <f>'Analysis-Training Dataset'!$AK$17+'Analysis-Training Dataset'!$AK$18*$B12+'Analysis-Training Dataset'!$AK$19*$B12^2</f>
        <v>125655.00292624446</v>
      </c>
      <c r="K12" s="6">
        <f t="shared" si="2"/>
        <v>-39655.002926244459</v>
      </c>
      <c r="L12">
        <f t="shared" si="3"/>
        <v>39655.002926244459</v>
      </c>
      <c r="O12" s="6">
        <f>'Analysis-Training Dataset'!$AU$17+'Analysis-Training Dataset'!$AU$18*$B12</f>
        <v>154497.65572672468</v>
      </c>
      <c r="P12" s="6">
        <f t="shared" si="4"/>
        <v>-68497.655726724683</v>
      </c>
      <c r="Q12">
        <f t="shared" si="5"/>
        <v>68497.655726724683</v>
      </c>
    </row>
    <row r="13" spans="2:17" x14ac:dyDescent="0.3">
      <c r="B13" s="11">
        <v>48</v>
      </c>
      <c r="C13" s="11">
        <v>276000</v>
      </c>
      <c r="E13" s="6">
        <f>'Analysis-Training Dataset'!$AA$17+'Analysis-Training Dataset'!$AA$18*$B13+'Analysis-Training Dataset'!$AA$19*$B13^2+'Analysis-Training Dataset'!$AA$20*$B13^3+'Analysis-Training Dataset'!$AA$21*$B13^4+'Analysis-Training Dataset'!$AA$22*$B13^5</f>
        <v>277161.44802461565</v>
      </c>
      <c r="F13" s="6">
        <f t="shared" si="0"/>
        <v>-1161.4480246156454</v>
      </c>
      <c r="G13">
        <f t="shared" si="1"/>
        <v>1161.4480246156454</v>
      </c>
      <c r="J13" s="6">
        <f>'Analysis-Training Dataset'!$AK$17+'Analysis-Training Dataset'!$AK$18*$B13+'Analysis-Training Dataset'!$AK$19*$B13^2</f>
        <v>275395.96987157827</v>
      </c>
      <c r="K13" s="6">
        <f t="shared" si="2"/>
        <v>604.03012842172757</v>
      </c>
      <c r="L13">
        <f t="shared" si="3"/>
        <v>604.03012842172757</v>
      </c>
      <c r="O13" s="6">
        <f>'Analysis-Training Dataset'!$AU$17+'Analysis-Training Dataset'!$AU$18*$B13</f>
        <v>234871.06496985932</v>
      </c>
      <c r="P13" s="6">
        <f t="shared" si="4"/>
        <v>41128.935030140681</v>
      </c>
      <c r="Q13">
        <f t="shared" si="5"/>
        <v>41128.935030140681</v>
      </c>
    </row>
    <row r="15" spans="2:17" x14ac:dyDescent="0.3">
      <c r="D15" s="19" t="s">
        <v>31</v>
      </c>
      <c r="E15" s="19"/>
      <c r="F15" s="6">
        <f>AVERAGE(F4:F13)</f>
        <v>1478.8770028541098</v>
      </c>
      <c r="I15" s="19" t="s">
        <v>31</v>
      </c>
      <c r="J15" s="19"/>
      <c r="K15" s="6">
        <f>AVERAGE(K4:K13)</f>
        <v>-12905.212045658956</v>
      </c>
      <c r="N15" s="19" t="s">
        <v>31</v>
      </c>
      <c r="O15" s="19"/>
      <c r="P15" s="6">
        <f>AVERAGE(P4:P13)</f>
        <v>-17615.28242911362</v>
      </c>
    </row>
    <row r="16" spans="2:17" x14ac:dyDescent="0.3">
      <c r="D16" s="19" t="s">
        <v>32</v>
      </c>
      <c r="E16" s="19"/>
      <c r="F16" s="6">
        <f>AVERAGE(G4:G13)</f>
        <v>31271.677199954051</v>
      </c>
      <c r="I16" s="19" t="s">
        <v>32</v>
      </c>
      <c r="J16" s="19"/>
      <c r="K16" s="6">
        <f>AVERAGE(L4:L13)</f>
        <v>30071.079887264299</v>
      </c>
      <c r="N16" s="19" t="s">
        <v>32</v>
      </c>
      <c r="O16" s="19"/>
      <c r="P16" s="6">
        <f>AVERAGE(Q4:Q13)</f>
        <v>44365.807099799058</v>
      </c>
    </row>
    <row r="17" spans="4:16" s="14" customFormat="1" x14ac:dyDescent="0.3">
      <c r="D17" s="14" t="s">
        <v>34</v>
      </c>
      <c r="E17" s="15"/>
      <c r="F17" s="14">
        <f>STDEV(F4:F13)</f>
        <v>38793.912690261706</v>
      </c>
      <c r="I17" s="14" t="s">
        <v>34</v>
      </c>
      <c r="J17" s="15"/>
      <c r="K17" s="14">
        <f>STDEV(K4:K13)</f>
        <v>33553.771476043992</v>
      </c>
      <c r="N17" s="14" t="s">
        <v>34</v>
      </c>
      <c r="O17" s="15"/>
      <c r="P17" s="14">
        <f>STDEV(P4:P13)</f>
        <v>49989.624422793509</v>
      </c>
    </row>
    <row r="18" spans="4:16" s="14" customFormat="1" x14ac:dyDescent="0.3"/>
    <row r="19" spans="4:16" s="14" customFormat="1" x14ac:dyDescent="0.3">
      <c r="F19" s="15"/>
      <c r="J19" s="15"/>
      <c r="O19" s="15"/>
    </row>
    <row r="20" spans="4:16" s="14" customFormat="1" x14ac:dyDescent="0.3"/>
    <row r="21" spans="4:16" s="14" customFormat="1" x14ac:dyDescent="0.3"/>
  </sheetData>
  <mergeCells count="9">
    <mergeCell ref="O2:Q2"/>
    <mergeCell ref="N15:O15"/>
    <mergeCell ref="N16:O16"/>
    <mergeCell ref="E2:G2"/>
    <mergeCell ref="D15:E15"/>
    <mergeCell ref="D16:E16"/>
    <mergeCell ref="J2:L2"/>
    <mergeCell ref="I15:J15"/>
    <mergeCell ref="I16:J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B3" sqref="B3:C13"/>
    </sheetView>
  </sheetViews>
  <sheetFormatPr defaultRowHeight="14.4" x14ac:dyDescent="0.3"/>
  <cols>
    <col min="5" max="5" width="14.6640625" customWidth="1"/>
    <col min="10" max="10" width="8.44140625" bestFit="1" customWidth="1"/>
  </cols>
  <sheetData>
    <row r="2" spans="2:17" x14ac:dyDescent="0.3">
      <c r="E2" s="20"/>
      <c r="F2" s="20"/>
      <c r="G2" s="20"/>
      <c r="H2" s="2"/>
      <c r="J2" s="20" t="s">
        <v>41</v>
      </c>
      <c r="K2" s="20"/>
      <c r="L2" s="20"/>
      <c r="O2" s="20"/>
      <c r="P2" s="20"/>
      <c r="Q2" s="20"/>
    </row>
    <row r="3" spans="2:17" x14ac:dyDescent="0.3">
      <c r="B3" s="12" t="s">
        <v>0</v>
      </c>
      <c r="C3" s="12" t="s">
        <v>1</v>
      </c>
      <c r="J3" t="s">
        <v>44</v>
      </c>
      <c r="K3" t="s">
        <v>30</v>
      </c>
      <c r="L3" t="s">
        <v>46</v>
      </c>
    </row>
    <row r="4" spans="2:17" x14ac:dyDescent="0.3">
      <c r="B4" s="12">
        <v>26</v>
      </c>
      <c r="C4" s="17">
        <v>110000</v>
      </c>
      <c r="E4" s="6"/>
      <c r="F4" s="6"/>
      <c r="J4" s="6">
        <f>'Analysis-Training Dataset'!$AK$17+'Analysis-Training Dataset'!$AK$18*$B4+'Analysis-Training Dataset'!$AK$19*$B4^2</f>
        <v>113172.1316857549</v>
      </c>
      <c r="K4" s="6">
        <f>$C4-J4</f>
        <v>-3172.1316857548954</v>
      </c>
      <c r="L4">
        <f>ABS(K4)</f>
        <v>3172.1316857548954</v>
      </c>
      <c r="O4" s="6"/>
      <c r="P4" s="6"/>
    </row>
    <row r="5" spans="2:17" x14ac:dyDescent="0.3">
      <c r="B5" s="12">
        <v>52</v>
      </c>
      <c r="C5" s="17">
        <v>278000</v>
      </c>
      <c r="E5" s="6"/>
      <c r="F5" s="6"/>
      <c r="J5" s="6">
        <f>'Analysis-Training Dataset'!$AK$17+'Analysis-Training Dataset'!$AK$18*$B5+'Analysis-Training Dataset'!$AK$19*$B5^2</f>
        <v>279589.19969992118</v>
      </c>
      <c r="K5" s="6">
        <f t="shared" ref="K5:K13" si="0">$C5-J5</f>
        <v>-1589.1996999211842</v>
      </c>
      <c r="L5">
        <f t="shared" ref="L5:L13" si="1">ABS(K5)</f>
        <v>1589.1996999211842</v>
      </c>
      <c r="O5" s="6"/>
      <c r="P5" s="6"/>
    </row>
    <row r="6" spans="2:17" x14ac:dyDescent="0.3">
      <c r="B6" s="12">
        <v>38</v>
      </c>
      <c r="C6" s="17">
        <v>314000</v>
      </c>
      <c r="E6" s="6"/>
      <c r="F6" s="6"/>
      <c r="J6" s="6">
        <f>'Analysis-Training Dataset'!$AK$17+'Analysis-Training Dataset'!$AK$18*$B6+'Analysis-Training Dataset'!$AK$19*$B6^2</f>
        <v>230852.49254164536</v>
      </c>
      <c r="K6" s="6">
        <f t="shared" si="0"/>
        <v>83147.507458354637</v>
      </c>
      <c r="L6">
        <f t="shared" si="1"/>
        <v>83147.507458354637</v>
      </c>
      <c r="O6" s="6"/>
      <c r="P6" s="6"/>
    </row>
    <row r="7" spans="2:17" x14ac:dyDescent="0.3">
      <c r="B7" s="12">
        <v>60</v>
      </c>
      <c r="C7" s="17">
        <v>302000</v>
      </c>
      <c r="E7" s="6"/>
      <c r="F7" s="6"/>
      <c r="J7" s="6">
        <f>'Analysis-Training Dataset'!$AK$17+'Analysis-Training Dataset'!$AK$18*$B7+'Analysis-Training Dataset'!$AK$19*$B7^2</f>
        <v>264619.95460752631</v>
      </c>
      <c r="K7" s="6">
        <f t="shared" si="0"/>
        <v>37380.045392473694</v>
      </c>
      <c r="L7">
        <f t="shared" si="1"/>
        <v>37380.045392473694</v>
      </c>
      <c r="O7" s="6"/>
      <c r="P7" s="6"/>
    </row>
    <row r="8" spans="2:17" x14ac:dyDescent="0.3">
      <c r="B8" s="12">
        <v>64</v>
      </c>
      <c r="C8" s="17">
        <v>261000</v>
      </c>
      <c r="E8" s="6"/>
      <c r="F8" s="6"/>
      <c r="J8" s="6">
        <f>'Analysis-Training Dataset'!$AK$17+'Analysis-Training Dataset'!$AK$18*$B8+'Analysis-Training Dataset'!$AK$19*$B8^2</f>
        <v>245457.47968678875</v>
      </c>
      <c r="K8" s="6">
        <f t="shared" si="0"/>
        <v>15542.520313211251</v>
      </c>
      <c r="L8">
        <f t="shared" si="1"/>
        <v>15542.520313211251</v>
      </c>
      <c r="O8" s="6"/>
      <c r="P8" s="6"/>
    </row>
    <row r="9" spans="2:17" x14ac:dyDescent="0.3">
      <c r="B9" s="12">
        <v>41</v>
      </c>
      <c r="C9" s="17">
        <v>227000</v>
      </c>
      <c r="E9" s="6"/>
      <c r="F9" s="6"/>
      <c r="J9" s="6">
        <f>'Analysis-Training Dataset'!$AK$17+'Analysis-Training Dataset'!$AK$18*$B9+'Analysis-Training Dataset'!$AK$19*$B9^2</f>
        <v>249324.59615448659</v>
      </c>
      <c r="K9" s="6">
        <f t="shared" si="0"/>
        <v>-22324.596154486586</v>
      </c>
      <c r="L9">
        <f t="shared" si="1"/>
        <v>22324.596154486586</v>
      </c>
      <c r="O9" s="6"/>
      <c r="P9" s="6"/>
    </row>
    <row r="10" spans="2:17" x14ac:dyDescent="0.3">
      <c r="B10" s="12">
        <v>34</v>
      </c>
      <c r="C10" s="17">
        <v>200000</v>
      </c>
      <c r="E10" s="6"/>
      <c r="F10" s="6"/>
      <c r="J10" s="6">
        <f>'Analysis-Training Dataset'!$AK$17+'Analysis-Training Dataset'!$AK$18*$B10+'Analysis-Training Dataset'!$AK$19*$B10^2</f>
        <v>199410.94050604204</v>
      </c>
      <c r="K10" s="6">
        <f t="shared" si="0"/>
        <v>589.05949395796051</v>
      </c>
      <c r="L10">
        <f t="shared" si="1"/>
        <v>589.05949395796051</v>
      </c>
      <c r="O10" s="6"/>
      <c r="P10" s="6"/>
    </row>
    <row r="11" spans="2:17" x14ac:dyDescent="0.3">
      <c r="B11" s="12">
        <v>46</v>
      </c>
      <c r="C11" s="17">
        <v>233000</v>
      </c>
      <c r="E11" s="6"/>
      <c r="F11" s="6"/>
      <c r="J11" s="6">
        <f>'Analysis-Training Dataset'!$AK$17+'Analysis-Training Dataset'!$AK$18*$B11+'Analysis-Training Dataset'!$AK$19*$B11^2</f>
        <v>270379.89186377177</v>
      </c>
      <c r="K11" s="6">
        <f t="shared" si="0"/>
        <v>-37379.891863771772</v>
      </c>
      <c r="L11">
        <f t="shared" si="1"/>
        <v>37379.891863771772</v>
      </c>
      <c r="O11" s="6"/>
      <c r="P11" s="6"/>
    </row>
    <row r="12" spans="2:17" x14ac:dyDescent="0.3">
      <c r="B12" s="12">
        <v>57</v>
      </c>
      <c r="C12" s="17">
        <v>311000</v>
      </c>
      <c r="E12" s="6"/>
      <c r="F12" s="6"/>
      <c r="J12" s="6">
        <f>'Analysis-Training Dataset'!$AK$17+'Analysis-Training Dataset'!$AK$18*$B12+'Analysis-Training Dataset'!$AK$19*$B12^2</f>
        <v>273882.75038421806</v>
      </c>
      <c r="K12" s="6">
        <f t="shared" si="0"/>
        <v>37117.249615781941</v>
      </c>
      <c r="L12">
        <f t="shared" si="1"/>
        <v>37117.249615781941</v>
      </c>
      <c r="O12" s="6"/>
      <c r="P12" s="6"/>
    </row>
    <row r="13" spans="2:17" x14ac:dyDescent="0.3">
      <c r="B13" s="12">
        <v>55</v>
      </c>
      <c r="C13" s="17">
        <v>298000</v>
      </c>
      <c r="E13" s="6"/>
      <c r="F13" s="6"/>
      <c r="J13" s="6">
        <f>'Analysis-Training Dataset'!$AK$17+'Analysis-Training Dataset'!$AK$18*$B13+'Analysis-Training Dataset'!$AK$19*$B13^2</f>
        <v>277625.06165731675</v>
      </c>
      <c r="K13" s="6">
        <f t="shared" si="0"/>
        <v>20374.93834268325</v>
      </c>
      <c r="L13">
        <f t="shared" si="1"/>
        <v>20374.93834268325</v>
      </c>
      <c r="O13" s="6"/>
      <c r="P13" s="6"/>
    </row>
    <row r="15" spans="2:17" x14ac:dyDescent="0.3">
      <c r="D15" s="19"/>
      <c r="E15" s="19"/>
      <c r="F15" s="6"/>
      <c r="I15" s="19" t="s">
        <v>31</v>
      </c>
      <c r="J15" s="19"/>
      <c r="K15" s="6">
        <f>AVERAGE(K4:K13)</f>
        <v>12968.550121252829</v>
      </c>
      <c r="N15" s="19"/>
      <c r="O15" s="19"/>
      <c r="P15" s="6"/>
    </row>
    <row r="16" spans="2:17" x14ac:dyDescent="0.3">
      <c r="D16" s="19"/>
      <c r="E16" s="19"/>
      <c r="F16" s="6"/>
      <c r="I16" s="19" t="s">
        <v>32</v>
      </c>
      <c r="J16" s="19"/>
      <c r="K16" s="6">
        <f>AVERAGE(L4:L13)</f>
        <v>25861.714002039716</v>
      </c>
      <c r="N16" s="19"/>
      <c r="O16" s="19"/>
      <c r="P16" s="6"/>
    </row>
    <row r="17" spans="5:15" s="14" customFormat="1" x14ac:dyDescent="0.3">
      <c r="E17" s="15"/>
      <c r="I17" s="14" t="s">
        <v>34</v>
      </c>
      <c r="J17" s="15"/>
      <c r="K17" s="14">
        <f>STDEV(K4:K13)</f>
        <v>34273.280834127378</v>
      </c>
      <c r="O17" s="15"/>
    </row>
    <row r="18" spans="5:15" s="14" customFormat="1" x14ac:dyDescent="0.3"/>
    <row r="19" spans="5:15" s="14" customFormat="1" x14ac:dyDescent="0.3">
      <c r="F19" s="15"/>
      <c r="J19" s="15"/>
      <c r="O19" s="15"/>
    </row>
    <row r="20" spans="5:15" s="14" customFormat="1" x14ac:dyDescent="0.3"/>
    <row r="21" spans="5:15" s="14" customFormat="1" x14ac:dyDescent="0.3"/>
  </sheetData>
  <mergeCells count="9">
    <mergeCell ref="D16:E16"/>
    <mergeCell ref="I16:J16"/>
    <mergeCell ref="N16:O16"/>
    <mergeCell ref="E2:G2"/>
    <mergeCell ref="J2:L2"/>
    <mergeCell ref="O2:Q2"/>
    <mergeCell ref="D15:E15"/>
    <mergeCell ref="I15:J15"/>
    <mergeCell ref="N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Analysis-Training Dataset</vt:lpstr>
      <vt:lpstr>Analysis 2-Validation Dataset</vt:lpstr>
      <vt:lpstr>Analysis 3- Test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Georgios Mimoglou</cp:lastModifiedBy>
  <dcterms:created xsi:type="dcterms:W3CDTF">2019-04-22T15:12:18Z</dcterms:created>
  <dcterms:modified xsi:type="dcterms:W3CDTF">2023-04-19T11:07:54Z</dcterms:modified>
</cp:coreProperties>
</file>