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auebgr-my.sharepoint.com/personal/asakkas_aueb_gr/Documents/DROPBOX/AUEB/BSc/Machine Learning/Handouts/Section 5/"/>
    </mc:Choice>
  </mc:AlternateContent>
  <xr:revisionPtr revIDLastSave="95" documentId="13_ncr:1_{35A5FA54-B05E-4504-B71A-82546F2E6EDC}" xr6:coauthVersionLast="47" xr6:coauthVersionMax="47" xr10:uidLastSave="{1653D137-EBC3-44BE-99C7-5CEEFD4271CD}"/>
  <bookViews>
    <workbookView xWindow="-120" yWindow="-120" windowWidth="29040" windowHeight="15720" activeTab="2" xr2:uid="{00000000-000D-0000-FFFF-FFFF00000000}"/>
  </bookViews>
  <sheets>
    <sheet name="Ridge Regression results" sheetId="3" r:id="rId1"/>
    <sheet name="Lasso regression Results" sheetId="4" r:id="rId2"/>
    <sheet name="Elastic Net results" sheetId="5" r:id="rId3"/>
  </sheets>
  <definedNames>
    <definedName name="solver_adj" localSheetId="2" hidden="1">'Elastic Net results'!$J$3:$O$3</definedName>
    <definedName name="solver_adj" localSheetId="1" hidden="1">'Lasso regression Results'!$J$3:$O$3</definedName>
    <definedName name="solver_adj" localSheetId="0" hidden="1">'Ridge Regression results'!$J$3:$O$3</definedName>
    <definedName name="solver_cvg" localSheetId="2" hidden="1">0.0001</definedName>
    <definedName name="solver_cvg" localSheetId="1" hidden="1">0.0001</definedName>
    <definedName name="solver_cvg" localSheetId="0" hidden="1">0.0001</definedName>
    <definedName name="solver_drv" localSheetId="2" hidden="1">1</definedName>
    <definedName name="solver_drv" localSheetId="1" hidden="1">1</definedName>
    <definedName name="solver_drv" localSheetId="0" hidden="1">1</definedName>
    <definedName name="solver_eng" localSheetId="2" hidden="1">1</definedName>
    <definedName name="solver_eng" localSheetId="1" hidden="1">1</definedName>
    <definedName name="solver_eng" localSheetId="0" hidden="1">1</definedName>
    <definedName name="solver_est" localSheetId="2" hidden="1">1</definedName>
    <definedName name="solver_est" localSheetId="1" hidden="1">1</definedName>
    <definedName name="solver_est" localSheetId="0" hidden="1">1</definedName>
    <definedName name="solver_itr" localSheetId="2" hidden="1">2147483647</definedName>
    <definedName name="solver_itr" localSheetId="1" hidden="1">2147483647</definedName>
    <definedName name="solver_itr" localSheetId="0" hidden="1">2147483647</definedName>
    <definedName name="solver_mip" localSheetId="2" hidden="1">2147483647</definedName>
    <definedName name="solver_mip" localSheetId="1" hidden="1">2147483647</definedName>
    <definedName name="solver_mip" localSheetId="0" hidden="1">2147483647</definedName>
    <definedName name="solver_mni" localSheetId="2" hidden="1">30</definedName>
    <definedName name="solver_mni" localSheetId="1" hidden="1">30</definedName>
    <definedName name="solver_mni" localSheetId="0" hidden="1">30</definedName>
    <definedName name="solver_mrt" localSheetId="2" hidden="1">0.075</definedName>
    <definedName name="solver_mrt" localSheetId="1" hidden="1">0.075</definedName>
    <definedName name="solver_mrt" localSheetId="0" hidden="1">0.075</definedName>
    <definedName name="solver_msl" localSheetId="2" hidden="1">2</definedName>
    <definedName name="solver_msl" localSheetId="1" hidden="1">2</definedName>
    <definedName name="solver_msl" localSheetId="0" hidden="1">2</definedName>
    <definedName name="solver_neg" localSheetId="2" hidden="1">2</definedName>
    <definedName name="solver_neg" localSheetId="1" hidden="1">2</definedName>
    <definedName name="solver_neg" localSheetId="0" hidden="1">2</definedName>
    <definedName name="solver_nod" localSheetId="2" hidden="1">2147483647</definedName>
    <definedName name="solver_nod" localSheetId="1" hidden="1">2147483647</definedName>
    <definedName name="solver_nod" localSheetId="0" hidden="1">2147483647</definedName>
    <definedName name="solver_num" localSheetId="2" hidden="1">0</definedName>
    <definedName name="solver_num" localSheetId="1" hidden="1">0</definedName>
    <definedName name="solver_num" localSheetId="0" hidden="1">0</definedName>
    <definedName name="solver_nwt" localSheetId="2" hidden="1">1</definedName>
    <definedName name="solver_nwt" localSheetId="1" hidden="1">1</definedName>
    <definedName name="solver_nwt" localSheetId="0" hidden="1">1</definedName>
    <definedName name="solver_opt" localSheetId="2" hidden="1">'Elastic Net results'!$S$17</definedName>
    <definedName name="solver_opt" localSheetId="1" hidden="1">'Lasso regression Results'!$S$17</definedName>
    <definedName name="solver_opt" localSheetId="0" hidden="1">'Ridge Regression results'!$S$16</definedName>
    <definedName name="solver_pre" localSheetId="2" hidden="1">0.000001</definedName>
    <definedName name="solver_pre" localSheetId="1" hidden="1">0.000001</definedName>
    <definedName name="solver_pre" localSheetId="0" hidden="1">0.000001</definedName>
    <definedName name="solver_rbv" localSheetId="2" hidden="1">1</definedName>
    <definedName name="solver_rbv" localSheetId="1" hidden="1">1</definedName>
    <definedName name="solver_rbv" localSheetId="0" hidden="1">1</definedName>
    <definedName name="solver_rlx" localSheetId="2" hidden="1">2</definedName>
    <definedName name="solver_rlx" localSheetId="1" hidden="1">2</definedName>
    <definedName name="solver_rlx" localSheetId="0" hidden="1">2</definedName>
    <definedName name="solver_rsd" localSheetId="2" hidden="1">0</definedName>
    <definedName name="solver_rsd" localSheetId="1" hidden="1">0</definedName>
    <definedName name="solver_rsd" localSheetId="0" hidden="1">0</definedName>
    <definedName name="solver_scl" localSheetId="2" hidden="1">1</definedName>
    <definedName name="solver_scl" localSheetId="1" hidden="1">1</definedName>
    <definedName name="solver_scl" localSheetId="0" hidden="1">1</definedName>
    <definedName name="solver_sho" localSheetId="2" hidden="1">2</definedName>
    <definedName name="solver_sho" localSheetId="1" hidden="1">2</definedName>
    <definedName name="solver_sho" localSheetId="0" hidden="1">2</definedName>
    <definedName name="solver_ssz" localSheetId="2" hidden="1">100</definedName>
    <definedName name="solver_ssz" localSheetId="1" hidden="1">100</definedName>
    <definedName name="solver_ssz" localSheetId="0" hidden="1">100</definedName>
    <definedName name="solver_tim" localSheetId="2" hidden="1">2147483647</definedName>
    <definedName name="solver_tim" localSheetId="1" hidden="1">2147483647</definedName>
    <definedName name="solver_tim" localSheetId="0" hidden="1">2147483647</definedName>
    <definedName name="solver_tol" localSheetId="2" hidden="1">0.01</definedName>
    <definedName name="solver_tol" localSheetId="1" hidden="1">0</definedName>
    <definedName name="solver_tol" localSheetId="0" hidden="1">0.01</definedName>
    <definedName name="solver_typ" localSheetId="2" hidden="1">2</definedName>
    <definedName name="solver_typ" localSheetId="1" hidden="1">2</definedName>
    <definedName name="solver_typ" localSheetId="0" hidden="1">2</definedName>
    <definedName name="solver_val" localSheetId="2" hidden="1">0</definedName>
    <definedName name="solver_val" localSheetId="1" hidden="1">0</definedName>
    <definedName name="solver_val" localSheetId="0" hidden="1">0</definedName>
    <definedName name="solver_ver" localSheetId="2" hidden="1">3</definedName>
    <definedName name="solver_ver" localSheetId="1"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6" i="4" l="1"/>
  <c r="J5" i="3"/>
  <c r="J6" i="3"/>
  <c r="J7" i="3"/>
  <c r="J8" i="3"/>
  <c r="J9" i="3"/>
  <c r="J10" i="3"/>
  <c r="J11" i="3"/>
  <c r="J12" i="3"/>
  <c r="J13" i="3"/>
  <c r="J4" i="3"/>
  <c r="G17" i="5" l="1"/>
  <c r="G24" i="5" s="1"/>
  <c r="O7" i="5" s="1"/>
  <c r="F17" i="5"/>
  <c r="F29" i="5" s="1"/>
  <c r="N12" i="5" s="1"/>
  <c r="E17" i="5"/>
  <c r="E24" i="5" s="1"/>
  <c r="M7" i="5" s="1"/>
  <c r="D17" i="5"/>
  <c r="D29" i="5" s="1"/>
  <c r="L12" i="5" s="1"/>
  <c r="C17" i="5"/>
  <c r="C24" i="5" s="1"/>
  <c r="K7" i="5" s="1"/>
  <c r="G16" i="5"/>
  <c r="F16" i="5"/>
  <c r="E16" i="5"/>
  <c r="D16" i="5"/>
  <c r="C16" i="5"/>
  <c r="R14" i="5"/>
  <c r="R13" i="5"/>
  <c r="R12" i="5"/>
  <c r="R11" i="5"/>
  <c r="R10" i="5"/>
  <c r="R9" i="5"/>
  <c r="R8" i="5"/>
  <c r="R7" i="5"/>
  <c r="R6" i="5"/>
  <c r="J6" i="5"/>
  <c r="R5" i="5"/>
  <c r="O4" i="5"/>
  <c r="N4" i="5"/>
  <c r="M4" i="5"/>
  <c r="L4" i="5"/>
  <c r="K4" i="5"/>
  <c r="D27" i="5" l="1"/>
  <c r="L10" i="5" s="1"/>
  <c r="G28" i="5"/>
  <c r="O11" i="5" s="1"/>
  <c r="F25" i="5"/>
  <c r="N8" i="5" s="1"/>
  <c r="G25" i="5"/>
  <c r="O8" i="5" s="1"/>
  <c r="F27" i="5"/>
  <c r="N10" i="5" s="1"/>
  <c r="G31" i="5"/>
  <c r="O14" i="5" s="1"/>
  <c r="E25" i="5"/>
  <c r="M8" i="5" s="1"/>
  <c r="E22" i="5"/>
  <c r="M5" i="5" s="1"/>
  <c r="E30" i="5"/>
  <c r="M13" i="5" s="1"/>
  <c r="G22" i="5"/>
  <c r="O5" i="5" s="1"/>
  <c r="C27" i="5"/>
  <c r="K10" i="5" s="1"/>
  <c r="D30" i="5"/>
  <c r="L13" i="5" s="1"/>
  <c r="F28" i="5"/>
  <c r="N11" i="5" s="1"/>
  <c r="F22" i="5"/>
  <c r="N5" i="5" s="1"/>
  <c r="G30" i="5"/>
  <c r="O13" i="5" s="1"/>
  <c r="D24" i="5"/>
  <c r="L7" i="5" s="1"/>
  <c r="E27" i="5"/>
  <c r="M10" i="5" s="1"/>
  <c r="C29" i="5"/>
  <c r="K12" i="5" s="1"/>
  <c r="F30" i="5"/>
  <c r="N13" i="5" s="1"/>
  <c r="C26" i="5"/>
  <c r="K9" i="5" s="1"/>
  <c r="C23" i="5"/>
  <c r="K6" i="5" s="1"/>
  <c r="F24" i="5"/>
  <c r="N7" i="5" s="1"/>
  <c r="D26" i="5"/>
  <c r="L9" i="5" s="1"/>
  <c r="G27" i="5"/>
  <c r="O10" i="5" s="1"/>
  <c r="E29" i="5"/>
  <c r="M12" i="5" s="1"/>
  <c r="C31" i="5"/>
  <c r="K14" i="5" s="1"/>
  <c r="J7" i="5"/>
  <c r="D23" i="5"/>
  <c r="L6" i="5" s="1"/>
  <c r="E26" i="5"/>
  <c r="M9" i="5" s="1"/>
  <c r="C28" i="5"/>
  <c r="K11" i="5" s="1"/>
  <c r="D31" i="5"/>
  <c r="L14" i="5" s="1"/>
  <c r="E23" i="5"/>
  <c r="M6" i="5" s="1"/>
  <c r="C25" i="5"/>
  <c r="K8" i="5" s="1"/>
  <c r="F26" i="5"/>
  <c r="N9" i="5" s="1"/>
  <c r="D28" i="5"/>
  <c r="L11" i="5" s="1"/>
  <c r="G29" i="5"/>
  <c r="O12" i="5" s="1"/>
  <c r="E31" i="5"/>
  <c r="M14" i="5" s="1"/>
  <c r="C22" i="5"/>
  <c r="K5" i="5" s="1"/>
  <c r="Q5" i="5" s="1"/>
  <c r="S5" i="5" s="1"/>
  <c r="F23" i="5"/>
  <c r="N6" i="5" s="1"/>
  <c r="D25" i="5"/>
  <c r="L8" i="5" s="1"/>
  <c r="G26" i="5"/>
  <c r="O9" i="5" s="1"/>
  <c r="E28" i="5"/>
  <c r="M11" i="5" s="1"/>
  <c r="C30" i="5"/>
  <c r="K13" i="5" s="1"/>
  <c r="F31" i="5"/>
  <c r="N14" i="5" s="1"/>
  <c r="D22" i="5"/>
  <c r="L5" i="5" s="1"/>
  <c r="G23" i="5"/>
  <c r="O6" i="5" s="1"/>
  <c r="Q6" i="5" l="1"/>
  <c r="S6" i="5" s="1"/>
  <c r="J8" i="5"/>
  <c r="Q7" i="5"/>
  <c r="S7" i="5" s="1"/>
  <c r="J9" i="5" l="1"/>
  <c r="Q8" i="5"/>
  <c r="S8" i="5" s="1"/>
  <c r="J10" i="5" l="1"/>
  <c r="Q9" i="5"/>
  <c r="S9" i="5" s="1"/>
  <c r="J11" i="5" l="1"/>
  <c r="Q10" i="5"/>
  <c r="S10" i="5" s="1"/>
  <c r="J12" i="5" l="1"/>
  <c r="Q11" i="5"/>
  <c r="S11" i="5" s="1"/>
  <c r="J13" i="5" l="1"/>
  <c r="Q12" i="5"/>
  <c r="S12" i="5" s="1"/>
  <c r="Q13" i="5" l="1"/>
  <c r="S13" i="5" s="1"/>
  <c r="J14" i="5"/>
  <c r="Q14" i="5" s="1"/>
  <c r="S14" i="5" s="1"/>
  <c r="L4" i="4"/>
  <c r="M4" i="4"/>
  <c r="N4" i="4"/>
  <c r="O4" i="4"/>
  <c r="K4" i="4"/>
  <c r="G17" i="4"/>
  <c r="F17" i="4"/>
  <c r="E17" i="4"/>
  <c r="E27" i="4" s="1"/>
  <c r="M10" i="4" s="1"/>
  <c r="D17" i="4"/>
  <c r="C17" i="4"/>
  <c r="C24" i="4" s="1"/>
  <c r="K7" i="4" s="1"/>
  <c r="G16" i="4"/>
  <c r="G28" i="4" s="1"/>
  <c r="O11" i="4" s="1"/>
  <c r="F16" i="4"/>
  <c r="E16" i="4"/>
  <c r="E30" i="4" s="1"/>
  <c r="M13" i="4" s="1"/>
  <c r="D16" i="4"/>
  <c r="C16" i="4"/>
  <c r="R14" i="4"/>
  <c r="R13" i="4"/>
  <c r="R12" i="4"/>
  <c r="R11" i="4"/>
  <c r="R10" i="4"/>
  <c r="R9" i="4"/>
  <c r="R8" i="4"/>
  <c r="R7" i="4"/>
  <c r="R6" i="4"/>
  <c r="J6" i="4"/>
  <c r="R5" i="4"/>
  <c r="R5" i="3"/>
  <c r="R6" i="3"/>
  <c r="R7" i="3"/>
  <c r="R8" i="3"/>
  <c r="R9" i="3"/>
  <c r="R10" i="3"/>
  <c r="R11" i="3"/>
  <c r="R12" i="3"/>
  <c r="R13" i="3"/>
  <c r="R4" i="3"/>
  <c r="D16" i="3"/>
  <c r="E16" i="3"/>
  <c r="F16" i="3"/>
  <c r="G16" i="3"/>
  <c r="C16" i="3"/>
  <c r="D15" i="3"/>
  <c r="E15" i="3"/>
  <c r="F15" i="3"/>
  <c r="F23" i="3" s="1"/>
  <c r="N6" i="3" s="1"/>
  <c r="G15" i="3"/>
  <c r="G28" i="3" s="1"/>
  <c r="O11" i="3" s="1"/>
  <c r="C15" i="3"/>
  <c r="G26" i="3" l="1"/>
  <c r="O9" i="3" s="1"/>
  <c r="G29" i="4"/>
  <c r="O12" i="4" s="1"/>
  <c r="F28" i="4"/>
  <c r="N11" i="4" s="1"/>
  <c r="C27" i="4"/>
  <c r="K10" i="4" s="1"/>
  <c r="F24" i="4"/>
  <c r="N7" i="4" s="1"/>
  <c r="G25" i="3"/>
  <c r="O8" i="3" s="1"/>
  <c r="E27" i="3"/>
  <c r="M10" i="3" s="1"/>
  <c r="D24" i="3"/>
  <c r="L7" i="3" s="1"/>
  <c r="D30" i="4"/>
  <c r="L13" i="4" s="1"/>
  <c r="C24" i="3"/>
  <c r="K7" i="3" s="1"/>
  <c r="E25" i="4"/>
  <c r="M8" i="4" s="1"/>
  <c r="E22" i="4"/>
  <c r="M5" i="4" s="1"/>
  <c r="F25" i="4"/>
  <c r="N8" i="4" s="1"/>
  <c r="F28" i="3"/>
  <c r="N11" i="3" s="1"/>
  <c r="G31" i="4"/>
  <c r="O14" i="4" s="1"/>
  <c r="D27" i="4"/>
  <c r="L10" i="4" s="1"/>
  <c r="S16" i="5"/>
  <c r="S17" i="5" s="1"/>
  <c r="F22" i="4"/>
  <c r="N5" i="4" s="1"/>
  <c r="D24" i="4"/>
  <c r="L7" i="4" s="1"/>
  <c r="G25" i="4"/>
  <c r="O8" i="4" s="1"/>
  <c r="C29" i="4"/>
  <c r="K12" i="4" s="1"/>
  <c r="F30" i="4"/>
  <c r="N13" i="4" s="1"/>
  <c r="G22" i="4"/>
  <c r="O5" i="4" s="1"/>
  <c r="E24" i="4"/>
  <c r="M7" i="4" s="1"/>
  <c r="C26" i="4"/>
  <c r="K9" i="4" s="1"/>
  <c r="F27" i="4"/>
  <c r="N10" i="4" s="1"/>
  <c r="D29" i="4"/>
  <c r="L12" i="4" s="1"/>
  <c r="G30" i="4"/>
  <c r="O13" i="4" s="1"/>
  <c r="C23" i="4"/>
  <c r="K6" i="4" s="1"/>
  <c r="D26" i="4"/>
  <c r="L9" i="4" s="1"/>
  <c r="G27" i="4"/>
  <c r="O10" i="4" s="1"/>
  <c r="E29" i="4"/>
  <c r="M12" i="4" s="1"/>
  <c r="C31" i="4"/>
  <c r="K14" i="4" s="1"/>
  <c r="D23" i="4"/>
  <c r="L6" i="4" s="1"/>
  <c r="G24" i="4"/>
  <c r="O7" i="4" s="1"/>
  <c r="E26" i="4"/>
  <c r="M9" i="4" s="1"/>
  <c r="C28" i="4"/>
  <c r="K11" i="4" s="1"/>
  <c r="F29" i="4"/>
  <c r="N12" i="4" s="1"/>
  <c r="D31" i="4"/>
  <c r="L14" i="4" s="1"/>
  <c r="J7" i="4"/>
  <c r="E23" i="4"/>
  <c r="M6" i="4" s="1"/>
  <c r="C25" i="4"/>
  <c r="K8" i="4" s="1"/>
  <c r="F26" i="4"/>
  <c r="N9" i="4" s="1"/>
  <c r="D28" i="4"/>
  <c r="L11" i="4" s="1"/>
  <c r="E31" i="4"/>
  <c r="M14" i="4" s="1"/>
  <c r="C22" i="4"/>
  <c r="K5" i="4" s="1"/>
  <c r="F23" i="4"/>
  <c r="N6" i="4" s="1"/>
  <c r="D25" i="4"/>
  <c r="L8" i="4" s="1"/>
  <c r="G26" i="4"/>
  <c r="O9" i="4" s="1"/>
  <c r="E28" i="4"/>
  <c r="M11" i="4" s="1"/>
  <c r="C30" i="4"/>
  <c r="K13" i="4" s="1"/>
  <c r="F31" i="4"/>
  <c r="N14" i="4" s="1"/>
  <c r="D22" i="4"/>
  <c r="L5" i="4" s="1"/>
  <c r="G23" i="4"/>
  <c r="O6" i="4" s="1"/>
  <c r="E21" i="3"/>
  <c r="M4" i="3" s="1"/>
  <c r="E28" i="3"/>
  <c r="M11" i="3" s="1"/>
  <c r="F25" i="3"/>
  <c r="N8" i="3" s="1"/>
  <c r="C30" i="3"/>
  <c r="K13" i="3" s="1"/>
  <c r="E25" i="3"/>
  <c r="M8" i="3" s="1"/>
  <c r="F22" i="3"/>
  <c r="N5" i="3" s="1"/>
  <c r="F21" i="3"/>
  <c r="N4" i="3" s="1"/>
  <c r="E22" i="3"/>
  <c r="M5" i="3" s="1"/>
  <c r="C27" i="3"/>
  <c r="K10" i="3" s="1"/>
  <c r="D21" i="3"/>
  <c r="L4" i="3" s="1"/>
  <c r="G29" i="3"/>
  <c r="O12" i="3" s="1"/>
  <c r="D28" i="3"/>
  <c r="L11" i="3" s="1"/>
  <c r="F26" i="3"/>
  <c r="N9" i="3" s="1"/>
  <c r="C25" i="3"/>
  <c r="K8" i="3" s="1"/>
  <c r="E23" i="3"/>
  <c r="M6" i="3" s="1"/>
  <c r="G30" i="3"/>
  <c r="O13" i="3" s="1"/>
  <c r="D27" i="3"/>
  <c r="L10" i="3" s="1"/>
  <c r="D22" i="3"/>
  <c r="L5" i="3" s="1"/>
  <c r="F29" i="3"/>
  <c r="N12" i="3" s="1"/>
  <c r="C28" i="3"/>
  <c r="K11" i="3" s="1"/>
  <c r="E26" i="3"/>
  <c r="M9" i="3" s="1"/>
  <c r="G24" i="3"/>
  <c r="O7" i="3" s="1"/>
  <c r="D23" i="3"/>
  <c r="L6" i="3" s="1"/>
  <c r="F30" i="3"/>
  <c r="N13" i="3" s="1"/>
  <c r="E29" i="3"/>
  <c r="M12" i="3" s="1"/>
  <c r="G27" i="3"/>
  <c r="O10" i="3" s="1"/>
  <c r="D26" i="3"/>
  <c r="L9" i="3" s="1"/>
  <c r="F24" i="3"/>
  <c r="N7" i="3" s="1"/>
  <c r="C23" i="3"/>
  <c r="K6" i="3" s="1"/>
  <c r="E30" i="3"/>
  <c r="G23" i="3"/>
  <c r="O6" i="3" s="1"/>
  <c r="D25" i="3"/>
  <c r="L8" i="3" s="1"/>
  <c r="C22" i="3"/>
  <c r="K5" i="3" s="1"/>
  <c r="C21" i="3"/>
  <c r="D29" i="3"/>
  <c r="L12" i="3" s="1"/>
  <c r="F27" i="3"/>
  <c r="N10" i="3" s="1"/>
  <c r="C26" i="3"/>
  <c r="E24" i="3"/>
  <c r="G22" i="3"/>
  <c r="O5" i="3" s="1"/>
  <c r="D30" i="3"/>
  <c r="L13" i="3" s="1"/>
  <c r="G21" i="3"/>
  <c r="O4" i="3" s="1"/>
  <c r="C29" i="3"/>
  <c r="K12" i="3" s="1"/>
  <c r="Q8" i="3" l="1"/>
  <c r="S8" i="3" s="1"/>
  <c r="K4" i="3"/>
  <c r="Q4" i="3" s="1"/>
  <c r="S4" i="3" s="1"/>
  <c r="M7" i="3"/>
  <c r="Q7" i="3" s="1"/>
  <c r="S7" i="3" s="1"/>
  <c r="M13" i="3"/>
  <c r="Q13" i="3" s="1"/>
  <c r="S13" i="3" s="1"/>
  <c r="K9" i="3"/>
  <c r="Q9" i="3" s="1"/>
  <c r="S9" i="3" s="1"/>
  <c r="Q5" i="4"/>
  <c r="S5" i="4" s="1"/>
  <c r="Q6" i="4"/>
  <c r="S6" i="4" s="1"/>
  <c r="J8" i="4"/>
  <c r="Q7" i="4"/>
  <c r="S7" i="4" s="1"/>
  <c r="Q6" i="3"/>
  <c r="S6" i="3" s="1"/>
  <c r="Q12" i="3"/>
  <c r="S12" i="3" s="1"/>
  <c r="Q11" i="3"/>
  <c r="S11" i="3" s="1"/>
  <c r="Q10" i="3"/>
  <c r="S10" i="3" s="1"/>
  <c r="Q5" i="3"/>
  <c r="S5" i="3" s="1"/>
  <c r="J9" i="4" l="1"/>
  <c r="Q8" i="4"/>
  <c r="S8" i="4" s="1"/>
  <c r="S15" i="3"/>
  <c r="S16" i="3" s="1"/>
  <c r="J10" i="4" l="1"/>
  <c r="Q9" i="4"/>
  <c r="S9" i="4" s="1"/>
  <c r="J11" i="4" l="1"/>
  <c r="Q10" i="4"/>
  <c r="S10" i="4" s="1"/>
  <c r="J12" i="4" l="1"/>
  <c r="Q11" i="4"/>
  <c r="S11" i="4" s="1"/>
  <c r="Q12" i="4" l="1"/>
  <c r="S12" i="4" s="1"/>
  <c r="J13" i="4"/>
  <c r="Q13" i="4" l="1"/>
  <c r="S13" i="4" s="1"/>
  <c r="J14" i="4"/>
  <c r="Q14" i="4" s="1"/>
  <c r="S14" i="4" s="1"/>
  <c r="S17" i="4" l="1"/>
</calcChain>
</file>

<file path=xl/sharedStrings.xml><?xml version="1.0" encoding="utf-8"?>
<sst xmlns="http://schemas.openxmlformats.org/spreadsheetml/2006/main" count="87" uniqueCount="27">
  <si>
    <t>Age</t>
  </si>
  <si>
    <t>Age^2</t>
  </si>
  <si>
    <t>Age^3</t>
  </si>
  <si>
    <t>Age^4</t>
  </si>
  <si>
    <t>Age^5</t>
  </si>
  <si>
    <t>Error</t>
  </si>
  <si>
    <t>Mean</t>
  </si>
  <si>
    <t>SD</t>
  </si>
  <si>
    <t>Normalized Age Data</t>
  </si>
  <si>
    <t>a</t>
  </si>
  <si>
    <t>b1</t>
  </si>
  <si>
    <t>b2</t>
  </si>
  <si>
    <t>b3</t>
  </si>
  <si>
    <t>b4</t>
  </si>
  <si>
    <t>b5</t>
  </si>
  <si>
    <t>Salary ('000)</t>
  </si>
  <si>
    <t>Prediction</t>
  </si>
  <si>
    <t>Actual</t>
  </si>
  <si>
    <t>mse</t>
  </si>
  <si>
    <t>lambda:</t>
  </si>
  <si>
    <t>Ridge objective</t>
  </si>
  <si>
    <t>Bias and wts:</t>
  </si>
  <si>
    <t>Absolute Value</t>
  </si>
  <si>
    <t>Lasso objective</t>
  </si>
  <si>
    <t>lambda1:</t>
  </si>
  <si>
    <t>lambda2:</t>
  </si>
  <si>
    <t>Elastic Net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</si>
</sst>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161924</xdr:colOff>
      <xdr:row>18</xdr:row>
      <xdr:rowOff>142875</xdr:rowOff>
    </xdr:from>
    <xdr:to>
      <xdr:col>14</xdr:col>
      <xdr:colOff>76199</xdr:colOff>
      <xdr:row>29</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8197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s16. By changing cell k1 we can carry out calculations for other values the the ridge parameter lambda.</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8484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the lasso parameter lambda. (You may have to use Solver more than once and try different starting conditions to  get the global minimum.)</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4" y="3762375"/>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elastic net parameters. (You may have to use Solver more than once and try different starting conditions to  get the global minimum.)</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0"/>
  <sheetViews>
    <sheetView workbookViewId="0">
      <selection activeCell="I14" sqref="I14"/>
    </sheetView>
  </sheetViews>
  <sheetFormatPr defaultRowHeight="15" x14ac:dyDescent="0.25"/>
  <cols>
    <col min="2" max="2" width="11.7109375" style="1" customWidth="1"/>
    <col min="9" max="9" width="15.42578125" customWidth="1"/>
    <col min="17" max="17" width="12.140625" customWidth="1"/>
  </cols>
  <sheetData>
    <row r="1" spans="2:19" x14ac:dyDescent="0.25">
      <c r="C1" s="2"/>
      <c r="J1" s="2" t="s">
        <v>19</v>
      </c>
      <c r="K1" s="2">
        <v>0.1</v>
      </c>
    </row>
    <row r="2" spans="2:19" x14ac:dyDescent="0.25">
      <c r="J2" s="1" t="s">
        <v>9</v>
      </c>
      <c r="K2" s="1" t="s">
        <v>10</v>
      </c>
      <c r="L2" s="1" t="s">
        <v>11</v>
      </c>
      <c r="M2" s="1" t="s">
        <v>12</v>
      </c>
      <c r="N2" s="1" t="s">
        <v>13</v>
      </c>
      <c r="O2" s="1" t="s">
        <v>14</v>
      </c>
      <c r="Q2" t="s">
        <v>16</v>
      </c>
      <c r="R2" t="s">
        <v>17</v>
      </c>
      <c r="S2" t="s">
        <v>5</v>
      </c>
    </row>
    <row r="3" spans="2:19" ht="15.75" thickBot="1" x14ac:dyDescent="0.3">
      <c r="B3" s="1" t="s">
        <v>15</v>
      </c>
      <c r="C3" t="s">
        <v>0</v>
      </c>
      <c r="D3" t="s">
        <v>1</v>
      </c>
      <c r="E3" t="s">
        <v>2</v>
      </c>
      <c r="F3" t="s">
        <v>3</v>
      </c>
      <c r="G3" t="s">
        <v>4</v>
      </c>
      <c r="I3" s="2" t="s">
        <v>21</v>
      </c>
      <c r="J3" s="3">
        <v>216.49996797203821</v>
      </c>
      <c r="K3" s="3">
        <v>56.493216125429726</v>
      </c>
      <c r="L3" s="3">
        <v>28.071891421789434</v>
      </c>
      <c r="M3" s="3">
        <v>3.7171125169054888</v>
      </c>
      <c r="N3" s="3">
        <v>-15.090644728009394</v>
      </c>
      <c r="O3" s="4">
        <v>-28.357946096781014</v>
      </c>
    </row>
    <row r="4" spans="2:19" x14ac:dyDescent="0.25">
      <c r="B4" s="1">
        <v>135</v>
      </c>
      <c r="C4">
        <v>25</v>
      </c>
      <c r="D4">
        <v>625</v>
      </c>
      <c r="E4">
        <v>15625</v>
      </c>
      <c r="F4">
        <v>390625</v>
      </c>
      <c r="G4">
        <v>9765625</v>
      </c>
      <c r="J4" s="3">
        <f>$J$3</f>
        <v>216.49996797203821</v>
      </c>
      <c r="K4" s="1">
        <f t="shared" ref="K4" si="0">K$3*C21</f>
        <v>-72.873296441496734</v>
      </c>
      <c r="L4" s="1">
        <f t="shared" ref="L4" si="1">L$3*D21</f>
        <v>-31.668153213560171</v>
      </c>
      <c r="M4" s="1">
        <f t="shared" ref="M4" si="2">M$3*E21</f>
        <v>-3.673705029272516</v>
      </c>
      <c r="N4" s="1">
        <f t="shared" ref="N4" si="3">N$3*F21</f>
        <v>13.182614988709794</v>
      </c>
      <c r="O4" s="1">
        <f t="shared" ref="O4" si="4">O$3*G21</f>
        <v>22.179546206614013</v>
      </c>
      <c r="Q4">
        <f>SUM(J4:O4)</f>
        <v>143.64697448303261</v>
      </c>
      <c r="R4">
        <f t="shared" ref="R4:R13" si="5">B4</f>
        <v>135</v>
      </c>
      <c r="S4">
        <f>Q4-R4</f>
        <v>8.6469744830326078</v>
      </c>
    </row>
    <row r="5" spans="2:19" x14ac:dyDescent="0.25">
      <c r="B5" s="1">
        <v>260</v>
      </c>
      <c r="C5">
        <v>55</v>
      </c>
      <c r="D5">
        <v>3025</v>
      </c>
      <c r="E5">
        <v>166375</v>
      </c>
      <c r="F5">
        <v>9150625</v>
      </c>
      <c r="G5">
        <v>503284375</v>
      </c>
      <c r="J5" s="3">
        <f t="shared" ref="J5:J13" si="6">$J$3</f>
        <v>216.49996797203821</v>
      </c>
      <c r="K5" s="1">
        <f t="shared" ref="K5:K12" si="7">K$3*C22</f>
        <v>47.247521868662702</v>
      </c>
      <c r="L5" s="1">
        <f t="shared" ref="L5" si="8">L$3*D22</f>
        <v>21.840413185020797</v>
      </c>
      <c r="M5" s="1">
        <f t="shared" ref="M5" si="9">M$3*E22</f>
        <v>2.5765746720882503</v>
      </c>
      <c r="N5" s="1">
        <f t="shared" ref="N5" si="10">N$3*F22</f>
        <v>-8.9406480110195083</v>
      </c>
      <c r="O5" s="1">
        <f t="shared" ref="O5" si="11">O$3*G22</f>
        <v>-13.781168792494778</v>
      </c>
      <c r="Q5">
        <f t="shared" ref="Q5:Q13" si="12">SUM(J5:O5)</f>
        <v>265.44266089429567</v>
      </c>
      <c r="R5">
        <f t="shared" si="5"/>
        <v>260</v>
      </c>
      <c r="S5">
        <f t="shared" ref="S5:S13" si="13">Q5-R5</f>
        <v>5.4426608942956705</v>
      </c>
    </row>
    <row r="6" spans="2:19" x14ac:dyDescent="0.25">
      <c r="B6" s="1">
        <v>105</v>
      </c>
      <c r="C6">
        <v>27</v>
      </c>
      <c r="D6">
        <v>729</v>
      </c>
      <c r="E6">
        <v>19683</v>
      </c>
      <c r="F6">
        <v>531441</v>
      </c>
      <c r="G6">
        <v>14348907</v>
      </c>
      <c r="J6" s="3">
        <f t="shared" si="6"/>
        <v>216.49996797203821</v>
      </c>
      <c r="K6" s="1">
        <f t="shared" si="7"/>
        <v>-64.865241887486107</v>
      </c>
      <c r="L6" s="1">
        <f t="shared" ref="L6:L12" si="14">L$3*D23</f>
        <v>-29.349448669621658</v>
      </c>
      <c r="M6" s="1">
        <f t="shared" ref="M6:M12" si="15">M$3*E23</f>
        <v>-3.5054553773446755</v>
      </c>
      <c r="N6" s="1">
        <f t="shared" ref="N6:N12" si="16">N$3*F23</f>
        <v>12.82698606147579</v>
      </c>
      <c r="O6" s="1">
        <f t="shared" ref="O6:O12" si="17">O$3*G23</f>
        <v>21.845580986928752</v>
      </c>
      <c r="Q6">
        <f t="shared" si="12"/>
        <v>153.45238908599029</v>
      </c>
      <c r="R6">
        <f t="shared" si="5"/>
        <v>105</v>
      </c>
      <c r="S6">
        <f t="shared" si="13"/>
        <v>48.452389085990291</v>
      </c>
    </row>
    <row r="7" spans="2:19" x14ac:dyDescent="0.25">
      <c r="B7" s="1">
        <v>220</v>
      </c>
      <c r="C7">
        <v>35</v>
      </c>
      <c r="D7">
        <v>1225</v>
      </c>
      <c r="E7">
        <v>42875</v>
      </c>
      <c r="F7">
        <v>1500625</v>
      </c>
      <c r="G7">
        <v>52521875</v>
      </c>
      <c r="J7" s="3">
        <f t="shared" si="6"/>
        <v>216.49996797203821</v>
      </c>
      <c r="K7" s="1">
        <f t="shared" si="7"/>
        <v>-32.833023671443591</v>
      </c>
      <c r="L7" s="1">
        <f t="shared" si="14"/>
        <v>-18.291011613914929</v>
      </c>
      <c r="M7" s="1">
        <f t="shared" si="15"/>
        <v>-2.5438866421277009</v>
      </c>
      <c r="N7" s="1">
        <f t="shared" si="16"/>
        <v>10.37932481408656</v>
      </c>
      <c r="O7" s="1">
        <f t="shared" si="17"/>
        <v>19.064071220748438</v>
      </c>
      <c r="Q7">
        <f t="shared" si="12"/>
        <v>192.27544207938703</v>
      </c>
      <c r="R7">
        <f t="shared" si="5"/>
        <v>220</v>
      </c>
      <c r="S7">
        <f t="shared" si="13"/>
        <v>-27.724557920612966</v>
      </c>
    </row>
    <row r="8" spans="2:19" x14ac:dyDescent="0.25">
      <c r="B8" s="1">
        <v>240</v>
      </c>
      <c r="C8">
        <v>60</v>
      </c>
      <c r="D8">
        <v>3600</v>
      </c>
      <c r="E8">
        <v>216000</v>
      </c>
      <c r="F8">
        <v>12960000</v>
      </c>
      <c r="G8">
        <v>777600000</v>
      </c>
      <c r="J8" s="3">
        <f t="shared" si="6"/>
        <v>216.49996797203821</v>
      </c>
      <c r="K8" s="1">
        <f t="shared" si="7"/>
        <v>67.267658253689262</v>
      </c>
      <c r="L8" s="1">
        <f t="shared" si="14"/>
        <v>34.660173884680816</v>
      </c>
      <c r="M8" s="1">
        <f t="shared" si="15"/>
        <v>4.6340879734483034</v>
      </c>
      <c r="N8" s="1">
        <f t="shared" si="16"/>
        <v>-18.561173694763095</v>
      </c>
      <c r="O8" s="1">
        <f t="shared" si="17"/>
        <v>-33.769438762840181</v>
      </c>
      <c r="Q8">
        <f t="shared" si="12"/>
        <v>270.73127562625325</v>
      </c>
      <c r="R8">
        <f t="shared" si="5"/>
        <v>240</v>
      </c>
      <c r="S8">
        <f t="shared" si="13"/>
        <v>30.73127562625325</v>
      </c>
    </row>
    <row r="9" spans="2:19" x14ac:dyDescent="0.25">
      <c r="B9" s="1">
        <v>265</v>
      </c>
      <c r="C9">
        <v>65</v>
      </c>
      <c r="D9">
        <v>4225</v>
      </c>
      <c r="E9">
        <v>274625</v>
      </c>
      <c r="F9">
        <v>17850625</v>
      </c>
      <c r="G9">
        <v>1160290625</v>
      </c>
      <c r="J9" s="3">
        <f t="shared" si="6"/>
        <v>216.49996797203821</v>
      </c>
      <c r="K9" s="1">
        <f t="shared" si="7"/>
        <v>87.287794638715837</v>
      </c>
      <c r="L9" s="1">
        <f t="shared" si="14"/>
        <v>48.594696384311277</v>
      </c>
      <c r="M9" s="1">
        <f t="shared" si="15"/>
        <v>7.0647523017552691</v>
      </c>
      <c r="N9" s="1">
        <f t="shared" si="16"/>
        <v>-30.912381812120529</v>
      </c>
      <c r="O9" s="1">
        <f t="shared" si="17"/>
        <v>-61.654556599712272</v>
      </c>
      <c r="Q9">
        <f t="shared" si="12"/>
        <v>266.88027288498779</v>
      </c>
      <c r="R9">
        <f t="shared" si="5"/>
        <v>265</v>
      </c>
      <c r="S9">
        <f t="shared" si="13"/>
        <v>1.8802728849877894</v>
      </c>
    </row>
    <row r="10" spans="2:19" x14ac:dyDescent="0.25">
      <c r="B10" s="1">
        <v>270</v>
      </c>
      <c r="C10">
        <v>45</v>
      </c>
      <c r="D10">
        <v>2025</v>
      </c>
      <c r="E10">
        <v>91125</v>
      </c>
      <c r="F10">
        <v>4100625</v>
      </c>
      <c r="G10">
        <v>184528125</v>
      </c>
      <c r="J10" s="3">
        <f t="shared" si="6"/>
        <v>216.49996797203821</v>
      </c>
      <c r="K10" s="1">
        <f t="shared" si="7"/>
        <v>7.2072490986095552</v>
      </c>
      <c r="L10" s="1">
        <f t="shared" si="14"/>
        <v>-0.4548228143879402</v>
      </c>
      <c r="M10" s="1">
        <f t="shared" si="15"/>
        <v>-0.54338252544009258</v>
      </c>
      <c r="N10" s="1">
        <f t="shared" si="16"/>
        <v>3.8130595401943017</v>
      </c>
      <c r="O10" s="1">
        <f t="shared" si="17"/>
        <v>9.4453097565667736</v>
      </c>
      <c r="Q10">
        <f t="shared" si="12"/>
        <v>235.96738102758084</v>
      </c>
      <c r="R10">
        <f t="shared" si="5"/>
        <v>270</v>
      </c>
      <c r="S10">
        <f t="shared" si="13"/>
        <v>-34.032618972419158</v>
      </c>
    </row>
    <row r="11" spans="2:19" x14ac:dyDescent="0.25">
      <c r="B11" s="1">
        <v>300</v>
      </c>
      <c r="C11">
        <v>40</v>
      </c>
      <c r="D11">
        <v>1600</v>
      </c>
      <c r="E11">
        <v>64000</v>
      </c>
      <c r="F11">
        <v>2560000</v>
      </c>
      <c r="G11">
        <v>102400000</v>
      </c>
      <c r="J11" s="3">
        <f t="shared" si="6"/>
        <v>216.49996797203821</v>
      </c>
      <c r="K11" s="1">
        <f t="shared" si="7"/>
        <v>-12.812887286417018</v>
      </c>
      <c r="L11" s="1">
        <f t="shared" si="14"/>
        <v>-9.9302981141366526</v>
      </c>
      <c r="M11" s="1">
        <f t="shared" si="15"/>
        <v>-1.6680182594328672</v>
      </c>
      <c r="N11" s="1">
        <f t="shared" si="16"/>
        <v>7.7038874008059404</v>
      </c>
      <c r="O11" s="1">
        <f t="shared" si="17"/>
        <v>15.42965401205085</v>
      </c>
      <c r="Q11">
        <f t="shared" si="12"/>
        <v>215.22230572490847</v>
      </c>
      <c r="R11">
        <f t="shared" si="5"/>
        <v>300</v>
      </c>
      <c r="S11">
        <f t="shared" si="13"/>
        <v>-84.777694275091534</v>
      </c>
    </row>
    <row r="12" spans="2:19" x14ac:dyDescent="0.25">
      <c r="B12" s="1">
        <v>265</v>
      </c>
      <c r="C12">
        <v>50</v>
      </c>
      <c r="D12">
        <v>2500</v>
      </c>
      <c r="E12">
        <v>125000</v>
      </c>
      <c r="F12">
        <v>6250000</v>
      </c>
      <c r="G12">
        <v>312500000</v>
      </c>
      <c r="J12" s="3">
        <f t="shared" si="6"/>
        <v>216.49996797203821</v>
      </c>
      <c r="K12" s="1">
        <f t="shared" si="7"/>
        <v>27.22738548363613</v>
      </c>
      <c r="L12" s="1">
        <f t="shared" si="14"/>
        <v>10.135414285331208</v>
      </c>
      <c r="M12" s="1">
        <f t="shared" si="15"/>
        <v>0.86111647876286579</v>
      </c>
      <c r="N12" s="1">
        <f t="shared" si="16"/>
        <v>-1.6151583148334572</v>
      </c>
      <c r="O12" s="1">
        <f t="shared" si="17"/>
        <v>0.12051687934260562</v>
      </c>
      <c r="Q12">
        <f t="shared" si="12"/>
        <v>253.22924278427755</v>
      </c>
      <c r="R12">
        <f t="shared" si="5"/>
        <v>265</v>
      </c>
      <c r="S12">
        <f t="shared" si="13"/>
        <v>-11.770757215722455</v>
      </c>
    </row>
    <row r="13" spans="2:19" x14ac:dyDescent="0.25">
      <c r="B13" s="1">
        <v>105</v>
      </c>
      <c r="C13">
        <v>30</v>
      </c>
      <c r="D13">
        <v>900</v>
      </c>
      <c r="E13">
        <v>27000</v>
      </c>
      <c r="F13">
        <v>810000</v>
      </c>
      <c r="G13">
        <v>24300000</v>
      </c>
      <c r="J13" s="3">
        <f t="shared" si="6"/>
        <v>216.49996797203821</v>
      </c>
      <c r="K13" s="1">
        <f t="shared" ref="K13" si="18">K$3*C30</f>
        <v>-52.853160056470166</v>
      </c>
      <c r="L13" s="1">
        <f t="shared" ref="L13" si="19">L$3*D30</f>
        <v>-25.536963313722765</v>
      </c>
      <c r="M13" s="1">
        <f t="shared" ref="M13" si="20">M$3*E30</f>
        <v>-3.2020835924368365</v>
      </c>
      <c r="N13" s="1">
        <f t="shared" ref="N13" si="21">N$3*F30</f>
        <v>12.12348902746419</v>
      </c>
      <c r="O13" s="1">
        <f t="shared" ref="O13" si="22">O$3*G30</f>
        <v>21.1204850927958</v>
      </c>
      <c r="Q13">
        <f t="shared" si="12"/>
        <v>168.15173512966842</v>
      </c>
      <c r="R13">
        <f t="shared" si="5"/>
        <v>105</v>
      </c>
      <c r="S13">
        <f t="shared" si="13"/>
        <v>63.151735129668424</v>
      </c>
    </row>
    <row r="15" spans="2:19" x14ac:dyDescent="0.25">
      <c r="B15" s="1" t="s">
        <v>6</v>
      </c>
      <c r="C15">
        <f>AVERAGE(C4:C13)</f>
        <v>43.2</v>
      </c>
      <c r="D15">
        <f t="shared" ref="D15:G15" si="23">AVERAGE(D4:D13)</f>
        <v>2045.4</v>
      </c>
      <c r="E15">
        <f t="shared" si="23"/>
        <v>104230.8</v>
      </c>
      <c r="F15">
        <f t="shared" si="23"/>
        <v>5610456.5999999996</v>
      </c>
      <c r="G15">
        <f t="shared" si="23"/>
        <v>314153953.19999999</v>
      </c>
      <c r="R15" t="s">
        <v>18</v>
      </c>
      <c r="S15">
        <f>SUMSQ(S4:S13)/10</f>
        <v>1664.0793549134924</v>
      </c>
    </row>
    <row r="16" spans="2:19" x14ac:dyDescent="0.25">
      <c r="B16" s="1" t="s">
        <v>7</v>
      </c>
      <c r="C16">
        <f>STDEV(C4:C13)</f>
        <v>14.109098719148097</v>
      </c>
      <c r="D16">
        <f t="shared" ref="D16:G16" si="24">STDEV(D4:D13)</f>
        <v>1259.0981957999411</v>
      </c>
      <c r="E16">
        <f t="shared" si="24"/>
        <v>89652.741748742221</v>
      </c>
      <c r="F16">
        <f t="shared" si="24"/>
        <v>5975341.3327401029</v>
      </c>
      <c r="G16">
        <f t="shared" si="24"/>
        <v>389179639.79852974</v>
      </c>
      <c r="Q16" t="s">
        <v>20</v>
      </c>
      <c r="S16">
        <f>S15+K1*SUMSQ(K3:O3)</f>
        <v>2166.6025695924445</v>
      </c>
    </row>
    <row r="18" spans="2:7" x14ac:dyDescent="0.25">
      <c r="C18" s="2" t="s">
        <v>8</v>
      </c>
    </row>
    <row r="19" spans="2:7" x14ac:dyDescent="0.25">
      <c r="C19" s="2"/>
    </row>
    <row r="20" spans="2:7" x14ac:dyDescent="0.25">
      <c r="B20" s="1" t="s">
        <v>15</v>
      </c>
      <c r="C20" t="s">
        <v>0</v>
      </c>
      <c r="D20" t="s">
        <v>1</v>
      </c>
      <c r="E20" t="s">
        <v>2</v>
      </c>
      <c r="F20" t="s">
        <v>3</v>
      </c>
      <c r="G20" t="s">
        <v>4</v>
      </c>
    </row>
    <row r="21" spans="2:7" x14ac:dyDescent="0.25">
      <c r="B21" s="1">
        <v>135</v>
      </c>
      <c r="C21">
        <f>(C4-C$15)/C$16</f>
        <v>-1.2899477395604269</v>
      </c>
      <c r="D21">
        <f t="shared" ref="D21:G21" si="25">(D4-D$15)/D$16</f>
        <v>-1.1281089947854142</v>
      </c>
      <c r="E21">
        <f t="shared" si="25"/>
        <v>-0.98832225620409531</v>
      </c>
      <c r="F21">
        <f t="shared" si="25"/>
        <v>-0.87356207944130104</v>
      </c>
      <c r="G21">
        <f t="shared" si="25"/>
        <v>-0.78212808963381419</v>
      </c>
    </row>
    <row r="22" spans="2:7" x14ac:dyDescent="0.25">
      <c r="B22" s="1">
        <v>260</v>
      </c>
      <c r="C22">
        <f t="shared" ref="C22:G22" si="26">(C5-C$15)/C$16</f>
        <v>0.8363397432314853</v>
      </c>
      <c r="D22">
        <f t="shared" si="26"/>
        <v>0.7780171580482903</v>
      </c>
      <c r="E22">
        <f t="shared" si="26"/>
        <v>0.6931656387504942</v>
      </c>
      <c r="F22">
        <f t="shared" si="26"/>
        <v>0.59246295782346392</v>
      </c>
      <c r="G22">
        <f t="shared" si="26"/>
        <v>0.48597203568488045</v>
      </c>
    </row>
    <row r="23" spans="2:7" x14ac:dyDescent="0.25">
      <c r="B23" s="1">
        <v>105</v>
      </c>
      <c r="C23">
        <f t="shared" ref="C23:G23" si="27">(C6-C$15)/C$16</f>
        <v>-1.1481952407076328</v>
      </c>
      <c r="D23">
        <f t="shared" si="27"/>
        <v>-1.0455101948292869</v>
      </c>
      <c r="E23">
        <f t="shared" si="27"/>
        <v>-0.94305872136014357</v>
      </c>
      <c r="F23">
        <f t="shared" si="27"/>
        <v>-0.84999589432172629</v>
      </c>
      <c r="G23">
        <f t="shared" si="27"/>
        <v>-0.77035131219917585</v>
      </c>
    </row>
    <row r="24" spans="2:7" x14ac:dyDescent="0.25">
      <c r="B24" s="1">
        <v>220</v>
      </c>
      <c r="C24">
        <f t="shared" ref="C24:G24" si="28">(C7-C$15)/C$16</f>
        <v>-0.58118524529645621</v>
      </c>
      <c r="D24">
        <f t="shared" si="28"/>
        <v>-0.65157745657698807</v>
      </c>
      <c r="E24">
        <f t="shared" si="28"/>
        <v>-0.68437170802822422</v>
      </c>
      <c r="F24">
        <f t="shared" si="28"/>
        <v>-0.68779863293857402</v>
      </c>
      <c r="G24">
        <f t="shared" si="28"/>
        <v>-0.67226558495054245</v>
      </c>
    </row>
    <row r="25" spans="2:7" x14ac:dyDescent="0.25">
      <c r="B25" s="1">
        <v>240</v>
      </c>
      <c r="C25">
        <f t="shared" ref="C25:G25" si="29">(C8-C$15)/C$16</f>
        <v>1.1907209903634706</v>
      </c>
      <c r="D25">
        <f t="shared" si="29"/>
        <v>1.2346932154980319</v>
      </c>
      <c r="E25">
        <f t="shared" si="29"/>
        <v>1.246690260887287</v>
      </c>
      <c r="F25">
        <f t="shared" si="29"/>
        <v>1.2299788398246585</v>
      </c>
      <c r="G25">
        <f t="shared" si="29"/>
        <v>1.1908280891567617</v>
      </c>
    </row>
    <row r="26" spans="2:7" x14ac:dyDescent="0.25">
      <c r="B26" s="1">
        <v>265</v>
      </c>
      <c r="C26">
        <f t="shared" ref="C26:G26" si="30">(C9-C$15)/C$16</f>
        <v>1.5451022374954559</v>
      </c>
      <c r="D26">
        <f t="shared" si="30"/>
        <v>1.7310802344651426</v>
      </c>
      <c r="E26">
        <f t="shared" si="30"/>
        <v>1.9006022200362942</v>
      </c>
      <c r="F26">
        <f t="shared" si="30"/>
        <v>2.0484467277097034</v>
      </c>
      <c r="G26">
        <f t="shared" si="30"/>
        <v>2.1741545170195118</v>
      </c>
    </row>
    <row r="27" spans="2:7" x14ac:dyDescent="0.25">
      <c r="B27" s="1">
        <v>270</v>
      </c>
      <c r="C27">
        <f t="shared" ref="C27:G27" si="31">(C10-C$15)/C$16</f>
        <v>0.12757724896751454</v>
      </c>
      <c r="D27">
        <f t="shared" si="31"/>
        <v>-1.6202072299086559E-2</v>
      </c>
      <c r="E27">
        <f t="shared" si="31"/>
        <v>-0.1461840401571865</v>
      </c>
      <c r="F27">
        <f t="shared" si="31"/>
        <v>-0.25267704653578987</v>
      </c>
      <c r="G27">
        <f t="shared" si="31"/>
        <v>-0.33307453665126108</v>
      </c>
    </row>
    <row r="28" spans="2:7" x14ac:dyDescent="0.25">
      <c r="B28" s="1">
        <v>300</v>
      </c>
      <c r="C28">
        <f t="shared" ref="C28:G28" si="32">(C11-C$15)/C$16</f>
        <v>-0.22680399816447083</v>
      </c>
      <c r="D28">
        <f t="shared" si="32"/>
        <v>-0.35374524519672174</v>
      </c>
      <c r="E28">
        <f t="shared" si="32"/>
        <v>-0.44874031976344347</v>
      </c>
      <c r="F28">
        <f t="shared" si="32"/>
        <v>-0.51050750578647808</v>
      </c>
      <c r="G28">
        <f t="shared" si="32"/>
        <v>-0.54410336910127322</v>
      </c>
    </row>
    <row r="29" spans="2:7" x14ac:dyDescent="0.25">
      <c r="B29" s="1">
        <v>265</v>
      </c>
      <c r="C29">
        <f t="shared" ref="C29:G30" si="33">(C12-C$15)/C$16</f>
        <v>0.48195849609949992</v>
      </c>
      <c r="D29">
        <f t="shared" si="33"/>
        <v>0.36105206211591745</v>
      </c>
      <c r="E29">
        <f t="shared" si="33"/>
        <v>0.23166274220823121</v>
      </c>
      <c r="F29">
        <f t="shared" si="33"/>
        <v>0.10703043799285789</v>
      </c>
      <c r="G29">
        <f t="shared" si="33"/>
        <v>-4.2498451379835937E-3</v>
      </c>
    </row>
    <row r="30" spans="2:7" x14ac:dyDescent="0.25">
      <c r="B30" s="1">
        <v>105</v>
      </c>
      <c r="C30">
        <f t="shared" si="33"/>
        <v>-0.93556649242844159</v>
      </c>
      <c r="D30">
        <f t="shared" si="33"/>
        <v>-0.90969870643988548</v>
      </c>
      <c r="E30">
        <f t="shared" si="33"/>
        <v>-0.86144381636921341</v>
      </c>
      <c r="F30">
        <f t="shared" si="33"/>
        <v>-0.80337780432681349</v>
      </c>
      <c r="G30">
        <f t="shared" si="33"/>
        <v>-0.74478190418710344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1"/>
  <sheetViews>
    <sheetView topLeftCell="B1" workbookViewId="0">
      <selection activeCell="C1" sqref="C1:E1"/>
    </sheetView>
  </sheetViews>
  <sheetFormatPr defaultRowHeight="15" x14ac:dyDescent="0.25"/>
  <cols>
    <col min="2" max="2" width="11.7109375" style="1" customWidth="1"/>
    <col min="9" max="9" width="15.42578125" customWidth="1"/>
    <col min="17" max="17" width="12.140625" customWidth="1"/>
  </cols>
  <sheetData>
    <row r="1" spans="2:19" x14ac:dyDescent="0.25">
      <c r="C1" s="2"/>
      <c r="J1" s="2" t="s">
        <v>19</v>
      </c>
      <c r="K1" s="2">
        <v>1</v>
      </c>
    </row>
    <row r="2" spans="2:19" x14ac:dyDescent="0.25">
      <c r="J2" s="1" t="s">
        <v>9</v>
      </c>
      <c r="K2" s="1" t="s">
        <v>10</v>
      </c>
      <c r="L2" s="1" t="s">
        <v>11</v>
      </c>
      <c r="M2" s="1" t="s">
        <v>12</v>
      </c>
      <c r="N2" s="1" t="s">
        <v>13</v>
      </c>
      <c r="O2" s="1" t="s">
        <v>14</v>
      </c>
      <c r="Q2" t="s">
        <v>16</v>
      </c>
      <c r="R2" t="s">
        <v>17</v>
      </c>
      <c r="S2" t="s">
        <v>5</v>
      </c>
    </row>
    <row r="3" spans="2:19" x14ac:dyDescent="0.25">
      <c r="I3" s="2" t="s">
        <v>21</v>
      </c>
      <c r="J3" s="5">
        <v>216.49987107557408</v>
      </c>
      <c r="K3" s="5">
        <v>147.38858677962165</v>
      </c>
      <c r="L3" s="5">
        <v>-2.8520535130281926E-3</v>
      </c>
      <c r="M3" s="5">
        <v>-9.8820356495434157E-7</v>
      </c>
      <c r="N3" s="5">
        <v>-99.299104683631342</v>
      </c>
      <c r="O3" s="5">
        <v>-7.1054788208439303E-7</v>
      </c>
    </row>
    <row r="4" spans="2:19" x14ac:dyDescent="0.25">
      <c r="B4" s="1" t="s">
        <v>15</v>
      </c>
      <c r="C4" t="s">
        <v>0</v>
      </c>
      <c r="D4" t="s">
        <v>1</v>
      </c>
      <c r="E4" t="s">
        <v>2</v>
      </c>
      <c r="F4" t="s">
        <v>3</v>
      </c>
      <c r="G4" t="s">
        <v>4</v>
      </c>
      <c r="I4" t="s">
        <v>22</v>
      </c>
      <c r="J4" s="3"/>
      <c r="K4" s="1">
        <f>ABS(K3)</f>
        <v>147.38858677962165</v>
      </c>
      <c r="L4" s="1">
        <f t="shared" ref="L4:O4" si="0">ABS(L3)</f>
        <v>2.8520535130281926E-3</v>
      </c>
      <c r="M4" s="1">
        <f t="shared" si="0"/>
        <v>9.8820356495434157E-7</v>
      </c>
      <c r="N4" s="1">
        <f t="shared" si="0"/>
        <v>99.299104683631342</v>
      </c>
      <c r="O4" s="1">
        <f t="shared" si="0"/>
        <v>7.1054788208439303E-7</v>
      </c>
    </row>
    <row r="5" spans="2:19" x14ac:dyDescent="0.25">
      <c r="B5" s="1">
        <v>135</v>
      </c>
      <c r="C5">
        <v>25</v>
      </c>
      <c r="D5">
        <v>625</v>
      </c>
      <c r="E5">
        <v>15625</v>
      </c>
      <c r="F5">
        <v>390625</v>
      </c>
      <c r="G5">
        <v>9765625</v>
      </c>
      <c r="J5" s="1">
        <v>217.46057871195566</v>
      </c>
      <c r="K5" s="1">
        <f t="shared" ref="K5:O14" si="1">K$3*C22</f>
        <v>-190.12357435337876</v>
      </c>
      <c r="L5" s="1">
        <f t="shared" si="1"/>
        <v>3.2174272216564433E-3</v>
      </c>
      <c r="M5" s="1">
        <f t="shared" si="1"/>
        <v>9.7666357690460505E-7</v>
      </c>
      <c r="N5" s="1">
        <f t="shared" si="1"/>
        <v>86.743932374092424</v>
      </c>
      <c r="O5" s="1">
        <f t="shared" si="1"/>
        <v>5.55739457608019E-7</v>
      </c>
      <c r="Q5">
        <f>SUM(J5:O5)</f>
        <v>114.08415569229402</v>
      </c>
      <c r="R5">
        <f t="shared" ref="R5:R14" si="2">B5</f>
        <v>135</v>
      </c>
      <c r="S5">
        <f>Q5-R5</f>
        <v>-20.915844307705981</v>
      </c>
    </row>
    <row r="6" spans="2:19" x14ac:dyDescent="0.25">
      <c r="B6" s="1">
        <v>260</v>
      </c>
      <c r="C6">
        <v>55</v>
      </c>
      <c r="D6">
        <v>3025</v>
      </c>
      <c r="E6">
        <v>166375</v>
      </c>
      <c r="F6">
        <v>9150625</v>
      </c>
      <c r="G6">
        <v>503284375</v>
      </c>
      <c r="J6" s="1">
        <f t="shared" ref="J6:J14" si="3">J5</f>
        <v>217.46057871195566</v>
      </c>
      <c r="K6" s="1">
        <f t="shared" si="1"/>
        <v>123.26693282252026</v>
      </c>
      <c r="L6" s="1">
        <f t="shared" si="1"/>
        <v>-2.2189465688078371E-3</v>
      </c>
      <c r="M6" s="1">
        <f t="shared" si="1"/>
        <v>-6.8498875531709163E-7</v>
      </c>
      <c r="N6" s="1">
        <f t="shared" si="1"/>
        <v>-58.831041270086004</v>
      </c>
      <c r="O6" s="1">
        <f t="shared" si="1"/>
        <v>-3.4530640070813286E-7</v>
      </c>
      <c r="Q6">
        <f t="shared" ref="Q6:Q14" si="4">SUM(J6:O6)</f>
        <v>281.89425028752595</v>
      </c>
      <c r="R6">
        <f t="shared" si="2"/>
        <v>260</v>
      </c>
      <c r="S6">
        <f t="shared" ref="S6:S14" si="5">Q6-R6</f>
        <v>21.894250287525949</v>
      </c>
    </row>
    <row r="7" spans="2:19" x14ac:dyDescent="0.25">
      <c r="B7" s="1">
        <v>105</v>
      </c>
      <c r="C7">
        <v>27</v>
      </c>
      <c r="D7">
        <v>729</v>
      </c>
      <c r="E7">
        <v>19683</v>
      </c>
      <c r="F7">
        <v>531441</v>
      </c>
      <c r="G7">
        <v>14348907</v>
      </c>
      <c r="J7" s="1">
        <f t="shared" si="3"/>
        <v>217.46057871195566</v>
      </c>
      <c r="K7" s="1">
        <f t="shared" si="1"/>
        <v>-169.23087387498549</v>
      </c>
      <c r="L7" s="1">
        <f t="shared" si="1"/>
        <v>2.9818510240696579E-3</v>
      </c>
      <c r="M7" s="1">
        <f t="shared" si="1"/>
        <v>9.3193399040937693E-7</v>
      </c>
      <c r="N7" s="1">
        <f t="shared" si="1"/>
        <v>84.403831290909935</v>
      </c>
      <c r="O7" s="1">
        <f t="shared" si="1"/>
        <v>5.4737149334405745E-7</v>
      </c>
      <c r="Q7">
        <f t="shared" si="4"/>
        <v>132.63651945820965</v>
      </c>
      <c r="R7">
        <f t="shared" si="2"/>
        <v>105</v>
      </c>
      <c r="S7">
        <f t="shared" si="5"/>
        <v>27.636519458209648</v>
      </c>
    </row>
    <row r="8" spans="2:19" x14ac:dyDescent="0.25">
      <c r="B8" s="1">
        <v>220</v>
      </c>
      <c r="C8">
        <v>35</v>
      </c>
      <c r="D8">
        <v>1225</v>
      </c>
      <c r="E8">
        <v>42875</v>
      </c>
      <c r="F8">
        <v>1500625</v>
      </c>
      <c r="G8">
        <v>52521875</v>
      </c>
      <c r="J8" s="1">
        <f t="shared" si="3"/>
        <v>217.46057871195566</v>
      </c>
      <c r="K8" s="1">
        <f t="shared" si="1"/>
        <v>-85.660071961412427</v>
      </c>
      <c r="L8" s="1">
        <f t="shared" si="1"/>
        <v>1.8583337740403735E-3</v>
      </c>
      <c r="M8" s="1">
        <f t="shared" si="1"/>
        <v>6.7629856162738297E-7</v>
      </c>
      <c r="N8" s="1">
        <f t="shared" si="1"/>
        <v>68.297788453425994</v>
      </c>
      <c r="O8" s="1">
        <f t="shared" si="1"/>
        <v>4.7767688758483359E-7</v>
      </c>
      <c r="Q8">
        <f t="shared" si="4"/>
        <v>200.1001546917187</v>
      </c>
      <c r="R8">
        <f t="shared" si="2"/>
        <v>220</v>
      </c>
      <c r="S8">
        <f t="shared" si="5"/>
        <v>-19.8998453082813</v>
      </c>
    </row>
    <row r="9" spans="2:19" x14ac:dyDescent="0.25">
      <c r="B9" s="1">
        <v>240</v>
      </c>
      <c r="C9">
        <v>60</v>
      </c>
      <c r="D9">
        <v>3600</v>
      </c>
      <c r="E9">
        <v>216000</v>
      </c>
      <c r="F9">
        <v>12960000</v>
      </c>
      <c r="G9">
        <v>777600000</v>
      </c>
      <c r="J9" s="1">
        <f t="shared" si="3"/>
        <v>217.46057871195566</v>
      </c>
      <c r="K9" s="1">
        <f t="shared" si="1"/>
        <v>175.49868401850341</v>
      </c>
      <c r="L9" s="1">
        <f t="shared" si="1"/>
        <v>-3.5214111227732372E-3</v>
      </c>
      <c r="M9" s="1">
        <f t="shared" si="1"/>
        <v>-1.2319837602026751E-6</v>
      </c>
      <c r="N9" s="1">
        <f t="shared" si="1"/>
        <v>-122.13579757440019</v>
      </c>
      <c r="O9" s="1">
        <f t="shared" si="1"/>
        <v>-8.4614037667694182E-7</v>
      </c>
      <c r="Q9">
        <f t="shared" si="4"/>
        <v>270.81994166681187</v>
      </c>
      <c r="R9">
        <f t="shared" si="2"/>
        <v>240</v>
      </c>
      <c r="S9">
        <f t="shared" si="5"/>
        <v>30.819941666811872</v>
      </c>
    </row>
    <row r="10" spans="2:19" x14ac:dyDescent="0.25">
      <c r="B10" s="1">
        <v>265</v>
      </c>
      <c r="C10">
        <v>65</v>
      </c>
      <c r="D10">
        <v>4225</v>
      </c>
      <c r="E10">
        <v>274625</v>
      </c>
      <c r="F10">
        <v>17850625</v>
      </c>
      <c r="G10">
        <v>1160290625</v>
      </c>
      <c r="J10" s="1">
        <f t="shared" si="3"/>
        <v>217.46057871195566</v>
      </c>
      <c r="K10" s="1">
        <f t="shared" si="1"/>
        <v>227.73043521448659</v>
      </c>
      <c r="L10" s="1">
        <f t="shared" si="1"/>
        <v>-4.9371334640399773E-3</v>
      </c>
      <c r="M10" s="1">
        <f t="shared" si="1"/>
        <v>-1.8781818894000019E-6</v>
      </c>
      <c r="N10" s="1">
        <f t="shared" si="1"/>
        <v>-203.40892605368791</v>
      </c>
      <c r="O10" s="1">
        <f t="shared" si="1"/>
        <v>-1.5448408873924306E-6</v>
      </c>
      <c r="Q10">
        <f t="shared" si="4"/>
        <v>241.77714731626747</v>
      </c>
      <c r="R10">
        <f t="shared" si="2"/>
        <v>265</v>
      </c>
      <c r="S10">
        <f t="shared" si="5"/>
        <v>-23.222852683732526</v>
      </c>
    </row>
    <row r="11" spans="2:19" x14ac:dyDescent="0.25">
      <c r="B11" s="1">
        <v>270</v>
      </c>
      <c r="C11">
        <v>45</v>
      </c>
      <c r="D11">
        <v>2025</v>
      </c>
      <c r="E11">
        <v>91125</v>
      </c>
      <c r="F11">
        <v>4100625</v>
      </c>
      <c r="G11">
        <v>184528125</v>
      </c>
      <c r="J11" s="1">
        <f t="shared" si="3"/>
        <v>217.46057871195566</v>
      </c>
      <c r="K11" s="1">
        <f t="shared" si="1"/>
        <v>18.803430430553913</v>
      </c>
      <c r="L11" s="1">
        <f t="shared" si="1"/>
        <v>4.6209177218946587E-5</v>
      </c>
      <c r="M11" s="1">
        <f t="shared" si="1"/>
        <v>1.4445958962276033E-7</v>
      </c>
      <c r="N11" s="1">
        <f t="shared" si="1"/>
        <v>25.090604495108188</v>
      </c>
      <c r="O11" s="1">
        <f t="shared" si="1"/>
        <v>2.366654065937941E-7</v>
      </c>
      <c r="Q11">
        <f t="shared" si="4"/>
        <v>261.35466022791996</v>
      </c>
      <c r="R11">
        <f t="shared" si="2"/>
        <v>270</v>
      </c>
      <c r="S11">
        <f t="shared" si="5"/>
        <v>-8.6453397720800353</v>
      </c>
    </row>
    <row r="12" spans="2:19" x14ac:dyDescent="0.25">
      <c r="B12" s="1">
        <v>300</v>
      </c>
      <c r="C12">
        <v>40</v>
      </c>
      <c r="D12">
        <v>1600</v>
      </c>
      <c r="E12">
        <v>64000</v>
      </c>
      <c r="F12">
        <v>2560000</v>
      </c>
      <c r="G12">
        <v>102400000</v>
      </c>
      <c r="J12" s="1">
        <f t="shared" si="3"/>
        <v>217.46057871195566</v>
      </c>
      <c r="K12" s="1">
        <f t="shared" si="1"/>
        <v>-33.428320765429255</v>
      </c>
      <c r="L12" s="1">
        <f t="shared" si="1"/>
        <v>1.0089003692803297E-3</v>
      </c>
      <c r="M12" s="1">
        <f t="shared" si="1"/>
        <v>4.4344678372898604E-7</v>
      </c>
      <c r="N12" s="1">
        <f t="shared" si="1"/>
        <v>50.692938258871017</v>
      </c>
      <c r="O12" s="1">
        <f t="shared" si="1"/>
        <v>3.8661149654989243E-7</v>
      </c>
      <c r="Q12">
        <f t="shared" si="4"/>
        <v>234.72620593582499</v>
      </c>
      <c r="R12">
        <f t="shared" si="2"/>
        <v>300</v>
      </c>
      <c r="S12">
        <f t="shared" si="5"/>
        <v>-65.273794064175007</v>
      </c>
    </row>
    <row r="13" spans="2:19" x14ac:dyDescent="0.25">
      <c r="B13" s="1">
        <v>265</v>
      </c>
      <c r="C13">
        <v>50</v>
      </c>
      <c r="D13">
        <v>2500</v>
      </c>
      <c r="E13">
        <v>125000</v>
      </c>
      <c r="F13">
        <v>6250000</v>
      </c>
      <c r="G13">
        <v>312500000</v>
      </c>
      <c r="J13" s="1">
        <f t="shared" si="3"/>
        <v>217.46057871195566</v>
      </c>
      <c r="K13" s="1">
        <f t="shared" si="1"/>
        <v>71.035181626537081</v>
      </c>
      <c r="L13" s="1">
        <f t="shared" si="1"/>
        <v>-1.0297398021437757E-3</v>
      </c>
      <c r="M13" s="1">
        <f t="shared" si="1"/>
        <v>-2.2892994771727271E-7</v>
      </c>
      <c r="N13" s="1">
        <f t="shared" si="1"/>
        <v>-10.628026666587708</v>
      </c>
      <c r="O13" s="1">
        <f t="shared" si="1"/>
        <v>3.0197184619808976E-9</v>
      </c>
      <c r="Q13">
        <f t="shared" si="4"/>
        <v>277.86670370619265</v>
      </c>
      <c r="R13">
        <f t="shared" si="2"/>
        <v>265</v>
      </c>
      <c r="S13">
        <f t="shared" si="5"/>
        <v>12.866703706192652</v>
      </c>
    </row>
    <row r="14" spans="2:19" x14ac:dyDescent="0.25">
      <c r="B14" s="1">
        <v>105</v>
      </c>
      <c r="C14">
        <v>30</v>
      </c>
      <c r="D14">
        <v>900</v>
      </c>
      <c r="E14">
        <v>27000</v>
      </c>
      <c r="F14">
        <v>810000</v>
      </c>
      <c r="G14">
        <v>24300000</v>
      </c>
      <c r="J14" s="1">
        <f t="shared" si="3"/>
        <v>217.46057871195566</v>
      </c>
      <c r="K14" s="1">
        <f t="shared" si="1"/>
        <v>-137.89182315739561</v>
      </c>
      <c r="L14" s="1">
        <f t="shared" si="1"/>
        <v>2.594509391499078E-3</v>
      </c>
      <c r="M14" s="1">
        <f t="shared" si="1"/>
        <v>8.5128185034392992E-7</v>
      </c>
      <c r="N14" s="1">
        <f t="shared" si="1"/>
        <v>79.774696692354155</v>
      </c>
      <c r="O14" s="1">
        <f t="shared" si="1"/>
        <v>5.2920320463492767E-7</v>
      </c>
      <c r="Q14">
        <f t="shared" si="4"/>
        <v>159.34604813679076</v>
      </c>
      <c r="R14">
        <f t="shared" si="2"/>
        <v>105</v>
      </c>
      <c r="S14">
        <f t="shared" si="5"/>
        <v>54.346048136790756</v>
      </c>
    </row>
    <row r="16" spans="2:19" x14ac:dyDescent="0.25">
      <c r="B16" s="1" t="s">
        <v>6</v>
      </c>
      <c r="C16">
        <f>AVERAGE(C5:C14)</f>
        <v>43.2</v>
      </c>
      <c r="D16">
        <f t="shared" ref="D16:G16" si="6">AVERAGE(D5:D14)</f>
        <v>2045.4</v>
      </c>
      <c r="E16">
        <f t="shared" si="6"/>
        <v>104230.8</v>
      </c>
      <c r="F16">
        <f t="shared" si="6"/>
        <v>5610456.5999999996</v>
      </c>
      <c r="G16">
        <f t="shared" si="6"/>
        <v>314153953.19999999</v>
      </c>
      <c r="R16" t="s">
        <v>18</v>
      </c>
      <c r="S16">
        <f>SUMSQ(S5:S14)/10</f>
        <v>1102.0236584586951</v>
      </c>
    </row>
    <row r="17" spans="2:19" x14ac:dyDescent="0.25">
      <c r="B17" s="1" t="s">
        <v>7</v>
      </c>
      <c r="C17">
        <f>STDEV(C5:C14)</f>
        <v>14.109098719148097</v>
      </c>
      <c r="D17">
        <f t="shared" ref="D17:G17" si="7">STDEV(D5:D14)</f>
        <v>1259.0981957999411</v>
      </c>
      <c r="E17">
        <f t="shared" si="7"/>
        <v>89652.741748742221</v>
      </c>
      <c r="F17">
        <f t="shared" si="7"/>
        <v>5975341.3327401029</v>
      </c>
      <c r="G17">
        <f t="shared" si="7"/>
        <v>389179639.79852974</v>
      </c>
      <c r="Q17" t="s">
        <v>23</v>
      </c>
      <c r="S17">
        <f>S16+K1*SUM(K4:O4)</f>
        <v>1348.7142036742125</v>
      </c>
    </row>
    <row r="19" spans="2:19" x14ac:dyDescent="0.25">
      <c r="C19" s="2" t="s">
        <v>8</v>
      </c>
    </row>
    <row r="20" spans="2:19" x14ac:dyDescent="0.25">
      <c r="C20" s="2"/>
    </row>
    <row r="21" spans="2:19" x14ac:dyDescent="0.25">
      <c r="B21" s="1" t="s">
        <v>15</v>
      </c>
      <c r="C21" t="s">
        <v>0</v>
      </c>
      <c r="D21" t="s">
        <v>1</v>
      </c>
      <c r="E21" t="s">
        <v>2</v>
      </c>
      <c r="F21" t="s">
        <v>3</v>
      </c>
      <c r="G21" t="s">
        <v>4</v>
      </c>
    </row>
    <row r="22" spans="2:19" x14ac:dyDescent="0.25">
      <c r="B22" s="1">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1">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1">
        <v>105</v>
      </c>
      <c r="C24">
        <f t="shared" si="9"/>
        <v>-1.1481952407076328</v>
      </c>
      <c r="D24">
        <f t="shared" si="9"/>
        <v>-1.0455101948292869</v>
      </c>
      <c r="E24">
        <f t="shared" si="9"/>
        <v>-0.94305872136014357</v>
      </c>
      <c r="F24">
        <f t="shared" si="9"/>
        <v>-0.84999589432172629</v>
      </c>
      <c r="G24">
        <f t="shared" si="9"/>
        <v>-0.77035131219917585</v>
      </c>
    </row>
    <row r="25" spans="2:19" x14ac:dyDescent="0.25">
      <c r="B25" s="1">
        <v>220</v>
      </c>
      <c r="C25">
        <f t="shared" si="9"/>
        <v>-0.58118524529645621</v>
      </c>
      <c r="D25">
        <f t="shared" si="9"/>
        <v>-0.65157745657698807</v>
      </c>
      <c r="E25">
        <f t="shared" si="9"/>
        <v>-0.68437170802822422</v>
      </c>
      <c r="F25">
        <f t="shared" si="9"/>
        <v>-0.68779863293857402</v>
      </c>
      <c r="G25">
        <f t="shared" si="9"/>
        <v>-0.67226558495054245</v>
      </c>
    </row>
    <row r="26" spans="2:19" x14ac:dyDescent="0.25">
      <c r="B26" s="1">
        <v>240</v>
      </c>
      <c r="C26">
        <f t="shared" si="9"/>
        <v>1.1907209903634706</v>
      </c>
      <c r="D26">
        <f t="shared" si="9"/>
        <v>1.2346932154980319</v>
      </c>
      <c r="E26">
        <f t="shared" si="9"/>
        <v>1.246690260887287</v>
      </c>
      <c r="F26">
        <f t="shared" si="9"/>
        <v>1.2299788398246585</v>
      </c>
      <c r="G26">
        <f t="shared" si="9"/>
        <v>1.1908280891567617</v>
      </c>
    </row>
    <row r="27" spans="2:19" x14ac:dyDescent="0.25">
      <c r="B27" s="1">
        <v>265</v>
      </c>
      <c r="C27">
        <f t="shared" si="9"/>
        <v>1.5451022374954559</v>
      </c>
      <c r="D27">
        <f t="shared" si="9"/>
        <v>1.7310802344651426</v>
      </c>
      <c r="E27">
        <f t="shared" si="9"/>
        <v>1.9006022200362942</v>
      </c>
      <c r="F27">
        <f t="shared" si="9"/>
        <v>2.0484467277097034</v>
      </c>
      <c r="G27">
        <f t="shared" si="9"/>
        <v>2.1741545170195118</v>
      </c>
    </row>
    <row r="28" spans="2:19" x14ac:dyDescent="0.25">
      <c r="B28" s="1">
        <v>270</v>
      </c>
      <c r="C28">
        <f t="shared" si="9"/>
        <v>0.12757724896751454</v>
      </c>
      <c r="D28">
        <f t="shared" si="9"/>
        <v>-1.6202072299086559E-2</v>
      </c>
      <c r="E28">
        <f t="shared" si="9"/>
        <v>-0.1461840401571865</v>
      </c>
      <c r="F28">
        <f t="shared" si="9"/>
        <v>-0.25267704653578987</v>
      </c>
      <c r="G28">
        <f t="shared" si="9"/>
        <v>-0.33307453665126108</v>
      </c>
    </row>
    <row r="29" spans="2:19" x14ac:dyDescent="0.25">
      <c r="B29" s="1">
        <v>300</v>
      </c>
      <c r="C29">
        <f t="shared" si="9"/>
        <v>-0.22680399816447083</v>
      </c>
      <c r="D29">
        <f t="shared" si="9"/>
        <v>-0.35374524519672174</v>
      </c>
      <c r="E29">
        <f t="shared" si="9"/>
        <v>-0.44874031976344347</v>
      </c>
      <c r="F29">
        <f t="shared" si="9"/>
        <v>-0.51050750578647808</v>
      </c>
      <c r="G29">
        <f t="shared" si="9"/>
        <v>-0.54410336910127322</v>
      </c>
    </row>
    <row r="30" spans="2:19" x14ac:dyDescent="0.25">
      <c r="B30" s="1">
        <v>265</v>
      </c>
      <c r="C30">
        <f t="shared" si="9"/>
        <v>0.48195849609949992</v>
      </c>
      <c r="D30">
        <f t="shared" si="9"/>
        <v>0.36105206211591745</v>
      </c>
      <c r="E30">
        <f t="shared" si="9"/>
        <v>0.23166274220823121</v>
      </c>
      <c r="F30">
        <f t="shared" si="9"/>
        <v>0.10703043799285789</v>
      </c>
      <c r="G30">
        <f t="shared" si="9"/>
        <v>-4.2498451379835937E-3</v>
      </c>
    </row>
    <row r="31" spans="2:19" x14ac:dyDescent="0.25">
      <c r="B31" s="1">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1"/>
  <sheetViews>
    <sheetView tabSelected="1" workbookViewId="0">
      <selection activeCell="N17" sqref="N17"/>
    </sheetView>
  </sheetViews>
  <sheetFormatPr defaultRowHeight="15" x14ac:dyDescent="0.25"/>
  <cols>
    <col min="2" max="2" width="11.7109375" style="1" customWidth="1"/>
    <col min="9" max="9" width="15.42578125" customWidth="1"/>
    <col min="17" max="17" width="12.140625" customWidth="1"/>
  </cols>
  <sheetData>
    <row r="1" spans="2:19" x14ac:dyDescent="0.25">
      <c r="C1" s="2"/>
      <c r="J1" s="2" t="s">
        <v>24</v>
      </c>
      <c r="K1" s="2">
        <v>0.02</v>
      </c>
      <c r="M1" s="2" t="s">
        <v>25</v>
      </c>
      <c r="N1" s="2">
        <v>1</v>
      </c>
    </row>
    <row r="2" spans="2:19" x14ac:dyDescent="0.25">
      <c r="J2" s="1" t="s">
        <v>9</v>
      </c>
      <c r="K2" s="1" t="s">
        <v>10</v>
      </c>
      <c r="L2" s="1" t="s">
        <v>11</v>
      </c>
      <c r="M2" s="1" t="s">
        <v>12</v>
      </c>
      <c r="N2" s="1" t="s">
        <v>13</v>
      </c>
      <c r="O2" s="1" t="s">
        <v>14</v>
      </c>
      <c r="Q2" t="s">
        <v>16</v>
      </c>
      <c r="R2" t="s">
        <v>17</v>
      </c>
      <c r="S2" t="s">
        <v>5</v>
      </c>
    </row>
    <row r="3" spans="2:19" x14ac:dyDescent="0.25">
      <c r="I3" s="2" t="s">
        <v>21</v>
      </c>
      <c r="J3" s="5">
        <v>216.49990291090126</v>
      </c>
      <c r="K3" s="5">
        <v>96.65715825091749</v>
      </c>
      <c r="L3" s="5">
        <v>21.106868927401056</v>
      </c>
      <c r="M3" s="5">
        <v>-1.3820306244451402E-7</v>
      </c>
      <c r="N3" s="5">
        <v>-26.002161696893992</v>
      </c>
      <c r="O3" s="5">
        <v>-45.539875520959271</v>
      </c>
    </row>
    <row r="4" spans="2:19" x14ac:dyDescent="0.25">
      <c r="B4" s="1" t="s">
        <v>15</v>
      </c>
      <c r="C4" t="s">
        <v>0</v>
      </c>
      <c r="D4" t="s">
        <v>1</v>
      </c>
      <c r="E4" t="s">
        <v>2</v>
      </c>
      <c r="F4" t="s">
        <v>3</v>
      </c>
      <c r="G4" t="s">
        <v>4</v>
      </c>
      <c r="I4" t="s">
        <v>22</v>
      </c>
      <c r="J4" s="3"/>
      <c r="K4" s="1">
        <f>ABS(K3)</f>
        <v>96.65715825091749</v>
      </c>
      <c r="L4" s="1">
        <f t="shared" ref="L4:O4" si="0">ABS(L3)</f>
        <v>21.106868927401056</v>
      </c>
      <c r="M4" s="1">
        <f t="shared" si="0"/>
        <v>1.3820306244451402E-7</v>
      </c>
      <c r="N4" s="1">
        <f t="shared" si="0"/>
        <v>26.002161696893992</v>
      </c>
      <c r="O4" s="1">
        <f t="shared" si="0"/>
        <v>45.539875520959271</v>
      </c>
    </row>
    <row r="5" spans="2:19" x14ac:dyDescent="0.25">
      <c r="B5" s="1">
        <v>135</v>
      </c>
      <c r="C5">
        <v>25</v>
      </c>
      <c r="D5">
        <v>625</v>
      </c>
      <c r="E5">
        <v>15625</v>
      </c>
      <c r="F5">
        <v>390625</v>
      </c>
      <c r="G5">
        <v>9765625</v>
      </c>
      <c r="J5" s="1">
        <v>217.46057871195566</v>
      </c>
      <c r="K5" s="1">
        <f t="shared" ref="K5:O14" si="1">K$3*C22</f>
        <v>-124.68268279810547</v>
      </c>
      <c r="L5" s="1">
        <f t="shared" si="1"/>
        <v>-23.810848688757897</v>
      </c>
      <c r="M5" s="1">
        <f t="shared" si="1"/>
        <v>1.3658916248947756E-7</v>
      </c>
      <c r="N5" s="1">
        <f t="shared" si="1"/>
        <v>22.714502441907666</v>
      </c>
      <c r="O5" s="1">
        <f t="shared" si="1"/>
        <v>35.618015843369577</v>
      </c>
      <c r="Q5">
        <f>SUM(J5:O5)</f>
        <v>127.2995656469587</v>
      </c>
      <c r="R5">
        <f t="shared" ref="R5:R14" si="2">B5</f>
        <v>135</v>
      </c>
      <c r="S5">
        <f>Q5-R5</f>
        <v>-7.7004343530413024</v>
      </c>
    </row>
    <row r="6" spans="2:19" x14ac:dyDescent="0.25">
      <c r="B6" s="1">
        <v>260</v>
      </c>
      <c r="C6">
        <v>55</v>
      </c>
      <c r="D6">
        <v>3025</v>
      </c>
      <c r="E6">
        <v>166375</v>
      </c>
      <c r="F6">
        <v>9150625</v>
      </c>
      <c r="G6">
        <v>503284375</v>
      </c>
      <c r="J6" s="1">
        <f t="shared" ref="J6:J14" si="3">J5</f>
        <v>217.46057871195566</v>
      </c>
      <c r="K6" s="1">
        <f t="shared" si="1"/>
        <v>80.838222913057379</v>
      </c>
      <c r="L6" s="1">
        <f t="shared" si="1"/>
        <v>16.421506178194335</v>
      </c>
      <c r="M6" s="1">
        <f t="shared" si="1"/>
        <v>-9.579761405662599E-8</v>
      </c>
      <c r="N6" s="1">
        <f t="shared" si="1"/>
        <v>-15.405317628745795</v>
      </c>
      <c r="O6" s="1">
        <f t="shared" si="1"/>
        <v>-22.131106011756632</v>
      </c>
      <c r="Q6">
        <f t="shared" ref="Q6:Q14" si="4">SUM(J6:O6)</f>
        <v>277.1838840669073</v>
      </c>
      <c r="R6">
        <f t="shared" si="2"/>
        <v>260</v>
      </c>
      <c r="S6">
        <f t="shared" ref="S6:S14" si="5">Q6-R6</f>
        <v>17.183884066907297</v>
      </c>
    </row>
    <row r="7" spans="2:19" x14ac:dyDescent="0.25">
      <c r="B7" s="1">
        <v>105</v>
      </c>
      <c r="C7">
        <v>27</v>
      </c>
      <c r="D7">
        <v>729</v>
      </c>
      <c r="E7">
        <v>19683</v>
      </c>
      <c r="F7">
        <v>531441</v>
      </c>
      <c r="G7">
        <v>14348907</v>
      </c>
      <c r="J7" s="1">
        <f t="shared" si="3"/>
        <v>217.46057871195566</v>
      </c>
      <c r="K7" s="1">
        <f t="shared" si="1"/>
        <v>-110.98128908402796</v>
      </c>
      <c r="L7" s="1">
        <f t="shared" si="1"/>
        <v>-22.067446644523297</v>
      </c>
      <c r="M7" s="1">
        <f t="shared" si="1"/>
        <v>1.3033360335697946E-7</v>
      </c>
      <c r="N7" s="1">
        <f t="shared" si="1"/>
        <v>22.101730685849546</v>
      </c>
      <c r="O7" s="1">
        <f t="shared" si="1"/>
        <v>35.081702864958103</v>
      </c>
      <c r="Q7">
        <f t="shared" si="4"/>
        <v>141.59527666454565</v>
      </c>
      <c r="R7">
        <f t="shared" si="2"/>
        <v>105</v>
      </c>
      <c r="S7">
        <f t="shared" si="5"/>
        <v>36.595276664545651</v>
      </c>
    </row>
    <row r="8" spans="2:19" x14ac:dyDescent="0.25">
      <c r="B8" s="1">
        <v>220</v>
      </c>
      <c r="C8">
        <v>35</v>
      </c>
      <c r="D8">
        <v>1225</v>
      </c>
      <c r="E8">
        <v>42875</v>
      </c>
      <c r="F8">
        <v>1500625</v>
      </c>
      <c r="G8">
        <v>52521875</v>
      </c>
      <c r="J8" s="1">
        <f t="shared" si="3"/>
        <v>217.46057871195566</v>
      </c>
      <c r="K8" s="1">
        <f t="shared" si="1"/>
        <v>-56.175714227717869</v>
      </c>
      <c r="L8" s="1">
        <f t="shared" si="1"/>
        <v>-13.75275997201984</v>
      </c>
      <c r="M8" s="1">
        <f t="shared" si="1"/>
        <v>9.4582265899883384E-8</v>
      </c>
      <c r="N8" s="1">
        <f t="shared" si="1"/>
        <v>17.88425126857144</v>
      </c>
      <c r="O8" s="1">
        <f t="shared" si="1"/>
        <v>30.614891055672572</v>
      </c>
      <c r="Q8">
        <f t="shared" si="4"/>
        <v>196.03124693104422</v>
      </c>
      <c r="R8">
        <f t="shared" si="2"/>
        <v>220</v>
      </c>
      <c r="S8">
        <f t="shared" si="5"/>
        <v>-23.968753068955778</v>
      </c>
    </row>
    <row r="9" spans="2:19" x14ac:dyDescent="0.25">
      <c r="B9" s="1">
        <v>240</v>
      </c>
      <c r="C9">
        <v>60</v>
      </c>
      <c r="D9">
        <v>3600</v>
      </c>
      <c r="E9">
        <v>216000</v>
      </c>
      <c r="F9">
        <v>12960000</v>
      </c>
      <c r="G9">
        <v>777600000</v>
      </c>
      <c r="J9" s="1">
        <f t="shared" si="3"/>
        <v>217.46057871195566</v>
      </c>
      <c r="K9" s="1">
        <f t="shared" si="1"/>
        <v>115.09170719825117</v>
      </c>
      <c r="L9" s="1">
        <f t="shared" si="1"/>
        <v>26.060507865068306</v>
      </c>
      <c r="M9" s="1">
        <f t="shared" si="1"/>
        <v>-1.7229641197437319E-7</v>
      </c>
      <c r="N9" s="1">
        <f t="shared" si="1"/>
        <v>-31.982108676878845</v>
      </c>
      <c r="O9" s="1">
        <f t="shared" si="1"/>
        <v>-54.23016294706072</v>
      </c>
      <c r="Q9">
        <f t="shared" si="4"/>
        <v>272.40052197903913</v>
      </c>
      <c r="R9">
        <f t="shared" si="2"/>
        <v>240</v>
      </c>
      <c r="S9">
        <f t="shared" si="5"/>
        <v>32.400521979039127</v>
      </c>
    </row>
    <row r="10" spans="2:19" x14ac:dyDescent="0.25">
      <c r="B10" s="1">
        <v>265</v>
      </c>
      <c r="C10">
        <v>65</v>
      </c>
      <c r="D10">
        <v>4225</v>
      </c>
      <c r="E10">
        <v>274625</v>
      </c>
      <c r="F10">
        <v>17850625</v>
      </c>
      <c r="G10">
        <v>1160290625</v>
      </c>
      <c r="J10" s="1">
        <f t="shared" si="3"/>
        <v>217.46057871195566</v>
      </c>
      <c r="K10" s="1">
        <f t="shared" si="1"/>
        <v>149.34519148344498</v>
      </c>
      <c r="L10" s="1">
        <f t="shared" si="1"/>
        <v>36.537683611670452</v>
      </c>
      <c r="M10" s="1">
        <f t="shared" si="1"/>
        <v>-2.6266904729785796E-7</v>
      </c>
      <c r="N10" s="1">
        <f t="shared" si="1"/>
        <v>-53.264043041381086</v>
      </c>
      <c r="O10" s="1">
        <f t="shared" si="1"/>
        <v>-99.01072606839989</v>
      </c>
      <c r="Q10">
        <f t="shared" si="4"/>
        <v>251.0686844346211</v>
      </c>
      <c r="R10">
        <f t="shared" si="2"/>
        <v>265</v>
      </c>
      <c r="S10">
        <f t="shared" si="5"/>
        <v>-13.931315565378895</v>
      </c>
    </row>
    <row r="11" spans="2:19" x14ac:dyDescent="0.25">
      <c r="B11" s="1">
        <v>270</v>
      </c>
      <c r="C11">
        <v>45</v>
      </c>
      <c r="D11">
        <v>2025</v>
      </c>
      <c r="E11">
        <v>91125</v>
      </c>
      <c r="F11">
        <v>4100625</v>
      </c>
      <c r="G11">
        <v>184528125</v>
      </c>
      <c r="J11" s="1">
        <f t="shared" si="3"/>
        <v>217.46057871195566</v>
      </c>
      <c r="K11" s="1">
        <f t="shared" si="1"/>
        <v>12.331254342669753</v>
      </c>
      <c r="L11" s="1">
        <f t="shared" si="1"/>
        <v>-0.3419750163690955</v>
      </c>
      <c r="M11" s="1">
        <f t="shared" si="1"/>
        <v>2.0203082030234992E-8</v>
      </c>
      <c r="N11" s="1">
        <f t="shared" si="1"/>
        <v>6.5701494211172164</v>
      </c>
      <c r="O11" s="1">
        <f t="shared" si="1"/>
        <v>15.168172938299616</v>
      </c>
      <c r="Q11">
        <f t="shared" si="4"/>
        <v>251.18818041787623</v>
      </c>
      <c r="R11">
        <f t="shared" si="2"/>
        <v>270</v>
      </c>
      <c r="S11">
        <f t="shared" si="5"/>
        <v>-18.811819582123775</v>
      </c>
    </row>
    <row r="12" spans="2:19" x14ac:dyDescent="0.25">
      <c r="B12" s="1">
        <v>300</v>
      </c>
      <c r="C12">
        <v>40</v>
      </c>
      <c r="D12">
        <v>1600</v>
      </c>
      <c r="E12">
        <v>64000</v>
      </c>
      <c r="F12">
        <v>2560000</v>
      </c>
      <c r="G12">
        <v>102400000</v>
      </c>
      <c r="J12" s="1">
        <f t="shared" si="3"/>
        <v>217.46057871195566</v>
      </c>
      <c r="K12" s="1">
        <f t="shared" si="1"/>
        <v>-21.922229942524059</v>
      </c>
      <c r="L12" s="1">
        <f t="shared" si="1"/>
        <v>-7.4664545240585536</v>
      </c>
      <c r="M12" s="1">
        <f t="shared" si="1"/>
        <v>6.2017286433638369E-8</v>
      </c>
      <c r="N12" s="1">
        <f t="shared" si="1"/>
        <v>13.274298712938048</v>
      </c>
      <c r="O12" s="1">
        <f t="shared" si="1"/>
        <v>24.778399699406538</v>
      </c>
      <c r="Q12">
        <f t="shared" si="4"/>
        <v>226.12459271973492</v>
      </c>
      <c r="R12">
        <f t="shared" si="2"/>
        <v>300</v>
      </c>
      <c r="S12">
        <f t="shared" si="5"/>
        <v>-73.87540728026508</v>
      </c>
    </row>
    <row r="13" spans="2:19" x14ac:dyDescent="0.25">
      <c r="B13" s="1">
        <v>265</v>
      </c>
      <c r="C13">
        <v>50</v>
      </c>
      <c r="D13">
        <v>2500</v>
      </c>
      <c r="E13">
        <v>125000</v>
      </c>
      <c r="F13">
        <v>6250000</v>
      </c>
      <c r="G13">
        <v>312500000</v>
      </c>
      <c r="J13" s="1">
        <f t="shared" si="3"/>
        <v>217.46057871195566</v>
      </c>
      <c r="K13" s="1">
        <f t="shared" si="1"/>
        <v>46.584738627863565</v>
      </c>
      <c r="L13" s="1">
        <f t="shared" si="1"/>
        <v>7.6206785510485338</v>
      </c>
      <c r="M13" s="1">
        <f t="shared" si="1"/>
        <v>-3.2016500427471529E-8</v>
      </c>
      <c r="N13" s="1">
        <f t="shared" si="1"/>
        <v>-2.7830227551796769</v>
      </c>
      <c r="O13" s="1">
        <f t="shared" si="1"/>
        <v>0.19353741856712683</v>
      </c>
      <c r="Q13">
        <f t="shared" si="4"/>
        <v>269.07651052223872</v>
      </c>
      <c r="R13">
        <f t="shared" si="2"/>
        <v>265</v>
      </c>
      <c r="S13">
        <f t="shared" si="5"/>
        <v>4.0765105222387206</v>
      </c>
    </row>
    <row r="14" spans="2:19" x14ac:dyDescent="0.25">
      <c r="B14" s="1">
        <v>105</v>
      </c>
      <c r="C14">
        <v>30</v>
      </c>
      <c r="D14">
        <v>900</v>
      </c>
      <c r="E14">
        <v>27000</v>
      </c>
      <c r="F14">
        <v>810000</v>
      </c>
      <c r="G14">
        <v>24300000</v>
      </c>
      <c r="J14" s="1">
        <f t="shared" si="3"/>
        <v>217.46057871195566</v>
      </c>
      <c r="K14" s="1">
        <f t="shared" si="1"/>
        <v>-90.429198512911682</v>
      </c>
      <c r="L14" s="1">
        <f t="shared" si="1"/>
        <v>-19.200891360252953</v>
      </c>
      <c r="M14" s="1">
        <f t="shared" si="1"/>
        <v>1.1905417354611487E-7</v>
      </c>
      <c r="N14" s="1">
        <f t="shared" si="1"/>
        <v>20.889559571801467</v>
      </c>
      <c r="O14" s="1">
        <f t="shared" si="1"/>
        <v>33.917275206943707</v>
      </c>
      <c r="Q14">
        <f t="shared" si="4"/>
        <v>162.63732373659039</v>
      </c>
      <c r="R14">
        <f t="shared" si="2"/>
        <v>105</v>
      </c>
      <c r="S14">
        <f t="shared" si="5"/>
        <v>57.637323736590389</v>
      </c>
    </row>
    <row r="16" spans="2:19" x14ac:dyDescent="0.25">
      <c r="B16" s="1" t="s">
        <v>6</v>
      </c>
      <c r="C16">
        <f>AVERAGE(C5:C14)</f>
        <v>43.2</v>
      </c>
      <c r="D16">
        <f t="shared" ref="D16:G16" si="6">AVERAGE(D5:D14)</f>
        <v>2045.4</v>
      </c>
      <c r="E16">
        <f t="shared" si="6"/>
        <v>104230.8</v>
      </c>
      <c r="F16">
        <f t="shared" si="6"/>
        <v>5610456.5999999996</v>
      </c>
      <c r="G16">
        <f t="shared" si="6"/>
        <v>314153953.19999999</v>
      </c>
      <c r="R16" t="s">
        <v>18</v>
      </c>
      <c r="S16">
        <f>SUMSQ(S5:S14)/10</f>
        <v>1266.2312718951857</v>
      </c>
    </row>
    <row r="17" spans="2:19" x14ac:dyDescent="0.25">
      <c r="B17" s="1" t="s">
        <v>7</v>
      </c>
      <c r="C17">
        <f>STDEV(C5:C14)</f>
        <v>14.109098719148097</v>
      </c>
      <c r="D17">
        <f t="shared" ref="D17:G17" si="7">STDEV(D5:D14)</f>
        <v>1259.0981957999411</v>
      </c>
      <c r="E17">
        <f t="shared" si="7"/>
        <v>89652.741748742221</v>
      </c>
      <c r="F17">
        <f t="shared" si="7"/>
        <v>5975341.3327401029</v>
      </c>
      <c r="G17">
        <f t="shared" si="7"/>
        <v>389179639.79852974</v>
      </c>
      <c r="Q17" t="s">
        <v>26</v>
      </c>
      <c r="S17">
        <f>S16+K1*SUMSQ(K3:O3)+N1*SUM(K4:O4)</f>
        <v>1706.2993130783061</v>
      </c>
    </row>
    <row r="19" spans="2:19" x14ac:dyDescent="0.25">
      <c r="C19" s="2" t="s">
        <v>8</v>
      </c>
    </row>
    <row r="20" spans="2:19" x14ac:dyDescent="0.25">
      <c r="C20" s="2"/>
    </row>
    <row r="21" spans="2:19" x14ac:dyDescent="0.25">
      <c r="B21" s="1" t="s">
        <v>15</v>
      </c>
      <c r="C21" t="s">
        <v>0</v>
      </c>
      <c r="D21" t="s">
        <v>1</v>
      </c>
      <c r="E21" t="s">
        <v>2</v>
      </c>
      <c r="F21" t="s">
        <v>3</v>
      </c>
      <c r="G21" t="s">
        <v>4</v>
      </c>
    </row>
    <row r="22" spans="2:19" x14ac:dyDescent="0.25">
      <c r="B22" s="1">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1">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1">
        <v>105</v>
      </c>
      <c r="C24">
        <f t="shared" si="9"/>
        <v>-1.1481952407076328</v>
      </c>
      <c r="D24">
        <f t="shared" si="9"/>
        <v>-1.0455101948292869</v>
      </c>
      <c r="E24">
        <f t="shared" si="9"/>
        <v>-0.94305872136014357</v>
      </c>
      <c r="F24">
        <f t="shared" si="9"/>
        <v>-0.84999589432172629</v>
      </c>
      <c r="G24">
        <f t="shared" si="9"/>
        <v>-0.77035131219917585</v>
      </c>
    </row>
    <row r="25" spans="2:19" x14ac:dyDescent="0.25">
      <c r="B25" s="1">
        <v>220</v>
      </c>
      <c r="C25">
        <f t="shared" si="9"/>
        <v>-0.58118524529645621</v>
      </c>
      <c r="D25">
        <f t="shared" si="9"/>
        <v>-0.65157745657698807</v>
      </c>
      <c r="E25">
        <f t="shared" si="9"/>
        <v>-0.68437170802822422</v>
      </c>
      <c r="F25">
        <f t="shared" si="9"/>
        <v>-0.68779863293857402</v>
      </c>
      <c r="G25">
        <f t="shared" si="9"/>
        <v>-0.67226558495054245</v>
      </c>
    </row>
    <row r="26" spans="2:19" x14ac:dyDescent="0.25">
      <c r="B26" s="1">
        <v>240</v>
      </c>
      <c r="C26">
        <f t="shared" si="9"/>
        <v>1.1907209903634706</v>
      </c>
      <c r="D26">
        <f t="shared" si="9"/>
        <v>1.2346932154980319</v>
      </c>
      <c r="E26">
        <f t="shared" si="9"/>
        <v>1.246690260887287</v>
      </c>
      <c r="F26">
        <f t="shared" si="9"/>
        <v>1.2299788398246585</v>
      </c>
      <c r="G26">
        <f t="shared" si="9"/>
        <v>1.1908280891567617</v>
      </c>
    </row>
    <row r="27" spans="2:19" x14ac:dyDescent="0.25">
      <c r="B27" s="1">
        <v>265</v>
      </c>
      <c r="C27">
        <f t="shared" si="9"/>
        <v>1.5451022374954559</v>
      </c>
      <c r="D27">
        <f t="shared" si="9"/>
        <v>1.7310802344651426</v>
      </c>
      <c r="E27">
        <f t="shared" si="9"/>
        <v>1.9006022200362942</v>
      </c>
      <c r="F27">
        <f t="shared" si="9"/>
        <v>2.0484467277097034</v>
      </c>
      <c r="G27">
        <f t="shared" si="9"/>
        <v>2.1741545170195118</v>
      </c>
    </row>
    <row r="28" spans="2:19" x14ac:dyDescent="0.25">
      <c r="B28" s="1">
        <v>270</v>
      </c>
      <c r="C28">
        <f t="shared" si="9"/>
        <v>0.12757724896751454</v>
      </c>
      <c r="D28">
        <f t="shared" si="9"/>
        <v>-1.6202072299086559E-2</v>
      </c>
      <c r="E28">
        <f t="shared" si="9"/>
        <v>-0.1461840401571865</v>
      </c>
      <c r="F28">
        <f t="shared" si="9"/>
        <v>-0.25267704653578987</v>
      </c>
      <c r="G28">
        <f t="shared" si="9"/>
        <v>-0.33307453665126108</v>
      </c>
    </row>
    <row r="29" spans="2:19" x14ac:dyDescent="0.25">
      <c r="B29" s="1">
        <v>300</v>
      </c>
      <c r="C29">
        <f t="shared" si="9"/>
        <v>-0.22680399816447083</v>
      </c>
      <c r="D29">
        <f t="shared" si="9"/>
        <v>-0.35374524519672174</v>
      </c>
      <c r="E29">
        <f t="shared" si="9"/>
        <v>-0.44874031976344347</v>
      </c>
      <c r="F29">
        <f t="shared" si="9"/>
        <v>-0.51050750578647808</v>
      </c>
      <c r="G29">
        <f t="shared" si="9"/>
        <v>-0.54410336910127322</v>
      </c>
    </row>
    <row r="30" spans="2:19" x14ac:dyDescent="0.25">
      <c r="B30" s="1">
        <v>265</v>
      </c>
      <c r="C30">
        <f t="shared" si="9"/>
        <v>0.48195849609949992</v>
      </c>
      <c r="D30">
        <f t="shared" si="9"/>
        <v>0.36105206211591745</v>
      </c>
      <c r="E30">
        <f t="shared" si="9"/>
        <v>0.23166274220823121</v>
      </c>
      <c r="F30">
        <f t="shared" si="9"/>
        <v>0.10703043799285789</v>
      </c>
      <c r="G30">
        <f t="shared" si="9"/>
        <v>-4.2498451379835937E-3</v>
      </c>
    </row>
    <row r="31" spans="2:19" x14ac:dyDescent="0.25">
      <c r="B31" s="1">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Ridge Regression results</vt:lpstr>
      <vt:lpstr>Lasso regression Results</vt:lpstr>
      <vt:lpstr>Elastic Net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Hull</dc:creator>
  <cp:lastModifiedBy>Thanos Sakkas</cp:lastModifiedBy>
  <dcterms:created xsi:type="dcterms:W3CDTF">2019-04-22T15:12:18Z</dcterms:created>
  <dcterms:modified xsi:type="dcterms:W3CDTF">2023-03-28T11:17:07Z</dcterms:modified>
</cp:coreProperties>
</file>